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I:\企画\企画政策\04 政策推進\30_国県施策\02_00_まち・ひと・しごと創生\交付金・補助金\108-2_物価高騰対応重点支援地方創生臨時交付金\R6\05_実施計画\第３回（20250115〆切）\03_国確認後修正\"/>
    </mc:Choice>
  </mc:AlternateContent>
  <xr:revisionPtr revIDLastSave="0" documentId="13_ncr:1_{719C55A9-B829-4E21-8B24-7CAE0C9B19A3}" xr6:coauthVersionLast="47" xr6:coauthVersionMax="47" xr10:uidLastSave="{00000000-0000-0000-0000-000000000000}"/>
  <workbookProtection workbookAlgorithmName="SHA-512" workbookHashValue="21SnrSDTchnOTBsTcgQ/eFskTyQE3bmhtd1NKVTc557gJC5pDHxXJlzJKztHTjIqthMfu2LY0I2xgonT9gwkEg==" workbookSaltValue="pWx8CPzpPPowHb7rAtNF/w==" workbookSpinCount="100000" lockStructure="1"/>
  <bookViews>
    <workbookView xWindow="1660" yWindow="10" windowWidth="20190" windowHeight="14070" tabRatio="886" xr2:uid="{00000000-000D-0000-FFFF-FFFF00000000}"/>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実施計画様式!$A$1:$AL$85</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9" i="19" l="1"/>
  <c r="BR86" i="19" l="1"/>
  <c r="BR87" i="19"/>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BR85" i="19" s="1"/>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BD83" i="19" s="1"/>
  <c r="AO83" i="19"/>
  <c r="AP83" i="19"/>
  <c r="AQ83" i="19"/>
  <c r="AR83" i="19"/>
  <c r="AS83" i="19"/>
  <c r="AU83" i="19"/>
  <c r="AV83" i="19"/>
  <c r="AW83" i="19"/>
  <c r="AX83" i="19"/>
  <c r="AY83" i="19"/>
  <c r="BI83" i="19"/>
  <c r="BJ83" i="19"/>
  <c r="BN83" i="19"/>
  <c r="BS83" i="19"/>
  <c r="BW83" i="19"/>
  <c r="BC83" i="19" l="1"/>
  <c r="BB83" i="19"/>
  <c r="N6" i="39"/>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86" i="19"/>
  <c r="AT87" i="19"/>
  <c r="AT88" i="19"/>
  <c r="AT89"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D86" i="25"/>
  <c r="AQ86" i="25" s="1"/>
  <c r="D87" i="25"/>
  <c r="AQ87" i="25" s="1"/>
  <c r="D88" i="25"/>
  <c r="AQ88" i="25" s="1"/>
  <c r="D89" i="25"/>
  <c r="AQ89" i="25" s="1"/>
  <c r="D90" i="25"/>
  <c r="AQ90" i="25" s="1"/>
  <c r="D91" i="25"/>
  <c r="AQ91" i="25" s="1"/>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85" i="25" l="1"/>
  <c r="AT85" i="19"/>
  <c r="AQ84" i="25"/>
  <c r="AT84"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86" i="19" l="1"/>
  <c r="BT87" i="19"/>
  <c r="BT88" i="19"/>
  <c r="BT89" i="19"/>
  <c r="BT90" i="19"/>
  <c r="BT91" i="19"/>
  <c r="BT92" i="19"/>
  <c r="BT93" i="19"/>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86" i="19" l="1"/>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AF86" i="25"/>
  <c r="AE87" i="25"/>
  <c r="AF87" i="25"/>
  <c r="AE88" i="25"/>
  <c r="AF88" i="25"/>
  <c r="AE89" i="25"/>
  <c r="AF89" i="25"/>
  <c r="AE90" i="25"/>
  <c r="AF90" i="25"/>
  <c r="AE91" i="25"/>
  <c r="AF91" i="25"/>
  <c r="AE92" i="25"/>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89" i="25"/>
  <c r="AW90" i="25"/>
  <c r="AW91" i="25"/>
  <c r="AW92" i="25"/>
  <c r="AW93" i="25"/>
  <c r="AW94" i="25"/>
  <c r="AW95" i="25"/>
  <c r="AW96"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V408" i="19" l="1"/>
  <c r="BV336" i="19"/>
  <c r="BV240" i="19"/>
  <c r="BV96" i="19"/>
  <c r="BV455" i="19"/>
  <c r="BV431" i="19"/>
  <c r="BV419" i="19"/>
  <c r="BV395" i="19"/>
  <c r="BV359" i="19"/>
  <c r="BV335" i="19"/>
  <c r="BV311" i="19"/>
  <c r="BV287" i="19"/>
  <c r="BV275" i="19"/>
  <c r="BV251" i="19"/>
  <c r="BV215" i="19"/>
  <c r="BV191" i="19"/>
  <c r="BV179" i="19"/>
  <c r="BV167" i="19"/>
  <c r="BV155" i="19"/>
  <c r="BV131" i="19"/>
  <c r="BV119" i="19"/>
  <c r="BV107"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91"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7" i="19"/>
  <c r="N77" i="38" s="1"/>
  <c r="N76" i="19"/>
  <c r="N76" i="38" s="1"/>
  <c r="N75" i="19"/>
  <c r="N75" i="38" s="1"/>
  <c r="N80" i="19"/>
  <c r="C79" i="29" s="1"/>
  <c r="N82" i="19"/>
  <c r="N82" i="38" s="1"/>
  <c r="D37" i="20"/>
  <c r="N78" i="38" l="1"/>
  <c r="BC78" i="19"/>
  <c r="BU83" i="19"/>
  <c r="AT83" i="19"/>
  <c r="BL83" i="19"/>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I79" i="38" s="1"/>
  <c r="J79" i="38"/>
  <c r="E79" i="19"/>
  <c r="AL79" i="19"/>
  <c r="AL79" i="38" s="1"/>
  <c r="AH79" i="19"/>
  <c r="AH79" i="38" s="1"/>
  <c r="Z79" i="19"/>
  <c r="Z79" i="38" s="1"/>
  <c r="G79" i="19"/>
  <c r="G79" i="38" s="1"/>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AP79" i="19"/>
  <c r="BS79" i="19"/>
  <c r="BJ79" i="19"/>
  <c r="AS79" i="19"/>
  <c r="AU79" i="19"/>
  <c r="BB79" i="19"/>
  <c r="AR79" i="19"/>
  <c r="BD79" i="19" l="1"/>
  <c r="AO83" i="38"/>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<sst xmlns="http://schemas.openxmlformats.org/spreadsheetml/2006/main" count="28969" uniqueCount="8097">
  <si>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</si>
  <si>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</si>
  <si>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</si>
  <si>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</si>
  <si>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</si>
  <si>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</si>
  <si>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</si>
  <si>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</si>
  <si>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</si>
  <si>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</si>
  <si>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</si>
  <si>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</si>
  <si>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</si>
  <si>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</si>
  <si>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</si>
  <si>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</si>
  <si>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</si>
  <si>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</si>
  <si>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</si>
  <si>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</si>
  <si>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</si>
  <si>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</si>
  <si>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</si>
  <si>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</si>
  <si>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</si>
  <si>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</si>
  <si>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</si>
  <si>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</si>
  <si>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</si>
  <si>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</si>
  <si>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</si>
  <si>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</si>
  <si>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</si>
  <si>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</si>
  <si>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</si>
  <si>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</si>
  <si>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</si>
  <si>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</si>
  <si>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</si>
  <si>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</si>
  <si>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</si>
  <si>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</si>
  <si>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</si>
  <si>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</si>
  <si>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</si>
  <si>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</si>
  <si>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</si>
  <si>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</si>
  <si>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</si>
  <si>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</si>
  <si>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</si>
  <si>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</si>
  <si>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</si>
  <si>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</si>
  <si>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</si>
  <si>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</si>
  <si>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</si>
  <si>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</si>
  <si>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</si>
  <si>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</si>
  <si>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</si>
  <si>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</si>
  <si>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</si>
  <si>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</si>
  <si>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</si>
  <si>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</si>
  <si>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</si>
  <si>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</si>
  <si>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</si>
  <si>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</si>
  <si>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</si>
  <si>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</si>
  <si>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</si>
  <si>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</si>
  <si>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</si>
  <si>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</si>
  <si>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</si>
  <si>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</si>
  <si>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</si>
  <si>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</si>
  <si>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</si>
  <si>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</si>
  <si>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</si>
  <si>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</si>
  <si>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</si>
  <si>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</si>
  <si>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</si>
  <si>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</si>
  <si>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</si>
  <si>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</si>
  <si>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</si>
  <si>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</si>
  <si>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</si>
  <si>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</si>
  <si>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</si>
  <si>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</si>
  <si>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</si>
  <si>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</si>
  <si>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</si>
  <si>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</si>
  <si>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</si>
  <si>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</si>
  <si>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</si>
  <si>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</si>
  <si>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</si>
  <si>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</si>
  <si>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</si>
  <si>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</si>
  <si>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</si>
  <si>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</si>
  <si>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</si>
  <si>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</si>
  <si>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</si>
  <si>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</si>
  <si>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</si>
  <si>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</si>
  <si>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</si>
  <si>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</si>
  <si>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</si>
  <si>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</si>
  <si>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</si>
  <si>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</si>
  <si>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</si>
  <si>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</si>
  <si>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</si>
  <si>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</si>
  <si>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</si>
  <si>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</si>
  <si>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</si>
  <si>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</si>
  <si>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</si>
  <si>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</si>
  <si>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</si>
  <si>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</si>
  <si>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</si>
  <si>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</si>
  <si>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</si>
  <si>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</si>
  <si>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</si>
  <si>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</si>
  <si>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</si>
  <si>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</si>
  <si>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</si>
  <si>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</si>
  <si>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</si>
  <si>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</si>
  <si>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</si>
  <si>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</si>
  <si>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</si>
  <si>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</si>
  <si>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</si>
  <si>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</si>
  <si>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</si>
  <si>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</si>
  <si>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</si>
  <si>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</si>
  <si>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</si>
  <si>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</si>
  <si>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</si>
  <si>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</si>
  <si>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</si>
  <si>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</si>
  <si>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</si>
  <si>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</si>
  <si>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</si>
  <si>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</si>
  <si>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</si>
  <si>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</si>
  <si>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</si>
  <si>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</si>
  <si>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</si>
  <si>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</si>
  <si>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</si>
  <si>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</si>
  <si>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</si>
  <si>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</si>
  <si>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</si>
  <si>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</si>
  <si>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</si>
  <si>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</si>
  <si>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</si>
  <si>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</si>
  <si>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</si>
  <si>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</si>
  <si>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</si>
  <si>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</si>
  <si>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</si>
  <si>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</si>
  <si>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</si>
  <si>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</si>
  <si>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</si>
  <si>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</si>
  <si>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</si>
  <si>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</si>
  <si>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</si>
  <si>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</si>
  <si>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</si>
  <si>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</si>
  <si>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</si>
  <si>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</si>
  <si>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</si>
  <si>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</si>
  <si>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</si>
  <si>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</si>
  <si>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</si>
  <si>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</si>
  <si>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</si>
  <si>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</si>
  <si>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</si>
  <si>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</si>
  <si>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</si>
  <si>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</si>
  <si>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</si>
  <si>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</si>
  <si>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</si>
  <si>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</si>
  <si>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</si>
  <si>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</si>
  <si>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</si>
  <si>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</si>
  <si>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</si>
  <si>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</si>
  <si>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</si>
  <si>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</si>
  <si>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</si>
  <si>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</si>
  <si>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</si>
  <si>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</si>
  <si>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</si>
  <si>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</si>
  <si>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</si>
  <si>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</si>
  <si>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</si>
  <si>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</si>
  <si>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</si>
  <si>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</si>
  <si>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</si>
  <si>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</si>
  <si>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</si>
  <si>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</si>
  <si>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</si>
  <si>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</si>
  <si>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</si>
  <si>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</si>
  <si>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</si>
  <si>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</si>
  <si>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</si>
  <si>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</si>
  <si>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</si>
  <si>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</si>
  <si>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</si>
  <si>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</si>
  <si>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</si>
  <si>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</si>
  <si>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</si>
  <si>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</si>
  <si>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</si>
  <si>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</si>
  <si>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</si>
  <si>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</si>
  <si>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</si>
  <si>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</si>
  <si>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</si>
  <si>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</si>
  <si>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</si>
  <si>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</si>
  <si>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</si>
  <si>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</si>
  <si>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</si>
  <si>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</si>
  <si>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</si>
  <si>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</si>
  <si>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</si>
  <si>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</si>
  <si>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</si>
  <si>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</si>
  <si>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</si>
  <si>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</si>
  <si>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</si>
  <si>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</si>
  <si>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</si>
  <si>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</si>
  <si>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</si>
  <si>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</si>
  <si>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</si>
  <si>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</si>
  <si>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</si>
  <si>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</si>
  <si>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</si>
  <si>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</si>
  <si>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</si>
  <si>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</si>
  <si>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</si>
  <si>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</si>
  <si>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</si>
  <si>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</si>
  <si>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</si>
  <si>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</si>
  <si>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</si>
  <si>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</si>
  <si>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</si>
  <si>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</si>
  <si>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</si>
  <si>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</si>
  <si>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</si>
  <si>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</si>
  <si>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</si>
  <si>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</si>
  <si>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</si>
  <si>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</si>
  <si>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</si>
  <si>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</si>
  <si>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</si>
  <si>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</si>
  <si>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</si>
  <si>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</si>
  <si>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</si>
  <si>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</si>
  <si>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</si>
  <si>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</si>
  <si>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</si>
  <si>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</si>
  <si>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</si>
  <si>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</si>
  <si>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</si>
  <si>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</si>
  <si>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</si>
  <si>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</si>
  <si>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</si>
  <si>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</si>
  <si>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</si>
  <si>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</si>
  <si>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</si>
  <si>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</si>
  <si>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</si>
  <si>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</si>
  <si>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</si>
  <si>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</si>
  <si>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</si>
  <si>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</si>
  <si>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</si>
  <si>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</si>
  <si>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</si>
  <si>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</si>
  <si>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</si>
  <si>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</si>
  <si>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</si>
  <si>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</si>
  <si>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</si>
  <si>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</si>
  <si>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</si>
  <si>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</si>
  <si>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</si>
  <si>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</si>
  <si>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</si>
  <si>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</si>
  <si>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</si>
  <si>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</si>
  <si>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</si>
  <si>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</si>
  <si>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</si>
  <si>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</si>
  <si>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</si>
  <si>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</si>
  <si>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</si>
  <si>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</si>
  <si>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</si>
  <si>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</si>
  <si>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</si>
  <si>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</si>
  <si>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</si>
  <si>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</si>
  <si>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</si>
  <si>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</si>
  <si>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</si>
  <si>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</si>
  <si>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</si>
  <si>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</si>
  <si>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</si>
  <si>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</si>
  <si>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</si>
  <si>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</si>
  <si>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</si>
  <si>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</si>
  <si>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</si>
  <si>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</si>
  <si>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</si>
  <si>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</si>
  <si>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</si>
  <si>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</si>
  <si>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</si>
  <si>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</si>
  <si>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</si>
  <si>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</si>
  <si>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</si>
  <si>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</si>
  <si>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</si>
  <si>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</si>
  <si>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</si>
  <si>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</si>
  <si>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</si>
  <si>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</si>
  <si>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</si>
  <si>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</si>
  <si>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</si>
  <si>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</si>
  <si>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</si>
  <si>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</si>
  <si>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</si>
  <si>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</si>
  <si>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</si>
  <si>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</si>
  <si>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</si>
  <si>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</si>
  <si>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</si>
  <si>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</si>
  <si>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</si>
  <si>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</si>
  <si>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</si>
  <si>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</si>
  <si>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</si>
  <si>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</si>
  <si>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</si>
  <si>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</si>
  <si>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</si>
  <si>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</si>
  <si>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</si>
  <si>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</si>
  <si>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</si>
  <si>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</si>
  <si>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</si>
  <si>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</si>
  <si>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</si>
  <si>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</si>
  <si>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</si>
  <si>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</si>
  <si>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</si>
  <si>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</si>
  <si>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</si>
  <si>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</si>
  <si>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</si>
  <si>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</si>
  <si>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</si>
  <si>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</si>
  <si>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</si>
  <si>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</si>
  <si>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</si>
  <si>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</si>
  <si>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</si>
  <si>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</si>
  <si>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</si>
  <si>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</si>
  <si>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</si>
  <si>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</si>
  <si>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</si>
  <si>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</si>
  <si>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</si>
  <si>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</si>
  <si>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</si>
  <si>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</si>
  <si>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</si>
  <si>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</si>
  <si>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</si>
  <si>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</si>
  <si>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</si>
  <si>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</si>
  <si>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</si>
  <si>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</si>
  <si>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</si>
  <si>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</si>
  <si>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</si>
  <si>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</si>
  <si>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</si>
  <si>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</si>
  <si>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</si>
  <si>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</si>
  <si>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</si>
  <si>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</si>
  <si>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</si>
  <si>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</si>
  <si>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</si>
  <si>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</si>
  <si>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</si>
  <si>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</si>
  <si>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</si>
  <si>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</si>
  <si>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</si>
  <si>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</si>
  <si>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</si>
  <si>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</si>
  <si>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</si>
  <si>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</si>
  <si>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</si>
  <si>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</si>
  <si>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</si>
  <si>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</si>
  <si>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</si>
  <si>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</si>
  <si>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</si>
  <si>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</si>
  <si>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</si>
  <si>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</si>
  <si>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</si>
  <si>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</si>
  <si>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</si>
  <si>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</si>
  <si>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</si>
  <si>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</si>
  <si>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</si>
  <si>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</si>
  <si>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</si>
  <si>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</si>
  <si>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</si>
  <si>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</si>
  <si>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</si>
  <si>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</si>
  <si>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</si>
  <si>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</si>
  <si>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</si>
  <si>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</si>
  <si>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</si>
  <si>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</si>
  <si>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</si>
  <si>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</si>
  <si>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</si>
  <si>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</si>
  <si>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</si>
  <si>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</si>
  <si>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</si>
  <si>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</si>
  <si>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</si>
  <si>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</si>
  <si>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</si>
  <si>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</si>
  <si>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</si>
  <si>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</si>
  <si>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</si>
  <si>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</si>
  <si>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</si>
  <si>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</si>
  <si>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</si>
  <si>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</si>
  <si>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</si>
  <si>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</si>
  <si>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</si>
  <si>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</si>
  <si>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</si>
  <si>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</si>
  <si>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</si>
  <si>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</si>
  <si>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</si>
  <si>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</si>
  <si>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</si>
  <si>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</si>
  <si>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</si>
  <si>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</si>
  <si>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</si>
  <si>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</si>
  <si>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</si>
  <si>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</si>
  <si>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</si>
  <si>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</si>
  <si>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</si>
  <si>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</si>
  <si>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</si>
  <si>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</si>
  <si>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</si>
  <si>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</si>
  <si>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</si>
  <si>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</si>
  <si>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</si>
  <si>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</si>
  <si>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</si>
  <si>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</si>
  <si>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</si>
  <si>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</si>
  <si>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</si>
  <si>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</si>
  <si>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</si>
  <si>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</si>
  <si>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</si>
  <si>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</si>
  <si>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</si>
  <si>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</si>
  <si>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</si>
  <si>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</si>
  <si>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</si>
  <si>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</si>
  <si>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</si>
  <si>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</si>
  <si>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</si>
  <si>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</si>
  <si>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</si>
  <si>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</si>
  <si>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</si>
  <si>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</si>
  <si>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</si>
  <si>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</si>
  <si>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</si>
  <si>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</si>
  <si>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</si>
  <si>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</si>
  <si>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</si>
  <si>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</si>
  <si>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</si>
  <si>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</si>
  <si>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</si>
  <si>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</si>
  <si>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</si>
  <si>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</si>
  <si>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</si>
  <si>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</si>
  <si>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</si>
  <si>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</si>
  <si>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</si>
  <si>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</si>
  <si>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</si>
  <si>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</si>
  <si>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</si>
  <si>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</si>
  <si>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</si>
  <si>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</si>
  <si>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</si>
  <si>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</si>
  <si>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</si>
  <si>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</si>
  <si>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</si>
  <si>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</si>
  <si>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</si>
  <si>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</si>
  <si>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</si>
  <si>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</si>
  <si>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</si>
  <si>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</si>
  <si>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</si>
  <si>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</si>
  <si>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</si>
  <si>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</si>
  <si>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</si>
  <si>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</si>
  <si>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</si>
  <si>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</si>
  <si>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</si>
  <si>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</si>
  <si>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</si>
  <si>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</si>
  <si>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</si>
  <si>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</si>
  <si>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</si>
  <si>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</si>
  <si>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</si>
  <si>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</si>
  <si>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</si>
  <si>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</si>
  <si>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</si>
  <si>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</si>
  <si>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</si>
  <si>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</si>
  <si>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</si>
  <si>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</si>
  <si>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</si>
  <si>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</si>
  <si>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</si>
  <si>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</si>
  <si>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</si>
  <si>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</si>
  <si>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</si>
  <si>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</si>
  <si>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</si>
  <si>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</si>
  <si>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</si>
  <si>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</si>
  <si>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</si>
  <si>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</si>
  <si>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</si>
  <si>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</si>
  <si>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</si>
  <si>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</si>
  <si>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</si>
  <si>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</si>
  <si>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</si>
  <si>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</si>
  <si>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</si>
  <si>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</si>
  <si>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</si>
  <si>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</si>
  <si>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</si>
  <si>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</si>
  <si>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</si>
  <si>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</si>
  <si>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</si>
  <si>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</si>
  <si>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</si>
  <si>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</si>
  <si>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</si>
  <si>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</si>
  <si>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</si>
  <si>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</si>
  <si>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</si>
  <si>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</si>
  <si>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</si>
  <si>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</si>
  <si>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</si>
  <si>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</si>
  <si>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</si>
  <si>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</si>
  <si>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</si>
  <si>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</si>
  <si>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</si>
  <si>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</si>
  <si>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</si>
  <si>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</si>
  <si>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</si>
  <si>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</si>
  <si>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</si>
  <si>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</si>
  <si>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</si>
  <si>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</si>
  <si>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</si>
  <si>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</si>
  <si>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</si>
  <si>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</si>
  <si>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</si>
  <si>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</si>
  <si>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</si>
  <si>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</si>
  <si>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</si>
  <si>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</si>
  <si>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</si>
  <si>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</si>
  <si>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</si>
  <si>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</si>
  <si>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</si>
  <si>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</si>
  <si>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</si>
  <si>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</si>
  <si>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</si>
  <si>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</si>
  <si>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</si>
  <si>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</si>
  <si>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</si>
  <si>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</si>
  <si>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</si>
  <si>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</si>
  <si>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</si>
  <si>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</si>
  <si>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</si>
  <si>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</si>
  <si>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</si>
  <si>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</si>
  <si>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</si>
  <si>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</si>
  <si>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</si>
  <si>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</si>
  <si>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</si>
  <si>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</si>
  <si>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</si>
  <si>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</si>
  <si>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</si>
  <si>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</si>
  <si>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</si>
  <si>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</si>
  <si>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</si>
  <si>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</si>
  <si>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</si>
  <si>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</si>
  <si>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</si>
  <si>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</si>
  <si>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</si>
  <si>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</si>
  <si>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</si>
  <si>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</si>
  <si>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</si>
  <si>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</si>
  <si>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</si>
  <si>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</si>
  <si>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</si>
  <si>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</si>
  <si>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</si>
  <si>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</si>
  <si>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</si>
  <si>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</si>
  <si>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</si>
  <si>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</si>
  <si>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</si>
  <si>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</si>
  <si>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</si>
  <si>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</si>
  <si>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</si>
  <si>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</si>
  <si>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</si>
  <si>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</si>
  <si>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</si>
  <si>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</si>
  <si>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</si>
  <si>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</si>
  <si>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</si>
  <si>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</si>
  <si>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</si>
  <si>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</si>
  <si>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</si>
  <si>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</si>
  <si>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</si>
  <si>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</si>
  <si>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</si>
  <si>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</si>
  <si>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</si>
  <si>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</si>
  <si>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</si>
  <si>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</si>
  <si>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</si>
  <si>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</si>
  <si>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</si>
  <si>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</si>
  <si>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</si>
  <si>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</si>
  <si>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</si>
  <si>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</si>
  <si>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</si>
  <si>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</si>
  <si>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</si>
  <si>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</si>
  <si>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</si>
  <si>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</si>
  <si>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</si>
  <si>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</si>
  <si>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</si>
  <si>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</si>
  <si>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</si>
  <si>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</si>
  <si>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</si>
  <si>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</si>
  <si>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</si>
  <si>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</si>
  <si>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</si>
  <si>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</si>
  <si>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</si>
  <si>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</si>
  <si>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</si>
  <si>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</si>
  <si>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</si>
  <si>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</si>
  <si>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</si>
  <si>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</si>
  <si>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</si>
  <si>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</si>
  <si>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</si>
  <si>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</si>
  <si>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</si>
  <si>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</si>
  <si>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</si>
  <si>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</si>
  <si>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</si>
  <si>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</si>
  <si>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</si>
  <si>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</si>
  <si>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</si>
  <si>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</si>
  <si>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</si>
  <si>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</si>
  <si>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</si>
  <si>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</si>
  <si>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</si>
  <si>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</si>
  <si>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</si>
  <si>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</si>
  <si>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</si>
  <si>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</si>
  <si>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</si>
  <si>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</si>
  <si>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</si>
  <si>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</si>
  <si>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</si>
  <si>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</si>
  <si>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</si>
  <si>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</si>
  <si>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</si>
  <si>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</si>
  <si>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</si>
  <si>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</si>
  <si>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</si>
  <si>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</si>
  <si>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</si>
  <si>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</si>
  <si>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</si>
  <si>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</si>
  <si>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</si>
  <si>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</si>
  <si>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</si>
  <si>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</si>
  <si>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</si>
  <si>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</si>
  <si>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</si>
  <si>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</si>
  <si>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</si>
  <si>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</si>
  <si>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</si>
  <si>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</si>
  <si>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</si>
  <si>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</si>
  <si>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</si>
  <si>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</si>
  <si>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</si>
  <si>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</si>
  <si>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</si>
  <si>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</si>
  <si>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</si>
  <si>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</si>
  <si>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</si>
  <si>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</si>
  <si>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</si>
  <si>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</si>
  <si>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</si>
  <si>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</si>
  <si>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</si>
  <si>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</si>
  <si>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</si>
  <si>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</si>
  <si>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</si>
  <si>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</si>
  <si>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</si>
  <si>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</si>
  <si>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</si>
  <si>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</si>
  <si>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</si>
  <si>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</si>
  <si>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</si>
  <si>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</si>
  <si>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</si>
  <si>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</si>
  <si>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</si>
  <si>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</si>
  <si>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</si>
  <si>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</si>
  <si>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</si>
  <si>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</si>
  <si>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</si>
  <si>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</si>
  <si>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</si>
  <si>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</si>
  <si>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</si>
  <si>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</si>
  <si>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</si>
  <si>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</si>
  <si>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</si>
  <si>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</si>
  <si>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</si>
  <si>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</si>
  <si>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</si>
  <si>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</si>
  <si>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</si>
  <si>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</si>
  <si>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</si>
  <si>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</si>
  <si>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</si>
  <si>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</si>
  <si>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</si>
  <si>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</si>
  <si>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</si>
  <si>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</si>
  <si>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</si>
  <si>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</si>
  <si>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</si>
  <si>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</si>
  <si>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</si>
  <si>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</si>
  <si>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</si>
  <si>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</si>
  <si>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</si>
  <si>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</si>
  <si>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</si>
  <si>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</si>
  <si>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</si>
  <si>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</si>
  <si>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</si>
  <si>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</si>
  <si>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</si>
  <si>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</si>
  <si>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</si>
  <si>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</si>
  <si>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</si>
  <si>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</si>
  <si>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</si>
  <si>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</si>
  <si>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</si>
  <si>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</si>
  <si>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</si>
  <si>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</si>
  <si>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</si>
  <si>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</si>
  <si>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</si>
  <si>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</si>
  <si>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</si>
  <si>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</si>
  <si>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</si>
  <si>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</si>
  <si>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</si>
  <si>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</si>
  <si>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</si>
  <si>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</si>
  <si>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</si>
  <si>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</si>
  <si>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</si>
  <si>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</si>
  <si>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</si>
  <si>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</si>
  <si>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</si>
  <si>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</si>
  <si>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</si>
  <si>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</si>
  <si>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</si>
  <si>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</si>
  <si>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</si>
  <si>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</si>
  <si>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</si>
  <si>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</si>
  <si>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</si>
  <si>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</si>
  <si>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</si>
  <si>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</si>
  <si>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</si>
  <si>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</si>
  <si>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</si>
  <si>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</si>
  <si>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</si>
  <si>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</si>
  <si>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</si>
  <si>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</si>
  <si>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</si>
  <si>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</si>
  <si>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</si>
  <si>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</si>
  <si>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</si>
  <si>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</si>
  <si>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</si>
  <si>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</si>
  <si>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</si>
  <si>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</si>
  <si>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</si>
  <si>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</si>
  <si>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</si>
  <si>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</si>
  <si>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</si>
  <si>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</si>
  <si>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</si>
  <si>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</si>
  <si>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</si>
  <si>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</si>
  <si>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</si>
  <si>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</si>
  <si>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</si>
  <si>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</si>
  <si>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</si>
  <si>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</si>
  <si>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</si>
  <si>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</si>
  <si>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</si>
  <si>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</si>
  <si>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</si>
  <si>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</si>
  <si>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</si>
  <si>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</si>
  <si>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</si>
  <si>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</si>
  <si>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</si>
  <si>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</si>
  <si>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</si>
  <si>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</si>
  <si>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</si>
  <si>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</si>
  <si>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</si>
  <si>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</si>
  <si>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</si>
  <si>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</si>
  <si>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</si>
  <si>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</si>
  <si>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</si>
  <si>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</si>
  <si>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</si>
  <si>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</si>
  <si>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</si>
  <si>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</si>
  <si>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</si>
  <si>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</si>
  <si>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</si>
  <si>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</si>
  <si>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</si>
  <si>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</si>
  <si>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</si>
  <si>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</si>
  <si>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</si>
  <si>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</si>
  <si>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</si>
  <si>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</si>
  <si>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</si>
  <si>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</si>
  <si>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</si>
  <si>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</si>
  <si>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</si>
  <si>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</si>
  <si>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</si>
  <si>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</si>
  <si>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</si>
  <si>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</si>
  <si>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</si>
  <si>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</si>
  <si>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</si>
  <si>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</si>
  <si>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</si>
  <si>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</si>
  <si>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</si>
  <si>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</si>
  <si>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</si>
  <si>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</si>
  <si>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</si>
  <si>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</si>
  <si>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</si>
  <si>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</si>
  <si>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</si>
  <si>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</si>
  <si>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</si>
  <si>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</si>
  <si>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</si>
  <si>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</si>
  <si>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</si>
  <si>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</si>
  <si>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</si>
  <si>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</si>
  <si>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</si>
  <si>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</si>
  <si>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</si>
  <si>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</si>
  <si>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</si>
  <si>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</si>
  <si>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</si>
  <si>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</si>
  <si>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</si>
  <si>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</si>
  <si>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</si>
  <si>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</si>
  <si>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</si>
  <si>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</si>
  <si>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</si>
  <si>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</si>
  <si>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</si>
  <si>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</si>
  <si>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</si>
  <si>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</si>
  <si>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</si>
  <si>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</si>
  <si>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</si>
  <si>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</si>
  <si>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</si>
  <si>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</si>
  <si>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</si>
  <si>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</si>
  <si>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</si>
  <si>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</si>
  <si>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</si>
  <si>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</si>
  <si>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</si>
  <si>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</si>
  <si>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</si>
  <si>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</si>
  <si>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</si>
  <si>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</si>
  <si>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</si>
  <si>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</si>
  <si>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</si>
  <si>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</si>
  <si>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</si>
  <si>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</si>
  <si>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</si>
  <si>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</si>
  <si>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</si>
  <si>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</si>
  <si>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</si>
  <si>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</si>
  <si>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</si>
  <si>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</si>
  <si>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</si>
  <si>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</si>
  <si>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</si>
  <si>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</si>
  <si>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</si>
  <si>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</si>
  <si>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</si>
  <si>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</si>
  <si>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</si>
  <si>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</si>
  <si>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</si>
  <si>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</si>
  <si>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</si>
  <si>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</si>
  <si>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</si>
  <si>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</si>
  <si>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</si>
  <si>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</si>
  <si>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</si>
  <si>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</si>
  <si>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</si>
  <si>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</si>
  <si>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</si>
  <si>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</si>
  <si>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</si>
  <si>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</si>
  <si>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</si>
  <si>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</si>
  <si>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</si>
  <si>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</si>
  <si>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</si>
  <si>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</si>
  <si>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</si>
  <si>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</si>
  <si>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</si>
  <si>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</si>
  <si>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</si>
  <si>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</si>
  <si>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</si>
  <si>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</si>
  <si>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</si>
  <si>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</si>
  <si>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</si>
  <si>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</si>
  <si>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</si>
  <si>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</si>
  <si>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</si>
  <si>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</si>
  <si>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</si>
  <si>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</si>
  <si>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</si>
  <si>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</si>
  <si>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</si>
  <si>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</si>
  <si>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</si>
  <si>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</si>
  <si>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</si>
  <si>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</si>
  <si>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</si>
  <si>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</si>
  <si>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</si>
  <si>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</si>
  <si>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</si>
  <si>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</si>
  <si>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</si>
  <si>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</si>
  <si>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</si>
  <si>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</si>
  <si>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</si>
  <si>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</si>
  <si>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</si>
  <si>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</si>
  <si>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</si>
  <si>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</si>
  <si>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</si>
  <si>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</si>
  <si>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</si>
  <si>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</si>
  <si>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</si>
  <si>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</si>
  <si>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</si>
  <si>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</si>
  <si>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</si>
  <si>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</si>
  <si>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</si>
  <si>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</si>
  <si>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</si>
  <si>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</si>
  <si>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</si>
  <si>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</si>
  <si>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</si>
  <si>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</si>
  <si>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</si>
  <si>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</si>
  <si>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</si>
  <si>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</si>
  <si>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</si>
  <si>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</si>
  <si>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</si>
  <si>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</si>
  <si>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</si>
  <si>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</si>
  <si>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</si>
  <si>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</si>
  <si>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</si>
  <si>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</si>
  <si>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</si>
  <si>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</si>
  <si>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</si>
  <si>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</si>
  <si>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</si>
  <si>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</si>
  <si>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</si>
  <si>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</si>
  <si>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</si>
  <si>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</si>
  <si>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</si>
  <si>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</si>
  <si>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</si>
  <si>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</si>
  <si>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</si>
  <si>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</si>
  <si>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</si>
  <si>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</si>
  <si>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</si>
  <si>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</si>
  <si>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</si>
  <si>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</si>
  <si>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</si>
  <si>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</si>
  <si>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</si>
  <si>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</si>
  <si>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</si>
  <si>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</si>
  <si>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</si>
  <si>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</si>
  <si>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</si>
  <si>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</si>
  <si>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</si>
  <si>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</si>
  <si>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</si>
  <si>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</si>
  <si>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</si>
  <si>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</si>
  <si>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</si>
  <si>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</si>
  <si>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</si>
  <si>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</si>
  <si>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</si>
  <si>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</si>
  <si>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</si>
  <si>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</si>
  <si>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</si>
  <si>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</si>
  <si>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</si>
  <si>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</si>
  <si>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</si>
  <si>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</si>
  <si>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</si>
  <si>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</si>
  <si>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</si>
  <si>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</si>
  <si>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</si>
  <si>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</si>
  <si>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</si>
  <si>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</si>
  <si>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</si>
  <si>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</si>
  <si>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</si>
  <si>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</si>
  <si>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</si>
  <si>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</si>
  <si>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</si>
  <si>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</si>
  <si>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</si>
  <si>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</si>
  <si>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</si>
  <si>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</si>
  <si>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</si>
  <si>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</si>
  <si>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</si>
  <si>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</si>
  <si>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</si>
  <si>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</si>
  <si>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</si>
  <si>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</si>
  <si>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</si>
  <si>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</si>
  <si>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</si>
  <si>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</si>
  <si>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</si>
  <si>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</si>
  <si>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</si>
  <si>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</si>
  <si>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</si>
  <si>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</si>
  <si>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</si>
  <si>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</si>
  <si>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</si>
  <si>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</si>
  <si>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</si>
  <si>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</si>
  <si>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</si>
  <si>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</si>
  <si>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</si>
  <si>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</si>
  <si>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</si>
  <si>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</si>
  <si>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</si>
  <si>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</si>
  <si>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</si>
  <si>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</si>
  <si>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</si>
  <si>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</si>
  <si>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</si>
  <si>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</si>
  <si>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</si>
  <si>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</si>
  <si>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</si>
  <si>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</si>
  <si>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</si>
  <si>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</si>
  <si>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</si>
  <si>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</si>
  <si>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</si>
  <si>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</si>
  <si>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</si>
  <si>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</si>
  <si>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</si>
  <si>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</si>
  <si>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</si>
  <si>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</si>
  <si>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</si>
  <si>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</si>
  <si>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</si>
  <si>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</si>
  <si>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</si>
  <si>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</si>
  <si>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</si>
  <si>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</si>
  <si>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</si>
  <si>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</si>
  <si>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</si>
  <si>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</si>
  <si>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</si>
  <si>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</si>
  <si>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</si>
  <si>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</si>
  <si>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</si>
  <si>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</si>
  <si>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</si>
  <si>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</si>
  <si>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</si>
  <si>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</si>
  <si>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</si>
  <si>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</si>
  <si>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</si>
  <si>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</si>
  <si>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</si>
  <si>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</si>
  <si>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</si>
  <si>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</si>
  <si>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</si>
  <si>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</si>
  <si>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</si>
  <si>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</si>
  <si>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</si>
  <si>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</si>
  <si>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</si>
  <si>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</si>
  <si>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</si>
  <si>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</si>
  <si>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</si>
  <si>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</si>
  <si>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</si>
  <si>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</si>
  <si>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</si>
  <si>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</si>
  <si>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</si>
  <si>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</si>
  <si>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</si>
  <si>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</si>
  <si>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</si>
  <si>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</si>
  <si>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</si>
  <si>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</si>
  <si>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</si>
  <si>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</si>
  <si>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</si>
  <si>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</si>
  <si>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</si>
  <si>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</si>
  <si>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</si>
  <si>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</si>
  <si>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</si>
  <si>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</si>
  <si>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</si>
  <si>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</si>
  <si>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</si>
  <si>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</si>
  <si>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</si>
  <si>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</si>
  <si>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</si>
  <si>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</si>
  <si>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</si>
  <si>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</si>
  <si>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</si>
  <si>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</si>
  <si>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</si>
  <si>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</si>
  <si>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</si>
  <si>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</si>
  <si>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</si>
  <si>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</si>
  <si>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</si>
  <si>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</si>
  <si>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</si>
  <si>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</si>
  <si>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</si>
  <si>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</si>
  <si>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</si>
  <si>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</si>
  <si>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</si>
  <si>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</si>
  <si>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</si>
  <si>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</si>
  <si>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</si>
  <si>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</si>
  <si>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</si>
  <si>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</si>
  <si>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</si>
  <si>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</si>
  <si>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</si>
  <si>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</si>
  <si>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</si>
  <si>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</si>
  <si>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</si>
  <si>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</si>
  <si>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</si>
  <si>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</si>
  <si>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</si>
  <si>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</si>
  <si>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</si>
  <si>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</si>
  <si>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</si>
  <si>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</si>
  <si>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</si>
  <si>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</si>
  <si>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</si>
  <si>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</si>
  <si>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</si>
  <si>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</si>
  <si>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</si>
  <si>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</si>
  <si>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</si>
  <si>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</si>
  <si>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</si>
  <si>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</si>
  <si>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</si>
  <si>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</si>
  <si>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</si>
  <si>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</si>
  <si>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</si>
  <si>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</si>
  <si>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</si>
  <si>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</si>
  <si>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</si>
  <si>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</si>
  <si>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</si>
  <si>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</si>
  <si>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</si>
  <si>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</si>
  <si>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</si>
  <si>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</si>
  <si>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</si>
  <si>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</si>
  <si>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</si>
  <si>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</si>
  <si>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</si>
  <si>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</si>
  <si>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</si>
  <si>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</si>
  <si>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</si>
  <si>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</si>
  <si>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</si>
  <si>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</si>
  <si>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</si>
  <si>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</si>
  <si>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</si>
  <si>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</si>
  <si>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</si>
  <si>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</si>
  <si>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</si>
  <si>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</si>
  <si>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</si>
  <si>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</si>
  <si>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</si>
  <si>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</si>
  <si>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</si>
  <si>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</si>
  <si>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</si>
  <si>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</si>
  <si>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</si>
  <si>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</si>
  <si>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</si>
  <si>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</si>
  <si>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</si>
  <si>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</si>
  <si>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</si>
  <si>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</si>
  <si>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</si>
  <si>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</si>
  <si>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</si>
  <si>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</si>
  <si>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</si>
  <si>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</si>
  <si>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</si>
  <si>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</si>
  <si>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</si>
  <si>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</si>
  <si>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</si>
  <si>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</si>
  <si>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</si>
  <si>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</si>
  <si>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</si>
  <si>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</si>
  <si>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</si>
  <si>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</si>
  <si>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</si>
  <si>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</si>
  <si>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</si>
  <si>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</si>
  <si>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</si>
  <si>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</si>
  <si>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</si>
  <si>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</si>
  <si>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</si>
  <si>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</si>
  <si>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</si>
  <si>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</si>
  <si>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</si>
  <si>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</si>
  <si>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</si>
  <si>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</si>
  <si>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</si>
  <si>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</si>
  <si>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</si>
  <si>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</si>
  <si>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</si>
  <si>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</si>
  <si>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</si>
  <si>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</si>
  <si>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</si>
  <si>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</si>
  <si>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</si>
  <si>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</si>
  <si>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</si>
  <si>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</si>
  <si>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</si>
  <si>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</si>
  <si>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</si>
  <si>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</si>
  <si>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</si>
  <si>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</si>
  <si>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</si>
  <si>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</si>
  <si>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</si>
  <si>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</si>
  <si>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</si>
  <si>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</si>
  <si>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</si>
  <si>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</si>
  <si>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</si>
  <si>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</si>
  <si>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</si>
  <si>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</si>
  <si>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</si>
  <si>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</si>
  <si>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</si>
  <si>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</si>
  <si>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</si>
  <si>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</si>
  <si>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</si>
  <si>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</si>
  <si>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</si>
  <si>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</si>
  <si>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</si>
  <si>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</si>
  <si>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</si>
  <si>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</si>
  <si>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</si>
  <si>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</si>
  <si>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</si>
  <si>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</si>
  <si>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</si>
  <si>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</si>
  <si>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</si>
  <si>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</si>
  <si>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</si>
  <si>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</si>
  <si>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</si>
  <si>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</si>
  <si>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</si>
  <si>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</si>
  <si>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</si>
  <si>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</si>
  <si>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</si>
  <si>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</si>
  <si>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</si>
  <si>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</si>
  <si>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</si>
  <si>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</si>
  <si>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</si>
  <si>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</si>
  <si>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</si>
  <si>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</si>
  <si>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</si>
  <si>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</si>
  <si>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</si>
  <si>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</si>
  <si>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</si>
  <si>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</si>
  <si>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</si>
  <si>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</si>
  <si>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</si>
  <si>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</si>
  <si>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</si>
  <si>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</si>
  <si>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</si>
  <si>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</si>
  <si>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</si>
  <si>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</si>
  <si>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</si>
  <si>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</si>
  <si>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</si>
  <si>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</si>
  <si>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</si>
  <si>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</si>
  <si>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</si>
  <si>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</si>
  <si>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</si>
  <si>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</si>
  <si>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</si>
  <si>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</si>
  <si>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</si>
  <si>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</si>
  <si>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</si>
  <si>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</si>
  <si>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</si>
  <si>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</si>
  <si>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</si>
  <si>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</si>
  <si>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</si>
  <si>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</si>
  <si>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</si>
  <si>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</si>
  <si>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</si>
  <si>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</si>
  <si>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</si>
  <si>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</si>
  <si>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</si>
  <si>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</si>
  <si>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</si>
  <si>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</si>
  <si>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</si>
  <si>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</si>
  <si>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</si>
  <si>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</si>
  <si>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</si>
  <si>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</si>
  <si>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</si>
  <si>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</si>
  <si>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</si>
  <si>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</si>
  <si>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</si>
  <si>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</si>
  <si>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</si>
  <si>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</si>
  <si>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</si>
  <si>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</si>
  <si>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</si>
  <si>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</si>
  <si>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</si>
  <si>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</si>
  <si>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</si>
  <si>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</si>
  <si>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</si>
  <si>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</si>
  <si>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</si>
  <si>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</si>
  <si>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</si>
  <si>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</si>
  <si>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</si>
  <si>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</si>
  <si>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</si>
  <si>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</si>
  <si>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</si>
  <si>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</si>
  <si>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</si>
  <si>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</si>
  <si>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</si>
  <si>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</si>
  <si>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</si>
  <si>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</si>
  <si>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</si>
  <si>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</si>
  <si>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</si>
  <si>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</si>
  <si>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</si>
  <si>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</si>
  <si>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</si>
  <si>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</si>
  <si>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</si>
  <si>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</si>
  <si>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</si>
  <si>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</si>
  <si>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</si>
  <si>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</si>
  <si>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</si>
  <si>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</si>
  <si>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</si>
  <si>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</si>
  <si>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</si>
  <si>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</si>
  <si>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</si>
  <si>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</si>
  <si>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</si>
  <si>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</si>
  <si>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</si>
  <si>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</si>
  <si>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</si>
  <si>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</si>
  <si>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</si>
  <si>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</si>
  <si>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</si>
  <si>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</si>
  <si>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</si>
  <si>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</si>
  <si>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</si>
  <si>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</si>
  <si>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</si>
  <si>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</si>
  <si>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</si>
  <si>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</si>
  <si>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</si>
  <si>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</si>
  <si>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</si>
  <si>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</si>
  <si>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</si>
  <si>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</si>
  <si>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</si>
  <si>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</si>
  <si>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</si>
  <si>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</si>
  <si>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</si>
  <si>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</si>
  <si>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</si>
  <si>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</si>
  <si>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</si>
  <si>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</si>
  <si>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</si>
  <si>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</si>
  <si>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</si>
  <si>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</si>
  <si>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</si>
  <si>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</si>
  <si>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</si>
  <si>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</si>
  <si>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</si>
  <si>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</si>
  <si>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</si>
  <si>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</si>
  <si>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</si>
  <si>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</si>
  <si>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</si>
  <si>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</si>
  <si>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</si>
  <si>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</si>
  <si>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</si>
  <si>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</si>
  <si>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</si>
  <si>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</si>
  <si>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</si>
  <si>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</si>
  <si>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</si>
  <si>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</si>
  <si>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</si>
  <si>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</si>
  <si>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</si>
  <si>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</si>
  <si>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</si>
  <si>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</si>
  <si>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</si>
  <si>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</si>
  <si>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</si>
  <si>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</si>
  <si>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</si>
  <si>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</si>
  <si>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</si>
  <si>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</si>
  <si>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</si>
  <si>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</si>
  <si>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</si>
  <si>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</si>
  <si>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</si>
  <si>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</si>
  <si>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</si>
  <si>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</si>
  <si>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</si>
  <si>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</si>
  <si>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</si>
  <si>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</si>
  <si>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</si>
  <si>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</si>
  <si>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</si>
  <si>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</si>
  <si>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</si>
  <si>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</si>
  <si>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</si>
  <si>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</si>
  <si>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</si>
  <si>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</si>
  <si>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</si>
  <si>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</si>
  <si>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</si>
  <si>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</si>
  <si>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</si>
  <si>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</si>
  <si>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</si>
  <si>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</si>
  <si>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</si>
  <si>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</si>
  <si>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</si>
  <si>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</si>
  <si>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</si>
  <si>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</si>
  <si>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</si>
  <si>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</si>
  <si>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</si>
  <si>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</si>
  <si>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</si>
  <si>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</si>
  <si>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</si>
  <si>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</si>
  <si>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</si>
  <si>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</si>
  <si>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</si>
  <si>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</si>
  <si>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</si>
  <si>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</si>
  <si>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</si>
  <si>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</si>
  <si>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</si>
  <si>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</si>
  <si>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</si>
  <si>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</si>
  <si>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</si>
  <si>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</si>
  <si>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</si>
  <si>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</si>
  <si>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</si>
  <si>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</si>
  <si>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</si>
  <si>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</si>
  <si>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</si>
  <si>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</si>
  <si>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</si>
  <si>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</si>
  <si>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</si>
  <si>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</si>
  <si>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</si>
  <si>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</si>
  <si>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</si>
  <si>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</si>
  <si>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</si>
  <si>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</si>
  <si>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</si>
  <si>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</si>
  <si>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</si>
  <si>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</si>
  <si>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</si>
  <si>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</si>
  <si>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</si>
  <si>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</si>
  <si>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</si>
  <si>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</si>
  <si>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</si>
  <si>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</si>
  <si>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</si>
  <si>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</si>
  <si>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</si>
  <si>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</si>
  <si>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</si>
  <si>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</si>
  <si>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</si>
  <si>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</si>
  <si>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</si>
  <si>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</si>
  <si>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</si>
  <si>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</si>
  <si>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</si>
  <si>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</si>
  <si>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</si>
  <si>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</si>
  <si>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</si>
  <si>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</si>
  <si>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</si>
  <si>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</si>
  <si>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</si>
  <si>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</si>
  <si>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</si>
  <si>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</si>
  <si>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</si>
  <si>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</si>
  <si>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</si>
  <si>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</si>
  <si>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</si>
  <si>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</si>
  <si>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</si>
  <si>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</si>
  <si>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</si>
  <si>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</si>
  <si>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</si>
  <si>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</si>
  <si>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</si>
  <si>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</si>
  <si>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</si>
  <si>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</si>
  <si>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</si>
  <si>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</si>
  <si>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</si>
  <si>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</si>
  <si>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</si>
  <si>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</si>
  <si>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</si>
  <si>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</si>
  <si>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</si>
  <si>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</si>
  <si>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</si>
  <si>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</si>
  <si>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</si>
  <si>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</si>
  <si>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</si>
  <si>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</si>
  <si>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</si>
  <si>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</si>
  <si>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</si>
  <si>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</si>
  <si>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</si>
  <si>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</si>
  <si>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</si>
  <si>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</si>
  <si>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</si>
  <si>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</si>
  <si>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</si>
  <si>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</si>
  <si>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</si>
  <si>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</si>
  <si>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</si>
  <si>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</si>
  <si>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</si>
  <si>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</si>
  <si>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</si>
  <si>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</si>
  <si>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</si>
  <si>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</si>
  <si>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</si>
  <si>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</si>
  <si>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</si>
  <si>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</si>
  <si>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</si>
  <si>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</si>
  <si>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</si>
  <si>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</si>
  <si>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</si>
  <si>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</si>
  <si>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</si>
  <si>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</si>
  <si>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</si>
  <si>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</si>
  <si>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</si>
  <si>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</si>
  <si>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</si>
  <si>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</si>
  <si>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</si>
  <si>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</si>
  <si>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</si>
  <si>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</si>
  <si>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</si>
  <si>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</si>
  <si>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</si>
  <si>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</si>
  <si>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</si>
  <si>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</si>
  <si>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</si>
  <si>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</si>
  <si>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</si>
  <si>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</si>
  <si>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</si>
  <si>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</si>
  <si>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</si>
  <si>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</si>
  <si>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</si>
  <si>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</si>
  <si>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</si>
  <si>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</si>
  <si>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</si>
  <si>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</si>
  <si>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</si>
  <si>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</si>
  <si>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</si>
  <si>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</si>
  <si>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</si>
  <si>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</si>
  <si>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</si>
  <si>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</si>
  <si>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</si>
  <si>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</si>
  <si>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</si>
  <si>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</si>
  <si>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</si>
  <si>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</si>
  <si>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</si>
  <si>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</si>
  <si>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</si>
  <si>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</si>
  <si>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</si>
  <si>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</si>
  <si>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</si>
  <si>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</si>
  <si>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</si>
  <si>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</si>
  <si>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</si>
  <si>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</si>
  <si>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</si>
  <si>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</si>
  <si>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</si>
  <si>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</si>
  <si>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</si>
  <si>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</si>
  <si>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</si>
  <si>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</si>
  <si>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</si>
  <si>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</si>
  <si>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</si>
  <si>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</si>
  <si>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</si>
  <si>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</si>
  <si>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</si>
  <si>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</si>
  <si>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</si>
  <si>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</si>
  <si>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</si>
  <si>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</si>
  <si>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</si>
  <si>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</si>
  <si>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</si>
  <si>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</si>
  <si>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</si>
  <si>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</si>
  <si>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</si>
  <si>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</si>
  <si>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</si>
  <si>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</si>
  <si>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</si>
  <si>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</si>
  <si>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</si>
  <si>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</si>
  <si>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</si>
  <si>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</si>
  <si>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</si>
  <si>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</si>
  <si>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</si>
  <si>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</si>
  <si>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</si>
  <si>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</si>
  <si>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</si>
  <si>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</si>
  <si>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</si>
  <si>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</si>
  <si>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</si>
  <si>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</si>
  <si>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</si>
  <si>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</si>
  <si>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</si>
  <si>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</si>
  <si>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</si>
  <si>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</si>
  <si>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</si>
  <si>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</si>
  <si>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</si>
  <si>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</si>
  <si>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</si>
  <si>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</si>
  <si>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</si>
  <si>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</si>
  <si>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</si>
  <si>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</si>
  <si>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</si>
  <si>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</si>
  <si>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</si>
  <si>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</si>
  <si>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</si>
  <si>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</si>
  <si>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</si>
  <si>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</si>
  <si>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</si>
  <si>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</si>
  <si>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</si>
  <si>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</si>
  <si>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</si>
  <si>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</si>
  <si>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</si>
  <si>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</si>
  <si>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</si>
  <si>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</si>
  <si>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</si>
  <si>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</si>
  <si>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</si>
  <si>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</si>
  <si>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</si>
  <si>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</si>
  <si>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</si>
  <si>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</si>
  <si>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</si>
  <si>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</si>
  <si>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</si>
  <si>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</si>
  <si>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</si>
  <si>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</si>
  <si>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</si>
  <si>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</si>
  <si>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</si>
  <si>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</si>
  <si>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</si>
  <si>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</si>
  <si>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</si>
  <si>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</si>
  <si>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</si>
  <si>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</si>
  <si>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</si>
  <si>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</si>
  <si>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</si>
  <si>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</si>
  <si>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</si>
  <si>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</si>
  <si>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</si>
  <si>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</si>
  <si>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</si>
  <si>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</si>
  <si>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</si>
  <si>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</si>
  <si>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</si>
  <si>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</si>
  <si>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</si>
  <si>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</si>
  <si>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</si>
  <si>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</si>
  <si>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</si>
  <si>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</si>
  <si>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</si>
  <si>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</si>
  <si>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</si>
  <si>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</si>
  <si>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</si>
  <si>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</si>
  <si>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</si>
  <si>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</si>
  <si>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</si>
  <si>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</si>
  <si>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</si>
  <si>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</si>
  <si>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</si>
  <si>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</si>
  <si>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</si>
  <si>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</si>
  <si>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</si>
  <si>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</si>
  <si>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</si>
  <si>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</si>
  <si>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</si>
  <si>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</si>
  <si>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</si>
  <si>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</si>
  <si>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</si>
  <si>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</si>
  <si>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</si>
  <si>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</si>
  <si>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</si>
  <si>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</si>
  <si>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</si>
  <si>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</si>
  <si>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</si>
  <si>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</si>
  <si>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</si>
  <si>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</si>
  <si>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</si>
  <si>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</si>
  <si>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</si>
  <si>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</si>
  <si>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</si>
  <si>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</si>
  <si>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</si>
  <si>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</si>
  <si>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</si>
  <si>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</si>
  <si>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</si>
  <si>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</si>
  <si>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</si>
  <si>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</si>
  <si>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</si>
  <si>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</si>
  <si>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</si>
  <si>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</si>
  <si>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</si>
  <si>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</si>
  <si>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</si>
  <si>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</si>
  <si>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</si>
  <si>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</si>
  <si>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</si>
  <si>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</si>
  <si>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</si>
  <si>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</si>
  <si>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</si>
  <si>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</si>
  <si>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</si>
  <si>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</si>
  <si>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</si>
  <si>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</si>
  <si>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</si>
  <si>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</si>
  <si>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</si>
  <si>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</si>
  <si>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</si>
  <si>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</si>
  <si>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</si>
  <si>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</si>
  <si>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</si>
  <si>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</si>
  <si>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</si>
  <si>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</si>
  <si>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</si>
  <si>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</si>
  <si>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</si>
  <si>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</si>
  <si>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</si>
  <si>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</si>
  <si>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</si>
  <si>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</si>
  <si>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</si>
  <si>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</si>
  <si>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</si>
  <si>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</si>
  <si>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</si>
  <si>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</si>
  <si>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</si>
  <si>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</si>
  <si>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</si>
  <si>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</si>
  <si>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</si>
  <si>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</si>
  <si>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</si>
  <si>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</si>
  <si>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</si>
  <si>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</si>
  <si>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</si>
  <si>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</si>
  <si>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</si>
  <si>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</si>
  <si>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</si>
  <si>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</si>
  <si>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</si>
  <si>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</si>
  <si>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</si>
  <si>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</si>
  <si>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</si>
  <si>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</si>
  <si>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</si>
  <si>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</si>
  <si>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</si>
  <si>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</si>
  <si>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</si>
  <si>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</si>
  <si>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</si>
  <si>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</si>
  <si>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</si>
  <si>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</si>
  <si>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</si>
  <si>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</si>
  <si>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</si>
  <si>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</si>
  <si>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</si>
  <si>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</si>
  <si>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</si>
  <si>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</si>
  <si>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</si>
  <si>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</si>
  <si>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</si>
  <si>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</si>
  <si>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</si>
  <si>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</si>
  <si>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</si>
  <si>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</si>
  <si>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</si>
  <si>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</si>
  <si>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</si>
  <si>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</si>
  <si>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</si>
  <si>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</si>
  <si>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</si>
  <si>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</si>
  <si>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</si>
  <si>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</si>
  <si>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</si>
  <si>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</si>
  <si>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</si>
  <si>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</si>
  <si>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</si>
  <si>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</si>
  <si>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</si>
  <si>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</si>
  <si>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</si>
  <si>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</si>
  <si>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</si>
  <si>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</si>
  <si>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</si>
  <si>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</si>
  <si>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</si>
  <si>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</si>
  <si>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</si>
  <si>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</si>
  <si>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</si>
  <si>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</si>
  <si>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</si>
  <si>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</si>
  <si>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</si>
  <si>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</si>
  <si>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</si>
  <si>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</si>
  <si>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</si>
  <si>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</si>
  <si>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</si>
  <si>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</si>
  <si>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</si>
  <si>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</si>
  <si>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</si>
  <si>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</si>
  <si>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</si>
  <si>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</si>
  <si>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</si>
  <si>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</si>
  <si>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</si>
  <si>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</si>
  <si>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</si>
  <si>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</si>
  <si>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</si>
  <si>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</si>
  <si>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</si>
  <si>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</si>
  <si>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</si>
  <si>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</si>
  <si>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</si>
  <si>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</si>
  <si>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</si>
  <si>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</si>
  <si>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</si>
  <si>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</si>
  <si>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</si>
  <si>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</si>
  <si>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</si>
  <si>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</si>
  <si>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</si>
  <si>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</si>
  <si>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</si>
  <si>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</si>
  <si>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</si>
  <si>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</si>
  <si>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</si>
  <si>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</si>
  <si>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</si>
  <si>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</si>
  <si>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</si>
  <si>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</si>
  <si>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</si>
  <si>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</si>
  <si>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</si>
  <si>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</si>
  <si>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</si>
  <si>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</si>
  <si>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</si>
  <si>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</si>
  <si>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</si>
  <si>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</si>
  <si>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</si>
  <si>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</si>
  <si>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</si>
  <si>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</si>
  <si>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</si>
  <si>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</si>
  <si>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</si>
  <si>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</si>
  <si>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</si>
  <si>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</si>
  <si>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</si>
  <si>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</si>
  <si>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</si>
  <si>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</si>
  <si>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</si>
  <si>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</si>
  <si>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</si>
  <si>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</si>
  <si>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</si>
  <si>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</si>
  <si>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</si>
  <si>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</si>
  <si>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</si>
  <si>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</si>
  <si>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</si>
  <si>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</si>
  <si>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</si>
  <si>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</si>
  <si>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</si>
  <si>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</si>
  <si>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</si>
  <si>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</si>
  <si>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</si>
  <si>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</si>
  <si>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</si>
  <si>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</si>
  <si>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</si>
  <si>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</si>
  <si>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</si>
  <si>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</si>
  <si>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</si>
  <si>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</si>
  <si>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</si>
  <si>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</si>
  <si>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</si>
  <si>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</si>
  <si>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</si>
  <si>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</si>
  <si>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</si>
  <si>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</si>
  <si>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</si>
  <si>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</si>
  <si>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</si>
  <si>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</si>
  <si>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</si>
  <si>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</si>
  <si>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</si>
  <si>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</si>
  <si>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</si>
  <si>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</si>
  <si>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</si>
  <si>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</si>
  <si>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</si>
  <si>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</si>
  <si>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</si>
  <si>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</si>
  <si>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</si>
  <si>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</si>
  <si>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</si>
  <si>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</si>
  <si>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</si>
  <si>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</si>
  <si>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</si>
  <si>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</si>
  <si>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</si>
  <si>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</si>
  <si>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</si>
  <si>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</si>
  <si>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</si>
  <si>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</si>
  <si>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</si>
  <si>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</si>
  <si>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</si>
  <si>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</si>
  <si>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</si>
  <si>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</si>
  <si>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</si>
  <si>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</si>
  <si>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</si>
  <si>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</si>
  <si>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</si>
  <si>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</si>
  <si>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</si>
  <si>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</si>
  <si>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</si>
  <si>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</si>
  <si>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</si>
  <si>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</si>
  <si>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</si>
  <si>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</si>
  <si>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</si>
  <si>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</si>
  <si>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</si>
  <si>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</si>
  <si>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</si>
  <si>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</si>
  <si>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</si>
  <si>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</si>
  <si>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</si>
  <si>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</si>
  <si>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</si>
  <si>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</si>
  <si>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</si>
  <si>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</si>
  <si>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</si>
  <si>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</si>
  <si>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</si>
  <si>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</si>
  <si>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</si>
  <si>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</si>
  <si>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</si>
  <si>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</si>
  <si>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</si>
  <si>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</si>
  <si>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</si>
  <si>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</si>
  <si>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</si>
  <si>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</si>
  <si>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</si>
  <si>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</si>
  <si>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</si>
  <si>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</si>
  <si>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</si>
  <si>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</si>
  <si>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</si>
  <si>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</si>
  <si>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</si>
  <si>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</si>
  <si>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</si>
  <si>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</si>
  <si>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</si>
  <si>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</si>
  <si>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</si>
  <si>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</si>
  <si>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</si>
  <si>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</si>
  <si>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</si>
  <si>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</si>
  <si>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</si>
  <si>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</si>
  <si>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</si>
  <si>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</si>
  <si>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</si>
  <si>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</si>
  <si>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</si>
  <si>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</si>
  <si>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</si>
  <si>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</si>
  <si>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</si>
  <si>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</si>
  <si>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</si>
  <si>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</si>
  <si>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</si>
  <si>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</si>
  <si>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</si>
  <si>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</si>
  <si>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</si>
  <si>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</si>
  <si>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</si>
  <si>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</si>
  <si>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</si>
  <si>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</si>
  <si>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</si>
  <si>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</si>
  <si>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</si>
  <si>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</si>
  <si>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</si>
  <si>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</si>
  <si>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</si>
  <si>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</si>
  <si>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</si>
  <si>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</si>
  <si>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</si>
  <si>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</si>
  <si>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</si>
  <si>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</si>
  <si>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</si>
  <si>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</si>
  <si>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</si>
  <si>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</si>
  <si>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</si>
  <si>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</si>
  <si>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</si>
  <si>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</si>
  <si>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</si>
  <si>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</si>
  <si>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</si>
  <si>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</si>
  <si>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</si>
  <si>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</si>
  <si>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</si>
  <si>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</si>
  <si>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</si>
  <si>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</si>
  <si>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</si>
  <si>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</si>
  <si>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</si>
  <si>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</si>
  <si>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</si>
  <si>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</si>
  <si>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</si>
  <si>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</si>
  <si>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</si>
  <si>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</si>
  <si>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</si>
  <si>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</si>
  <si>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</si>
  <si>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</si>
  <si>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</si>
  <si>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</si>
  <si>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</si>
  <si>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</si>
  <si>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</si>
  <si>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</si>
  <si>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</si>
  <si>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</si>
  <si>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</si>
  <si>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</si>
  <si>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</si>
  <si>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</si>
  <si>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</si>
  <si>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</si>
  <si>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</si>
  <si>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</si>
  <si>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</si>
  <si>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</si>
  <si>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</si>
  <si>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</si>
  <si>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</si>
  <si>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</si>
  <si>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</si>
  <si>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</si>
  <si>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</si>
  <si>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</si>
  <si>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</si>
  <si>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</si>
  <si>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</si>
  <si>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</si>
  <si>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</si>
  <si>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</si>
  <si>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</si>
  <si>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</si>
  <si>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</si>
  <si>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</si>
  <si>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</si>
  <si>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</si>
  <si>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</si>
  <si>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</si>
  <si>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</si>
  <si>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</si>
  <si>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</si>
  <si>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</si>
  <si>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</si>
  <si>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</si>
  <si>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</si>
  <si>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</si>
  <si>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</si>
  <si>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</si>
  <si>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</si>
  <si>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</si>
  <si>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</si>
  <si>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</si>
  <si>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</si>
  <si>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</si>
  <si>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</si>
  <si>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</si>
  <si>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</si>
  <si>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</si>
  <si>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</si>
  <si>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</si>
  <si>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</si>
  <si>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</si>
  <si>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</si>
  <si>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</si>
  <si>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</si>
  <si>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</si>
  <si>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</si>
  <si>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</si>
  <si>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</si>
  <si>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</si>
  <si>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</si>
  <si>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</si>
  <si>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</si>
  <si>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</si>
  <si>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</si>
  <si>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</si>
  <si>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</si>
  <si>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</si>
  <si>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</si>
  <si>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</si>
  <si>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</si>
  <si>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</si>
  <si>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</si>
  <si>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</si>
  <si>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</si>
  <si>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</si>
  <si>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</si>
  <si>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</si>
  <si>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</si>
  <si>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</si>
  <si>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</si>
  <si>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</si>
  <si>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</si>
  <si>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</si>
  <si>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</si>
  <si>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</si>
  <si>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</si>
  <si>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</si>
  <si>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</si>
  <si>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</si>
  <si>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</si>
  <si>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</si>
  <si>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</si>
  <si>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</si>
  <si>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</si>
  <si>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</si>
  <si>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</si>
  <si>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</si>
  <si>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</si>
  <si>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</si>
  <si>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</si>
  <si>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</si>
  <si>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</si>
  <si>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</si>
  <si>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</si>
  <si>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</si>
  <si>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</si>
  <si>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</si>
  <si>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</si>
  <si>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</si>
  <si>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</si>
  <si>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</si>
  <si>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</si>
  <si>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</si>
  <si>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</si>
  <si>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</si>
  <si>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</si>
  <si>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</si>
  <si>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</si>
  <si>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</si>
  <si>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</si>
  <si>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</si>
  <si>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</si>
  <si>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</si>
  <si>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</si>
  <si>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</si>
  <si>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</si>
  <si>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</si>
  <si>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</si>
  <si>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</si>
  <si>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</si>
  <si>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</si>
  <si>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</si>
  <si>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</si>
  <si>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</si>
  <si>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</si>
  <si>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</si>
  <si>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</si>
  <si>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</si>
  <si>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</si>
  <si>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</si>
  <si>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</si>
  <si>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</si>
  <si>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</si>
  <si>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</si>
  <si>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</si>
  <si>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</si>
  <si>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</si>
  <si>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</si>
  <si>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</si>
  <si>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</si>
  <si>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</si>
  <si>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</si>
  <si>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</si>
  <si>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</si>
  <si>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</si>
  <si>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</si>
  <si>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</si>
  <si>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</si>
  <si>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</si>
  <si>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</si>
  <si>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</si>
  <si>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</si>
  <si>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</si>
  <si>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</si>
  <si>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</si>
  <si>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</si>
  <si>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</si>
  <si>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</si>
  <si>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</si>
  <si>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</si>
  <si>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</si>
  <si>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</si>
  <si>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</si>
  <si>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</si>
  <si>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</si>
  <si>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</si>
  <si>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</si>
  <si>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</si>
  <si>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</si>
  <si>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</si>
  <si>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</si>
  <si>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</si>
  <si>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</si>
  <si>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</si>
  <si>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</si>
  <si>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</si>
  <si>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</si>
  <si>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</si>
  <si>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</si>
  <si>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</si>
  <si>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</si>
  <si>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</si>
  <si>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</si>
  <si>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</si>
  <si>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</si>
  <si>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</si>
  <si>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</si>
  <si>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</si>
  <si>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</si>
  <si>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</si>
  <si>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</si>
  <si>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</si>
  <si>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</si>
  <si>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</si>
  <si>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</si>
  <si>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</si>
  <si>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</si>
  <si>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</si>
  <si>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</si>
  <si>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</si>
  <si>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</si>
  <si>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</si>
  <si>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</si>
  <si>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</si>
  <si>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</si>
  <si>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</si>
  <si>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</si>
  <si>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</si>
  <si>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</si>
  <si>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</si>
  <si>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</si>
  <si>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</si>
  <si>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</si>
  <si>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</si>
  <si>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</si>
  <si>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</si>
  <si>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</si>
  <si>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</si>
  <si>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</si>
  <si>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</si>
  <si>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</si>
  <si>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</si>
  <si>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</si>
  <si>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</si>
  <si>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</si>
  <si>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</si>
  <si>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</si>
  <si>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</si>
  <si>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</si>
  <si>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</si>
  <si>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</si>
  <si>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</si>
  <si>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</si>
  <si>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</si>
  <si>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</si>
  <si>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</si>
  <si>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</si>
  <si>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</si>
  <si>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</si>
  <si>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</si>
  <si>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</si>
  <si>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</si>
  <si>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</si>
  <si>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</si>
  <si>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</si>
  <si>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</si>
  <si>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</si>
  <si>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</si>
  <si>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</si>
  <si>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</si>
  <si>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</si>
  <si>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</si>
  <si>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</si>
  <si>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</si>
  <si>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</si>
  <si>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</si>
  <si>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</si>
  <si>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</si>
  <si>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</si>
  <si>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</si>
  <si>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</si>
  <si>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</si>
  <si>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</si>
  <si>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</si>
  <si>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</si>
  <si>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</si>
  <si>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</si>
  <si>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</si>
  <si>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</si>
  <si>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</si>
  <si>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</si>
  <si>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</si>
  <si>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</si>
  <si>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</si>
  <si>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</si>
  <si>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</si>
  <si>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</si>
  <si>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</si>
  <si>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</si>
  <si>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</si>
  <si>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</si>
  <si>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</si>
  <si>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</si>
  <si>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</si>
  <si>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</si>
  <si>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</si>
  <si>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</si>
  <si>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</si>
  <si>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</si>
  <si>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</si>
  <si>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</si>
  <si>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</si>
  <si>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</si>
  <si>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</si>
  <si>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</si>
  <si>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</si>
  <si>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</si>
  <si>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</si>
  <si>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</si>
  <si>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</si>
  <si>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</si>
  <si>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</si>
  <si>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</si>
  <si>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</si>
  <si>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</si>
  <si>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</si>
  <si>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</si>
  <si>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</si>
  <si>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</si>
  <si>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</si>
  <si>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</si>
  <si>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</si>
  <si>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</si>
  <si>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</si>
  <si>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</si>
  <si>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</si>
  <si>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</si>
  <si>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</si>
  <si>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</si>
  <si>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</si>
  <si>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</si>
  <si>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</si>
  <si>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</si>
  <si>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</si>
  <si>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</si>
  <si>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</si>
  <si>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</si>
  <si>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</si>
  <si>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</si>
  <si>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</si>
  <si>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</si>
  <si>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</si>
  <si>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</si>
  <si>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</si>
  <si>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</si>
  <si>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</si>
  <si>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</si>
  <si>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</si>
  <si>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</si>
  <si>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</si>
  <si>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</si>
  <si>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</si>
  <si>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</si>
  <si>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</si>
  <si>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</si>
  <si>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</si>
  <si>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</si>
  <si>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</si>
  <si>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</si>
  <si>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</si>
  <si>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</si>
  <si>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</si>
  <si>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</si>
  <si>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</si>
  <si>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</si>
  <si>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</si>
  <si>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</si>
  <si>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</si>
  <si>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</si>
  <si>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</si>
  <si>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</si>
  <si>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</si>
  <si>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</si>
  <si>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</si>
  <si>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</si>
  <si>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</si>
  <si>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</si>
  <si>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</si>
  <si>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</si>
  <si>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</si>
  <si>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</si>
  <si>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</si>
  <si>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</si>
  <si>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</si>
  <si>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</si>
  <si>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</si>
  <si>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</si>
  <si>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</si>
  <si>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</si>
  <si>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</si>
  <si>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</si>
  <si>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</si>
  <si>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</si>
  <si>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</si>
  <si>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</si>
  <si>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</si>
  <si>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</si>
  <si>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</si>
  <si>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</si>
  <si>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</si>
  <si>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</si>
  <si>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</si>
  <si>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</si>
  <si>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</si>
  <si>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</si>
  <si>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</si>
  <si>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</si>
  <si>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</si>
  <si>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</si>
  <si>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</si>
  <si>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</si>
  <si>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</si>
  <si>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</si>
  <si>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</si>
  <si>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</si>
  <si>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</si>
  <si>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</si>
  <si>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</si>
  <si>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</si>
  <si>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</si>
  <si>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</si>
  <si>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</si>
  <si>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</si>
  <si>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</si>
  <si>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</si>
  <si>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</si>
  <si>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</si>
  <si>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</si>
  <si>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</si>
  <si>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</si>
  <si>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</si>
  <si>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</si>
  <si>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</si>
  <si>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</si>
  <si>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</si>
  <si>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</si>
  <si>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</si>
  <si>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</si>
  <si>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</si>
  <si>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</si>
  <si>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</si>
  <si>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</si>
  <si>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</si>
  <si>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</si>
  <si>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</si>
  <si>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</si>
  <si>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</si>
  <si>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</si>
  <si>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</si>
  <si>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</si>
  <si>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</si>
  <si>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</si>
  <si>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</si>
  <si>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</si>
  <si>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</si>
  <si>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</si>
  <si>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</si>
  <si>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</si>
  <si>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</si>
  <si>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</si>
  <si>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</si>
  <si>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</si>
  <si>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</si>
  <si>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</si>
  <si>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</si>
  <si>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</si>
  <si>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</si>
  <si>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</si>
  <si>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</si>
  <si>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</si>
  <si>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</si>
  <si>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</si>
  <si>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</si>
  <si>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</si>
  <si>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</si>
  <si>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</si>
  <si>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</si>
  <si>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</si>
  <si>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</si>
  <si>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</si>
  <si>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</si>
  <si>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</si>
  <si>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</si>
  <si>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</si>
  <si>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</si>
  <si>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</si>
  <si>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</si>
  <si>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</si>
  <si>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</si>
  <si>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</si>
  <si>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</si>
  <si>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</si>
  <si>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</si>
  <si>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</si>
  <si>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</si>
  <si>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</si>
  <si>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</si>
  <si>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</si>
  <si>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</si>
  <si>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</si>
  <si>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</si>
  <si>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</si>
  <si>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</si>
  <si>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</si>
  <si>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</si>
  <si>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</si>
  <si>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</si>
  <si>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</si>
  <si>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</si>
  <si>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</si>
  <si>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</si>
  <si>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</si>
  <si>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</si>
  <si>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</si>
  <si>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</si>
  <si>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</si>
  <si>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</si>
  <si>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</si>
  <si>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</si>
  <si>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</si>
  <si>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</si>
  <si>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</si>
  <si>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</si>
  <si>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</si>
  <si>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</si>
  <si>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</si>
  <si>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</si>
  <si>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</si>
  <si>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</si>
  <si>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</si>
  <si>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</si>
  <si>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</si>
  <si>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</si>
  <si>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</si>
  <si>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</si>
  <si>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</si>
  <si>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</si>
  <si>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</si>
  <si>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</si>
  <si>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</si>
  <si>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</si>
  <si>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</si>
  <si>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</si>
  <si>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</si>
  <si>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</si>
  <si>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</si>
  <si>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</si>
  <si>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</si>
  <si>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</si>
  <si>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</si>
  <si>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</si>
  <si>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</si>
  <si>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</si>
  <si>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</si>
  <si>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</si>
  <si>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</si>
  <si>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</si>
  <si>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</si>
  <si>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</si>
  <si>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</si>
  <si>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</si>
  <si>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</si>
  <si>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</si>
  <si>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</si>
  <si>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</si>
  <si>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</si>
  <si>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</si>
  <si>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</si>
  <si>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</si>
  <si>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</si>
  <si>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</si>
  <si>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</si>
  <si>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</si>
  <si>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</si>
  <si>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</si>
  <si>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</si>
  <si>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</si>
  <si>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</si>
  <si>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</si>
  <si>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</si>
  <si>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</si>
  <si>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</si>
  <si>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</si>
  <si>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</si>
  <si>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</si>
  <si>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</si>
  <si>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</si>
  <si>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</si>
  <si>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</si>
  <si>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</si>
  <si>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</si>
  <si>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</si>
  <si>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</si>
  <si>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</si>
  <si>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</si>
  <si>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</si>
  <si>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</si>
  <si>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</si>
  <si>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</si>
  <si>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</si>
  <si>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</si>
  <si>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</si>
  <si>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</si>
  <si>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</si>
  <si>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</si>
  <si>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</si>
  <si>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</si>
  <si>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</si>
  <si>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</si>
  <si>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</si>
  <si>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</si>
  <si>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</si>
  <si>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</si>
  <si>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</si>
  <si>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</si>
  <si>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</si>
  <si>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</si>
  <si>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</si>
  <si>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</si>
  <si>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</si>
  <si>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</si>
  <si>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</si>
  <si>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</si>
  <si>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</si>
  <si>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</si>
  <si>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</si>
  <si>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</si>
  <si>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</si>
  <si>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</si>
  <si>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</si>
  <si>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</si>
  <si>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</si>
  <si>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</si>
  <si>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</si>
  <si>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</si>
  <si>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</si>
  <si>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</si>
  <si>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</si>
  <si>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</si>
  <si>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</si>
  <si>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</si>
  <si>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</si>
  <si>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</si>
  <si>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</si>
  <si>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</si>
  <si>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</si>
  <si>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</si>
  <si>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</si>
  <si>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</si>
  <si>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</si>
  <si>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</si>
  <si>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</si>
  <si>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</si>
  <si>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</si>
  <si>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</si>
  <si>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</si>
  <si>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</si>
  <si>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</si>
  <si>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</si>
  <si>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</si>
  <si>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</si>
  <si>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</si>
  <si>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</si>
  <si>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</si>
  <si>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</si>
  <si>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</si>
  <si>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</si>
  <si>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</si>
  <si>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</si>
  <si>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</si>
  <si>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</si>
  <si>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</si>
  <si>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</si>
  <si>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</si>
  <si>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</si>
  <si>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</si>
  <si>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</si>
  <si>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</si>
  <si>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</si>
  <si>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</si>
  <si>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</si>
  <si>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</si>
  <si>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</si>
  <si>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</si>
  <si>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</si>
  <si>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</si>
  <si>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</si>
  <si>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</si>
  <si>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</si>
  <si>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</si>
  <si>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</si>
  <si>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</si>
  <si>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</si>
  <si>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</si>
  <si>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</si>
  <si>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</si>
  <si>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</si>
  <si>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</si>
  <si>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</si>
  <si>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</si>
  <si>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</si>
  <si>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</si>
  <si>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</si>
  <si>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</si>
  <si>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</si>
  <si>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</si>
  <si>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</si>
  <si>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</si>
  <si>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</si>
  <si>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</si>
  <si>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</si>
  <si>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</si>
  <si>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</si>
  <si>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</si>
  <si>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</si>
  <si>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</si>
  <si>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</si>
  <si>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</si>
  <si>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</si>
  <si>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</si>
  <si>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</si>
  <si>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</si>
  <si>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</si>
  <si>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</si>
  <si>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</si>
  <si>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</si>
  <si>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</si>
  <si>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</si>
  <si>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</si>
  <si>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</si>
  <si>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</si>
  <si>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</si>
  <si>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</si>
  <si>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</si>
  <si>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</si>
  <si>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</si>
  <si>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</si>
  <si>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</si>
  <si>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</si>
  <si>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</si>
  <si>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</si>
  <si>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</si>
  <si>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</si>
  <si>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</si>
  <si>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</si>
  <si>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</si>
  <si>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</si>
  <si>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</si>
  <si>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</si>
  <si>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</si>
  <si>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</si>
  <si>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</si>
  <si>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</si>
  <si>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</si>
  <si>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</si>
  <si>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</si>
  <si>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</si>
  <si>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</si>
  <si>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</si>
  <si>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</si>
  <si>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</si>
  <si>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</si>
  <si>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</si>
  <si>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</si>
  <si>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</si>
  <si>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</si>
  <si>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</si>
  <si>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</si>
  <si>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</si>
  <si>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</si>
  <si>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</si>
  <si>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</si>
  <si>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</si>
  <si>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</si>
  <si>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</si>
  <si>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</si>
  <si>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</si>
  <si>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</si>
  <si>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</si>
  <si>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</si>
  <si>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</si>
  <si>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</si>
  <si>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</si>
  <si>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</si>
  <si>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</si>
  <si>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</si>
  <si>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</si>
  <si>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</si>
  <si>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</si>
  <si>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</si>
  <si>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</si>
  <si>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</si>
  <si>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</si>
  <si>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</si>
  <si>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</si>
  <si>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</si>
  <si>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</si>
  <si>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</si>
  <si>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</si>
  <si>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</si>
  <si>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</si>
  <si>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</si>
  <si>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</si>
  <si>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</si>
  <si>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</si>
  <si>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</si>
  <si>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</si>
  <si>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</si>
  <si>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</si>
  <si>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</si>
  <si>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</si>
  <si>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</si>
  <si>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</si>
  <si>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</si>
  <si>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</si>
  <si>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</si>
  <si>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</si>
  <si>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</si>
  <si>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</si>
  <si>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</si>
  <si>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</si>
  <si>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</si>
  <si>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</si>
  <si>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</si>
  <si>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</si>
  <si>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</si>
  <si>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</si>
  <si>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</si>
  <si>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</si>
  <si>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</si>
  <si>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</si>
  <si>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</si>
  <si>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</si>
  <si>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</si>
  <si>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</si>
  <si>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</si>
  <si>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</si>
  <si>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</si>
  <si>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</si>
  <si>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</si>
  <si>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</si>
  <si>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</si>
  <si>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</si>
  <si>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</si>
  <si>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</si>
  <si>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</si>
  <si>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</si>
  <si>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</si>
  <si>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</si>
  <si>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</si>
  <si>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</si>
  <si>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</si>
  <si>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</si>
  <si>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</si>
  <si>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</si>
  <si>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</si>
  <si>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</si>
  <si>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</si>
  <si>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</si>
  <si>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</si>
  <si>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</si>
  <si>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</si>
  <si>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</si>
  <si>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</si>
  <si>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</si>
  <si>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</si>
  <si>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</si>
  <si>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</si>
  <si>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</si>
  <si>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</si>
  <si>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</si>
  <si>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</si>
  <si>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</si>
  <si>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</si>
  <si>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</si>
  <si>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</si>
  <si>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</si>
  <si>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</si>
  <si>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</si>
  <si>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</si>
  <si>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</si>
  <si>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</si>
  <si>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</si>
  <si>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</si>
  <si>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</si>
  <si>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</si>
  <si>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</si>
  <si>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</si>
  <si>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</si>
  <si>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</si>
  <si>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</si>
  <si>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</si>
  <si>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</si>
  <si>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</si>
  <si>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</si>
  <si>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</si>
  <si>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</si>
  <si>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</si>
  <si>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</si>
  <si>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</si>
  <si>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</si>
  <si>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</si>
  <si>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</si>
  <si>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</si>
  <si>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</si>
  <si>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</si>
  <si>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</si>
  <si>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</si>
  <si>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</si>
  <si>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</si>
  <si>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</si>
  <si>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</si>
  <si>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</si>
  <si>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</si>
  <si>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</si>
  <si>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</si>
  <si>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</si>
  <si>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</si>
  <si>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</si>
  <si>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</si>
  <si>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</si>
  <si>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</si>
  <si>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</si>
  <si>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</si>
  <si>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</si>
  <si>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</si>
  <si>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</si>
  <si>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</si>
  <si>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</si>
  <si>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</si>
  <si>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</si>
  <si>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</si>
  <si>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</si>
  <si>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</si>
  <si>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</si>
  <si>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</si>
  <si>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</si>
  <si>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</si>
  <si>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</si>
  <si>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</si>
  <si>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</si>
  <si>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</si>
  <si>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</si>
  <si>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</si>
  <si>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</si>
  <si>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</si>
  <si>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</si>
  <si>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</si>
  <si>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</si>
  <si>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</si>
  <si>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</si>
  <si>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</si>
  <si>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</si>
  <si>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</si>
  <si>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</si>
  <si>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</si>
  <si>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</si>
  <si>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</si>
  <si>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</si>
  <si>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</si>
  <si>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</si>
  <si>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</si>
  <si>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</si>
  <si>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</si>
  <si>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</si>
  <si>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</si>
  <si>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</si>
  <si>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</si>
  <si>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</si>
  <si>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</si>
  <si>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</si>
  <si>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</si>
  <si>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</si>
  <si>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</si>
  <si>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</si>
  <si>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</si>
  <si>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</si>
  <si>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</si>
  <si>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</si>
  <si>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</si>
  <si>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</si>
  <si>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</si>
  <si>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</si>
  <si>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</si>
  <si>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</si>
  <si>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</si>
  <si>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</si>
  <si>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</si>
  <si>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</si>
  <si>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</si>
  <si>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</si>
  <si>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</si>
  <si>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</si>
  <si>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</si>
  <si>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</si>
  <si>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</si>
  <si>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</si>
  <si>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</si>
  <si>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</si>
  <si>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</si>
  <si>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</si>
  <si>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</si>
  <si>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</si>
  <si>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</si>
  <si>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</si>
  <si>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</si>
  <si>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</si>
  <si>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</si>
  <si>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</si>
  <si>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</si>
  <si>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</si>
  <si>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</si>
  <si>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</si>
  <si>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</si>
  <si>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</si>
  <si>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</si>
  <si>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</si>
  <si>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</si>
  <si>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</si>
  <si>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</si>
  <si>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</si>
  <si>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</si>
  <si>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</si>
  <si>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</si>
  <si>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</si>
  <si>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</si>
  <si>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</si>
  <si>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</si>
  <si>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</si>
  <si>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</si>
  <si>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</si>
  <si>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</si>
  <si>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</si>
  <si>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</si>
  <si>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</si>
  <si>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</si>
  <si>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</si>
  <si>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</si>
  <si>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</si>
  <si>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</si>
  <si>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</si>
  <si>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</si>
  <si>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</si>
  <si>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</si>
  <si>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</si>
  <si>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</si>
  <si>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</si>
  <si>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</si>
  <si>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</si>
  <si>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</si>
  <si>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</si>
  <si>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</si>
  <si>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</si>
  <si>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</si>
  <si>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</si>
  <si>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</si>
  <si>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</si>
  <si>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</si>
  <si>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</si>
  <si>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</si>
  <si>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</si>
  <si>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</si>
  <si>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</si>
  <si>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</si>
  <si>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</si>
  <si>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</si>
  <si>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</si>
  <si>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</si>
  <si>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</si>
  <si>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</si>
  <si>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</si>
  <si>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</si>
  <si>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</si>
  <si>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</si>
  <si>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</si>
  <si>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</si>
  <si>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</si>
  <si>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</si>
  <si>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</si>
  <si>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</si>
  <si>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</si>
  <si>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</si>
  <si>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</si>
  <si>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</si>
  <si>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</si>
  <si>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</si>
  <si>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</si>
  <si>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</si>
  <si>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</si>
  <si>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</si>
  <si>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</si>
  <si>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</si>
  <si>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</si>
  <si>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</si>
  <si>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</si>
  <si>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</si>
  <si>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</si>
  <si>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</si>
  <si>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</si>
  <si>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</si>
  <si>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</si>
  <si>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</si>
  <si>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</si>
  <si>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</si>
  <si>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</si>
  <si>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</si>
  <si>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</si>
  <si>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</si>
  <si>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</si>
  <si>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</si>
  <si>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</si>
  <si>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</si>
  <si>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</si>
  <si>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</si>
  <si>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</si>
  <si>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</si>
  <si>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</si>
  <si>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</si>
  <si>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</si>
  <si>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</si>
  <si>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</si>
  <si>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</si>
  <si>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</si>
  <si>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</si>
  <si>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</si>
  <si>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</si>
  <si>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</si>
  <si>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</si>
  <si>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</si>
  <si>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</si>
  <si>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</si>
  <si>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</si>
  <si>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</si>
  <si>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</si>
  <si>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</si>
  <si>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</si>
  <si>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</si>
  <si>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</si>
  <si>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</si>
  <si>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</si>
  <si>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</si>
  <si>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</si>
  <si>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</si>
  <si>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</si>
  <si>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</si>
  <si>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</si>
  <si>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</si>
  <si>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</si>
  <si>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</si>
  <si>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</si>
  <si>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</si>
  <si>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</si>
  <si>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</si>
  <si>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</si>
  <si>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</si>
  <si>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</si>
  <si>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</si>
  <si>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</si>
  <si>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</si>
  <si>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</si>
  <si>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</si>
  <si>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</si>
  <si>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</si>
  <si>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</si>
  <si>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</si>
  <si>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</si>
  <si>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</si>
  <si>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</si>
  <si>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</si>
  <si>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</si>
  <si>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</si>
  <si>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</si>
  <si>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</si>
  <si>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</si>
  <si>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</si>
  <si>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</si>
  <si>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</si>
  <si>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</si>
  <si>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</si>
  <si>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</si>
  <si>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</si>
  <si>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</si>
  <si>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</si>
  <si>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</si>
  <si>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</si>
  <si>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</si>
  <si>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</si>
  <si>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</si>
  <si>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</si>
  <si>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</si>
  <si>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</si>
  <si>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</si>
  <si>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</si>
  <si>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</si>
  <si>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</si>
  <si>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</si>
  <si>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</si>
  <si>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</si>
  <si>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</si>
  <si>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</si>
  <si>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</si>
  <si>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</si>
  <si>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</si>
  <si>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</si>
  <si>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</si>
  <si>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</si>
  <si>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</si>
  <si>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</si>
  <si>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</si>
  <si>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</si>
  <si>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</si>
  <si>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</si>
  <si>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</si>
  <si>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</si>
  <si>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</si>
  <si>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</si>
  <si>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</si>
  <si>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</si>
  <si>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</si>
  <si>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</si>
  <si>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</si>
  <si>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</si>
  <si>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</si>
  <si>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</si>
  <si>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</si>
  <si>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</si>
  <si>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</si>
  <si>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</si>
  <si>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</si>
  <si>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</si>
  <si>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</si>
  <si>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</si>
  <si>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</si>
  <si>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</si>
  <si>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</si>
  <si>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</si>
  <si>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</si>
  <si>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</si>
  <si>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</si>
  <si>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</si>
  <si>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</si>
  <si>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</si>
  <si>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</si>
  <si>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</si>
  <si>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</si>
  <si>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</si>
  <si>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</si>
  <si>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</si>
  <si>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</si>
  <si>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</si>
  <si>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</si>
  <si>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</si>
  <si>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</si>
  <si>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</si>
  <si>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</si>
  <si>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</si>
  <si>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</si>
  <si>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</si>
  <si>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</si>
  <si>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</si>
  <si>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</si>
  <si>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</si>
  <si>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</si>
  <si>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</si>
  <si>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</si>
  <si>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</si>
  <si>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</si>
  <si>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</si>
  <si>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</si>
  <si>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</si>
  <si>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</si>
  <si>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</si>
  <si>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</si>
  <si>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</si>
  <si>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</si>
  <si>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</si>
  <si>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</si>
  <si>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</si>
  <si>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</si>
  <si>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</si>
  <si>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</si>
  <si>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</si>
  <si>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</si>
  <si>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</si>
  <si>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</si>
  <si>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</si>
  <si>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</si>
  <si>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</si>
  <si>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</si>
  <si>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</si>
  <si>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</si>
  <si>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</si>
  <si>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</si>
  <si>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</si>
  <si>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</si>
  <si>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</si>
  <si>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</si>
  <si>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</si>
  <si>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</si>
  <si>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</si>
  <si>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</si>
  <si>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</si>
  <si>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</si>
  <si>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</si>
  <si>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</si>
  <si>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</si>
  <si>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</si>
  <si>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</si>
  <si>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</si>
  <si>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</si>
  <si>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</si>
  <si>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</si>
  <si>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</si>
  <si>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</si>
  <si>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</si>
  <si>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</si>
  <si>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</si>
  <si>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</si>
  <si>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</si>
  <si>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</si>
  <si>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</si>
  <si>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</si>
  <si>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</si>
  <si>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</si>
  <si>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</si>
  <si>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</si>
  <si>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</si>
  <si>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</si>
  <si>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</si>
  <si>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</si>
  <si>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</si>
  <si>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</si>
  <si>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</si>
  <si>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</si>
  <si>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</si>
  <si>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</si>
  <si>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</si>
  <si>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</si>
  <si>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</si>
  <si>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</si>
  <si>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</si>
  <si>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</si>
  <si>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</si>
  <si>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</si>
  <si>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</si>
  <si>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</si>
  <si>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</si>
  <si>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</si>
  <si>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</si>
  <si>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</si>
  <si>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</si>
  <si>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</si>
  <si>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</si>
  <si>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</si>
  <si>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</si>
  <si>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</si>
  <si>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</si>
  <si>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</si>
  <si>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</si>
  <si>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</si>
  <si>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</si>
  <si>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</si>
  <si>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</si>
  <si>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</si>
  <si>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</si>
  <si>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</si>
  <si>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</si>
  <si>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</si>
  <si>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</si>
  <si>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</si>
  <si>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</si>
  <si>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</si>
  <si>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</si>
  <si>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</si>
  <si>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</si>
  <si>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</si>
  <si>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</si>
  <si>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</si>
  <si>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</si>
  <si>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</si>
  <si>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</si>
  <si>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</si>
  <si>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</si>
  <si>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</si>
  <si>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</si>
  <si>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</si>
  <si>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</si>
  <si>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</si>
  <si>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</si>
  <si>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</si>
  <si>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</si>
  <si>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</si>
  <si>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</si>
  <si>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</si>
  <si>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</si>
  <si>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</si>
  <si>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</si>
  <si>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</si>
  <si>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</si>
  <si>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</si>
  <si>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</si>
  <si>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</si>
  <si>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</si>
  <si>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</si>
  <si>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</si>
  <si>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</si>
  <si>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</si>
  <si>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</si>
  <si>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</si>
  <si>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</si>
  <si>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</si>
  <si>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</si>
  <si>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</si>
  <si>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</si>
  <si>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</si>
  <si>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</si>
  <si>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</si>
  <si>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</si>
  <si>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</si>
  <si>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</si>
  <si>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</si>
  <si>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</si>
  <si>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</si>
  <si>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</si>
  <si>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</si>
  <si>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</si>
  <si>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</si>
  <si>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</si>
  <si>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</si>
  <si>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</si>
  <si>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</si>
  <si>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</si>
  <si>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</si>
  <si>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</si>
  <si>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</si>
  <si>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</si>
  <si>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</si>
  <si>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</si>
  <si>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</si>
  <si>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</si>
  <si>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</si>
  <si>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</si>
  <si>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</si>
  <si>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</si>
  <si>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</si>
  <si>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</si>
  <si>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</si>
  <si>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</si>
  <si>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</si>
  <si>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</si>
  <si>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</si>
  <si>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</si>
  <si>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</si>
  <si>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</si>
  <si>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</si>
  <si>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</si>
  <si>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</si>
  <si>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</si>
  <si>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</si>
  <si>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</si>
  <si>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</si>
  <si>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</si>
  <si>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</si>
  <si>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</si>
  <si>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</si>
  <si>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</si>
  <si>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</si>
  <si>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</si>
  <si>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</si>
  <si>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</si>
  <si>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</si>
  <si>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</si>
  <si>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</si>
  <si>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</si>
  <si>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</si>
  <si>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</si>
  <si>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</si>
  <si>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</si>
  <si>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</si>
  <si>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</si>
  <si>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</si>
  <si>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</si>
  <si>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</si>
  <si>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</si>
  <si>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</si>
  <si>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</si>
  <si>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</si>
  <si>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</si>
  <si>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</si>
  <si>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</si>
  <si>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</si>
  <si>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</si>
  <si>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</si>
  <si>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</si>
  <si>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</si>
  <si>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</si>
  <si>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</si>
  <si>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</si>
  <si>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</si>
  <si>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</si>
  <si>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</si>
  <si>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</si>
  <si>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</si>
  <si>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</si>
  <si>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</si>
  <si>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</si>
  <si>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</si>
  <si>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</si>
  <si>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</si>
  <si>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</si>
  <si>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</si>
  <si>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</si>
  <si>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</si>
  <si>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</si>
  <si>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</si>
  <si>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</si>
  <si>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</si>
  <si>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</si>
  <si>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</si>
  <si>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</si>
  <si>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</si>
  <si>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</si>
  <si>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</si>
  <si>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</si>
  <si>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</si>
  <si>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</si>
  <si>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</si>
  <si>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</si>
  <si>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</si>
  <si>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</si>
  <si>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</si>
  <si>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</si>
  <si>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</si>
  <si>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</si>
  <si>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</si>
  <si>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</si>
  <si>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</si>
  <si>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</si>
  <si>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</si>
  <si>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</si>
  <si>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</si>
  <si>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</si>
  <si>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</si>
  <si>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</si>
  <si>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</si>
  <si>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</si>
  <si>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</si>
  <si>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</si>
  <si>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</si>
  <si>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</si>
  <si>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</si>
  <si>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</si>
  <si>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</si>
  <si>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</si>
  <si>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</si>
  <si>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</si>
  <si>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</si>
  <si>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</si>
  <si>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</si>
  <si>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</si>
  <si>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</si>
  <si>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</si>
  <si>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</si>
  <si>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</si>
  <si>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</si>
  <si>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</si>
  <si>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</si>
  <si>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</si>
  <si>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</si>
  <si>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</si>
  <si>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</si>
  <si>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</si>
  <si>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</si>
  <si>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</si>
  <si>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</si>
  <si>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</si>
  <si>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</si>
  <si>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</si>
  <si>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</si>
  <si>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</si>
  <si>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</si>
  <si>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</si>
  <si>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</si>
  <si>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</si>
  <si>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</si>
  <si>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</si>
  <si>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</si>
  <si>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</si>
  <si>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</si>
  <si>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</si>
  <si>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</si>
  <si>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</si>
  <si>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</si>
  <si>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</si>
  <si>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</si>
  <si>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</si>
  <si>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</si>
  <si>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</si>
  <si>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</si>
  <si>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</si>
  <si>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</si>
  <si>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</si>
  <si>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</si>
  <si>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</si>
  <si>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</si>
  <si>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</si>
  <si>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</si>
  <si>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</si>
  <si>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</si>
  <si>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</si>
  <si>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</si>
  <si>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</si>
  <si>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</si>
  <si>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</si>
  <si>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</si>
  <si>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</si>
  <si>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</si>
  <si>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</si>
  <si>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</si>
  <si>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</si>
  <si>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</si>
  <si>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</si>
  <si>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</si>
  <si>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</si>
  <si>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</si>
  <si>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</si>
  <si>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</si>
  <si>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</si>
  <si>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</si>
  <si>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</si>
  <si>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</si>
  <si>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</si>
  <si>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</si>
  <si>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</si>
  <si>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</si>
  <si>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</si>
  <si>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</si>
  <si>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</si>
  <si>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</si>
  <si>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</si>
  <si>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</si>
  <si>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</si>
  <si>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</si>
  <si>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</si>
  <si>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</si>
  <si>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</si>
  <si>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</si>
  <si>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</si>
  <si>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</si>
  <si>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</si>
  <si>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</si>
  <si>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</si>
  <si>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</si>
  <si>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</si>
  <si>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</si>
  <si>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</si>
  <si>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</si>
  <si>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</si>
  <si>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</si>
  <si>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</si>
  <si>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</si>
  <si>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</si>
  <si>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</si>
  <si>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</si>
  <si>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</si>
  <si>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</si>
  <si>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</si>
  <si>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</si>
  <si>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</si>
  <si>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</si>
  <si>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</si>
  <si>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</si>
  <si>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</si>
  <si>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</si>
  <si>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</si>
  <si>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</si>
  <si>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</si>
  <si>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</si>
  <si>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</si>
  <si>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</si>
  <si>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</si>
  <si>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</si>
  <si>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</si>
  <si>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</si>
  <si>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</si>
  <si>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</si>
  <si>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</si>
  <si>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</si>
  <si>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</si>
  <si>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</si>
  <si>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</si>
  <si>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</si>
  <si>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</si>
  <si>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</si>
  <si>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</si>
  <si>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</si>
  <si>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</si>
  <si>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</si>
  <si>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</si>
  <si>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</si>
  <si>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</si>
  <si>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</si>
  <si>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</si>
  <si>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</si>
  <si>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</si>
  <si>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</si>
  <si>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</si>
  <si>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</si>
  <si>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</si>
  <si>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</si>
  <si>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</si>
  <si>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</si>
  <si>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</si>
  <si>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</si>
  <si>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</si>
  <si>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</si>
  <si>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</si>
  <si>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</si>
  <si>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</si>
  <si>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</si>
  <si>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</si>
  <si>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</si>
  <si>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</si>
  <si>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</si>
  <si>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</si>
  <si>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</si>
  <si>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</si>
  <si>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</si>
  <si>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</si>
  <si>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</si>
  <si>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</si>
  <si>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</si>
  <si>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</si>
  <si>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</si>
  <si>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</si>
  <si>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</si>
  <si>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</si>
  <si>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</si>
  <si>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</si>
  <si>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</si>
  <si>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</si>
  <si>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</si>
  <si>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</si>
  <si>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</si>
  <si>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</si>
  <si>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</si>
  <si>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</si>
  <si>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</si>
  <si>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</si>
  <si>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</si>
  <si>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</si>
  <si>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</si>
  <si>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</si>
  <si>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</si>
  <si>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</si>
  <si>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</si>
  <si>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</si>
  <si>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</si>
  <si>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</si>
  <si>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</si>
  <si>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</si>
  <si>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</si>
  <si>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</si>
  <si>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</si>
  <si>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</si>
  <si>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</si>
  <si>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</si>
  <si>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</si>
  <si>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</si>
  <si>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</si>
  <si>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</si>
  <si>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</si>
  <si>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</si>
  <si>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</si>
  <si>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</si>
  <si>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</si>
  <si>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</si>
  <si>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</si>
  <si>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</si>
  <si>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</si>
  <si>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</si>
  <si>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</si>
  <si>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</si>
  <si>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</si>
  <si>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</si>
  <si>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</si>
  <si>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</si>
  <si>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</si>
  <si>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</si>
  <si>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</si>
  <si>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</si>
  <si>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</si>
  <si>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</si>
  <si>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</si>
  <si>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</si>
  <si>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</si>
  <si>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</si>
  <si>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</si>
  <si>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</si>
  <si>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</si>
  <si>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</si>
  <si>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</si>
  <si>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</si>
  <si>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</si>
  <si>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</si>
  <si>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</si>
  <si>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</si>
  <si>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</si>
  <si>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</si>
  <si>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</si>
  <si>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</si>
  <si>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</si>
  <si>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</si>
  <si>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</si>
  <si>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</si>
  <si>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</si>
  <si>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</si>
  <si>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</si>
  <si>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</si>
  <si>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</si>
  <si>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</si>
  <si>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</si>
  <si>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</si>
  <si>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</si>
  <si>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</si>
  <si>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</si>
  <si>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</si>
  <si>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</si>
  <si>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</si>
  <si>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</si>
  <si>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</si>
  <si>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</si>
  <si>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</si>
  <si>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</si>
  <si>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</si>
  <si>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</si>
  <si>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</si>
  <si>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</si>
  <si>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</si>
  <si>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</si>
  <si>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</si>
  <si>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</si>
  <si>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</si>
  <si>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</si>
  <si>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</si>
  <si>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</si>
  <si>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</si>
  <si>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</si>
  <si>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</si>
  <si>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</si>
  <si>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</si>
  <si>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</si>
  <si>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</si>
  <si>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</si>
  <si>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</si>
  <si>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</si>
  <si>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</si>
  <si>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</si>
  <si>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</si>
  <si>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</si>
  <si>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</si>
  <si>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</si>
  <si>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</si>
  <si>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</si>
  <si>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</si>
  <si>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</si>
  <si>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</si>
  <si>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</si>
  <si>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</si>
  <si>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</si>
  <si>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</si>
  <si>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</si>
  <si>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</si>
  <si>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</si>
  <si>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</si>
  <si>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</si>
  <si>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</si>
  <si>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</si>
  <si>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</si>
  <si>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</si>
  <si>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</si>
  <si>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</si>
  <si>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</si>
  <si>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</si>
  <si>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</si>
  <si>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</si>
  <si>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</si>
  <si>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</si>
  <si>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</si>
  <si>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</si>
  <si>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</si>
  <si>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</si>
  <si>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</si>
  <si>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</si>
  <si>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</si>
  <si>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</si>
  <si>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</si>
  <si>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</si>
  <si>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</si>
  <si>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</si>
  <si>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</si>
  <si>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</si>
  <si>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</si>
  <si>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</si>
  <si>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</si>
  <si>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</si>
  <si>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</si>
  <si>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</si>
  <si>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</si>
  <si>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</si>
  <si>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</si>
  <si>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</si>
  <si>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</si>
  <si>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</si>
  <si>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</si>
  <si>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</si>
  <si>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</si>
  <si>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</si>
  <si>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</si>
  <si>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</si>
  <si>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</si>
  <si>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</si>
  <si>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</si>
  <si>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</si>
  <si>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</si>
  <si>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</si>
  <si>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</si>
  <si>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</si>
  <si>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</si>
  <si>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</si>
  <si>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</si>
  <si>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</si>
  <si>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</si>
  <si>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</si>
  <si>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</si>
  <si>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</si>
  <si>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</si>
  <si>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</si>
  <si>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</si>
  <si>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</si>
  <si>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</si>
  <si>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</si>
  <si>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</si>
  <si>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</si>
  <si>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</si>
  <si>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</si>
  <si>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</si>
  <si>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</si>
  <si>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</si>
  <si>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</si>
  <si>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</si>
  <si>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</si>
  <si>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</si>
  <si>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</si>
  <si>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</si>
  <si>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</si>
  <si>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</si>
  <si>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</si>
  <si>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</si>
  <si>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</si>
  <si>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</si>
  <si>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</si>
  <si>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</si>
  <si>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</si>
  <si>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</si>
  <si>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</si>
  <si>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</si>
  <si>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</si>
  <si>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</si>
  <si>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</si>
  <si>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</si>
  <si>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</si>
  <si>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</si>
  <si>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</si>
  <si>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</si>
  <si>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</si>
  <si>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</si>
  <si>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</si>
  <si>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</si>
  <si>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</si>
  <si>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</si>
  <si>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</si>
  <si>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</si>
  <si>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</si>
  <si>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</si>
  <si>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</si>
  <si>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</si>
  <si>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</si>
  <si>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</si>
  <si>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</si>
  <si>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</si>
  <si>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</si>
  <si>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</si>
  <si>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</si>
  <si>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</si>
  <si>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</si>
  <si>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</si>
  <si>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</si>
  <si>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</si>
  <si>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</si>
  <si>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</si>
  <si>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</si>
  <si>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</si>
  <si>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</si>
  <si>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</si>
  <si>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</si>
  <si>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</si>
  <si>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</si>
  <si>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</si>
  <si>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</si>
  <si>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</si>
  <si>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</si>
  <si>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</si>
  <si>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</si>
  <si>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</si>
  <si>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</si>
  <si>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</si>
  <si>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</si>
  <si>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</si>
  <si>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</si>
  <si>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</si>
  <si>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</si>
  <si>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</si>
  <si>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</si>
  <si>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</si>
  <si>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</si>
  <si>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</si>
  <si>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</si>
  <si>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</si>
  <si>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</si>
  <si>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</si>
  <si>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</si>
  <si>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</si>
  <si>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</si>
  <si>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</si>
  <si>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</si>
  <si>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</si>
  <si>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</si>
  <si>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</si>
  <si>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</si>
  <si>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</si>
  <si>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</si>
  <si>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</si>
  <si>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</si>
  <si>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</si>
  <si>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</si>
  <si>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</si>
  <si>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</si>
  <si>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</si>
  <si>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</si>
  <si>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</si>
  <si>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</si>
  <si>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</si>
  <si>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</si>
  <si>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</si>
  <si>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</si>
  <si>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</si>
  <si>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</si>
  <si>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</si>
  <si>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</si>
  <si>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</si>
  <si>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</si>
  <si>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</si>
  <si>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</si>
  <si>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</si>
  <si>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</si>
  <si>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</si>
  <si>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</si>
  <si>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</si>
  <si>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</si>
  <si>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</si>
  <si>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</si>
  <si>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</si>
  <si>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</si>
  <si>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</si>
  <si>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</si>
  <si>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</si>
  <si>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</si>
  <si>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</si>
  <si>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</si>
  <si>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</si>
  <si>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</si>
  <si>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</si>
  <si>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</si>
  <si>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</si>
  <si>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</si>
  <si>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</si>
  <si>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</si>
  <si>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</si>
  <si>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</si>
  <si>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</si>
  <si>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</si>
  <si>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</si>
  <si>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</si>
  <si>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</si>
  <si>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</si>
  <si>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</si>
  <si>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</si>
  <si>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</si>
  <si>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</si>
  <si>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</si>
  <si>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</si>
  <si>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</si>
  <si>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</si>
  <si>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</si>
  <si>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</si>
  <si>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</si>
  <si>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</si>
  <si>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</si>
  <si>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</si>
  <si>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</si>
  <si>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</si>
  <si>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</si>
  <si>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</si>
  <si>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</si>
  <si>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</si>
  <si>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</si>
  <si>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</si>
  <si>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</si>
  <si>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</si>
  <si>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</si>
  <si>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</si>
  <si>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</si>
  <si>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</si>
  <si>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</si>
  <si>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</si>
  <si>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</si>
  <si>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</si>
  <si>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</si>
  <si>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</si>
  <si>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</si>
  <si>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</si>
  <si>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</si>
  <si>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</si>
  <si>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</si>
  <si>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</si>
  <si>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</si>
  <si>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</si>
  <si>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</si>
  <si>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</si>
  <si>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</si>
  <si>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</si>
  <si>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</si>
  <si>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</si>
  <si>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</si>
  <si>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</si>
  <si>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</si>
  <si>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</si>
  <si>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</si>
  <si>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</si>
  <si>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</si>
  <si>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</si>
  <si>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</si>
  <si>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</si>
  <si>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</si>
  <si>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</si>
  <si>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</si>
  <si>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</si>
  <si>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</si>
  <si>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</si>
  <si>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</si>
  <si>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</si>
  <si>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</si>
  <si>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</si>
  <si>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</si>
  <si>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</si>
  <si>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</si>
  <si>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</si>
  <si>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</si>
  <si>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</si>
  <si>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</si>
  <si>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</si>
  <si>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</si>
  <si>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</si>
  <si>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</si>
  <si>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</si>
  <si>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</si>
  <si>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</si>
  <si>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</si>
  <si>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</si>
  <si>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</si>
  <si>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</si>
  <si>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</si>
  <si>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</si>
  <si>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</si>
  <si>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</si>
  <si>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</si>
  <si>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</si>
  <si>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</si>
  <si>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</si>
  <si>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</si>
  <si>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</si>
  <si>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</si>
  <si>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</si>
  <si>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</si>
  <si>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</si>
  <si>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</si>
  <si>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</si>
  <si>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</si>
  <si>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</si>
  <si>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</si>
  <si>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</si>
  <si>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</si>
  <si>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</si>
  <si>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</si>
  <si>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</si>
  <si>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</si>
  <si>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</si>
  <si>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</si>
  <si>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</si>
  <si>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</si>
  <si>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</si>
  <si>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</si>
  <si>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</si>
  <si>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</si>
  <si>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</si>
  <si>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</si>
  <si>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</si>
  <si>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</si>
  <si>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</si>
  <si>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</si>
  <si>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</si>
  <si>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</si>
  <si>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</si>
  <si>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</si>
  <si>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</si>
  <si>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</si>
  <si>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</si>
  <si>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</si>
  <si>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</si>
  <si>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</si>
  <si>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</si>
  <si>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</si>
  <si>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</si>
  <si>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</si>
  <si>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</si>
  <si>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</si>
  <si>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</si>
  <si>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</si>
  <si>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</si>
  <si>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</si>
  <si>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</si>
  <si>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</si>
  <si>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</si>
  <si>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</si>
  <si>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</si>
  <si>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</si>
  <si>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</si>
  <si>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</si>
  <si>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</si>
  <si>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</si>
  <si>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</si>
  <si>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</si>
  <si>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</si>
  <si>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</si>
  <si>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</si>
  <si>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</si>
  <si>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</si>
  <si>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</si>
  <si>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</si>
  <si>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</si>
  <si>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</si>
  <si>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</si>
  <si>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</si>
  <si>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</si>
  <si>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</si>
  <si>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</si>
  <si>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</si>
  <si>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</si>
  <si>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</si>
  <si>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</si>
  <si>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</si>
  <si>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</si>
  <si>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</si>
  <si>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</si>
  <si>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</si>
  <si>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</si>
  <si>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</si>
  <si>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</si>
  <si>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</si>
  <si>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</si>
  <si>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</si>
  <si>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</si>
  <si>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</si>
  <si>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</si>
  <si>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</si>
  <si>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</si>
  <si>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</si>
  <si>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</si>
  <si>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</si>
  <si>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</si>
  <si>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</si>
  <si>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</si>
  <si>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</si>
  <si>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</si>
  <si>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</si>
  <si>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</si>
  <si>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</si>
  <si>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</si>
  <si>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</si>
  <si>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</si>
  <si>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</si>
  <si>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</si>
  <si>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</si>
  <si>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</si>
  <si>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</si>
  <si>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</si>
  <si>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</si>
  <si>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</si>
  <si>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</si>
  <si>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</si>
  <si>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</si>
  <si>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</si>
  <si>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</si>
  <si>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</si>
  <si>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</si>
  <si>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</si>
  <si>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</si>
  <si>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</si>
  <si>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</si>
  <si>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</si>
  <si>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</si>
  <si>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</si>
  <si>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</si>
  <si>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</si>
  <si>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</si>
  <si>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</si>
  <si>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</si>
  <si>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</si>
  <si>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</si>
  <si>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</si>
  <si>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</si>
  <si>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</si>
  <si>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</si>
  <si>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</si>
  <si>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</si>
  <si>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</si>
  <si>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</si>
  <si>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</si>
  <si>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</si>
  <si>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</si>
  <si>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</si>
  <si>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</si>
  <si>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</si>
  <si>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</si>
  <si>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</si>
  <si>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</si>
  <si>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</si>
  <si>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</si>
  <si>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</si>
  <si>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</si>
  <si>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</si>
  <si>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</si>
  <si>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</si>
  <si>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</si>
  <si>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</si>
  <si>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</si>
  <si>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</si>
  <si>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</si>
  <si>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</si>
  <si>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</si>
  <si>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</si>
  <si>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</si>
  <si>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</si>
  <si>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</si>
  <si>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</si>
  <si>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</si>
  <si>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</si>
  <si>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</si>
  <si>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</si>
  <si>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</si>
  <si>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</si>
  <si>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</si>
  <si>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</si>
  <si>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</si>
  <si>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</si>
  <si>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</si>
  <si>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</si>
  <si>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</si>
  <si>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</si>
  <si>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</si>
  <si>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</si>
  <si>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</si>
  <si>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</si>
  <si>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</si>
  <si>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</si>
  <si>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</si>
  <si>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</si>
  <si>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</si>
  <si>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</si>
  <si>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</si>
  <si>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</si>
  <si>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</si>
  <si>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</si>
  <si>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</si>
  <si>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</si>
  <si>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</si>
  <si>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</si>
  <si>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</si>
  <si>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</si>
  <si>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</si>
  <si>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</si>
  <si>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</si>
  <si>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</si>
  <si>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</si>
  <si>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</si>
  <si>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</si>
  <si>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</si>
  <si>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</si>
  <si>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</si>
  <si>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</si>
  <si>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</si>
  <si>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</si>
  <si>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</si>
  <si>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</si>
  <si>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</si>
  <si>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</si>
  <si>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</si>
  <si>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</si>
  <si>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</si>
  <si>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</si>
  <si>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</si>
  <si>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</si>
  <si>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</si>
  <si>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</si>
  <si>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</si>
  <si>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</si>
  <si>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</si>
  <si>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</si>
  <si>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</si>
  <si>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</si>
  <si>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</si>
  <si>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</si>
  <si>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</si>
  <si>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</si>
  <si>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</si>
  <si>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</si>
  <si>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</si>
  <si>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</si>
  <si>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</si>
  <si>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</si>
  <si>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</si>
  <si>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</si>
  <si>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</si>
  <si>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</si>
  <si>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</si>
  <si>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</si>
  <si>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</si>
  <si>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</si>
  <si>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</si>
  <si>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</si>
  <si>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</si>
  <si>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</si>
  <si>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</si>
  <si>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</si>
  <si>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</si>
  <si>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</si>
  <si>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</si>
  <si>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</si>
  <si>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</si>
  <si>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</si>
  <si>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</si>
  <si>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</si>
  <si>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</si>
  <si>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</si>
  <si>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</si>
  <si>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</si>
  <si>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</si>
  <si>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</si>
  <si>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</si>
  <si>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</si>
  <si>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</si>
  <si>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</si>
  <si>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</si>
  <si>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</si>
  <si>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</si>
  <si>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</si>
  <si>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</si>
  <si>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</si>
  <si>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</si>
  <si>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</si>
  <si>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</si>
  <si>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</si>
  <si>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</si>
  <si>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</si>
  <si>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</si>
  <si>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</si>
  <si>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</si>
  <si>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</si>
  <si>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</si>
  <si>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</si>
  <si>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</si>
  <si>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</si>
  <si>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</si>
  <si>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</si>
  <si>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</si>
  <si>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</si>
  <si>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</si>
  <si>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</si>
  <si>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</si>
  <si>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</si>
  <si>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</si>
  <si>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</si>
  <si>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</si>
  <si>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</si>
  <si>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</si>
  <si>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</si>
  <si>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</si>
  <si>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</si>
  <si>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</si>
  <si>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</si>
  <si>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</si>
  <si>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</si>
  <si>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</si>
  <si>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</si>
  <si>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</si>
  <si>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</si>
  <si>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</si>
  <si>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</si>
  <si>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</si>
  <si>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</si>
  <si>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</si>
  <si>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</si>
  <si>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</si>
  <si>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</si>
  <si>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</si>
  <si>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</si>
  <si>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</si>
  <si>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</si>
  <si>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</si>
  <si>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</si>
  <si>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</si>
  <si>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</si>
  <si>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</si>
  <si>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</si>
  <si>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</si>
  <si>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</si>
  <si>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</si>
  <si>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</si>
  <si>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</si>
  <si>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</si>
  <si>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</si>
  <si>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</si>
  <si>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</si>
  <si>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</si>
  <si>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</si>
  <si>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</si>
  <si>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</si>
  <si>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</si>
  <si>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</si>
  <si>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</si>
  <si>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</si>
  <si>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</si>
  <si>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</si>
  <si>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</si>
  <si>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</si>
  <si>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</si>
  <si>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</si>
  <si>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</si>
  <si>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</si>
  <si>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</si>
  <si>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</si>
  <si>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</si>
  <si>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</si>
  <si>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</si>
  <si>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</si>
  <si>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</si>
  <si>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</si>
  <si>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</si>
  <si>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</si>
  <si>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</si>
  <si>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</si>
  <si>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</si>
  <si>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</si>
  <si>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</si>
  <si>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</si>
  <si>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</si>
  <si>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</si>
  <si>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</si>
  <si>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</si>
  <si>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</si>
  <si>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</si>
  <si>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</si>
  <si>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</si>
  <si>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</si>
  <si>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</si>
  <si>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</si>
  <si>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</si>
  <si>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</si>
  <si>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</si>
  <si>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</si>
  <si>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</si>
  <si>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</si>
  <si>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</si>
  <si>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</si>
  <si>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</si>
  <si>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</si>
  <si>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</si>
  <si>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</si>
  <si>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</si>
  <si>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</si>
  <si>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</si>
  <si>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</si>
  <si>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</si>
  <si>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</si>
  <si>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</si>
  <si>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</si>
  <si>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</si>
  <si>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</si>
  <si>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</si>
  <si>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</si>
  <si>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</si>
  <si>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</si>
  <si>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</si>
  <si>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</si>
  <si>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</si>
  <si>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</si>
  <si>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</si>
  <si>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</si>
  <si>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</si>
  <si>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</si>
  <si>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</si>
  <si>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</si>
  <si>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</si>
  <si>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</si>
  <si>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</si>
  <si>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</si>
  <si>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</si>
  <si>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</si>
  <si>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</si>
  <si>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</si>
  <si>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</si>
  <si>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</si>
  <si>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</si>
  <si>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</si>
  <si>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</si>
  <si>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</si>
  <si>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</si>
  <si>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</si>
  <si>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</si>
  <si>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</si>
  <si>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</si>
  <si>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</si>
  <si>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</si>
  <si>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</si>
  <si>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</si>
  <si>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</si>
  <si>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</si>
  <si>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</si>
  <si>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</si>
  <si>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</si>
  <si>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</si>
  <si>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</si>
  <si>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</si>
  <si>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</si>
  <si>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</si>
  <si>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</si>
  <si>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</si>
  <si>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</si>
  <si>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</si>
  <si>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</si>
  <si>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</si>
  <si>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</si>
  <si>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</si>
  <si>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</si>
  <si>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</si>
  <si>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</si>
  <si>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</si>
  <si>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</si>
  <si>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</si>
  <si>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</si>
  <si>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</si>
  <si>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</si>
  <si>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</si>
  <si>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</si>
  <si>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</si>
  <si>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</si>
  <si>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</si>
  <si>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</si>
  <si>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</si>
  <si>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</si>
  <si>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</si>
  <si>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</si>
  <si>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</si>
  <si>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</si>
  <si>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</si>
  <si>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</si>
  <si>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</si>
  <si>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</si>
  <si>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</si>
  <si>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</si>
  <si>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</si>
  <si>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</si>
  <si>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</si>
  <si>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</si>
  <si>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</si>
  <si>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</si>
  <si>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</si>
  <si>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</si>
  <si>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</si>
  <si>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</si>
  <si>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</si>
  <si>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</si>
  <si>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</si>
  <si>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</si>
  <si>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</si>
  <si>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</si>
  <si>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</si>
  <si>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</si>
  <si>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</si>
  <si>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</si>
  <si>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</si>
  <si>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</si>
  <si>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</si>
  <si>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</si>
  <si>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</si>
  <si>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</si>
  <si>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</si>
  <si>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</si>
  <si>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</si>
  <si>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</si>
  <si>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</si>
  <si>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</si>
  <si>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</si>
  <si>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</si>
  <si>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</si>
  <si>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</si>
  <si>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</si>
  <si>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</si>
  <si>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</si>
  <si>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</si>
  <si>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</si>
  <si>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</si>
  <si>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</si>
  <si>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</si>
  <si>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</si>
  <si>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</si>
  <si>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</si>
  <si>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</si>
  <si>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</si>
  <si>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</si>
  <si>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</si>
  <si>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</si>
  <si>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</si>
  <si>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</si>
  <si>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</si>
  <si>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</si>
  <si>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</si>
  <si>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</si>
  <si>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</si>
  <si>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</si>
  <si>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</si>
  <si>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</si>
  <si>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</si>
  <si>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</si>
  <si>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</si>
  <si>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</si>
  <si>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</si>
  <si>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</si>
  <si>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</si>
  <si>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</si>
  <si>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</si>
  <si>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</si>
  <si>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</si>
  <si>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</si>
  <si>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</si>
  <si>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</si>
  <si>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</si>
  <si>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</si>
  <si>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</si>
  <si>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</si>
  <si>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</si>
  <si>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</si>
  <si>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</si>
  <si>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</si>
  <si>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</si>
  <si>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</si>
  <si>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</si>
  <si>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</si>
  <si>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</si>
  <si>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</si>
  <si>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</si>
  <si>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</si>
  <si>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</si>
  <si>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</si>
  <si>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</si>
  <si>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</si>
  <si>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</si>
  <si>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</si>
  <si>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</si>
  <si>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</si>
  <si>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</si>
  <si>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</si>
  <si>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</si>
  <si>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</si>
  <si>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</si>
  <si>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</si>
  <si>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</si>
  <si>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</si>
  <si>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</si>
  <si>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</si>
  <si>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</si>
  <si>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</si>
  <si>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</si>
  <si>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</si>
  <si>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</si>
  <si>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</si>
  <si>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</si>
  <si>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</si>
  <si>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</si>
  <si>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</si>
  <si>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</si>
  <si>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</si>
  <si>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</si>
  <si>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</si>
  <si>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</si>
  <si>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</si>
  <si>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</si>
  <si>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</si>
  <si>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</si>
  <si>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</si>
  <si>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</si>
  <si>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</si>
  <si>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</si>
  <si>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</si>
  <si>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</si>
  <si>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</si>
  <si>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</si>
  <si>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</si>
  <si>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</si>
  <si>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</si>
  <si>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</si>
  <si>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</si>
  <si>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</si>
  <si>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</si>
  <si>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</si>
  <si>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</si>
  <si>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</si>
  <si>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</si>
  <si>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</si>
  <si>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</si>
  <si>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</si>
  <si>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</si>
  <si>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</si>
  <si>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</si>
  <si>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</si>
  <si>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</si>
  <si>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</si>
  <si>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</si>
  <si>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</si>
  <si>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</si>
  <si>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</si>
  <si>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</si>
  <si>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</si>
  <si>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</si>
  <si>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</si>
  <si>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</si>
  <si>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</si>
  <si>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</si>
  <si>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</si>
  <si>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</si>
  <si>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</si>
  <si>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</si>
  <si>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</si>
  <si>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</si>
  <si>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</si>
  <si>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</si>
  <si>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</si>
  <si>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</si>
  <si>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</si>
  <si>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</si>
  <si>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</si>
  <si>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</si>
  <si>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</si>
  <si>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</si>
  <si>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</si>
  <si>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</si>
  <si>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</si>
  <si>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</si>
  <si>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</si>
  <si>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</si>
  <si>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</si>
  <si>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</si>
  <si>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</si>
  <si>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</si>
  <si>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</si>
  <si>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</si>
  <si>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</si>
  <si>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</si>
  <si>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</si>
  <si>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</si>
  <si>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</si>
  <si>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</si>
  <si>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</si>
  <si>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</si>
  <si>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</si>
  <si>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</si>
  <si>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</si>
  <si>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</si>
  <si>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</si>
  <si>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</si>
  <si>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</si>
  <si>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</si>
  <si>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</si>
  <si>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</si>
  <si>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</si>
  <si>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</si>
  <si>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</si>
  <si>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</si>
  <si>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</si>
  <si>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</si>
  <si>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</si>
  <si>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</si>
  <si>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</si>
  <si>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</si>
  <si>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</si>
  <si>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</si>
  <si>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</si>
  <si>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</si>
  <si>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</si>
  <si>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</si>
  <si>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</si>
  <si>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</si>
  <si>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</si>
  <si>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</si>
  <si>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</si>
  <si>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</si>
  <si>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</si>
  <si>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</si>
  <si>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</si>
  <si>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</si>
  <si>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</si>
  <si>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</si>
  <si>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</si>
  <si>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</si>
  <si>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</si>
  <si>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</si>
  <si>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</si>
  <si>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</si>
  <si>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</si>
  <si>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</si>
  <si>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</si>
  <si>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</si>
  <si>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</si>
  <si>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</si>
  <si>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</si>
  <si>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</si>
  <si>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</si>
  <si>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</si>
  <si>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</si>
  <si>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</si>
  <si>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</si>
  <si>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</si>
  <si>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</si>
  <si>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</si>
  <si>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</si>
  <si>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</si>
  <si>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</si>
  <si>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</si>
  <si>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</si>
  <si>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</si>
  <si>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</si>
  <si>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</si>
  <si>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</si>
  <si>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</si>
  <si>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</si>
  <si>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</si>
  <si>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</si>
  <si>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</si>
  <si>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</si>
  <si>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</si>
  <si>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</si>
  <si>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</si>
  <si>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</si>
  <si>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</si>
  <si>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</si>
  <si>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</si>
  <si>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</si>
  <si>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</si>
  <si>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</si>
  <si>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</si>
  <si>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</si>
  <si>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</si>
  <si>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</si>
  <si>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</si>
  <si>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</si>
  <si>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</si>
  <si>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</si>
  <si>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</si>
  <si>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</si>
  <si>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</si>
  <si>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</si>
  <si>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</si>
  <si>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</si>
  <si>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</si>
  <si>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</si>
  <si>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</si>
  <si>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</si>
  <si>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</si>
  <si>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</si>
  <si>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</si>
  <si>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</si>
  <si>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</si>
  <si>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</si>
  <si>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</si>
  <si>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</si>
  <si>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</si>
  <si>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</si>
  <si>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</si>
  <si>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</si>
  <si>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</si>
  <si>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</si>
  <si>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</si>
  <si>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</si>
  <si>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</si>
  <si>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</si>
  <si>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</si>
  <si>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</si>
  <si>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</si>
  <si>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</si>
  <si>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</si>
  <si>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</si>
  <si>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</si>
  <si>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</si>
  <si>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</si>
  <si>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</si>
  <si>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</si>
  <si>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</si>
  <si>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</si>
  <si>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</si>
  <si>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</si>
  <si>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</si>
  <si>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</si>
  <si>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</si>
  <si>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</si>
  <si>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</si>
  <si>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</si>
  <si>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</si>
  <si>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</si>
  <si>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</si>
  <si>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</si>
  <si>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</si>
  <si>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</si>
  <si>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</si>
  <si>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</si>
  <si>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</si>
  <si>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</si>
  <si>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</si>
  <si>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</si>
  <si>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</si>
  <si>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</si>
  <si>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</si>
  <si>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</si>
  <si>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</si>
  <si>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</si>
  <si>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</si>
  <si>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</si>
  <si>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</si>
  <si>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</si>
  <si>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</si>
  <si>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</si>
  <si>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</si>
  <si>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</si>
  <si>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</si>
  <si>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</si>
  <si>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</si>
  <si>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</si>
  <si>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</si>
  <si>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</si>
  <si>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</si>
  <si>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</si>
  <si>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</si>
  <si>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</si>
  <si>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</si>
  <si>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</si>
  <si>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</si>
  <si>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</si>
  <si>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</si>
  <si>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</si>
  <si>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</si>
  <si>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</si>
  <si>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</si>
  <si>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</si>
  <si>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</si>
  <si>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</si>
  <si>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</si>
  <si>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</si>
  <si>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</si>
  <si>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</si>
  <si>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</si>
  <si>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</si>
  <si>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</si>
  <si>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</si>
  <si>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</si>
  <si>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</si>
  <si>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</si>
  <si>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</si>
  <si>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</si>
  <si>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</si>
  <si>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</si>
  <si>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</si>
  <si>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</si>
  <si>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</si>
  <si>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</si>
  <si>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</si>
  <si>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</si>
  <si>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</si>
  <si>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</si>
  <si>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</si>
  <si>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</si>
  <si>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</si>
  <si>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</si>
  <si>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</si>
  <si>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</si>
  <si>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</si>
  <si>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</si>
  <si>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</si>
  <si>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</si>
  <si>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</si>
  <si>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</si>
  <si>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</si>
  <si>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</si>
  <si>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</si>
  <si>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</si>
  <si>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</si>
  <si>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</si>
  <si>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</si>
  <si>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</si>
  <si>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</si>
  <si>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</si>
  <si>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</si>
  <si>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</si>
  <si>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</si>
  <si>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</si>
  <si>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</si>
  <si>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</si>
  <si>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</si>
  <si>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</si>
  <si>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</si>
  <si>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</si>
  <si>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</si>
  <si>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</si>
  <si>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</si>
  <si>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</si>
  <si>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</si>
  <si>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</si>
  <si>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</si>
  <si>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</si>
  <si>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</si>
  <si>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</si>
  <si>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</si>
  <si>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</si>
  <si>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</si>
  <si>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</si>
  <si>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</si>
  <si>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</si>
  <si>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</si>
  <si>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</si>
  <si>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</si>
  <si>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</si>
  <si>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</si>
  <si>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</si>
  <si>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</si>
  <si>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</si>
  <si>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</si>
  <si>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</si>
  <si>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</si>
  <si>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</si>
  <si>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</si>
  <si>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</si>
  <si>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</si>
  <si>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</si>
  <si>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</si>
  <si>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</si>
  <si>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</si>
  <si>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</si>
  <si>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</si>
  <si>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</si>
  <si>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</si>
  <si>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</si>
  <si>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</si>
  <si>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</si>
  <si>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</si>
  <si>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</si>
  <si>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</si>
  <si>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</si>
  <si>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</si>
  <si>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</si>
  <si>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</si>
  <si>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</si>
  <si>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</si>
  <si>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</si>
  <si>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</si>
  <si>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</si>
  <si>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</si>
  <si>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</si>
  <si>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</si>
  <si>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</si>
  <si>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</si>
  <si>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</si>
  <si>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</si>
  <si>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</si>
  <si>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</si>
  <si>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</si>
  <si>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</si>
  <si>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</si>
  <si>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</si>
  <si>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</si>
  <si>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</si>
  <si>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</si>
  <si>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</si>
  <si>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</si>
  <si>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</si>
  <si>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</si>
  <si>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</si>
  <si>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</si>
  <si>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</si>
  <si>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</si>
  <si>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</si>
  <si>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</si>
  <si>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</si>
  <si>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</si>
  <si>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</si>
  <si>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</si>
  <si>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</si>
  <si>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</si>
  <si>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</si>
  <si>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</si>
  <si>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</si>
  <si>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</si>
  <si>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</si>
  <si>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</si>
  <si>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</si>
  <si>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</si>
  <si>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</si>
  <si>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</si>
  <si>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</si>
  <si>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</si>
  <si>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</si>
  <si>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</si>
  <si>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</si>
  <si>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</si>
  <si>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</si>
  <si>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</si>
  <si>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</si>
  <si>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</si>
  <si>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</si>
  <si>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</si>
  <si>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</si>
  <si>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</si>
  <si>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</si>
  <si>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</si>
  <si>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</si>
  <si>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</si>
  <si>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</si>
  <si>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</si>
  <si>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</si>
  <si>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</si>
  <si>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</si>
  <si>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</si>
  <si>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</si>
  <si>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</si>
  <si>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</si>
  <si>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</si>
  <si>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</si>
  <si>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</si>
  <si>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</si>
  <si>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</si>
  <si>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</si>
  <si>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</si>
  <si>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</si>
  <si>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</si>
  <si>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</si>
  <si>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</si>
  <si>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</si>
  <si>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</si>
  <si>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</si>
  <si>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</si>
  <si>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</si>
  <si>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</si>
  <si>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</si>
  <si>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</si>
  <si>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</si>
  <si>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</si>
  <si>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</si>
  <si>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</si>
  <si>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</si>
  <si>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</si>
  <si>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</si>
  <si>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</si>
  <si>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</si>
  <si>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</si>
  <si>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</si>
  <si>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</si>
  <si>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</si>
  <si>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</si>
  <si>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</si>
  <si>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</si>
  <si>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</si>
  <si>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</si>
  <si>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</si>
  <si>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</si>
  <si>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</si>
  <si>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</si>
  <si>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</si>
  <si>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</si>
  <si>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</si>
  <si>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</si>
  <si>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</si>
  <si>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</si>
  <si>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</si>
  <si>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</si>
  <si>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</si>
  <si>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</si>
  <si>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</si>
  <si>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</si>
  <si>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</si>
  <si>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</si>
  <si>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</si>
  <si>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</si>
  <si>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</si>
  <si>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</si>
  <si>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</si>
  <si>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</si>
  <si>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</si>
  <si>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</si>
  <si>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</si>
  <si>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</si>
  <si>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</si>
  <si>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</si>
  <si>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</si>
  <si>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</si>
  <si>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</si>
  <si>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</si>
  <si>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</si>
  <si>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</si>
  <si>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</si>
  <si>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</si>
  <si>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</si>
  <si>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</si>
  <si>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</si>
  <si>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</si>
  <si>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</si>
  <si>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</si>
  <si>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</si>
  <si>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</si>
  <si>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</si>
  <si>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</si>
  <si>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</si>
  <si>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</si>
  <si>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</si>
  <si>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</si>
  <si>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</si>
  <si>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</si>
  <si>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</si>
  <si>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</si>
  <si>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</si>
  <si>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</si>
  <si>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</si>
  <si>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</si>
  <si>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</si>
  <si>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</si>
  <si>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</si>
  <si>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</si>
  <si>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</si>
  <si>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</si>
  <si>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</si>
  <si>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</si>
  <si>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</si>
  <si>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</si>
  <si>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</si>
  <si>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</si>
  <si>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</si>
  <si>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</si>
  <si>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</si>
  <si>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</si>
  <si>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</si>
  <si>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</si>
  <si>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</si>
  <si>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</si>
  <si>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</si>
  <si>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</si>
  <si>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</si>
  <si>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</si>
  <si>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</si>
  <si>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</si>
  <si>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</si>
  <si>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</si>
  <si>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</si>
  <si>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</si>
  <si>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</si>
  <si>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</si>
  <si>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</si>
  <si>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</si>
  <si>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</si>
  <si>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</si>
  <si>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</si>
  <si>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</si>
  <si>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</si>
  <si>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</si>
  <si>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</si>
  <si>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</si>
  <si>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</si>
  <si>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</si>
  <si>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</si>
  <si>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</si>
  <si>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</si>
  <si>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</si>
  <si>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</si>
  <si>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</si>
  <si>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</si>
  <si>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</si>
  <si>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</si>
  <si>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</si>
  <si>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</si>
  <si>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</si>
  <si>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</si>
  <si>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</si>
  <si>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</si>
  <si>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</si>
  <si>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</si>
  <si>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</si>
  <si>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</si>
  <si>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</si>
  <si>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</si>
  <si>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</si>
  <si>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</si>
  <si>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</si>
  <si>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</si>
  <si>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</si>
  <si>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</si>
  <si>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</si>
  <si>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</si>
  <si>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</si>
  <si>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</si>
  <si>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</si>
  <si>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</si>
  <si>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</si>
  <si>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</si>
  <si>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</si>
  <si>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</si>
  <si>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</si>
  <si>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</si>
  <si>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</si>
  <si>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</si>
  <si>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</si>
  <si>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</si>
  <si>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</si>
  <si>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</si>
  <si>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</si>
  <si>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</si>
  <si>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</si>
  <si>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</si>
  <si>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</si>
  <si>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</si>
  <si>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</si>
  <si>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</si>
  <si>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</si>
  <si>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</si>
  <si>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</si>
  <si>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</si>
  <si>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</si>
  <si>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</si>
  <si>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</si>
  <si>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</si>
  <si>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</si>
  <si>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</si>
  <si>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</si>
  <si>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</si>
  <si>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</si>
  <si>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</si>
  <si>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</si>
  <si>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</si>
  <si>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</si>
  <si>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</si>
  <si>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</si>
  <si>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</si>
  <si>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</si>
  <si>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</si>
  <si>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</si>
  <si>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</si>
  <si>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</si>
  <si>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</si>
  <si>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</si>
  <si>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</si>
  <si>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</si>
  <si>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</si>
  <si>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</si>
  <si>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</si>
  <si>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</si>
  <si>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</si>
  <si>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</si>
  <si>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</si>
  <si>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</si>
  <si>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</si>
  <si>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</si>
  <si>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</si>
  <si>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</si>
  <si>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</si>
  <si>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</si>
  <si>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</si>
  <si>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</si>
  <si>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</si>
  <si>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</si>
  <si>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</si>
  <si>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</si>
  <si>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</si>
  <si>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</si>
  <si>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</si>
  <si>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</si>
  <si>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</si>
  <si>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</si>
  <si>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</si>
  <si>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</si>
  <si>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</si>
  <si>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</si>
  <si>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</si>
  <si>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</si>
  <si>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</si>
  <si>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</si>
  <si>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</si>
  <si>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</si>
  <si>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</si>
  <si>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</si>
  <si>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</si>
  <si>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</si>
  <si>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</si>
  <si>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</si>
  <si>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</si>
  <si>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</si>
  <si>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</si>
  <si>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</si>
  <si>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</si>
  <si>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</si>
  <si>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</si>
  <si>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</si>
  <si>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</si>
  <si>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</si>
  <si>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</si>
  <si>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</si>
  <si>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</si>
  <si>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</si>
  <si>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</si>
  <si>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</si>
  <si>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</si>
  <si>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</si>
  <si>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</si>
  <si>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</si>
  <si>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</si>
  <si>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</si>
  <si>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</si>
  <si>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</si>
  <si>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</si>
  <si>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</si>
  <si>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</si>
  <si>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</si>
  <si>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</si>
  <si>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</si>
  <si>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</si>
  <si>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</si>
  <si>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</si>
  <si>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</si>
  <si>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</si>
  <si>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</si>
  <si>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</si>
  <si>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</si>
  <si>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</si>
  <si>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</si>
  <si>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</si>
  <si>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</si>
  <si>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</si>
  <si>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</si>
  <si>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</si>
  <si>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</si>
  <si>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</si>
  <si>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</si>
  <si>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</si>
  <si>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</si>
  <si>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</si>
  <si>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</si>
  <si>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</si>
  <si>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</si>
  <si>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</si>
  <si>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</si>
  <si>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</si>
  <si>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</si>
  <si>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</si>
  <si>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</si>
  <si>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</si>
  <si>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</si>
  <si>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</si>
  <si>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</si>
  <si>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</si>
  <si>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</si>
  <si>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</si>
  <si>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</si>
  <si>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</si>
  <si>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</si>
  <si>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</si>
  <si>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</si>
  <si>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</si>
  <si>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</si>
  <si>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</si>
  <si>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</si>
  <si>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</si>
  <si>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</si>
  <si>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</si>
  <si>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</si>
  <si>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</si>
  <si>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</si>
  <si>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</si>
  <si>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</si>
  <si>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</si>
  <si>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</si>
  <si>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</si>
  <si>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</si>
  <si>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</si>
  <si>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</si>
  <si>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</si>
  <si>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</si>
  <si>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</si>
  <si>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</si>
  <si>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</si>
  <si>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</si>
  <si>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</si>
  <si>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</si>
  <si>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</si>
  <si>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</si>
  <si>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</si>
  <si>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</si>
  <si>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</si>
  <si>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</si>
  <si>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</si>
  <si>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</si>
  <si>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</si>
  <si>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</si>
  <si>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</si>
  <si>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</si>
  <si>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</si>
  <si>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</si>
  <si>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</si>
  <si>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</si>
  <si>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</si>
  <si>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</si>
  <si>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</si>
  <si>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</si>
  <si>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</si>
  <si>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</si>
  <si>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</si>
  <si>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</si>
  <si>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</si>
  <si>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</si>
  <si>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</si>
  <si>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</si>
  <si>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</si>
  <si>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</si>
  <si>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</si>
  <si>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</si>
  <si>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</si>
  <si>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</si>
  <si>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</si>
  <si>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</si>
  <si>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</si>
  <si>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</si>
  <si>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</si>
  <si>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</si>
  <si>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</si>
  <si>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</si>
  <si>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</si>
  <si>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</si>
  <si>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</si>
  <si>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</si>
  <si>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</si>
  <si>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</si>
  <si>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</si>
  <si>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</si>
  <si>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</si>
  <si>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</si>
  <si>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</si>
  <si>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</si>
  <si>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</si>
  <si>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</si>
  <si>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</si>
  <si>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</si>
  <si>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</si>
  <si>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</si>
  <si>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</si>
  <si>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</si>
  <si>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</si>
  <si>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</si>
  <si>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</si>
  <si>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</si>
  <si>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</si>
  <si>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</si>
  <si>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</si>
  <si>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</si>
  <si>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</si>
  <si>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</si>
  <si>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</si>
  <si>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</si>
  <si>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</si>
  <si>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</si>
  <si>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</si>
  <si>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</si>
  <si>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</si>
  <si>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</si>
  <si>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</si>
  <si>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</si>
  <si>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</si>
  <si>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</si>
  <si>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</si>
  <si>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</si>
  <si>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</si>
  <si>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</si>
  <si>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</si>
  <si>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</si>
  <si>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</si>
  <si>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</si>
  <si>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</si>
  <si>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</si>
  <si>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</si>
  <si>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</si>
  <si>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</si>
  <si>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</si>
  <si>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</si>
  <si>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</si>
  <si>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</si>
  <si>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</si>
  <si>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</si>
  <si>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</si>
  <si>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</si>
  <si>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</si>
  <si>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</si>
  <si>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</si>
  <si>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</si>
  <si>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</si>
  <si>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</si>
  <si>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</si>
  <si>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</si>
  <si>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</si>
  <si>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</si>
  <si>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</si>
  <si>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</si>
  <si>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</si>
  <si>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</si>
  <si>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</si>
  <si>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</si>
  <si>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</si>
  <si>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</si>
  <si>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</si>
  <si>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</si>
  <si>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</si>
  <si>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</si>
  <si>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</si>
  <si>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</si>
  <si>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</si>
  <si>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</si>
  <si>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</si>
  <si>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</si>
  <si>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</si>
  <si>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</si>
  <si>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</si>
  <si>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</si>
  <si>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</si>
  <si>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</si>
  <si>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</si>
  <si>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</si>
  <si>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</si>
  <si>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</si>
  <si>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</si>
  <si>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</si>
  <si>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</si>
  <si>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</si>
  <si>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</si>
  <si>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</si>
  <si>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</si>
  <si>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</si>
  <si>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</si>
  <si>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</si>
  <si>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</si>
  <si>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</si>
  <si>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</si>
  <si>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</si>
  <si>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</si>
  <si>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</si>
  <si>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</si>
  <si>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</si>
  <si>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</si>
  <si>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</si>
  <si>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</si>
  <si>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</si>
  <si>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</si>
  <si>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</si>
  <si>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</si>
  <si>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</si>
  <si>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</si>
  <si>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</si>
  <si>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</si>
  <si>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</si>
  <si>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</si>
  <si>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</si>
  <si>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</si>
  <si>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</si>
  <si>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</si>
  <si>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</si>
  <si>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</si>
  <si>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</si>
  <si>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</si>
  <si>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</si>
  <si>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</si>
  <si>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</si>
  <si>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</si>
  <si>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</si>
  <si>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</si>
  <si>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</si>
  <si>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</si>
  <si>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</si>
  <si>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</si>
  <si>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</si>
  <si>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</si>
  <si>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</si>
  <si>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</si>
  <si>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</si>
  <si>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</si>
  <si>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</si>
  <si>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</si>
  <si>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</si>
  <si>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</si>
  <si>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</si>
  <si>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</si>
  <si>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</si>
  <si>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</si>
  <si>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</si>
  <si>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</si>
  <si>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</si>
  <si>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</si>
  <si>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</si>
  <si>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</si>
  <si>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</si>
  <si>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</si>
  <si>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</si>
  <si>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</si>
  <si>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</si>
  <si>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</si>
  <si>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</si>
  <si>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</si>
  <si>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</si>
  <si>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</si>
  <si>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</si>
  <si>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</si>
  <si>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</si>
  <si>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</si>
  <si>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</si>
  <si>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</si>
  <si>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</si>
  <si>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</si>
  <si>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</si>
  <si>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</si>
  <si>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</si>
  <si>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</si>
  <si>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</si>
  <si>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</si>
  <si>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</si>
  <si>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</si>
  <si>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</si>
  <si>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</si>
  <si>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</si>
  <si>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</si>
  <si>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</si>
  <si>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</si>
  <si>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</si>
  <si>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</si>
  <si>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</si>
  <si>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</si>
  <si>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</si>
  <si>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</si>
  <si>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</si>
  <si>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</si>
  <si>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</si>
  <si>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</si>
  <si>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</si>
  <si>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</si>
  <si>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</si>
  <si>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</si>
  <si>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</si>
  <si>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</si>
  <si>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</si>
  <si>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</si>
  <si>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</si>
  <si>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</si>
  <si>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</si>
  <si>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</si>
  <si>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</si>
  <si>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</si>
  <si>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</si>
  <si>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</si>
  <si>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</si>
  <si>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</si>
  <si>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</si>
  <si>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</si>
  <si>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</si>
  <si>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</si>
  <si>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</si>
  <si>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</si>
  <si>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</si>
  <si>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</si>
  <si>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</si>
  <si>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</si>
  <si>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</si>
  <si>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</si>
  <si>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</si>
  <si>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</si>
  <si>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</si>
  <si>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</si>
  <si>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</si>
  <si>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</si>
  <si>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</si>
  <si>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</si>
  <si>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</si>
  <si>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</si>
  <si>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</si>
  <si>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</si>
  <si>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</si>
  <si>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</si>
  <si>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</si>
  <si>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</si>
  <si>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</si>
  <si>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</si>
  <si>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</si>
  <si>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</si>
  <si>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</si>
  <si>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</si>
  <si>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</si>
  <si>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</si>
  <si>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</si>
  <si>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</si>
  <si>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</si>
  <si>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</si>
  <si>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</si>
  <si>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</si>
  <si>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</si>
  <si>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</si>
  <si>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</si>
  <si>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</si>
  <si>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</si>
  <si>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</si>
  <si>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</si>
  <si>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</si>
  <si>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</si>
  <si>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</si>
  <si>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</si>
  <si>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</si>
  <si>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</si>
  <si>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</si>
  <si>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</si>
  <si>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</si>
  <si>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</si>
  <si>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</si>
  <si>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</si>
  <si>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</si>
  <si>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</si>
  <si>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</si>
  <si>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</si>
  <si>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</si>
  <si>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</si>
  <si>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</si>
  <si>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</si>
  <si>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</si>
  <si>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</si>
  <si>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</si>
  <si>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</si>
  <si>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</si>
  <si>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</si>
  <si>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</si>
  <si>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</si>
  <si>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</si>
  <si>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</si>
  <si>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</si>
  <si>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</si>
  <si>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</si>
  <si>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</si>
  <si>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</si>
  <si>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</si>
  <si>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</si>
  <si>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</si>
  <si>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</si>
  <si>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</si>
  <si>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</si>
  <si>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</si>
  <si>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</si>
  <si>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</si>
  <si>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</si>
  <si>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</si>
  <si>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</si>
  <si>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</si>
  <si>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</si>
  <si>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</si>
  <si>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</si>
  <si>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</si>
  <si>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</si>
  <si>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</si>
  <si>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</si>
  <si>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</si>
  <si>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</si>
  <si>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</si>
  <si>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</si>
  <si>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</si>
  <si>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</si>
  <si>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</si>
  <si>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</si>
  <si>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</si>
  <si>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</si>
  <si>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</si>
  <si>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</si>
  <si>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</si>
  <si>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</si>
  <si>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</si>
  <si>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</si>
  <si>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</si>
  <si>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</si>
  <si>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</si>
  <si>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</si>
  <si>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</si>
  <si>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</si>
  <si>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</si>
  <si>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</si>
  <si>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</si>
  <si>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</si>
  <si>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</si>
  <si>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</si>
  <si>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</si>
  <si>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</si>
  <si>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</si>
  <si>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</si>
  <si>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</si>
  <si>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</si>
  <si>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</si>
  <si>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</si>
  <si>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</si>
  <si>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</si>
  <si>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</si>
  <si>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</si>
  <si>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</si>
  <si>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</si>
  <si>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</si>
  <si>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</si>
  <si>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</si>
  <si>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</si>
  <si>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</si>
  <si>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</si>
  <si>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</si>
  <si>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</si>
  <si>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</si>
  <si>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</si>
  <si>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</si>
  <si>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</si>
  <si>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</si>
  <si>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</si>
  <si>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</si>
  <si>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</si>
  <si>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</si>
  <si>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</si>
  <si>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</si>
  <si>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</si>
  <si>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</si>
  <si>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</si>
  <si>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</si>
  <si>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</si>
  <si>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</si>
  <si>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</si>
  <si>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</si>
  <si>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</si>
  <si>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</si>
  <si>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</si>
  <si>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</si>
  <si>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</si>
  <si>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</si>
  <si>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</si>
  <si>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</si>
  <si>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</si>
  <si>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</si>
  <si>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</si>
  <si>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</si>
  <si>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</si>
  <si>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</si>
  <si>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</si>
  <si>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</si>
  <si>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</si>
  <si>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</si>
  <si>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</si>
  <si>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</si>
  <si>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</si>
  <si>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</si>
  <si>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</si>
  <si>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</si>
  <si>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</si>
  <si>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</si>
  <si>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</si>
  <si>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</si>
  <si>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</si>
  <si>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</si>
  <si>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</si>
  <si>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</si>
  <si>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</si>
  <si>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</si>
  <si>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</si>
  <si>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</si>
  <si>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</si>
  <si>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</si>
  <si>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</si>
  <si>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</si>
  <si>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</si>
  <si>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</si>
  <si>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</si>
  <si>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</si>
  <si>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</si>
  <si>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</si>
  <si>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</si>
  <si>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</si>
  <si>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</si>
  <si>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</si>
  <si>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</si>
  <si>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</si>
  <si>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</si>
  <si>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</si>
  <si>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</si>
  <si>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</si>
  <si>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</si>
  <si>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</si>
  <si>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</si>
  <si>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</si>
  <si>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</si>
  <si>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</si>
  <si>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</si>
  <si>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</si>
  <si>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</si>
  <si>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</si>
  <si>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</si>
  <si>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</si>
  <si>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</si>
  <si>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</si>
  <si>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</si>
  <si>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</si>
  <si>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</si>
  <si>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</si>
  <si>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</si>
  <si>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</si>
  <si>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</si>
  <si>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</si>
  <si>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</si>
  <si>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</si>
  <si>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</si>
  <si>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</si>
  <si>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</si>
  <si>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</si>
  <si>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</si>
  <si>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</si>
  <si>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</si>
  <si>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</si>
  <si>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</si>
  <si>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</si>
  <si>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</si>
  <si>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</si>
  <si>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</si>
  <si>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</si>
  <si>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</si>
  <si>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</si>
  <si>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</si>
  <si>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</si>
  <si>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</si>
  <si>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</si>
  <si>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</si>
  <si>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</si>
  <si>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</si>
  <si>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</si>
  <si>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</si>
  <si>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</si>
  <si>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</si>
  <si>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</si>
  <si>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</si>
  <si>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</si>
  <si>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</si>
  <si>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</si>
  <si>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</si>
  <si>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</si>
  <si>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</si>
  <si>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</si>
  <si>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</si>
  <si>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</si>
  <si>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</si>
  <si>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</si>
  <si>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</si>
  <si>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</si>
  <si>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</si>
  <si>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</si>
  <si>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</si>
  <si>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</si>
  <si>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</si>
  <si>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</si>
  <si>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</si>
  <si>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</si>
  <si>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</si>
  <si>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</si>
  <si>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</si>
  <si>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</si>
  <si>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</si>
  <si>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</si>
  <si>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</si>
  <si>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</si>
  <si>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</si>
  <si>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</si>
  <si>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</si>
  <si>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</si>
  <si>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</si>
  <si>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</si>
  <si>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</si>
  <si>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</si>
  <si>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</si>
  <si>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</si>
  <si>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</si>
  <si>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</si>
  <si>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</si>
  <si>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</si>
  <si>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</si>
  <si>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</si>
  <si>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</si>
  <si>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</si>
  <si>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</si>
  <si>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</si>
  <si>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</si>
  <si>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</si>
  <si>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</si>
  <si>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</si>
  <si>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</si>
  <si>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</si>
  <si>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</si>
  <si>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</si>
  <si>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</si>
  <si>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</si>
  <si>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</si>
  <si>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</si>
  <si>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</si>
  <si>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</si>
  <si>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</si>
  <si>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</si>
  <si>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</si>
  <si>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</si>
  <si>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</si>
  <si>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</si>
  <si>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</si>
  <si>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</si>
  <si>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</si>
  <si>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</si>
  <si>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</si>
  <si>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</si>
  <si>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</si>
  <si>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</si>
  <si>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</si>
  <si>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</si>
  <si>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</si>
  <si>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</si>
  <si>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</si>
  <si>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</si>
  <si>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</si>
  <si>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</si>
  <si>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</si>
  <si>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</si>
  <si>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</si>
  <si>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</si>
  <si>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</si>
  <si>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</si>
  <si>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</si>
  <si>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</si>
  <si>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</si>
  <si>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</si>
  <si>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</si>
  <si>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</si>
  <si>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</si>
  <si>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</si>
  <si>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</si>
  <si>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</si>
  <si>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</si>
  <si>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</si>
  <si>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</si>
  <si>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</si>
  <si>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</si>
  <si>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</si>
  <si>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</si>
  <si>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</si>
  <si>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</si>
  <si>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</si>
  <si>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</si>
  <si>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</si>
  <si>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</si>
  <si>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</si>
  <si>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</si>
  <si>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</si>
  <si>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</si>
  <si>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</si>
  <si>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</si>
  <si>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</si>
  <si>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</si>
  <si>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</si>
  <si>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</si>
  <si>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</si>
  <si>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</si>
  <si>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</si>
  <si>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</si>
  <si>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</si>
  <si>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</si>
  <si>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</si>
  <si>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</si>
  <si>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</si>
  <si>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</si>
  <si>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</si>
  <si>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</si>
  <si>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</si>
  <si>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</si>
  <si>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</si>
  <si>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</si>
  <si>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</si>
  <si>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</si>
  <si>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</si>
  <si>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</si>
  <si>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</si>
  <si>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</si>
  <si>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</si>
  <si>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</si>
  <si>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</si>
  <si>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</si>
  <si>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</si>
  <si>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</si>
  <si>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</si>
  <si>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</si>
  <si>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</si>
  <si>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</si>
  <si>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</si>
  <si>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</si>
  <si>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</si>
  <si>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</si>
  <si>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</si>
  <si>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</si>
  <si>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</si>
  <si>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</si>
  <si>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</si>
  <si>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</si>
  <si>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</si>
  <si>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</si>
  <si>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</si>
  <si>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</si>
  <si>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</si>
  <si>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</si>
  <si>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</si>
  <si>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</si>
  <si>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</si>
  <si>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</si>
  <si>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</si>
  <si>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</si>
  <si>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</si>
  <si>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</si>
  <si>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</si>
  <si>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</si>
  <si>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</si>
  <si>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</si>
  <si>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</si>
  <si>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</si>
  <si>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</si>
  <si>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</si>
  <si>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</si>
  <si>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</si>
  <si>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</si>
  <si>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</si>
  <si>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</si>
  <si>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</si>
  <si>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</si>
  <si>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</si>
  <si>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</si>
  <si>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</si>
  <si>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</si>
  <si>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</si>
  <si>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</si>
  <si>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</si>
  <si>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</si>
  <si>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</si>
  <si>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</si>
  <si>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</si>
  <si>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</si>
  <si>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</si>
  <si>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</si>
  <si>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</si>
  <si>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</si>
  <si>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</si>
  <si>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</si>
  <si>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</si>
  <si>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</si>
  <si>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</si>
  <si>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</si>
  <si>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</si>
  <si>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</si>
  <si>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</si>
  <si>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</si>
  <si>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</si>
  <si>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</si>
  <si>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</si>
  <si>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</si>
  <si>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</si>
  <si>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</si>
  <si>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</si>
  <si>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</si>
  <si>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</si>
  <si>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</si>
  <si>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</si>
  <si>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</si>
  <si>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</si>
  <si>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</si>
  <si>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</si>
  <si>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</si>
  <si>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</si>
  <si>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</si>
  <si>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</si>
  <si>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</si>
  <si>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</si>
  <si>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</si>
  <si>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</si>
  <si>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</si>
  <si>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</si>
  <si>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</si>
  <si>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</si>
  <si>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</si>
  <si>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</si>
  <si>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</si>
  <si>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</si>
  <si>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</si>
  <si>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</si>
  <si>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</si>
  <si>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</si>
  <si>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</si>
  <si>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</si>
  <si>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</si>
  <si>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</si>
  <si>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</si>
  <si>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</si>
  <si>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</si>
  <si>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</si>
  <si>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</si>
  <si>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</si>
  <si>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</si>
  <si>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</si>
  <si>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</si>
  <si>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</si>
  <si>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</si>
  <si>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</si>
  <si>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</si>
  <si>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</si>
  <si>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</si>
  <si>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</si>
  <si>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</si>
  <si>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</si>
  <si>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</si>
  <si>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</si>
  <si>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</si>
  <si>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</si>
  <si>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</si>
  <si>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</si>
  <si>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</si>
  <si>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</si>
  <si>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</si>
  <si>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</si>
  <si>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</si>
  <si>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</si>
  <si>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</si>
  <si>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</si>
  <si>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</si>
  <si>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</si>
  <si>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</si>
  <si>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</si>
  <si>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</si>
  <si>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</si>
  <si>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</si>
  <si>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</si>
  <si>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</si>
  <si>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</si>
  <si>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</si>
  <si>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</si>
  <si>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</si>
  <si>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</si>
  <si>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</si>
  <si>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</si>
  <si>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</si>
  <si>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</si>
  <si>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</si>
  <si>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</si>
  <si>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</si>
  <si>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</si>
  <si>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</si>
  <si>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</si>
  <si>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</si>
  <si>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</si>
  <si>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</si>
  <si>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</si>
  <si>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</si>
  <si>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</si>
  <si>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</si>
  <si>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</si>
  <si>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</si>
  <si>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</si>
  <si>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</si>
  <si>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</si>
  <si>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</si>
  <si>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</si>
  <si>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</si>
  <si>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</si>
  <si>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</si>
  <si>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</si>
  <si>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</si>
  <si>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</si>
  <si>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</si>
  <si>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</si>
  <si>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</si>
  <si>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</si>
  <si>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</si>
  <si>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</si>
  <si>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</si>
  <si>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</si>
  <si>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</si>
  <si>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</si>
  <si>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</si>
  <si>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</si>
  <si>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</si>
  <si>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</si>
  <si>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</si>
  <si>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</si>
  <si>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</si>
  <si>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</si>
  <si>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</si>
  <si>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</si>
  <si>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</si>
  <si>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</si>
  <si>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</si>
  <si>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</si>
  <si>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</si>
  <si>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</si>
  <si>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</si>
  <si>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</si>
  <si>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</si>
  <si>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</si>
  <si>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</si>
  <si>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</si>
  <si>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</si>
  <si>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</si>
  <si>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</si>
  <si>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</si>
  <si>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</si>
  <si>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</si>
  <si>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</si>
  <si>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</si>
  <si>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</si>
  <si>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</si>
  <si>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</si>
  <si>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</si>
  <si>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</si>
  <si>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</si>
  <si>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</si>
  <si>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</si>
  <si>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</si>
  <si>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</si>
  <si>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</si>
  <si>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</si>
  <si>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</si>
  <si>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</si>
  <si>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</si>
  <si>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</si>
  <si>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</si>
  <si>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</si>
  <si>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</si>
  <si>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</si>
  <si>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</si>
  <si>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</si>
  <si>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</si>
  <si>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</si>
  <si>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</si>
  <si>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</si>
  <si>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</si>
  <si>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</si>
  <si>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</si>
  <si>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</si>
  <si>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</si>
  <si>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</si>
  <si>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</si>
  <si>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</si>
  <si>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</si>
  <si>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</si>
  <si>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</si>
  <si>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</si>
  <si>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</si>
  <si>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</si>
  <si>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</si>
  <si>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</si>
  <si>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</si>
  <si>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</si>
  <si>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</si>
  <si>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</si>
  <si>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</si>
  <si>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</si>
  <si>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</si>
  <si>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</si>
  <si>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</si>
  <si>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</si>
  <si>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</si>
  <si>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</si>
  <si>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</si>
  <si>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</si>
  <si>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</si>
  <si>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</si>
  <si>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</si>
  <si>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</si>
  <si>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</si>
  <si>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</si>
  <si>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</si>
  <si>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</si>
  <si>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</si>
  <si>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</si>
  <si>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</si>
  <si>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</si>
  <si>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</si>
  <si>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</si>
  <si>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</si>
  <si>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</si>
  <si>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</si>
  <si>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</si>
  <si>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</si>
  <si>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</si>
  <si>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</si>
  <si>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</si>
  <si>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</si>
  <si>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</si>
  <si>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</si>
  <si>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</si>
  <si>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</si>
  <si>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</si>
  <si>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</si>
  <si>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</si>
  <si>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</si>
  <si>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</si>
  <si>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</si>
  <si>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</si>
  <si>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</si>
  <si>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</si>
  <si>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</si>
  <si>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</si>
  <si>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</si>
  <si>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</si>
  <si>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</si>
  <si>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</si>
  <si>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</si>
  <si>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</si>
  <si>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</si>
  <si>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</si>
  <si>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</si>
  <si>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</si>
  <si>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</si>
  <si>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</si>
  <si>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</si>
  <si>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</si>
  <si>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</si>
  <si>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</si>
  <si>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</si>
  <si>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</si>
  <si>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</si>
  <si>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</si>
  <si>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</si>
  <si>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</si>
  <si>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</si>
  <si>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</si>
  <si>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</si>
  <si>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</si>
  <si>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</si>
  <si>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</si>
  <si>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</si>
  <si>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</si>
  <si>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</si>
  <si>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</si>
  <si>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</si>
  <si>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</si>
  <si>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</si>
  <si>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</si>
  <si>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</si>
  <si>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</si>
  <si>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</si>
  <si>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</si>
  <si>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</si>
  <si>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</si>
  <si>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</si>
  <si>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</si>
  <si>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</si>
  <si>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</si>
  <si>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</si>
  <si>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</si>
  <si>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</si>
  <si>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</si>
  <si>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</si>
  <si>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</si>
  <si>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</si>
  <si>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</si>
  <si>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</si>
  <si>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</si>
  <si>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</si>
  <si>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</si>
  <si>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</si>
  <si>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</si>
  <si>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</si>
  <si>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</si>
  <si>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</si>
  <si>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</si>
  <si>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</si>
  <si>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</si>
  <si>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</si>
  <si>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</si>
  <si>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</si>
  <si>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</si>
  <si>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</si>
  <si>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</si>
  <si>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</si>
  <si>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</si>
  <si>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</si>
  <si>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</si>
  <si>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</si>
  <si>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</si>
  <si>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</si>
  <si>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</si>
  <si>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</si>
  <si>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</si>
  <si>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</si>
  <si>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</si>
  <si>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</si>
  <si>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</si>
  <si>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</si>
  <si>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</si>
  <si>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</si>
  <si>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</si>
  <si>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</si>
  <si>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</si>
  <si>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</si>
  <si>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</si>
  <si>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</si>
  <si>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</si>
  <si>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</si>
  <si>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</si>
  <si>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</si>
  <si>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</si>
  <si>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</si>
  <si>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</si>
  <si>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</si>
  <si>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</si>
  <si>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</si>
  <si>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</si>
  <si>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</si>
  <si>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</si>
  <si>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</si>
  <si>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</si>
  <si>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</si>
  <si>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</si>
  <si>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</si>
  <si>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</si>
  <si>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</si>
  <si>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</si>
  <si>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</si>
  <si>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</si>
  <si>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</si>
  <si>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</si>
  <si>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</si>
  <si>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</si>
  <si>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</si>
  <si>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</si>
  <si>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</si>
  <si>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</si>
  <si>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</si>
  <si>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</si>
  <si>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</si>
  <si>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</si>
  <si>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</si>
  <si>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</si>
  <si>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</si>
  <si>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</si>
  <si>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</si>
  <si>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</si>
  <si>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</si>
  <si>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</si>
  <si>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</si>
  <si>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</si>
  <si>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</si>
  <si>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</si>
  <si>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</si>
  <si>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</si>
  <si>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</si>
  <si>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</si>
  <si>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</si>
  <si>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</si>
  <si>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</si>
  <si>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</si>
  <si>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</si>
  <si>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</si>
  <si>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</si>
  <si>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</si>
  <si>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</si>
  <si>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</si>
  <si>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</si>
  <si>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</si>
  <si>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</si>
  <si>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</si>
  <si>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</si>
  <si>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</si>
  <si>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</si>
  <si>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</si>
  <si>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</si>
  <si>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</si>
  <si>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</si>
  <si>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</si>
  <si>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</si>
  <si>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</si>
  <si>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</si>
  <si>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</si>
  <si>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</si>
  <si>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</si>
  <si>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</si>
  <si>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</si>
  <si>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</si>
  <si>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</si>
  <si>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</si>
  <si>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</si>
  <si>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</si>
  <si>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</si>
  <si>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</si>
  <si>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</si>
  <si>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</si>
  <si>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</si>
  <si>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</si>
  <si>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</si>
  <si>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</si>
  <si>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</si>
  <si>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</si>
  <si>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</si>
  <si>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</si>
  <si>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</si>
  <si>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</si>
  <si>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</si>
  <si>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</si>
  <si>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</si>
  <si>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</si>
  <si>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</si>
  <si>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</si>
  <si>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</si>
  <si>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</si>
  <si>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</si>
  <si>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</si>
  <si>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</si>
  <si>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</si>
  <si>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</si>
  <si>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</si>
  <si>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</si>
  <si>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</si>
  <si>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</si>
  <si>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</si>
  <si>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</si>
  <si>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</si>
  <si>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</si>
  <si>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</si>
  <si>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</si>
  <si>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</si>
  <si>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</si>
  <si>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</si>
  <si>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</si>
  <si>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</si>
  <si>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</si>
  <si>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</si>
  <si>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</si>
  <si>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</si>
  <si>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</si>
  <si>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</si>
  <si>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</si>
  <si>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</si>
  <si>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</si>
  <si>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</si>
  <si>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</si>
  <si>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</si>
  <si>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</si>
  <si>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</si>
  <si>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</si>
  <si>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</si>
  <si>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</si>
  <si>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</si>
  <si>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</si>
  <si>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</si>
  <si>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</si>
  <si>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</si>
  <si>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</si>
  <si>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</si>
  <si>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</si>
  <si>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</si>
  <si>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</si>
  <si>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</si>
  <si>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</si>
  <si>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</si>
  <si>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</si>
  <si>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</si>
  <si>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</si>
  <si>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</si>
  <si>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</si>
  <si>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</si>
  <si>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</si>
  <si>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</si>
  <si>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</si>
  <si>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</si>
  <si>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</si>
  <si>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</si>
  <si>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</si>
  <si>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</si>
  <si>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</si>
  <si>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</si>
  <si>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</si>
  <si>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</si>
  <si>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</si>
  <si>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</si>
  <si>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</si>
  <si>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</si>
  <si>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</si>
  <si>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</si>
  <si>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</si>
  <si>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</si>
  <si>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</si>
  <si>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</si>
  <si>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</si>
  <si>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</si>
  <si>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</si>
  <si>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</si>
  <si>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</si>
  <si>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</si>
  <si>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</si>
  <si>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</si>
  <si>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</si>
  <si>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</si>
  <si>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</si>
  <si>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</si>
  <si>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</si>
  <si>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</si>
  <si>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</si>
  <si>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</si>
  <si>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</si>
  <si>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</si>
  <si>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</si>
  <si>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</si>
  <si>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</si>
  <si>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</si>
  <si>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</si>
  <si>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</si>
  <si>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</si>
  <si>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</si>
  <si>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</si>
  <si>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</si>
  <si>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</si>
  <si>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</si>
  <si>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</si>
  <si>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</si>
  <si>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</si>
  <si>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</si>
  <si>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</si>
  <si>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</si>
  <si>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</si>
  <si>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</si>
  <si>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</si>
  <si>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</si>
  <si>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</si>
  <si>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</si>
  <si>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</si>
  <si>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</si>
  <si>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</si>
  <si>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</si>
  <si>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</si>
  <si>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</si>
  <si>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</si>
  <si>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</si>
  <si>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</si>
  <si>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</si>
  <si>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</si>
  <si>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</si>
  <si>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</si>
  <si>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</si>
  <si>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</si>
  <si>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</si>
  <si>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</si>
  <si>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</si>
  <si>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</si>
  <si>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</si>
  <si>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</si>
  <si>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</si>
  <si>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</si>
  <si>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</si>
  <si>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</si>
  <si>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</si>
  <si>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</si>
  <si>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</si>
  <si>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</si>
  <si>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</si>
  <si>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</si>
  <si>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</si>
  <si>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</si>
  <si>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</si>
  <si>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</si>
  <si>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</si>
  <si>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</si>
  <si>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</si>
  <si>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</si>
  <si>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</si>
  <si>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</si>
  <si>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</si>
  <si>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</si>
  <si>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</si>
  <si>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</si>
  <si>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</si>
  <si>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</si>
  <si>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</si>
  <si>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</si>
  <si>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</si>
  <si>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</si>
  <si>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</si>
  <si>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</si>
  <si>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</si>
  <si>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</si>
  <si>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</si>
  <si>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</si>
  <si>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</si>
  <si>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</si>
  <si>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</si>
  <si>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</si>
  <si>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</si>
  <si>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</si>
  <si>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</si>
  <si>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</si>
  <si>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</si>
  <si>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</si>
  <si>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</si>
  <si>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</si>
  <si>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</si>
  <si>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</si>
  <si>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</si>
  <si>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</si>
  <si>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</si>
  <si>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</si>
  <si>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</si>
  <si>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</si>
  <si>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</si>
  <si>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</si>
  <si>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</si>
  <si>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</si>
  <si>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</si>
  <si>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</si>
  <si>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</si>
  <si>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</si>
  <si>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</si>
  <si>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</si>
  <si>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</si>
  <si>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</si>
  <si>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</si>
  <si>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</si>
  <si>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</si>
  <si>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</si>
  <si>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</si>
  <si>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</si>
  <si>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</si>
  <si>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</si>
  <si>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</si>
  <si>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</si>
  <si>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</si>
  <si>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</si>
  <si>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</si>
  <si>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</si>
  <si>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</si>
  <si>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</si>
  <si>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</si>
  <si>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</si>
  <si>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</si>
  <si>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</si>
  <si>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</si>
  <si>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</si>
  <si>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</si>
  <si>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</si>
  <si>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</si>
  <si>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</si>
  <si>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</si>
  <si>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</si>
  <si>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</si>
  <si>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</si>
  <si>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</si>
  <si>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</si>
  <si>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</si>
  <si>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</si>
  <si>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</si>
  <si>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</si>
  <si>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</si>
  <si>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</si>
  <si>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</si>
  <si>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</si>
  <si>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</si>
  <si>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</si>
  <si>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</si>
  <si>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</si>
  <si>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</si>
  <si>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</si>
  <si>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</si>
  <si>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</si>
  <si>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</si>
  <si>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</si>
  <si>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</si>
  <si>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</si>
  <si>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</si>
  <si>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</si>
  <si>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</si>
  <si>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</si>
  <si>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</si>
  <si>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</si>
  <si>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</si>
  <si>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</si>
  <si>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</si>
  <si>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</si>
  <si>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</si>
  <si>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</si>
  <si>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</si>
  <si>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</si>
  <si>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</si>
  <si>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</si>
  <si>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</si>
  <si>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</si>
  <si>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</si>
  <si>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</si>
  <si>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</si>
  <si>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</si>
  <si>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</si>
  <si>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</si>
  <si>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</si>
  <si>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</si>
  <si>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</si>
  <si>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</si>
  <si>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</si>
  <si>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</si>
  <si>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</si>
  <si>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</si>
  <si>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</si>
  <si>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</si>
  <si>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</si>
  <si>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</si>
  <si>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</si>
  <si>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</si>
  <si>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</si>
  <si>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</si>
  <si>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</si>
  <si>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</si>
  <si>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</si>
  <si>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</si>
  <si>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</si>
  <si>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</si>
  <si>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</si>
  <si>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</si>
  <si>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</si>
  <si>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</si>
  <si>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</si>
  <si>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</si>
  <si>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</si>
  <si>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</si>
  <si>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</si>
  <si>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</si>
  <si>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</si>
  <si>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</si>
  <si>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</si>
  <si>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</si>
  <si>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</si>
  <si>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</si>
  <si>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</si>
  <si>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</si>
  <si>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</si>
  <si>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</si>
  <si>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</si>
  <si>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</si>
  <si>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</si>
  <si>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</si>
  <si>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</si>
  <si>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</si>
  <si>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</si>
  <si>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</si>
  <si>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</si>
  <si>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</si>
  <si>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</si>
  <si>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</si>
  <si>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</si>
  <si>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</si>
  <si>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</si>
  <si>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</si>
  <si>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</si>
  <si>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</si>
  <si>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</si>
  <si>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</si>
  <si>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</si>
  <si>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</si>
  <si>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</si>
  <si>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</si>
  <si>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</si>
  <si>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</si>
  <si>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</si>
  <si>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</si>
  <si>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</si>
  <si>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</si>
  <si>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</si>
  <si>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</si>
  <si>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</si>
  <si>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</si>
  <si>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</si>
  <si>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</si>
  <si>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</si>
  <si>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</si>
  <si>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</si>
  <si>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</si>
  <si>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</si>
  <si>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</si>
  <si>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</si>
  <si>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</si>
  <si>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</si>
  <si>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</si>
  <si>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</si>
  <si>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</si>
  <si>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</si>
  <si>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</si>
  <si>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</si>
  <si>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</si>
  <si>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</si>
  <si>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</si>
  <si>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</si>
  <si>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</si>
  <si>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</si>
  <si>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</si>
  <si>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</si>
  <si>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</si>
  <si>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</si>
  <si>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</si>
  <si>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</si>
  <si>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</si>
  <si>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</si>
  <si>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</si>
  <si>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</si>
  <si>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</si>
  <si>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</si>
  <si>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</si>
  <si>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</si>
  <si>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</si>
  <si>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</si>
  <si>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</si>
  <si>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</si>
  <si>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</si>
  <si>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</si>
  <si>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</si>
  <si>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</si>
  <si>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</si>
  <si>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</si>
  <si>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</si>
  <si>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</si>
  <si>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</si>
  <si>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</si>
  <si>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</si>
  <si>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</si>
  <si>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</si>
  <si>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</si>
  <si>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</si>
  <si>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</si>
  <si>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</si>
  <si>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</si>
  <si>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</si>
  <si>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</si>
  <si>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</si>
  <si>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</si>
  <si>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</si>
  <si>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</si>
  <si>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</si>
  <si>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</si>
  <si>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</si>
  <si>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</si>
  <si>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</si>
  <si>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</si>
  <si>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</si>
  <si>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</si>
  <si>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</si>
  <si>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</si>
  <si>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</si>
  <si>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</si>
  <si>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</si>
  <si>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</si>
  <si>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</si>
  <si>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</si>
  <si>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</si>
  <si>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</si>
  <si>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</si>
  <si>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</si>
  <si>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</si>
  <si>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</si>
  <si>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</si>
  <si>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</si>
  <si>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</si>
  <si>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</si>
  <si>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</si>
  <si>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</si>
  <si>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</si>
  <si>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</si>
  <si>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</si>
  <si>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</si>
  <si>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</si>
  <si>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</si>
  <si>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</si>
  <si>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</si>
  <si>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</si>
  <si>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</si>
  <si>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</si>
  <si>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</si>
  <si>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</si>
  <si>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</si>
  <si>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</si>
  <si>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</si>
  <si>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</si>
  <si>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</si>
  <si>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</si>
  <si>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</si>
  <si>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</si>
  <si>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</si>
  <si>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</si>
  <si>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</si>
  <si>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</si>
  <si>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</si>
  <si>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</si>
  <si>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</si>
  <si>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</si>
  <si>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</si>
  <si>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</si>
  <si>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</si>
  <si>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</si>
  <si>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</si>
  <si>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</si>
  <si>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</si>
  <si>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</si>
  <si>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</si>
  <si>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</si>
  <si>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</si>
  <si>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</si>
  <si>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戦略推進課</t>
  </si>
  <si>
    <t>松村　マリア</t>
  </si>
  <si>
    <t>055-995-1804</t>
  </si>
  <si>
    <t>kikaku@city.susono.shizuoka.jp</t>
  </si>
  <si>
    <t>R5_補正</t>
  </si>
  <si>
    <t>低所得</t>
  </si>
  <si>
    <t>No.2事業（事務費）</t>
  </si>
  <si>
    <t>Ⅰ．物価高から国民生活を守る</t>
  </si>
  <si>
    <t>推奨事業</t>
  </si>
  <si>
    <t>裾野市中小企業等物価高騰対策支援金事業</t>
  </si>
  <si>
    <t>⑦中小企業等に対するエネルギー価格高騰対策支援</t>
  </si>
  <si>
    <t>学校給食費の負担軽減事業</t>
  </si>
  <si>
    <t>②エネルギー・食料品価格等の物価高騰に伴う子育て世帯支援</t>
  </si>
  <si>
    <t>学校施設光熱費等価格高騰対策事業</t>
  </si>
  <si>
    <t>⑨推奨事業メニュー例よりも更に効果があると判断する地方単独事業</t>
  </si>
  <si>
    <t>光熱費の価格高騰は、学校施設等の運営に多大な影響を与えており、本事業の実施により、市民生活に密着した施設の安定的な運営が可能となるため。</t>
  </si>
  <si>
    <t>①物価高が続く中で低所得世帯への支援を行うことで、低所得の方々の生活を維持する。
②低所得世帯への給付にかかる事務費。
③事務費　352千円
事務費の内容　[業務委託料として支出]
④低所得世帯等の給付対象世帯数（1359世帯）、定額減税を補足する給付の対象者数（12580人）</t>
  </si>
  <si>
    <t>①エネルギー価格を含む物価高騰の影響を受けている市内の中小企業、個人事業主に支援金を支給することで、物価高騰への負担軽減及び安定的かつ継続的な事業運営を図る。
②事業所の規模（従業員数）に応じて支援金を給付。その他委託費、事務費
③従業員数が10人以上の事業所
　75事業所＊150千円=11,250千円
　従業員数が10人未満の事業所
　492事業所＊100千円=49,200千円
　委託費　  962千円
　事務費　　106千円
　合　計  61,518千円
④市内に本店、事業所等が所在し、市内で事業を営んでいる中小企業基本法第2条第1項に規定する中小企業者又は同条第5項に規定する小規模企業者であり、かつ裾野市商工会の会員または裾野市観光協会の会員であること。</t>
  </si>
  <si>
    <t>①物価高騰の影響を受け学校給食食材費の上昇が長期化していることから、食材費の上昇分を補うことで保護者負担を増やすことなく学校給食を実施する。
②R6.10月～R7.3月分の賄材料費高騰分（給食費の6％）
③小学校：2461人×18円×99回＝4,385,502円、中学校：1340人×22円×99回＝2,918,520円　合計：7,304千円
④市内小中学校で学校給食の提供を受ける児童生徒（教職員は含まない）</t>
  </si>
  <si>
    <t>①光熱費等の物価高騰下において、学校施設ので過度な節電対策による過大な負担が児童生徒に生じないよう、交付金を充当し学校施設の安定した運営を図る。
②令和６年４月～７月の学校施設の光熱費（高騰分）
③小学校分4,346,500円＋中学校分1,584,754円＝合計5,929,330円
　交付金充当額4,437千円、一般財源（市費）1,492千円
④市内小中学校</t>
  </si>
  <si>
    <t>対象世帯に対して令和6年8月まで支給を開始する</t>
  </si>
  <si>
    <t>ホームページ、広報誌等</t>
  </si>
  <si>
    <t>対象分野に関連しない</t>
  </si>
  <si>
    <t>R5補正（地）</t>
  </si>
  <si>
    <t>既存会員660事業所の8割以上への支給</t>
  </si>
  <si>
    <t>案内通知、ホームページ、報道、広報無線放送</t>
  </si>
  <si>
    <t>R6補正（地）</t>
  </si>
  <si>
    <t>学校給食費の値上げをすることなく予定回数（180回）実施する。</t>
  </si>
  <si>
    <t>給食だよりに掲載</t>
  </si>
  <si>
    <t>給食</t>
  </si>
  <si>
    <t>過度な節電対策による児童生徒への影響のない安定した学校運営を全学校（14校）で100％行う。</t>
  </si>
  <si>
    <t>対象施設へ直接周知</t>
  </si>
  <si>
    <t>R6当初（地）</t>
  </si>
  <si>
    <t>裾野市低所得世帯支援給付事業（追加支給分）
【物価高騰対策給付金】</t>
  </si>
  <si>
    <t>対象世帯に対して令和6年2月までに支給を開始する</t>
  </si>
  <si>
    <t>裾野市低所得世帯支援給付事業・住民税均等割のみ課税世帯支援給付事業・調整給付事業
【物価高騰対策給付金】</t>
  </si>
  <si>
    <t>対象世帯に対して令和6年8月までに支給を開始する</t>
  </si>
  <si>
    <t>R5_補正・予備</t>
  </si>
  <si>
    <t>①物価高が続く中で低所得世帯への支援を行うことで、低所得の方々の生活を維持する。
②低所得世帯への給付金及び事務費
③R５,R６の累計給付金額
R５年度分の住民税非課税世帯　3042世帯×70千円　　のうちR６計画分
④R５年度分の住民税非課税世帯　（3042世帯）</t>
  </si>
  <si>
    <t>①物価高が続く中で低所得世帯への支援を行うことで、低所得の方々の生活を維持する。
②低所得世帯への給付金及び事務費
③R５,R６の累計給付金額
令和５年度均等割のみ課税世帯　898世帯×100千円、令和６年度非課税化世帯　246世帯×100千円、令和６年度均等割のみ課税化世帯　215世帯×100千円、子ども加算　533人×50千円、定額減税を補足する給付の対象者　12580人　(294800千円）　　のうちR６計画分
事務費　21507千円
事務費の内容　　[需用費（事務用品等）　役務費（郵送料等）　業務委託料　使用料及び賃借料　として支出]
④低所得世帯等の給付対象世帯数（1359世帯）、定額減税を補足する給付の対象者数（12580人）</t>
  </si>
  <si>
    <t>裾野市非課税世帯支援等給付事業</t>
    <rPh sb="0" eb="3">
      <t>スソノシ</t>
    </rPh>
    <rPh sb="3" eb="6">
      <t>ヒカゼイ</t>
    </rPh>
    <rPh sb="6" eb="8">
      <t>セタイ</t>
    </rPh>
    <rPh sb="8" eb="10">
      <t>シエン</t>
    </rPh>
    <rPh sb="10" eb="11">
      <t>トウ</t>
    </rPh>
    <rPh sb="11" eb="13">
      <t>キュウフ</t>
    </rPh>
    <rPh sb="13" eb="15">
      <t>ジギョウ</t>
    </rPh>
    <phoneticPr fontId="30"/>
  </si>
  <si>
    <t>①物価高が続く中で低所得世帯への支援を行うことで、低所得の方々の生活を維持する。
②低所得世帯への給付にかかる事務費。
③事務費　352千円
事務費の内容　[需用費（事務用品等）　役務費　業務委託料　使用料及び賃借料　として支出]
④低所得世帯等の給付対象世帯数（1436世帯）、定額減税を補足する給付の対象者数（15319人）</t>
    <rPh sb="79" eb="82">
      <t>ジュヨウヒ</t>
    </rPh>
    <rPh sb="83" eb="88">
      <t>ジムヨウヒントウ</t>
    </rPh>
    <rPh sb="90" eb="93">
      <t>エキムヒ</t>
    </rPh>
    <rPh sb="94" eb="99">
      <t>ギョウムイタクリョウ</t>
    </rPh>
    <rPh sb="100" eb="103">
      <t>シヨウリョウ</t>
    </rPh>
    <rPh sb="103" eb="104">
      <t>オヨ</t>
    </rPh>
    <rPh sb="105" eb="108">
      <t>チンシャクリョウ</t>
    </rPh>
    <phoneticPr fontId="19"/>
  </si>
  <si>
    <t>①光熱費等の物価高騰下において、学校施設ので過度な節電対策による過大な負担が児童生徒に生じないよう、交付金を充当し学校施設の安定した運営を図る。
②令和６年４月～７月の学校施設の光熱費（高騰分）
③小学校分4,346,500円＋中学校分1,584,754円＝合計5,929,330円
　交付金充当額5,437千円、一般財源（市費）492千円
④市内小中学校</t>
    <phoneticPr fontId="19"/>
  </si>
  <si>
    <t>裾野市低所得世帯支援給付事業・住民税均等割のみ課税世帯支援給付事業・調整給付事業
【物価高騰対策給付金】</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</si>
</sst>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7"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6">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24" fillId="0" borderId="69" xfId="0" applyFont="1" applyBorder="1" applyAlignment="1" applyProtection="1">
      <alignment horizontal="center" vertical="center" wrapText="1"/>
      <protection locked="0"/>
    </xf>
    <xf numFmtId="0" fontId="24" fillId="0" borderId="164" xfId="0" applyFont="1" applyBorder="1" applyAlignment="1" applyProtection="1">
      <alignment horizontal="center" vertical="center" wrapText="1"/>
      <protection locked="0"/>
    </xf>
    <xf numFmtId="0" fontId="0" fillId="0" borderId="24" xfId="0" applyBorder="1" applyAlignment="1">
      <alignmen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lignment horizontal="center" vertical="center"/>
    </xf>
    <xf numFmtId="177" fontId="57" fillId="25" borderId="26" xfId="0" applyNumberFormat="1" applyFont="1" applyFill="1" applyBorder="1" applyAlignment="1">
      <alignment horizontal="center" vertical="center"/>
    </xf>
    <xf numFmtId="177" fontId="57" fillId="25" borderId="27" xfId="0" applyNumberFormat="1" applyFont="1" applyFill="1" applyBorder="1" applyAlignment="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82" xfId="0" applyFill="1" applyBorder="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31" fillId="25" borderId="95" xfId="0" applyFont="1" applyFill="1" applyBorder="1" applyAlignment="1">
      <alignment horizontal="center" vertical="center"/>
    </xf>
    <xf numFmtId="0" fontId="29"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57" fillId="0" borderId="167" xfId="0" applyNumberFormat="1" applyFont="1" applyBorder="1" applyAlignment="1" applyProtection="1">
      <alignment horizontal="center" vertical="center"/>
      <protection locked="0"/>
    </xf>
    <xf numFmtId="177" fontId="57" fillId="0" borderId="86" xfId="0" applyNumberFormat="1" applyFont="1" applyBorder="1" applyAlignment="1" applyProtection="1">
      <alignment horizontal="center" vertical="center"/>
      <protection locked="0"/>
    </xf>
    <xf numFmtId="177" fontId="57" fillId="0" borderId="85" xfId="0" applyNumberFormat="1" applyFont="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54" fillId="25" borderId="61" xfId="0" applyFont="1" applyFill="1" applyBorder="1" applyAlignment="1">
      <alignment horizontal="center" vertical="center" wrapText="1"/>
    </xf>
    <xf numFmtId="0" fontId="21" fillId="29" borderId="12"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lignment horizontal="center" vertical="center"/>
    </xf>
    <xf numFmtId="177" fontId="57" fillId="25" borderId="168" xfId="0" applyNumberFormat="1" applyFont="1" applyFill="1" applyBorder="1" applyAlignment="1">
      <alignment horizontal="center" vertical="center"/>
    </xf>
    <xf numFmtId="177" fontId="57" fillId="25" borderId="320" xfId="0" applyNumberFormat="1" applyFont="1" applyFill="1" applyBorder="1" applyAlignment="1">
      <alignment horizontal="center" vertical="center"/>
    </xf>
    <xf numFmtId="0" fontId="20" fillId="25" borderId="10" xfId="0" applyFont="1" applyFill="1" applyBorder="1" applyAlignment="1">
      <alignment horizontal="center" vertical="center"/>
    </xf>
    <xf numFmtId="0" fontId="20" fillId="25" borderId="24" xfId="0" applyFont="1" applyFill="1" applyBorder="1" applyAlignment="1">
      <alignment horizontal="center" vertical="center"/>
    </xf>
    <xf numFmtId="0" fontId="20" fillId="25" borderId="82"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0" xfId="0" applyFont="1" applyFill="1" applyAlignment="1">
      <alignment horizontal="center" vertical="center"/>
    </xf>
    <xf numFmtId="0" fontId="20" fillId="25" borderId="83" xfId="0" applyFont="1" applyFill="1" applyBorder="1" applyAlignment="1">
      <alignment horizontal="center" vertical="center"/>
    </xf>
    <xf numFmtId="0" fontId="20" fillId="25" borderId="84" xfId="0" applyFont="1" applyFill="1" applyBorder="1" applyAlignment="1">
      <alignment horizontal="center" vertical="center"/>
    </xf>
    <xf numFmtId="0" fontId="20" fillId="25" borderId="86" xfId="0" applyFont="1" applyFill="1" applyBorder="1" applyAlignment="1">
      <alignment horizontal="center" vertical="center"/>
    </xf>
    <xf numFmtId="0" fontId="20" fillId="25" borderId="85" xfId="0" applyFont="1" applyFill="1" applyBorder="1" applyAlignment="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0" fontId="29" fillId="28" borderId="324"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0" fontId="29"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9" fillId="28" borderId="86" xfId="0" applyFont="1" applyFill="1" applyBorder="1" applyAlignment="1">
      <alignment horizontal="center" vertical="center" wrapText="1"/>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0" fillId="25" borderId="34" xfId="0" applyFont="1" applyFill="1" applyBorder="1" applyAlignment="1">
      <alignment horizontal="center" vertical="center" wrapText="1"/>
    </xf>
    <xf numFmtId="0" fontId="0" fillId="25" borderId="0" xfId="0" applyFill="1" applyAlignment="1">
      <alignment horizontal="center" vertical="center"/>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36" fillId="29" borderId="326" xfId="0" applyFont="1" applyFill="1" applyBorder="1" applyAlignment="1">
      <alignment horizontal="center" vertical="center" wrapText="1"/>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9" xfId="0" applyFill="1" applyBorder="1" applyAlignment="1">
      <alignment horizontal="center" vertical="center"/>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96" fillId="33" borderId="0" xfId="0" applyFont="1" applyFill="1" applyAlignment="1">
      <alignment horizontal="center" vertical="center"/>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7" fillId="0" borderId="0" xfId="0" applyFont="1" applyAlignment="1">
      <alignment horizontal="center" vertical="center" wrapText="1"/>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7"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lignment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177" fontId="54" fillId="27" borderId="129" xfId="0" applyNumberFormat="1" applyFont="1" applyFill="1" applyBorder="1" applyAlignment="1">
      <alignment horizontal="center" vertical="center"/>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182" fontId="54" fillId="27" borderId="267" xfId="0" applyNumberFormat="1" applyFont="1" applyFill="1" applyBorder="1" applyAlignment="1">
      <alignment horizontal="center" vertical="center"/>
    </xf>
    <xf numFmtId="0" fontId="29" fillId="0" borderId="0" xfId="0" applyFont="1" applyAlignment="1">
      <alignment horizontal="left" wrapText="1"/>
    </xf>
    <xf numFmtId="177" fontId="100" fillId="27" borderId="267" xfId="0" applyNumberFormat="1"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lignment vertical="center"/>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20" fillId="25" borderId="362" xfId="0" applyFont="1" applyFill="1" applyBorder="1" applyAlignment="1">
      <alignment vertical="center" wrapText="1"/>
    </xf>
    <xf numFmtId="0" fontId="29" fillId="25" borderId="362"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29" fillId="25" borderId="365"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29"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20" fillId="25" borderId="362" xfId="0" applyFont="1" applyFill="1" applyBorder="1" applyAlignment="1">
      <alignment horizontal="lef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29" fillId="25" borderId="365"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36" fillId="29" borderId="383"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良い" xfId="33" builtinId="26" customBuiltin="1"/>
  </cellStyles>
  <dxfs count="94">
    <dxf>
      <fill>
        <patternFill>
          <bgColor theme="5" tint="0.79998168889431442"/>
        </patternFill>
      </fill>
    </dxf>
    <dxf>
      <fill>
        <patternFill>
          <bgColor theme="0"/>
        </patternFill>
      </fill>
    </dxf>
    <dxf>
      <fill>
        <patternFill>
          <bgColor rgb="FFFF9999"/>
        </patternFill>
      </fill>
    </dxf>
    <dxf>
      <fill>
        <patternFill>
          <bgColor theme="0"/>
        </patternFill>
      </fill>
    </dxf>
    <dxf>
      <fill>
        <patternFill>
          <bgColor theme="0" tint="-0.14996795556505021"/>
        </patternFill>
      </fill>
    </dxf>
    <dxf>
      <font>
        <b/>
        <i val="0"/>
        <color rgb="FFFF0000"/>
      </font>
      <fill>
        <patternFill>
          <bgColor rgb="FFFFFF00"/>
        </patternFill>
      </fill>
    </dxf>
    <dxf>
      <fill>
        <patternFill>
          <bgColor theme="0"/>
        </patternFill>
      </fill>
    </dxf>
    <dxf>
      <fill>
        <patternFill>
          <bgColor theme="0"/>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7" tint="0.79998168889431442"/>
        </patternFill>
      </fill>
    </dxf>
    <dxf>
      <font>
        <color rgb="FFFF0000"/>
      </font>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fill>
        <patternFill>
          <bgColor theme="0" tint="-4.9989318521683403E-2"/>
        </patternFill>
      </fill>
    </dxf>
    <dxf>
      <font>
        <b/>
        <i val="0"/>
        <color rgb="FFFF0000"/>
      </font>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93" dataDxfId="91" headerRowBorderDxfId="92">
  <tableColumns count="57">
    <tableColumn id="1" xr3:uid="{79380E3A-004F-4392-AD0C-41771211AD4A}" name="自治体名_コード有り" dataDxfId="90"/>
    <tableColumn id="2" xr3:uid="{20942CF1-9976-477A-BB15-E5F529453C74}" name="団体コード_管理用" dataDxfId="89"/>
    <tableColumn id="3" xr3:uid="{FD06C3D9-40AB-42C6-850A-1E5B608697E0}" name="都道府県別_括弧あり" dataDxfId="88"/>
    <tableColumn id="4" xr3:uid="{347A7B3D-2E04-4931-948B-DA8729D98C41}" name="自治体名" dataDxfId="87"/>
    <tableColumn id="5" xr3:uid="{5CCF8B4E-7996-4A16-8618-9E30B769DA36}" name="県・市区分" dataDxfId="86"/>
    <tableColumn id="6" xr3:uid="{1621E9C7-AE94-43B3-B5F2-05EA51A1BF01}" name="履歴_団体コード（5桁）" dataDxfId="85"/>
    <tableColumn id="7" xr3:uid="{7D2CC26D-7430-40ED-9A25-14E4C6A9C074}" name="履歴_団体コード（6桁）" dataDxfId="84"/>
    <tableColumn id="8" xr3:uid="{B00B73D9-FD4C-40E6-9FE6-6AE9B188E453}" name="履歴_都道府県名（漢字）" dataDxfId="83"/>
    <tableColumn id="9" xr3:uid="{F36F1D64-D69C-4C1E-AE5D-28BE1730A16F}" name="履歴_市区町村名（漢字）" dataDxfId="82"/>
    <tableColumn id="10" xr3:uid="{96D5A299-8CF8-41BF-BD1F-6C614321F76A}" name="都道府県別_括弧あり2" dataDxfId="81"/>
    <tableColumn id="11" xr3:uid="{1538DFD1-7BEB-4286-A03F-95BEC25DA039}" name="【01_北海道】" dataDxfId="80"/>
    <tableColumn id="12" xr3:uid="{7C67DD43-4B84-405E-9998-3EE37D663DAE}" name="【02_青森県】" dataDxfId="79"/>
    <tableColumn id="13" xr3:uid="{0C4BC477-9666-4D75-9228-A9B58B5FB5D3}" name="【03_岩手県】" dataDxfId="78"/>
    <tableColumn id="14" xr3:uid="{D02787C0-D092-4258-90B6-B401EFE6655E}" name="【04_宮城県】" dataDxfId="77"/>
    <tableColumn id="15" xr3:uid="{6EB6E734-1638-485E-B486-91AF4F846797}" name="【05_秋田県】" dataDxfId="76"/>
    <tableColumn id="16" xr3:uid="{92A00B9F-00E1-49FA-9E32-BFC4FB23A9DE}" name="【06_山形県】" dataDxfId="75"/>
    <tableColumn id="17" xr3:uid="{453D821A-F1AC-422C-9401-643AA74EF6C2}" name="【07_福島県】" dataDxfId="74"/>
    <tableColumn id="18" xr3:uid="{4050CCB7-1B8D-467B-959D-0F9AFBA6BB8F}" name="【08_茨城県】" dataDxfId="73"/>
    <tableColumn id="19" xr3:uid="{8733FFF5-F7B7-4F14-B4E7-7BF934D10834}" name="【09_栃木県】" dataDxfId="72"/>
    <tableColumn id="20" xr3:uid="{A89394A0-138B-480C-A0BF-7F4C0EC01F3B}" name="【10_群馬県】" dataDxfId="71"/>
    <tableColumn id="21" xr3:uid="{8A045F61-8EC8-428D-9631-D8B6A48635D4}" name="【11_埼玉県】" dataDxfId="70"/>
    <tableColumn id="22" xr3:uid="{65940304-A66D-4FA8-A7B7-998A9CE8EA03}" name="【12_千葉県】" dataDxfId="69"/>
    <tableColumn id="23" xr3:uid="{59E61D97-89A1-497A-82D8-9418F838A71A}" name="【13_東京都】" dataDxfId="68"/>
    <tableColumn id="24" xr3:uid="{78118F41-B7F6-4412-B8E5-F227C9DB0521}" name="【14_神奈川県】" dataDxfId="67"/>
    <tableColumn id="25" xr3:uid="{74DC1E7E-1586-4462-9416-48BCA1A40996}" name="【15_新潟県】" dataDxfId="66"/>
    <tableColumn id="26" xr3:uid="{8EB45213-C193-4572-9C9E-4E97F1165FD2}" name="【16_富山県】" dataDxfId="65"/>
    <tableColumn id="27" xr3:uid="{9F50BEB8-B318-4A34-A5C0-6FCA16A0347B}" name="【17_石川県】" dataDxfId="64"/>
    <tableColumn id="28" xr3:uid="{69FE1C54-D7DE-4FDB-956B-1F0748253415}" name="【18_福井県】" dataDxfId="63"/>
    <tableColumn id="29" xr3:uid="{72ED0364-94AB-43DC-9DEC-35D87A385570}" name="【19_山梨県】" dataDxfId="62"/>
    <tableColumn id="30" xr3:uid="{4234CE8D-9A86-4C88-BA84-3DD1E5198817}" name="【20_長野県】" dataDxfId="61"/>
    <tableColumn id="31" xr3:uid="{4AD340B6-BB11-4EC0-85A5-40BD2ADC2635}" name="【21_岐阜県】" dataDxfId="60"/>
    <tableColumn id="32" xr3:uid="{8D79AF5B-7167-474A-9889-72F1C71904C9}" name="【22_静岡県】" dataDxfId="59"/>
    <tableColumn id="33" xr3:uid="{DB78BFDC-B1F3-464A-9987-8DC032D542C4}" name="【23_愛知県】" dataDxfId="58"/>
    <tableColumn id="34" xr3:uid="{BA4E0401-CB35-4422-9720-F15AF45C5EBC}" name="【24_三重県】" dataDxfId="57"/>
    <tableColumn id="35" xr3:uid="{C8624674-CB1D-4730-874A-51F74AD995B9}" name="【25_滋賀県】" dataDxfId="56"/>
    <tableColumn id="36" xr3:uid="{404A1216-025A-46EA-B54B-5ED4B21D615E}" name="【26_京都府】" dataDxfId="55"/>
    <tableColumn id="37" xr3:uid="{48C8BCE3-EB20-4517-9284-60F3B1AAB0A3}" name="【27_大阪府】" dataDxfId="54"/>
    <tableColumn id="38" xr3:uid="{37137F62-BCAA-4836-AD45-45F01D1C0F22}" name="【28_兵庫県】" dataDxfId="53"/>
    <tableColumn id="39" xr3:uid="{2BF4B5F8-211D-44DA-974B-3FADF1E29F72}" name="【29_奈良県】" dataDxfId="52"/>
    <tableColumn id="40" xr3:uid="{43F1C992-DBBE-4199-9E55-80543A711DD8}" name="【30_和歌山県】" dataDxfId="51"/>
    <tableColumn id="41" xr3:uid="{A125E769-0B32-4AD4-9CC9-E1E381D64B23}" name="【31_鳥取県】" dataDxfId="50"/>
    <tableColumn id="42" xr3:uid="{97BEB9E8-4B53-48CD-A1AA-F047524F2A4D}" name="【32_島根県】" dataDxfId="49"/>
    <tableColumn id="43" xr3:uid="{72ABB170-090A-4D3B-AF49-9BD6404E64FB}" name="【33_岡山県】" dataDxfId="48"/>
    <tableColumn id="44" xr3:uid="{E6B0686C-E697-44F1-BB96-44361E7B9386}" name="【34_広島県】" dataDxfId="47"/>
    <tableColumn id="45" xr3:uid="{0F724EB2-26F7-4C99-9D52-0996CA1E5672}" name="【35_山口県】" dataDxfId="46"/>
    <tableColumn id="46" xr3:uid="{E4810265-40ED-48BE-A316-2FC04872ADF2}" name="【36_徳島県】" dataDxfId="45"/>
    <tableColumn id="47" xr3:uid="{66B68BD0-3462-40C1-8D61-FAC5DED1F2EC}" name="【37_香川県】" dataDxfId="44"/>
    <tableColumn id="48" xr3:uid="{E03DFB7F-4364-427B-8E80-9FF31D6E7596}" name="【38_愛媛県】" dataDxfId="43"/>
    <tableColumn id="49" xr3:uid="{25EFEF7A-1394-4047-871E-CC1F5A0BD81D}" name="【39_高知県】" dataDxfId="42"/>
    <tableColumn id="50" xr3:uid="{400E002C-11F0-4A3E-8DD0-5745E5885C90}" name="【40_福岡県】" dataDxfId="41"/>
    <tableColumn id="51" xr3:uid="{9D53A444-85DB-4F01-8DED-F669EC235EED}" name="【41_佐賀県】" dataDxfId="40"/>
    <tableColumn id="52" xr3:uid="{259330C6-EC4C-444C-9D70-6C180A70EA8E}" name="【42_長崎県】" dataDxfId="39"/>
    <tableColumn id="53" xr3:uid="{77C33937-B8D4-4396-9A3F-D7B198641977}" name="【43_熊本県】" dataDxfId="38"/>
    <tableColumn id="54" xr3:uid="{D07501A4-AFA9-443A-B036-5BE1C580EF5B}" name="【44_大分県】" dataDxfId="37"/>
    <tableColumn id="55" xr3:uid="{98ACA86B-8A44-4781-B0E7-9C87A9B6DC97}" name="【45_宮崎県】" dataDxfId="36"/>
    <tableColumn id="56" xr3:uid="{1DD6EF30-6790-4972-B6EC-E328E1626C6D}" name="【46_鹿児島県】" dataDxfId="35"/>
    <tableColumn id="57" xr3:uid="{9407E4AF-48FF-429A-9B54-4A74D22AB1C0}" name="【47_沖縄県】" dataDxfId="3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DX473"/>
  <sheetViews>
    <sheetView showGridLines="0" tabSelected="1" view="pageBreakPreview" topLeftCell="S18" zoomScale="55" zoomScaleNormal="50" zoomScaleSheetLayoutView="55" workbookViewId="0">
      <selection activeCell="T71" sqref="T71"/>
    </sheetView>
  </sheetViews>
  <sheetFormatPr defaultColWidth="9" defaultRowHeight="16.5" x14ac:dyDescent="0.2"/>
  <cols>
    <col min="1" max="1" width="9" style="29"/>
    <col min="2" max="2" width="39.81640625" style="29" customWidth="1"/>
    <col min="3" max="3" width="6.81640625" style="29" customWidth="1"/>
    <col min="4" max="4" width="13.7265625" style="29" customWidth="1"/>
    <col min="5" max="5" width="13.453125" style="29" customWidth="1"/>
    <col min="6" max="6" width="11" style="29" customWidth="1"/>
    <col min="7" max="7" width="16.54296875" style="29" customWidth="1"/>
    <col min="8" max="8" width="20.54296875" style="29" customWidth="1"/>
    <col min="9" max="9" width="33.1796875" style="29" customWidth="1"/>
    <col min="10" max="10" width="22.81640625" style="29" customWidth="1"/>
    <col min="11" max="11" width="15.81640625" style="34" customWidth="1"/>
    <col min="12" max="12" width="17.81640625" style="34" customWidth="1"/>
    <col min="13" max="13" width="44.1796875" style="34" customWidth="1"/>
    <col min="14" max="14" width="28" style="34" customWidth="1"/>
    <col min="15" max="15" width="28" style="29" customWidth="1"/>
    <col min="16" max="25" width="30.1796875" style="29" customWidth="1"/>
    <col min="26" max="26" width="27.81640625" style="29" customWidth="1"/>
    <col min="27" max="27" width="76.453125" style="29" customWidth="1"/>
    <col min="28" max="32" width="17.54296875" style="29" customWidth="1"/>
    <col min="33" max="33" width="33.1796875" style="29" customWidth="1"/>
    <col min="34" max="34" width="54.453125" style="29" customWidth="1"/>
    <col min="35" max="35" width="23.1796875" style="29" customWidth="1"/>
    <col min="36" max="36" width="21.81640625" style="29" customWidth="1"/>
    <col min="37" max="37" width="22.1796875" style="29" customWidth="1"/>
    <col min="38" max="38" width="20.81640625" style="29" customWidth="1"/>
    <col min="39" max="39" width="16.453125" style="29" customWidth="1"/>
    <col min="40" max="40" width="16.1796875" style="29" customWidth="1"/>
    <col min="41" max="41" width="14.81640625" style="29" customWidth="1"/>
    <col min="42" max="43" width="15" style="29" customWidth="1"/>
    <col min="44" max="44" width="23" style="29" customWidth="1"/>
    <col min="45" max="45" width="15.81640625" style="29" customWidth="1"/>
    <col min="46" max="46" width="12.81640625" style="29" customWidth="1"/>
    <col min="47" max="47" width="10.54296875" style="29" bestFit="1" customWidth="1"/>
    <col min="48" max="55" width="9" style="29"/>
    <col min="56" max="56" width="12.1796875" style="29" customWidth="1"/>
    <col min="57" max="57" width="11.81640625" style="29" customWidth="1"/>
    <col min="58" max="58" width="12.1796875" style="29" customWidth="1"/>
    <col min="59" max="59" width="10.54296875" style="29" bestFit="1" customWidth="1"/>
    <col min="60" max="61" width="10.81640625" style="29" bestFit="1" customWidth="1"/>
    <col min="62" max="64" width="9" style="29"/>
    <col min="65" max="66" width="10.81640625" style="29" bestFit="1" customWidth="1"/>
    <col min="67" max="67" width="11.1796875" style="29" bestFit="1" customWidth="1"/>
    <col min="68" max="68" width="10.81640625" style="29" bestFit="1" customWidth="1"/>
    <col min="69" max="69" width="9" style="29"/>
    <col min="70" max="73" width="10.81640625" style="29" bestFit="1" customWidth="1"/>
    <col min="74" max="74" width="9" style="29"/>
    <col min="75" max="75" width="10.81640625" style="29" bestFit="1" customWidth="1"/>
    <col min="76" max="78" width="9" style="29"/>
    <col min="79" max="80" width="27.81640625" customWidth="1"/>
    <col min="81" max="83" width="9" style="29"/>
    <col min="84" max="84" width="9" style="29" customWidth="1"/>
    <col min="85" max="85" width="8.81640625" style="29" customWidth="1"/>
    <col min="86" max="89" width="9" style="29" customWidth="1"/>
    <col min="90" max="90" width="8.81640625" style="29" customWidth="1"/>
    <col min="91" max="91" width="9" style="29" customWidth="1"/>
    <col min="92" max="104" width="8.81640625" style="29" customWidth="1"/>
    <col min="105" max="107" width="9" style="29" customWidth="1"/>
    <col min="108" max="110" width="8.81640625" style="29" customWidth="1"/>
    <col min="111" max="113" width="9" style="29" customWidth="1"/>
    <col min="114" max="115" width="9" style="29"/>
    <col min="116" max="116" width="8.81640625" style="29" customWidth="1"/>
    <col min="117" max="16384" width="9" style="29"/>
  </cols>
  <sheetData>
    <row r="1" spans="1:128" ht="36.65" customHeight="1" x14ac:dyDescent="0.2">
      <c r="A1" s="661" t="s">
        <v>8044</v>
      </c>
      <c r="B1" s="141"/>
      <c r="C1" s="1205" t="s">
        <v>0</v>
      </c>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5"/>
      <c r="AJ1" s="1205"/>
      <c r="AK1" s="1205"/>
      <c r="AL1" s="1205"/>
      <c r="AM1" s="914" t="s">
        <v>8052</v>
      </c>
    </row>
    <row r="2" spans="1:128" ht="24.65" customHeight="1" thickBot="1" x14ac:dyDescent="0.25">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5" customHeight="1" thickBot="1" x14ac:dyDescent="0.25">
      <c r="A3" s="1021"/>
      <c r="B3" s="1023"/>
      <c r="C3" s="1133" t="s">
        <v>2</v>
      </c>
      <c r="D3" s="1134"/>
      <c r="E3" s="1134"/>
      <c r="F3" s="1134"/>
      <c r="G3" s="1134"/>
      <c r="H3" s="1135"/>
      <c r="I3" s="1213" t="s">
        <v>4364</v>
      </c>
      <c r="J3" s="1214"/>
      <c r="K3" s="1215"/>
      <c r="L3" s="1139" t="s">
        <v>3</v>
      </c>
      <c r="M3" s="1140"/>
      <c r="N3" s="1140"/>
      <c r="O3" s="1140"/>
      <c r="P3" s="1141"/>
      <c r="Q3" s="1213" t="s">
        <v>8055</v>
      </c>
      <c r="R3" s="1221"/>
      <c r="S3" s="1176"/>
      <c r="T3" s="1102" t="s">
        <v>4</v>
      </c>
      <c r="U3" s="1103"/>
      <c r="V3" s="666">
        <f>IFERROR(VLOOKUP(I5,限!$D$3:$CI$1790,MATCH(11,限!$D$2:$BB$2,0),FALSE)+VLOOKUP(I5,限!$D$3:$CI$1790,MATCH(38,限!$D$2:$BB$2,0),FALSE)+VLOOKUP(I5,限!$D$3:$CI$1790,MATCH(39,限!$D$2:$BB$2,0),FALSE),0)</f>
        <v>74259</v>
      </c>
      <c r="W3" s="945" t="s">
        <v>5</v>
      </c>
      <c r="X3" s="946"/>
      <c r="Y3" s="662">
        <v>0</v>
      </c>
      <c r="Z3" s="1108" t="s">
        <v>6</v>
      </c>
      <c r="AA3" s="939"/>
      <c r="AB3" s="1072">
        <f>IFERROR(VLOOKUP(I5,限!$D$3:$CI$1790,MATCH(2,限!$D$2:$BB$2,0),FALSE),0)</f>
        <v>74259</v>
      </c>
      <c r="AC3" s="1073"/>
      <c r="AD3" s="1073"/>
      <c r="AE3" s="1074"/>
      <c r="AF3" s="1188" t="s">
        <v>7</v>
      </c>
      <c r="AG3" s="1189"/>
      <c r="AH3" s="1190"/>
      <c r="AI3" s="1084">
        <f>IFERROR(VLOOKUP(I5,限!$D$3:$CI$1790,MATCH(50,限!$D$2:$CI$2,0),FALSE),0)</f>
        <v>86037</v>
      </c>
      <c r="AJ3" s="1085"/>
      <c r="AK3" s="1085"/>
      <c r="AL3" s="1086"/>
      <c r="AM3" s="971" t="s">
        <v>8</v>
      </c>
      <c r="AN3" s="953" t="s">
        <v>9</v>
      </c>
      <c r="AO3" s="956" t="s">
        <v>10</v>
      </c>
      <c r="AP3" s="953" t="s">
        <v>11</v>
      </c>
      <c r="AQ3" s="932" t="s">
        <v>12</v>
      </c>
      <c r="AR3" s="932" t="s">
        <v>13</v>
      </c>
      <c r="AS3" s="932"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5">
      <c r="A4" s="1024"/>
      <c r="B4" s="1026"/>
      <c r="C4" s="1136" t="s">
        <v>14</v>
      </c>
      <c r="D4" s="1137"/>
      <c r="E4" s="1137"/>
      <c r="F4" s="1137"/>
      <c r="G4" s="1137"/>
      <c r="H4" s="1138"/>
      <c r="I4" s="1216" t="s">
        <v>5228</v>
      </c>
      <c r="J4" s="1217"/>
      <c r="K4" s="1218"/>
      <c r="L4" s="1142" t="s">
        <v>15</v>
      </c>
      <c r="M4" s="1143"/>
      <c r="N4" s="1143"/>
      <c r="O4" s="1143"/>
      <c r="P4" s="1144"/>
      <c r="Q4" s="1233" t="s">
        <v>8056</v>
      </c>
      <c r="R4" s="1234"/>
      <c r="S4" s="1177"/>
      <c r="T4" s="935" t="s">
        <v>16</v>
      </c>
      <c r="U4" s="936"/>
      <c r="V4" s="777">
        <f>IFERROR(VLOOKUP(I5,限!$D$3:$CI$1790,MATCH(6,限!$D$2:$BB$2,0),FALSE)+VLOOKUP(I5,限!$D$3:$CI$1790,MATCH(32,限!$D$2:$BB$2,0),FALSE)+VLOOKUP(I5,限!$D$3:$CI$1790,MATCH(41,限!$D$2:$BB$2,0),FALSE),0)</f>
        <v>9870</v>
      </c>
      <c r="W4" s="1107" t="s">
        <v>17</v>
      </c>
      <c r="X4" s="1077"/>
      <c r="Y4" s="778">
        <v>0</v>
      </c>
      <c r="Z4" s="654"/>
      <c r="AA4" s="655" t="s">
        <v>18</v>
      </c>
      <c r="AB4" s="1087">
        <f>IFERROR(VLOOKUP(I5,限!$D$3:$CI$1790,MATCH(401,限!$D$2:$BB$2,0),FALSE),0)</f>
        <v>9870</v>
      </c>
      <c r="AC4" s="1088"/>
      <c r="AD4" s="1088"/>
      <c r="AE4" s="1089"/>
      <c r="AF4" s="659"/>
      <c r="AG4" s="1075" t="s">
        <v>19</v>
      </c>
      <c r="AH4" s="946"/>
      <c r="AI4" s="1081">
        <f>IFERROR(VLOOKUP(I5,限!$D$3:$CI$1790,MATCH(51,限!$D$2:$CI$2,0),FALSE),0)</f>
        <v>152750</v>
      </c>
      <c r="AJ4" s="1082"/>
      <c r="AK4" s="1082"/>
      <c r="AL4" s="1083"/>
      <c r="AM4" s="972"/>
      <c r="AN4" s="954"/>
      <c r="AO4" s="957"/>
      <c r="AP4" s="954"/>
      <c r="AQ4" s="933"/>
      <c r="AR4" s="933"/>
      <c r="AS4" s="933"/>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5">
      <c r="A5" s="1024"/>
      <c r="B5" s="1026"/>
      <c r="C5" s="1123" t="s">
        <v>20</v>
      </c>
      <c r="D5" s="1124"/>
      <c r="E5" s="1124"/>
      <c r="F5" s="1124"/>
      <c r="G5" s="1124"/>
      <c r="H5" s="1125"/>
      <c r="I5" s="1211">
        <f>IFERROR(VLOOKUP(I4,自治体コード!$A$2:$B$1789,2,FALSE),"")</f>
        <v>22220</v>
      </c>
      <c r="J5" s="1212"/>
      <c r="K5" s="1212"/>
      <c r="L5" s="1148" t="s">
        <v>21</v>
      </c>
      <c r="M5" s="1149"/>
      <c r="N5" s="1102" t="s">
        <v>22</v>
      </c>
      <c r="O5" s="1219"/>
      <c r="P5" s="1220"/>
      <c r="Q5" s="1209">
        <f>P72</f>
        <v>74259</v>
      </c>
      <c r="R5" s="1210"/>
      <c r="S5" s="1177"/>
      <c r="T5" s="935" t="s">
        <v>23</v>
      </c>
      <c r="U5" s="936"/>
      <c r="V5" s="777">
        <f>IFERROR(VLOOKUP(I5,限!$D$3:$CI$1790,MATCH(10,限!$D$2:$BB$2,0),FALSE)+VLOOKUP(I5,限!$D$3:$CI$1790,MATCH(34,限!$D$2:$BB$2,0),FALSE)+VLOOKUP(I5,限!$D$3:$CI$1790,MATCH(43,限!$D$2:$BB$2,0),FALSE),0)</f>
        <v>352</v>
      </c>
      <c r="W5" s="1107" t="s">
        <v>24</v>
      </c>
      <c r="X5" s="1077"/>
      <c r="Y5" s="779">
        <v>0</v>
      </c>
      <c r="Z5" s="656"/>
      <c r="AA5" s="780" t="s">
        <v>25</v>
      </c>
      <c r="AB5" s="1090">
        <f>'別表１（令和5年度住民税均等割非課税世帯（7万円））'!D21</f>
        <v>0</v>
      </c>
      <c r="AC5" s="1091"/>
      <c r="AD5" s="1091"/>
      <c r="AE5" s="1092"/>
      <c r="AF5" s="660"/>
      <c r="AG5" s="1076" t="s">
        <v>26</v>
      </c>
      <c r="AH5" s="1077"/>
      <c r="AI5" s="1078"/>
      <c r="AJ5" s="1079"/>
      <c r="AK5" s="1079"/>
      <c r="AL5" s="1080"/>
      <c r="AM5" s="972"/>
      <c r="AN5" s="954"/>
      <c r="AO5" s="957"/>
      <c r="AP5" s="954"/>
      <c r="AQ5" s="933"/>
      <c r="AR5" s="933"/>
      <c r="AS5" s="933"/>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5" customHeight="1" thickTop="1" thickBot="1" x14ac:dyDescent="0.25">
      <c r="A6" s="1024"/>
      <c r="B6" s="1026"/>
      <c r="C6" s="1123" t="s">
        <v>27</v>
      </c>
      <c r="D6" s="1124"/>
      <c r="E6" s="1124"/>
      <c r="F6" s="1124"/>
      <c r="G6" s="1124"/>
      <c r="H6" s="1125"/>
      <c r="I6" s="1131" t="s">
        <v>8053</v>
      </c>
      <c r="J6" s="1132"/>
      <c r="K6" s="1132"/>
      <c r="L6" s="1150"/>
      <c r="M6" s="1151"/>
      <c r="N6" s="1145" t="s">
        <v>28</v>
      </c>
      <c r="O6" s="1146"/>
      <c r="P6" s="1147"/>
      <c r="Q6" s="1154">
        <f>Q72</f>
        <v>9870</v>
      </c>
      <c r="R6" s="1155"/>
      <c r="S6" s="1177"/>
      <c r="T6" s="935" t="s">
        <v>29</v>
      </c>
      <c r="U6" s="936"/>
      <c r="V6" s="781">
        <f>IFERROR(VLOOKUP(I5,限!$D$3:$CI$1790,MATCH(21,限!$D$2:$BB$2,0),FALSE)+VLOOKUP(I5,限!$D$3:$CI$1790,MATCH(45,限!$D$2:$BB$2,0),FALSE),0)</f>
        <v>237350</v>
      </c>
      <c r="W6" s="1030" t="s">
        <v>30</v>
      </c>
      <c r="X6" s="1104"/>
      <c r="Y6" s="663">
        <v>0</v>
      </c>
      <c r="Z6" s="1105" t="s">
        <v>31</v>
      </c>
      <c r="AA6" s="1106"/>
      <c r="AB6" s="1093">
        <f>AB4+AB5</f>
        <v>9870</v>
      </c>
      <c r="AC6" s="1094"/>
      <c r="AD6" s="1094"/>
      <c r="AE6" s="1095"/>
      <c r="AF6" s="1099" t="s">
        <v>32</v>
      </c>
      <c r="AG6" s="1100"/>
      <c r="AH6" s="1101"/>
      <c r="AI6" s="1096">
        <f>AI4+AI5</f>
        <v>152750</v>
      </c>
      <c r="AJ6" s="1097"/>
      <c r="AK6" s="1097"/>
      <c r="AL6" s="1098"/>
      <c r="AM6" s="972"/>
      <c r="AN6" s="954"/>
      <c r="AO6" s="957"/>
      <c r="AP6" s="954"/>
      <c r="AQ6" s="933"/>
      <c r="AR6" s="933"/>
      <c r="AS6" s="933"/>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5">
      <c r="A7" s="1024"/>
      <c r="B7" s="1026"/>
      <c r="C7" s="1123" t="s">
        <v>33</v>
      </c>
      <c r="D7" s="1124"/>
      <c r="E7" s="1124"/>
      <c r="F7" s="1124"/>
      <c r="G7" s="1124"/>
      <c r="H7" s="1125"/>
      <c r="I7" s="1131" t="s">
        <v>8054</v>
      </c>
      <c r="J7" s="1132"/>
      <c r="K7" s="1132"/>
      <c r="L7" s="1150"/>
      <c r="M7" s="1151"/>
      <c r="N7" s="935" t="s">
        <v>34</v>
      </c>
      <c r="O7" s="1129"/>
      <c r="P7" s="1130"/>
      <c r="Q7" s="1154">
        <f>R72</f>
        <v>352</v>
      </c>
      <c r="R7" s="1155"/>
      <c r="S7" s="1177"/>
      <c r="T7" s="935" t="s">
        <v>35</v>
      </c>
      <c r="U7" s="936"/>
      <c r="V7" s="782">
        <f>IFERROR(VLOOKUP(I5,限!$D$3:$CI$1790,MATCH(22,限!$D$2:$BB$2,0),FALSE)+VLOOKUP(I5,限!$D$3:$CI$1790,MATCH(47,限!$D$2:$BB$2,0),FALSE),0)</f>
        <v>19216</v>
      </c>
      <c r="W7" s="1022"/>
      <c r="X7" s="1022"/>
      <c r="Y7" s="1023"/>
      <c r="Z7" s="654"/>
      <c r="AA7" s="655" t="s">
        <v>36</v>
      </c>
      <c r="AB7" s="1087">
        <f>IFERROR(VLOOKUP(I5,限!$D$3:$CI$1790,MATCH(421,限!$D$2:$BB$2,0),FALSE),0)</f>
        <v>352</v>
      </c>
      <c r="AC7" s="1088"/>
      <c r="AD7" s="1088"/>
      <c r="AE7" s="1089"/>
      <c r="AF7" s="659"/>
      <c r="AG7" s="1075" t="s">
        <v>37</v>
      </c>
      <c r="AH7" s="946"/>
      <c r="AI7" s="1081">
        <f>IFERROR(VLOOKUP(I5,限!$D$3:$CI$1790,MATCH(52,限!$D$2:$CI$2,0),FALSE),0)</f>
        <v>16471</v>
      </c>
      <c r="AJ7" s="1082"/>
      <c r="AK7" s="1082"/>
      <c r="AL7" s="1083"/>
      <c r="AM7" s="972"/>
      <c r="AN7" s="954"/>
      <c r="AO7" s="957"/>
      <c r="AP7" s="954"/>
      <c r="AQ7" s="933"/>
      <c r="AR7" s="933"/>
      <c r="AS7" s="933"/>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5">
      <c r="A8" s="1024"/>
      <c r="B8" s="1026"/>
      <c r="C8" s="1156"/>
      <c r="D8" s="1157"/>
      <c r="E8" s="1157"/>
      <c r="F8" s="1157"/>
      <c r="G8" s="1157"/>
      <c r="H8" s="1157"/>
      <c r="I8" s="1157"/>
      <c r="J8" s="1157"/>
      <c r="K8" s="1158"/>
      <c r="L8" s="1150"/>
      <c r="M8" s="1151"/>
      <c r="N8" s="1145" t="s">
        <v>38</v>
      </c>
      <c r="O8" s="1146"/>
      <c r="P8" s="1153"/>
      <c r="Q8" s="1169">
        <f>S72</f>
        <v>303400</v>
      </c>
      <c r="R8" s="1155"/>
      <c r="S8" s="1177"/>
      <c r="T8" s="940" t="s">
        <v>39</v>
      </c>
      <c r="U8" s="941"/>
      <c r="V8" s="667">
        <f>IFERROR(VLOOKUP(I5,限!$D$3:$CI$1790,MATCH(19,限!$D$2:$BB$2,0),FALSE)+VLOOKUP(I5,限!$D$3:$CI$1790,MATCH(49,限!$D$2:$BB$2,0),FALSE),0)</f>
        <v>0</v>
      </c>
      <c r="W8" s="1025"/>
      <c r="X8" s="1025"/>
      <c r="Y8" s="1026"/>
      <c r="Z8" s="656"/>
      <c r="AA8" s="780" t="s">
        <v>40</v>
      </c>
      <c r="AB8" s="1090">
        <f>'別表１（令和5年度住民税均等割非課税世帯（7万円））'!D64</f>
        <v>0</v>
      </c>
      <c r="AC8" s="1091"/>
      <c r="AD8" s="1091"/>
      <c r="AE8" s="1092"/>
      <c r="AF8" s="660"/>
      <c r="AG8" s="1076" t="s">
        <v>41</v>
      </c>
      <c r="AH8" s="1077"/>
      <c r="AI8" s="1078"/>
      <c r="AJ8" s="1079"/>
      <c r="AK8" s="1079"/>
      <c r="AL8" s="1080"/>
      <c r="AM8" s="973"/>
      <c r="AN8" s="955"/>
      <c r="AO8" s="958"/>
      <c r="AP8" s="955"/>
      <c r="AQ8" s="934"/>
      <c r="AR8" s="934"/>
      <c r="AS8" s="934"/>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5" customHeight="1" thickBot="1" x14ac:dyDescent="0.25">
      <c r="A9" s="1024"/>
      <c r="B9" s="1026"/>
      <c r="C9" s="1159"/>
      <c r="D9" s="1160"/>
      <c r="E9" s="1160"/>
      <c r="F9" s="1160"/>
      <c r="G9" s="1160"/>
      <c r="H9" s="1160"/>
      <c r="I9" s="1160"/>
      <c r="J9" s="1160"/>
      <c r="K9" s="1161"/>
      <c r="L9" s="1150"/>
      <c r="M9" s="1151"/>
      <c r="N9" s="935" t="s">
        <v>42</v>
      </c>
      <c r="O9" s="1167"/>
      <c r="P9" s="936"/>
      <c r="Q9" s="1154">
        <f>T72</f>
        <v>19780</v>
      </c>
      <c r="R9" s="1155"/>
      <c r="S9" s="1177"/>
      <c r="T9" s="937"/>
      <c r="U9" s="937"/>
      <c r="V9" s="937"/>
      <c r="W9" s="1028"/>
      <c r="X9" s="1028"/>
      <c r="Y9" s="1029"/>
      <c r="Z9" s="1105" t="s">
        <v>43</v>
      </c>
      <c r="AA9" s="1106"/>
      <c r="AB9" s="1093">
        <f>AB7+AB8</f>
        <v>352</v>
      </c>
      <c r="AC9" s="1094"/>
      <c r="AD9" s="1094"/>
      <c r="AE9" s="1095"/>
      <c r="AF9" s="1099" t="s">
        <v>44</v>
      </c>
      <c r="AG9" s="1100"/>
      <c r="AH9" s="1101"/>
      <c r="AI9" s="1096">
        <f>AI7+AI8</f>
        <v>16471</v>
      </c>
      <c r="AJ9" s="1097"/>
      <c r="AK9" s="1097"/>
      <c r="AL9" s="1098"/>
      <c r="AM9" s="529" t="str">
        <f>IF(ISERROR(I5)=TRUE,"error","")</f>
        <v/>
      </c>
      <c r="AN9" s="464" t="str">
        <f>IF(OR(I6="",I7="",Q3="",Q4=""),"error","")</f>
        <v/>
      </c>
      <c r="AO9" s="465" t="str">
        <f>IF(OR(V3="",V4="",V5="",V6="",V7="",V8="",Y3="",Y4="",Y5="",Y6=""),"error","")</f>
        <v/>
      </c>
      <c r="AP9" s="466" t="str">
        <f>IF(OR(AB3="",AB4="",AB5="",AB7="",AB8="",AB10="",AB11="",AB12="",AB15="",AB16="",AB17="",AB20="",AI3="",AI4="",AI7="",AI10=""),"error","")</f>
        <v/>
      </c>
      <c r="AQ9" s="466" t="str">
        <f>IF(OR(AB3&lt;V3,AB6&lt;V4,AB9&lt;V5,AB14&lt;V6,AB19&lt;V7,AB22&lt;V8,AI3&lt;Y3,AI6&lt;Y4,AI9&lt;Y5,AI10&lt;Y6),"error","")</f>
        <v/>
      </c>
      <c r="AR9" s="466" t="str">
        <f>IF(OR(V3&gt;Q5,V4&gt;Q6,V5&gt;Q7,V6&gt;Q8,V7&gt;Q9,V8&gt;Q10,Y3&gt;Q11,Y4&gt;Q12,Y5&gt;Q13,Y6&gt;Q14),"error","")</f>
        <v/>
      </c>
      <c r="AS9" s="466"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5" customHeight="1" thickBot="1" x14ac:dyDescent="0.25">
      <c r="A10" s="1024"/>
      <c r="B10" s="1026"/>
      <c r="C10" s="1159"/>
      <c r="D10" s="1160"/>
      <c r="E10" s="1160"/>
      <c r="F10" s="1160"/>
      <c r="G10" s="1160"/>
      <c r="H10" s="1160"/>
      <c r="I10" s="1160"/>
      <c r="J10" s="1160"/>
      <c r="K10" s="1161"/>
      <c r="L10" s="1044"/>
      <c r="M10" s="1152"/>
      <c r="N10" s="1105" t="s">
        <v>45</v>
      </c>
      <c r="O10" s="1168"/>
      <c r="P10" s="1106"/>
      <c r="Q10" s="1165">
        <f>U72</f>
        <v>0</v>
      </c>
      <c r="R10" s="1166"/>
      <c r="S10" s="1177"/>
      <c r="T10" s="1102" t="s">
        <v>46</v>
      </c>
      <c r="U10" s="1103"/>
      <c r="V10" s="668">
        <f>MAX(MIN(AB3,Q5)-V3,0)</f>
        <v>0</v>
      </c>
      <c r="W10" s="945" t="s">
        <v>8049</v>
      </c>
      <c r="X10" s="946"/>
      <c r="Y10" s="664">
        <f>MAX(AI3-Y3-AI15,0)</f>
        <v>0</v>
      </c>
      <c r="Z10" s="654"/>
      <c r="AA10" s="655" t="s">
        <v>47</v>
      </c>
      <c r="AB10" s="942">
        <f>IFERROR(VLOOKUP(I5,限!$D$3:$CI$1790,MATCH(25,限!$D$2:$BB$2,0),FALSE)+VLOOKUP(I5,限!$D$3:$CI$1790,MATCH(29,限!$D$2:$BB$2,0),FALSE),0)</f>
        <v>173520</v>
      </c>
      <c r="AC10" s="943"/>
      <c r="AD10" s="943"/>
      <c r="AE10" s="944"/>
      <c r="AF10" s="1194" t="s">
        <v>48</v>
      </c>
      <c r="AG10" s="1195"/>
      <c r="AH10" s="1196"/>
      <c r="AI10" s="947">
        <f>IF(I80&lt;&gt;"",IFERROR(VLOOKUP(I5,限!$D$3:$CI$1790,MATCH(53,限!$D$2:$CI$2,0),FALSE),0),0)</f>
        <v>0</v>
      </c>
      <c r="AJ10" s="948"/>
      <c r="AK10" s="948"/>
      <c r="AL10" s="949"/>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5" customHeight="1" thickBot="1" x14ac:dyDescent="0.25">
      <c r="A11" s="1024"/>
      <c r="B11" s="1026"/>
      <c r="C11" s="1159"/>
      <c r="D11" s="1160"/>
      <c r="E11" s="1160"/>
      <c r="F11" s="1160"/>
      <c r="G11" s="1160"/>
      <c r="H11" s="1160"/>
      <c r="I11" s="1160"/>
      <c r="J11" s="1160"/>
      <c r="K11" s="1161"/>
      <c r="L11" s="1181" t="s">
        <v>49</v>
      </c>
      <c r="M11" s="1182"/>
      <c r="N11" s="945" t="s">
        <v>50</v>
      </c>
      <c r="O11" s="1110"/>
      <c r="P11" s="1111"/>
      <c r="Q11" s="1112">
        <f>V72</f>
        <v>0</v>
      </c>
      <c r="R11" s="1113"/>
      <c r="S11" s="1177"/>
      <c r="T11" s="935" t="s">
        <v>51</v>
      </c>
      <c r="U11" s="936"/>
      <c r="V11" s="782">
        <f>MAX(MIN(AB4,Q6)-V4,0)</f>
        <v>0</v>
      </c>
      <c r="W11" s="1107" t="s">
        <v>52</v>
      </c>
      <c r="X11" s="1077"/>
      <c r="Y11" s="779">
        <f>MAX(MIN(AI6,Q12)-Y4,0)</f>
        <v>133000</v>
      </c>
      <c r="Z11" s="656"/>
      <c r="AA11" s="780" t="s">
        <v>53</v>
      </c>
      <c r="AB11" s="959">
        <f>IFERROR(VLOOKUP(I5,限!$D$3:$CI$1790,MATCH(44,限!$D$2:$BB$2,0),FALSE),0)</f>
        <v>63830</v>
      </c>
      <c r="AC11" s="960"/>
      <c r="AD11" s="960"/>
      <c r="AE11" s="961"/>
      <c r="AF11" s="1191" t="s">
        <v>54</v>
      </c>
      <c r="AG11" s="1192"/>
      <c r="AH11" s="1193"/>
      <c r="AI11" s="950">
        <f>AI3+AI6+AI9+AI10</f>
        <v>255258</v>
      </c>
      <c r="AJ11" s="951"/>
      <c r="AK11" s="951"/>
      <c r="AL11" s="952"/>
      <c r="AM11" s="530" t="s">
        <v>55</v>
      </c>
      <c r="AN11" s="672">
        <f>COUNTIF(I73:I472,"&lt;&gt;"&amp;"")-3+IF(I73&lt;&gt;"",1,0)+IF(I74&lt;&gt;"",1,0)+IF(I79&lt;&gt;"",1,0)</f>
        <v>7</v>
      </c>
      <c r="AO11" s="154" t="s">
        <v>56</v>
      </c>
      <c r="AP11" s="113">
        <f>COUNTIF(AD73:AD471,"○")</f>
        <v>0</v>
      </c>
      <c r="AQ11" s="511" t="s">
        <v>57</v>
      </c>
      <c r="AR11" s="670">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5" customHeight="1" thickBot="1" x14ac:dyDescent="0.25">
      <c r="A12" s="1024"/>
      <c r="B12" s="1026"/>
      <c r="C12" s="1159"/>
      <c r="D12" s="1160"/>
      <c r="E12" s="1160"/>
      <c r="F12" s="1160"/>
      <c r="G12" s="1160"/>
      <c r="H12" s="1160"/>
      <c r="I12" s="1160"/>
      <c r="J12" s="1160"/>
      <c r="K12" s="1161"/>
      <c r="L12" s="1183"/>
      <c r="M12" s="1184"/>
      <c r="N12" s="1114" t="s">
        <v>58</v>
      </c>
      <c r="O12" s="1115"/>
      <c r="P12" s="1116"/>
      <c r="Q12" s="1117">
        <f>W72</f>
        <v>133000</v>
      </c>
      <c r="R12" s="1118"/>
      <c r="S12" s="1177"/>
      <c r="T12" s="935" t="s">
        <v>59</v>
      </c>
      <c r="U12" s="936"/>
      <c r="V12" s="782">
        <f>MAX(MIN(AB7,Q7)-V5,0)</f>
        <v>0</v>
      </c>
      <c r="W12" s="1107" t="s">
        <v>60</v>
      </c>
      <c r="X12" s="1077"/>
      <c r="Y12" s="779">
        <f>MAX(MIN(AI9,Q13)-Y5,0)</f>
        <v>4000</v>
      </c>
      <c r="Z12" s="656"/>
      <c r="AA12" s="780" t="s">
        <v>61</v>
      </c>
      <c r="AB12" s="959">
        <f>'別表２（給付金・定額減税一体支援枠分）'!E21</f>
        <v>66050</v>
      </c>
      <c r="AC12" s="960"/>
      <c r="AD12" s="960"/>
      <c r="AE12" s="961"/>
      <c r="AF12" s="1021"/>
      <c r="AG12" s="1022"/>
      <c r="AH12" s="1022"/>
      <c r="AI12" s="1022"/>
      <c r="AJ12" s="1022"/>
      <c r="AK12" s="1022"/>
      <c r="AL12" s="1023"/>
      <c r="AM12" s="519" t="s">
        <v>62</v>
      </c>
      <c r="AN12" s="673">
        <f>IFERROR(IF(SUM(分岐管理シート!F81:F472)&gt;0,MATCH("",I80:I472,-1)+7,IF(分岐管理シート!F79&gt;0,7,IF(分岐管理シート!F78&gt;0,6,IF(分岐管理シート!F77&gt;0,5,IF(分岐管理シート!F76&gt;0,4,IF(分岐管理シート!F75&gt;0,3,IF(分岐管理シート!F74&gt;0,2,IF(分岐管理シート!F73&gt;0,1,0)))))))),0)</f>
        <v>13</v>
      </c>
      <c r="AO12" s="155"/>
      <c r="AP12" s="113"/>
      <c r="AQ12" s="512" t="s">
        <v>63</v>
      </c>
      <c r="AR12" s="671">
        <f>Q73+Q76</f>
        <v>9870</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5" customHeight="1" thickBot="1" x14ac:dyDescent="0.25">
      <c r="A13" s="1024"/>
      <c r="B13" s="1026"/>
      <c r="C13" s="1159"/>
      <c r="D13" s="1160"/>
      <c r="E13" s="1160"/>
      <c r="F13" s="1160"/>
      <c r="G13" s="1160"/>
      <c r="H13" s="1160"/>
      <c r="I13" s="1160"/>
      <c r="J13" s="1160"/>
      <c r="K13" s="1161"/>
      <c r="L13" s="1183"/>
      <c r="M13" s="1184"/>
      <c r="N13" s="1107" t="s">
        <v>64</v>
      </c>
      <c r="O13" s="1119"/>
      <c r="P13" s="1077"/>
      <c r="Q13" s="1117">
        <f>X72</f>
        <v>4000</v>
      </c>
      <c r="R13" s="1118"/>
      <c r="S13" s="1177"/>
      <c r="T13" s="935" t="s">
        <v>65</v>
      </c>
      <c r="U13" s="936"/>
      <c r="V13" s="782">
        <f>MAX(MIN(AB14,Q8)-V6,0)</f>
        <v>66050</v>
      </c>
      <c r="W13" s="1030" t="s">
        <v>66</v>
      </c>
      <c r="X13" s="1031"/>
      <c r="Y13" s="663">
        <f>MAX(MIN(AI10,Q14)-Y6,0)</f>
        <v>0</v>
      </c>
      <c r="Z13" s="656"/>
      <c r="AA13" s="780" t="s">
        <v>67</v>
      </c>
      <c r="AB13" s="1015"/>
      <c r="AC13" s="1016"/>
      <c r="AD13" s="1016"/>
      <c r="AE13" s="1017"/>
      <c r="AF13" s="1024"/>
      <c r="AG13" s="1025"/>
      <c r="AH13" s="1025"/>
      <c r="AI13" s="1025"/>
      <c r="AJ13" s="1025"/>
      <c r="AK13" s="1025"/>
      <c r="AL13" s="1026"/>
      <c r="AM13" s="520" t="s">
        <v>68</v>
      </c>
      <c r="AN13" s="674">
        <f>SUM(変更カウント!AM73:AM472)</f>
        <v>4</v>
      </c>
      <c r="AQ13" s="513" t="s">
        <v>69</v>
      </c>
      <c r="AR13" s="670">
        <f>S74+S77</f>
        <v>303400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5" customHeight="1" thickBot="1" x14ac:dyDescent="0.25">
      <c r="A14" s="1024"/>
      <c r="B14" s="1026"/>
      <c r="C14" s="1159"/>
      <c r="D14" s="1160"/>
      <c r="E14" s="1160"/>
      <c r="F14" s="1160"/>
      <c r="G14" s="1160"/>
      <c r="H14" s="1160"/>
      <c r="I14" s="1160"/>
      <c r="J14" s="1160"/>
      <c r="K14" s="1161"/>
      <c r="L14" s="1185"/>
      <c r="M14" s="1186"/>
      <c r="N14" s="1030" t="s">
        <v>70</v>
      </c>
      <c r="O14" s="1104"/>
      <c r="P14" s="1031"/>
      <c r="Q14" s="1120">
        <f>Y72</f>
        <v>0</v>
      </c>
      <c r="R14" s="1121"/>
      <c r="S14" s="1177"/>
      <c r="T14" s="935" t="s">
        <v>71</v>
      </c>
      <c r="U14" s="936"/>
      <c r="V14" s="782">
        <f>MAX(MIN(AB19,Q9)-V7,0)</f>
        <v>564</v>
      </c>
      <c r="W14" s="1022"/>
      <c r="X14" s="1022"/>
      <c r="Y14" s="1023"/>
      <c r="Z14" s="1105" t="s">
        <v>72</v>
      </c>
      <c r="AA14" s="1106"/>
      <c r="AB14" s="965">
        <f>AB10+AB11+AB12+AB13</f>
        <v>303400</v>
      </c>
      <c r="AC14" s="966"/>
      <c r="AD14" s="966"/>
      <c r="AE14" s="967"/>
      <c r="AF14" s="1027"/>
      <c r="AG14" s="1028"/>
      <c r="AH14" s="1028"/>
      <c r="AI14" s="1028"/>
      <c r="AJ14" s="1028"/>
      <c r="AK14" s="1028"/>
      <c r="AL14" s="1029"/>
      <c r="AM14" s="521" t="s">
        <v>73</v>
      </c>
      <c r="AN14" s="675">
        <f>SUM(変更カウント!AO73:AO472)</f>
        <v>4</v>
      </c>
      <c r="AQ14" s="576" t="s">
        <v>74</v>
      </c>
      <c r="AR14" s="670">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5" customHeight="1" thickBot="1" x14ac:dyDescent="0.25">
      <c r="A15" s="1024"/>
      <c r="B15" s="1026"/>
      <c r="C15" s="1159"/>
      <c r="D15" s="1160"/>
      <c r="E15" s="1160"/>
      <c r="F15" s="1160"/>
      <c r="G15" s="1160"/>
      <c r="H15" s="1160"/>
      <c r="I15" s="1160"/>
      <c r="J15" s="1160"/>
      <c r="K15" s="1161"/>
      <c r="L15" s="926"/>
      <c r="M15" s="927"/>
      <c r="N15" s="927"/>
      <c r="O15" s="927"/>
      <c r="P15" s="927"/>
      <c r="Q15" s="927"/>
      <c r="R15" s="927"/>
      <c r="S15" s="1177"/>
      <c r="T15" s="940" t="s">
        <v>75</v>
      </c>
      <c r="U15" s="941"/>
      <c r="V15" s="667">
        <f>MAX(MIN(AB22,Q10)-V8,0)</f>
        <v>0</v>
      </c>
      <c r="W15" s="1025"/>
      <c r="X15" s="1025"/>
      <c r="Y15" s="1026"/>
      <c r="Z15" s="654"/>
      <c r="AA15" s="655" t="s">
        <v>76</v>
      </c>
      <c r="AB15" s="942">
        <f>IFERROR(VLOOKUP(I5,限!$D$3:$CI$1790,MATCH(26,限!$D$2:$BB$2,0),FALSE)+VLOOKUP(I5,限!$D$3:$CI$1790,MATCH(30,限!$D$2:$BB$2,0),FALSE),0)</f>
        <v>18253</v>
      </c>
      <c r="AC15" s="943"/>
      <c r="AD15" s="943"/>
      <c r="AE15" s="944"/>
      <c r="AF15" s="1012" t="s">
        <v>77</v>
      </c>
      <c r="AG15" s="1227" t="s">
        <v>8051</v>
      </c>
      <c r="AH15" s="1228"/>
      <c r="AI15" s="1036">
        <f>MIN(SUM(AI21:AL22),AI3)</f>
        <v>86037</v>
      </c>
      <c r="AJ15" s="1037"/>
      <c r="AK15" s="1037"/>
      <c r="AL15" s="1038"/>
      <c r="AM15" s="521" t="s">
        <v>78</v>
      </c>
      <c r="AN15" s="675">
        <f>SUM(変更カウント!AP73:AP84)</f>
        <v>2</v>
      </c>
      <c r="AQ15" s="513" t="s">
        <v>79</v>
      </c>
      <c r="AR15" s="670">
        <f>W79+W81</f>
        <v>133000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5" customHeight="1" thickBot="1" x14ac:dyDescent="0.25">
      <c r="A16" s="1024"/>
      <c r="B16" s="1026"/>
      <c r="C16" s="1159"/>
      <c r="D16" s="1160"/>
      <c r="E16" s="1160"/>
      <c r="F16" s="1160"/>
      <c r="G16" s="1160"/>
      <c r="H16" s="1160"/>
      <c r="I16" s="1160"/>
      <c r="J16" s="1160"/>
      <c r="K16" s="1161"/>
      <c r="L16" s="1187"/>
      <c r="M16" s="1109"/>
      <c r="N16" s="1109"/>
      <c r="O16" s="1109"/>
      <c r="P16" s="1109"/>
      <c r="Q16" s="1109"/>
      <c r="R16" s="1109"/>
      <c r="S16" s="1177"/>
      <c r="T16" s="937"/>
      <c r="U16" s="937"/>
      <c r="V16" s="937"/>
      <c r="W16" s="1028"/>
      <c r="X16" s="1028"/>
      <c r="Y16" s="1029"/>
      <c r="Z16" s="656"/>
      <c r="AA16" s="912" t="s">
        <v>80</v>
      </c>
      <c r="AB16" s="959">
        <f>IFERROR(VLOOKUP(I5,限!$D$3:$CI$1790,MATCH(46,限!$D$2:$BB$2,0),FALSE),0)</f>
        <v>963</v>
      </c>
      <c r="AC16" s="1034"/>
      <c r="AD16" s="1034"/>
      <c r="AE16" s="1035"/>
      <c r="AF16" s="1013"/>
      <c r="AG16" s="1197" t="s">
        <v>81</v>
      </c>
      <c r="AH16" s="1229"/>
      <c r="AI16" s="1039">
        <f>MIN(MAX(AI6-MAX(Q12,Y4),0),AI6-Y4)</f>
        <v>19750</v>
      </c>
      <c r="AJ16" s="1040"/>
      <c r="AK16" s="1040"/>
      <c r="AL16" s="1041"/>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5" customHeight="1" x14ac:dyDescent="0.2">
      <c r="A17" s="1024"/>
      <c r="B17" s="1026"/>
      <c r="C17" s="1159"/>
      <c r="D17" s="1160"/>
      <c r="E17" s="1160"/>
      <c r="F17" s="1160"/>
      <c r="G17" s="1160"/>
      <c r="H17" s="1160"/>
      <c r="I17" s="1160"/>
      <c r="J17" s="1160"/>
      <c r="K17" s="1161"/>
      <c r="L17" s="1187"/>
      <c r="M17" s="1109"/>
      <c r="N17" s="1109"/>
      <c r="O17" s="1109"/>
      <c r="P17" s="1109"/>
      <c r="Q17" s="1109"/>
      <c r="R17" s="1109"/>
      <c r="S17" s="1177"/>
      <c r="T17" s="1199" t="s">
        <v>82</v>
      </c>
      <c r="U17" s="1103"/>
      <c r="V17" s="668">
        <f t="shared" ref="V17:V22" si="0">V3+V10</f>
        <v>74259</v>
      </c>
      <c r="W17" s="945" t="s">
        <v>83</v>
      </c>
      <c r="X17" s="946"/>
      <c r="Y17" s="664">
        <f>Y3+Y10</f>
        <v>0</v>
      </c>
      <c r="Z17" s="656"/>
      <c r="AA17" s="912" t="s">
        <v>84</v>
      </c>
      <c r="AB17" s="959">
        <f>'別表２（給付金・定額減税一体支援枠分）'!E102</f>
        <v>5136</v>
      </c>
      <c r="AC17" s="1034"/>
      <c r="AD17" s="1034"/>
      <c r="AE17" s="1035"/>
      <c r="AF17" s="1013"/>
      <c r="AG17" s="1197" t="s">
        <v>85</v>
      </c>
      <c r="AH17" s="1198"/>
      <c r="AI17" s="1039">
        <f>MIN(MAX(AI9-MAX(Q13,Y5),0),AI9-Y5)</f>
        <v>12471</v>
      </c>
      <c r="AJ17" s="1179"/>
      <c r="AK17" s="1179"/>
      <c r="AL17" s="1180"/>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5" customHeight="1" thickBot="1" x14ac:dyDescent="0.25">
      <c r="A18" s="1024"/>
      <c r="B18" s="1026"/>
      <c r="C18" s="1159"/>
      <c r="D18" s="1160"/>
      <c r="E18" s="1160"/>
      <c r="F18" s="1160"/>
      <c r="G18" s="1160"/>
      <c r="H18" s="1160"/>
      <c r="I18" s="1160"/>
      <c r="J18" s="1160"/>
      <c r="K18" s="1161"/>
      <c r="L18" s="1187"/>
      <c r="M18" s="1109"/>
      <c r="N18" s="1109"/>
      <c r="O18" s="1109"/>
      <c r="P18" s="1109"/>
      <c r="Q18" s="1109"/>
      <c r="R18" s="1109"/>
      <c r="S18" s="1177"/>
      <c r="T18" s="935" t="s">
        <v>86</v>
      </c>
      <c r="U18" s="936"/>
      <c r="V18" s="782">
        <f t="shared" si="0"/>
        <v>9870</v>
      </c>
      <c r="W18" s="1107" t="s">
        <v>87</v>
      </c>
      <c r="X18" s="1077"/>
      <c r="Y18" s="779">
        <f>Y4+Y11</f>
        <v>133000</v>
      </c>
      <c r="Z18" s="656"/>
      <c r="AA18" s="912" t="s">
        <v>88</v>
      </c>
      <c r="AB18" s="1015"/>
      <c r="AC18" s="1016"/>
      <c r="AD18" s="1016"/>
      <c r="AE18" s="1017"/>
      <c r="AF18" s="1014"/>
      <c r="AG18" s="1007" t="s">
        <v>89</v>
      </c>
      <c r="AH18" s="1008"/>
      <c r="AI18" s="1009">
        <f>MIN(MAX(AI10-MAX(Q14,Y6),0),AI10-Y6)</f>
        <v>0</v>
      </c>
      <c r="AJ18" s="1010"/>
      <c r="AK18" s="1010"/>
      <c r="AL18" s="1011"/>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5" customHeight="1" thickBot="1" x14ac:dyDescent="0.35">
      <c r="A19" s="1024"/>
      <c r="B19" s="1026"/>
      <c r="C19" s="1159"/>
      <c r="D19" s="1160"/>
      <c r="E19" s="1160"/>
      <c r="F19" s="1160"/>
      <c r="G19" s="1160"/>
      <c r="H19" s="1160"/>
      <c r="I19" s="1160"/>
      <c r="J19" s="1160"/>
      <c r="K19" s="1161"/>
      <c r="L19" s="1187"/>
      <c r="M19" s="1109"/>
      <c r="N19" s="1109"/>
      <c r="O19" s="1109"/>
      <c r="P19" s="1109"/>
      <c r="Q19" s="1109"/>
      <c r="R19" s="1109"/>
      <c r="S19" s="1177"/>
      <c r="T19" s="935" t="s">
        <v>90</v>
      </c>
      <c r="U19" s="936"/>
      <c r="V19" s="782">
        <f t="shared" si="0"/>
        <v>352</v>
      </c>
      <c r="W19" s="1107" t="s">
        <v>91</v>
      </c>
      <c r="X19" s="1077"/>
      <c r="Y19" s="779">
        <f>Y5+Y12</f>
        <v>4000</v>
      </c>
      <c r="Z19" s="1105" t="s">
        <v>92</v>
      </c>
      <c r="AA19" s="1106"/>
      <c r="AB19" s="965">
        <f>AB15+AB16+AB17+AB18</f>
        <v>24352</v>
      </c>
      <c r="AC19" s="966"/>
      <c r="AD19" s="966"/>
      <c r="AE19" s="967"/>
      <c r="AF19" s="913"/>
      <c r="AG19" s="1046" t="s">
        <v>8050</v>
      </c>
      <c r="AH19" s="1046"/>
      <c r="AI19" s="1047"/>
      <c r="AJ19" s="1047"/>
      <c r="AK19" s="1047"/>
      <c r="AL19" s="1048"/>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5" customHeight="1" thickBot="1" x14ac:dyDescent="0.25">
      <c r="A20" s="1024"/>
      <c r="B20" s="1026"/>
      <c r="C20" s="1159"/>
      <c r="D20" s="1160"/>
      <c r="E20" s="1160"/>
      <c r="F20" s="1160"/>
      <c r="G20" s="1160"/>
      <c r="H20" s="1160"/>
      <c r="I20" s="1160"/>
      <c r="J20" s="1160"/>
      <c r="K20" s="1161"/>
      <c r="L20" s="1187"/>
      <c r="M20" s="1109"/>
      <c r="N20" s="1109"/>
      <c r="O20" s="1109"/>
      <c r="P20" s="1109"/>
      <c r="Q20" s="1109"/>
      <c r="R20" s="1109"/>
      <c r="S20" s="1177"/>
      <c r="T20" s="935" t="s">
        <v>93</v>
      </c>
      <c r="U20" s="936"/>
      <c r="V20" s="782">
        <f t="shared" si="0"/>
        <v>303400</v>
      </c>
      <c r="W20" s="1032" t="s">
        <v>94</v>
      </c>
      <c r="X20" s="1033"/>
      <c r="Y20" s="663">
        <f>Y6+Y13</f>
        <v>0</v>
      </c>
      <c r="Z20" s="657"/>
      <c r="AA20" s="655" t="s">
        <v>95</v>
      </c>
      <c r="AB20" s="942">
        <f>IFERROR(VLOOKUP(I5,限!$D$3:$CI$1790,MATCH(18,限!$D$2:$BB$2,0),FALSE)+VLOOKUP(I5,限!$D$3:$CI$1790,MATCH(37,限!$D$2:$BB$2,0),FALSE)+VLOOKUP(I5,限!$D$3:$CI$1790,MATCH(49,限!$D$2:$BB$2,0),FALSE),0)</f>
        <v>0</v>
      </c>
      <c r="AC20" s="943"/>
      <c r="AD20" s="943"/>
      <c r="AE20" s="944"/>
      <c r="AF20" s="923" t="s">
        <v>8045</v>
      </c>
      <c r="AG20" s="918" t="s">
        <v>8047</v>
      </c>
      <c r="AH20" s="919"/>
      <c r="AI20" s="920">
        <f>MAX(MIN(AI3,Q11)-Y3,0)</f>
        <v>0</v>
      </c>
      <c r="AJ20" s="921"/>
      <c r="AK20" s="921"/>
      <c r="AL20" s="922"/>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5" customHeight="1" thickBot="1" x14ac:dyDescent="0.25">
      <c r="A21" s="1024"/>
      <c r="B21" s="1026"/>
      <c r="C21" s="1159"/>
      <c r="D21" s="1160"/>
      <c r="E21" s="1160"/>
      <c r="F21" s="1160"/>
      <c r="G21" s="1160"/>
      <c r="H21" s="1160"/>
      <c r="I21" s="1160"/>
      <c r="J21" s="1160"/>
      <c r="K21" s="1161"/>
      <c r="L21" s="1187"/>
      <c r="M21" s="1109"/>
      <c r="N21" s="1109"/>
      <c r="O21" s="1109"/>
      <c r="P21" s="1109"/>
      <c r="Q21" s="1109"/>
      <c r="R21" s="1109"/>
      <c r="S21" s="1177"/>
      <c r="T21" s="935" t="s">
        <v>96</v>
      </c>
      <c r="U21" s="936"/>
      <c r="V21" s="782">
        <f t="shared" si="0"/>
        <v>19780</v>
      </c>
      <c r="W21" s="1030" t="s">
        <v>97</v>
      </c>
      <c r="X21" s="1031"/>
      <c r="Y21" s="665">
        <f>SUM(Y17:Y20)</f>
        <v>137000</v>
      </c>
      <c r="Z21" s="658"/>
      <c r="AA21" s="912" t="s">
        <v>98</v>
      </c>
      <c r="AB21" s="962"/>
      <c r="AC21" s="963"/>
      <c r="AD21" s="963"/>
      <c r="AE21" s="964"/>
      <c r="AF21" s="924"/>
      <c r="AG21" s="1042" t="s">
        <v>8046</v>
      </c>
      <c r="AH21" s="1043"/>
      <c r="AI21" s="1018">
        <f>MIN(MAX(AI3-MAX(Q11,Y3),0),AI3-Y3)</f>
        <v>86037</v>
      </c>
      <c r="AJ21" s="1019"/>
      <c r="AK21" s="1019"/>
      <c r="AL21" s="1020"/>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5" customHeight="1" thickBot="1" x14ac:dyDescent="0.25">
      <c r="A22" s="1024"/>
      <c r="B22" s="1026"/>
      <c r="C22" s="1159"/>
      <c r="D22" s="1160"/>
      <c r="E22" s="1160"/>
      <c r="F22" s="1160"/>
      <c r="G22" s="1160"/>
      <c r="H22" s="1160"/>
      <c r="I22" s="1160"/>
      <c r="J22" s="1160"/>
      <c r="K22" s="1161"/>
      <c r="L22" s="1187"/>
      <c r="M22" s="1109"/>
      <c r="N22" s="1109"/>
      <c r="O22" s="1109"/>
      <c r="P22" s="1109"/>
      <c r="Q22" s="1109"/>
      <c r="R22" s="1109"/>
      <c r="S22" s="1177"/>
      <c r="T22" s="940" t="s">
        <v>99</v>
      </c>
      <c r="U22" s="941"/>
      <c r="V22" s="667">
        <f t="shared" si="0"/>
        <v>0</v>
      </c>
      <c r="W22" s="1022"/>
      <c r="X22" s="1022"/>
      <c r="Y22" s="1022"/>
      <c r="Z22" s="1105" t="s">
        <v>100</v>
      </c>
      <c r="AA22" s="1106"/>
      <c r="AB22" s="965">
        <f>AB20+AB21</f>
        <v>0</v>
      </c>
      <c r="AC22" s="966"/>
      <c r="AD22" s="966"/>
      <c r="AE22" s="967"/>
      <c r="AF22" s="925"/>
      <c r="AG22" s="1044" t="s">
        <v>8048</v>
      </c>
      <c r="AH22" s="1045"/>
      <c r="AI22" s="968">
        <v>0</v>
      </c>
      <c r="AJ22" s="969"/>
      <c r="AK22" s="969"/>
      <c r="AL22" s="970"/>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5" customHeight="1" thickBot="1" x14ac:dyDescent="0.25">
      <c r="A23" s="1024"/>
      <c r="B23" s="1026"/>
      <c r="C23" s="1159"/>
      <c r="D23" s="1160"/>
      <c r="E23" s="1160"/>
      <c r="F23" s="1160"/>
      <c r="G23" s="1160"/>
      <c r="H23" s="1160"/>
      <c r="I23" s="1160"/>
      <c r="J23" s="1160"/>
      <c r="K23" s="1161"/>
      <c r="L23" s="1187"/>
      <c r="M23" s="1109"/>
      <c r="N23" s="1109"/>
      <c r="O23" s="1109"/>
      <c r="P23" s="1109"/>
      <c r="Q23" s="1109"/>
      <c r="R23" s="1109"/>
      <c r="S23" s="1177"/>
      <c r="T23" s="938" t="s">
        <v>101</v>
      </c>
      <c r="U23" s="939"/>
      <c r="V23" s="669">
        <f>SUM(V17:V22)</f>
        <v>407661</v>
      </c>
      <c r="W23" s="1025"/>
      <c r="X23" s="1025"/>
      <c r="Y23" s="1025"/>
      <c r="Z23" s="938" t="s">
        <v>102</v>
      </c>
      <c r="AA23" s="939"/>
      <c r="AB23" s="977">
        <f>AB3+AB6+AB9+AB14+AB19+AB22</f>
        <v>412233</v>
      </c>
      <c r="AC23" s="978"/>
      <c r="AD23" s="978"/>
      <c r="AE23" s="978"/>
      <c r="AF23" s="926"/>
      <c r="AG23" s="927"/>
      <c r="AH23" s="927"/>
      <c r="AI23" s="927"/>
      <c r="AJ23" s="927"/>
      <c r="AK23" s="927"/>
      <c r="AL23" s="928"/>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5" customHeight="1" thickBot="1" x14ac:dyDescent="0.25">
      <c r="A24" s="1024"/>
      <c r="B24" s="1026"/>
      <c r="C24" s="1159"/>
      <c r="D24" s="1160"/>
      <c r="E24" s="1160"/>
      <c r="F24" s="1160"/>
      <c r="G24" s="1160"/>
      <c r="H24" s="1160"/>
      <c r="I24" s="1160"/>
      <c r="J24" s="1160"/>
      <c r="K24" s="1161"/>
      <c r="L24" s="1187"/>
      <c r="M24" s="1109"/>
      <c r="N24" s="1109"/>
      <c r="O24" s="1109"/>
      <c r="P24" s="1109"/>
      <c r="Q24" s="1109"/>
      <c r="R24" s="1109"/>
      <c r="S24" s="1177"/>
      <c r="T24" s="927"/>
      <c r="U24" s="927"/>
      <c r="V24" s="927"/>
      <c r="W24" s="1025"/>
      <c r="X24" s="1025"/>
      <c r="Y24" s="1025"/>
      <c r="Z24" s="927"/>
      <c r="AA24" s="927"/>
      <c r="AB24" s="927"/>
      <c r="AC24" s="927"/>
      <c r="AD24" s="927"/>
      <c r="AE24" s="927"/>
      <c r="AF24" s="929"/>
      <c r="AG24" s="930"/>
      <c r="AH24" s="930"/>
      <c r="AI24" s="930"/>
      <c r="AJ24" s="930"/>
      <c r="AK24" s="930"/>
      <c r="AL24" s="931"/>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5" hidden="1" customHeight="1" thickBot="1" x14ac:dyDescent="0.25">
      <c r="A25" s="1024"/>
      <c r="B25" s="1026"/>
      <c r="C25" s="1159"/>
      <c r="D25" s="1160"/>
      <c r="E25" s="1160"/>
      <c r="F25" s="1160"/>
      <c r="G25" s="1160"/>
      <c r="H25" s="1160"/>
      <c r="I25" s="1160"/>
      <c r="J25" s="1160"/>
      <c r="K25" s="1161"/>
      <c r="L25" s="1187"/>
      <c r="M25" s="1109"/>
      <c r="N25" s="1109"/>
      <c r="O25" s="1109"/>
      <c r="P25" s="1109"/>
      <c r="Q25" s="1109"/>
      <c r="R25" s="1109"/>
      <c r="S25" s="1177"/>
      <c r="T25" s="1109"/>
      <c r="U25" s="1109"/>
      <c r="V25" s="1109"/>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5" hidden="1" customHeight="1" thickBot="1" x14ac:dyDescent="0.25">
      <c r="A26" s="1024"/>
      <c r="B26" s="1026"/>
      <c r="C26" s="1159"/>
      <c r="D26" s="1160"/>
      <c r="E26" s="1160"/>
      <c r="F26" s="1160"/>
      <c r="G26" s="1160"/>
      <c r="H26" s="1160"/>
      <c r="I26" s="1160"/>
      <c r="J26" s="1160"/>
      <c r="K26" s="1161"/>
      <c r="L26" s="1187"/>
      <c r="M26" s="1109"/>
      <c r="N26" s="1109"/>
      <c r="O26" s="1109"/>
      <c r="P26" s="1109"/>
      <c r="Q26" s="1109"/>
      <c r="R26" s="1109"/>
      <c r="S26" s="1177"/>
      <c r="T26" s="1109"/>
      <c r="U26" s="1109"/>
      <c r="V26" s="1109"/>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5" hidden="1" customHeight="1" thickBot="1" x14ac:dyDescent="0.25">
      <c r="A27" s="1024"/>
      <c r="B27" s="1026"/>
      <c r="C27" s="1159"/>
      <c r="D27" s="1160"/>
      <c r="E27" s="1160"/>
      <c r="F27" s="1160"/>
      <c r="G27" s="1160"/>
      <c r="H27" s="1160"/>
      <c r="I27" s="1160"/>
      <c r="J27" s="1160"/>
      <c r="K27" s="1161"/>
      <c r="L27" s="1187"/>
      <c r="M27" s="1109"/>
      <c r="N27" s="1109"/>
      <c r="O27" s="1109"/>
      <c r="P27" s="1109"/>
      <c r="Q27" s="1109"/>
      <c r="R27" s="1109"/>
      <c r="S27" s="1177"/>
      <c r="T27" s="1109"/>
      <c r="U27" s="1109"/>
      <c r="V27" s="1109"/>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5" hidden="1" customHeight="1" thickBot="1" x14ac:dyDescent="0.25">
      <c r="A28" s="1024"/>
      <c r="B28" s="1026"/>
      <c r="C28" s="1159"/>
      <c r="D28" s="1160"/>
      <c r="E28" s="1160"/>
      <c r="F28" s="1160"/>
      <c r="G28" s="1160"/>
      <c r="H28" s="1160"/>
      <c r="I28" s="1160"/>
      <c r="J28" s="1160"/>
      <c r="K28" s="1161"/>
      <c r="L28" s="1187"/>
      <c r="M28" s="1109"/>
      <c r="N28" s="1109"/>
      <c r="O28" s="1109"/>
      <c r="P28" s="1109"/>
      <c r="Q28" s="1109"/>
      <c r="R28" s="1109"/>
      <c r="S28" s="1177"/>
      <c r="T28" s="1109"/>
      <c r="U28" s="1109"/>
      <c r="V28" s="1109"/>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5" hidden="1" customHeight="1" thickBot="1" x14ac:dyDescent="0.25">
      <c r="A29" s="1024"/>
      <c r="B29" s="1026"/>
      <c r="C29" s="1159"/>
      <c r="D29" s="1160"/>
      <c r="E29" s="1160"/>
      <c r="F29" s="1160"/>
      <c r="G29" s="1160"/>
      <c r="H29" s="1160"/>
      <c r="I29" s="1160"/>
      <c r="J29" s="1160"/>
      <c r="K29" s="1161"/>
      <c r="L29" s="1187"/>
      <c r="M29" s="1109"/>
      <c r="N29" s="1109"/>
      <c r="O29" s="1109"/>
      <c r="P29" s="1109"/>
      <c r="Q29" s="1109"/>
      <c r="R29" s="1109"/>
      <c r="S29" s="1177"/>
      <c r="T29" s="1109"/>
      <c r="U29" s="1109"/>
      <c r="V29" s="1109"/>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5" hidden="1" customHeight="1" thickBot="1" x14ac:dyDescent="0.25">
      <c r="A30" s="1024"/>
      <c r="B30" s="1026"/>
      <c r="C30" s="1159"/>
      <c r="D30" s="1160"/>
      <c r="E30" s="1160"/>
      <c r="F30" s="1160"/>
      <c r="G30" s="1160"/>
      <c r="H30" s="1160"/>
      <c r="I30" s="1160"/>
      <c r="J30" s="1160"/>
      <c r="K30" s="1161"/>
      <c r="L30" s="1187"/>
      <c r="M30" s="1109"/>
      <c r="N30" s="1109"/>
      <c r="O30" s="1109"/>
      <c r="P30" s="1109"/>
      <c r="Q30" s="1109"/>
      <c r="R30" s="1109"/>
      <c r="S30" s="1177"/>
      <c r="T30" s="1109"/>
      <c r="U30" s="1109"/>
      <c r="V30" s="1109"/>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5" hidden="1" customHeight="1" thickBot="1" x14ac:dyDescent="0.25">
      <c r="A31" s="1024"/>
      <c r="B31" s="1026"/>
      <c r="C31" s="1159"/>
      <c r="D31" s="1160"/>
      <c r="E31" s="1160"/>
      <c r="F31" s="1160"/>
      <c r="G31" s="1160"/>
      <c r="H31" s="1160"/>
      <c r="I31" s="1160"/>
      <c r="J31" s="1160"/>
      <c r="K31" s="1161"/>
      <c r="L31" s="1187"/>
      <c r="M31" s="1109"/>
      <c r="N31" s="1109"/>
      <c r="O31" s="1109"/>
      <c r="P31" s="1109"/>
      <c r="Q31" s="1109"/>
      <c r="R31" s="1109"/>
      <c r="S31" s="1177"/>
      <c r="T31" s="1109"/>
      <c r="U31" s="1109"/>
      <c r="V31" s="1109"/>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5" hidden="1" customHeight="1" thickBot="1" x14ac:dyDescent="0.25">
      <c r="A32" s="1024"/>
      <c r="B32" s="1026"/>
      <c r="C32" s="1159"/>
      <c r="D32" s="1160"/>
      <c r="E32" s="1160"/>
      <c r="F32" s="1160"/>
      <c r="G32" s="1160"/>
      <c r="H32" s="1160"/>
      <c r="I32" s="1160"/>
      <c r="J32" s="1160"/>
      <c r="K32" s="1161"/>
      <c r="L32" s="1187"/>
      <c r="M32" s="1109"/>
      <c r="N32" s="1109"/>
      <c r="O32" s="1109"/>
      <c r="P32" s="1109"/>
      <c r="Q32" s="1109"/>
      <c r="R32" s="1109"/>
      <c r="S32" s="1177"/>
      <c r="T32" s="1109"/>
      <c r="U32" s="1109"/>
      <c r="V32" s="1109"/>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5" hidden="1" customHeight="1" thickBot="1" x14ac:dyDescent="0.25">
      <c r="A33" s="1024"/>
      <c r="B33" s="1026"/>
      <c r="C33" s="1159"/>
      <c r="D33" s="1160"/>
      <c r="E33" s="1160"/>
      <c r="F33" s="1160"/>
      <c r="G33" s="1160"/>
      <c r="H33" s="1160"/>
      <c r="I33" s="1160"/>
      <c r="J33" s="1160"/>
      <c r="K33" s="1161"/>
      <c r="L33" s="1187"/>
      <c r="M33" s="1109"/>
      <c r="N33" s="1109"/>
      <c r="O33" s="1109"/>
      <c r="P33" s="1109"/>
      <c r="Q33" s="1109"/>
      <c r="R33" s="1109"/>
      <c r="S33" s="1177"/>
      <c r="T33" s="1109"/>
      <c r="U33" s="1109"/>
      <c r="V33" s="1109"/>
      <c r="W33" s="528"/>
      <c r="X33" s="528"/>
      <c r="Y33" s="528"/>
      <c r="Z33" s="528"/>
      <c r="AA33" s="528"/>
      <c r="AB33" s="528"/>
      <c r="AC33" s="528"/>
      <c r="AD33" s="528"/>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5" hidden="1" customHeight="1" thickBot="1" x14ac:dyDescent="0.25">
      <c r="A34" s="1024"/>
      <c r="B34" s="1026"/>
      <c r="C34" s="1159"/>
      <c r="D34" s="1160"/>
      <c r="E34" s="1160"/>
      <c r="F34" s="1160"/>
      <c r="G34" s="1160"/>
      <c r="H34" s="1160"/>
      <c r="I34" s="1160"/>
      <c r="J34" s="1160"/>
      <c r="K34" s="1161"/>
      <c r="L34" s="1187"/>
      <c r="M34" s="1109"/>
      <c r="N34" s="1109"/>
      <c r="O34" s="1109"/>
      <c r="P34" s="1109"/>
      <c r="Q34" s="1109"/>
      <c r="R34" s="1109"/>
      <c r="S34" s="1177"/>
      <c r="T34" s="1109"/>
      <c r="U34" s="1109"/>
      <c r="V34" s="1109"/>
      <c r="W34" s="528"/>
      <c r="X34" s="528"/>
      <c r="Y34" s="528"/>
      <c r="Z34" s="528"/>
      <c r="AA34" s="528"/>
      <c r="AB34" s="528"/>
      <c r="AC34" s="528"/>
      <c r="AD34" s="528"/>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5" hidden="1" customHeight="1" thickBot="1" x14ac:dyDescent="0.25">
      <c r="A35" s="1024"/>
      <c r="B35" s="1026"/>
      <c r="C35" s="1159"/>
      <c r="D35" s="1160"/>
      <c r="E35" s="1160"/>
      <c r="F35" s="1160"/>
      <c r="G35" s="1160"/>
      <c r="H35" s="1160"/>
      <c r="I35" s="1160"/>
      <c r="J35" s="1160"/>
      <c r="K35" s="1161"/>
      <c r="L35" s="1187"/>
      <c r="M35" s="1109"/>
      <c r="N35" s="1109"/>
      <c r="O35" s="1109"/>
      <c r="P35" s="1109"/>
      <c r="Q35" s="1109"/>
      <c r="R35" s="1109"/>
      <c r="S35" s="1177"/>
      <c r="T35" s="1109"/>
      <c r="U35" s="1109"/>
      <c r="V35" s="1109"/>
      <c r="W35" s="528"/>
      <c r="X35" s="528"/>
      <c r="Y35" s="528"/>
      <c r="Z35" s="528"/>
      <c r="AA35" s="528"/>
      <c r="AB35" s="528"/>
      <c r="AC35" s="528"/>
      <c r="AD35" s="528"/>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5" hidden="1" customHeight="1" thickBot="1" x14ac:dyDescent="0.25">
      <c r="A36" s="1024"/>
      <c r="B36" s="1026"/>
      <c r="C36" s="1159"/>
      <c r="D36" s="1160"/>
      <c r="E36" s="1160"/>
      <c r="F36" s="1160"/>
      <c r="G36" s="1160"/>
      <c r="H36" s="1160"/>
      <c r="I36" s="1160"/>
      <c r="J36" s="1160"/>
      <c r="K36" s="1161"/>
      <c r="L36" s="1187"/>
      <c r="M36" s="1109"/>
      <c r="N36" s="1109"/>
      <c r="O36" s="1109"/>
      <c r="P36" s="1109"/>
      <c r="Q36" s="1109"/>
      <c r="R36" s="1109"/>
      <c r="S36" s="1177"/>
      <c r="T36" s="1109"/>
      <c r="U36" s="1109"/>
      <c r="V36" s="1109"/>
      <c r="W36" s="528"/>
      <c r="X36" s="528"/>
      <c r="Y36" s="528"/>
      <c r="Z36" s="528"/>
      <c r="AA36" s="528"/>
      <c r="AB36" s="528"/>
      <c r="AC36" s="528"/>
      <c r="AD36" s="528"/>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5" hidden="1" customHeight="1" thickBot="1" x14ac:dyDescent="0.25">
      <c r="A37" s="1024"/>
      <c r="B37" s="1026"/>
      <c r="C37" s="1159"/>
      <c r="D37" s="1160"/>
      <c r="E37" s="1160"/>
      <c r="F37" s="1160"/>
      <c r="G37" s="1160"/>
      <c r="H37" s="1160"/>
      <c r="I37" s="1160"/>
      <c r="J37" s="1160"/>
      <c r="K37" s="1161"/>
      <c r="L37" s="1187"/>
      <c r="M37" s="1109"/>
      <c r="N37" s="1109"/>
      <c r="O37" s="1109"/>
      <c r="P37" s="1109"/>
      <c r="Q37" s="1109"/>
      <c r="R37" s="1109"/>
      <c r="S37" s="1177"/>
      <c r="T37" s="1109"/>
      <c r="U37" s="1109"/>
      <c r="V37" s="1109"/>
      <c r="W37" s="528"/>
      <c r="X37" s="528"/>
      <c r="Y37" s="528"/>
      <c r="Z37" s="528"/>
      <c r="AA37" s="528"/>
      <c r="AB37" s="528"/>
      <c r="AC37" s="528"/>
      <c r="AD37" s="528"/>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5" hidden="1" customHeight="1" thickBot="1" x14ac:dyDescent="0.25">
      <c r="A38" s="1024"/>
      <c r="B38" s="1026"/>
      <c r="C38" s="1159"/>
      <c r="D38" s="1160"/>
      <c r="E38" s="1160"/>
      <c r="F38" s="1160"/>
      <c r="G38" s="1160"/>
      <c r="H38" s="1160"/>
      <c r="I38" s="1160"/>
      <c r="J38" s="1160"/>
      <c r="K38" s="1161"/>
      <c r="L38" s="1187"/>
      <c r="M38" s="1109"/>
      <c r="N38" s="1109"/>
      <c r="O38" s="1109"/>
      <c r="P38" s="1109"/>
      <c r="Q38" s="1109"/>
      <c r="R38" s="1109"/>
      <c r="S38" s="1177"/>
      <c r="T38" s="1109"/>
      <c r="U38" s="1109"/>
      <c r="V38" s="1109"/>
      <c r="W38" s="528"/>
      <c r="X38" s="528"/>
      <c r="Y38" s="528"/>
      <c r="Z38" s="528"/>
      <c r="AA38" s="528"/>
      <c r="AB38" s="528"/>
      <c r="AC38" s="528"/>
      <c r="AD38" s="528"/>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5" hidden="1" customHeight="1" thickBot="1" x14ac:dyDescent="0.25">
      <c r="A39" s="1024"/>
      <c r="B39" s="1026"/>
      <c r="C39" s="1159"/>
      <c r="D39" s="1160"/>
      <c r="E39" s="1160"/>
      <c r="F39" s="1160"/>
      <c r="G39" s="1160"/>
      <c r="H39" s="1160"/>
      <c r="I39" s="1160"/>
      <c r="J39" s="1160"/>
      <c r="K39" s="1161"/>
      <c r="L39" s="1187"/>
      <c r="M39" s="1109"/>
      <c r="N39" s="1109"/>
      <c r="O39" s="1109"/>
      <c r="P39" s="1109"/>
      <c r="Q39" s="1109"/>
      <c r="R39" s="1109"/>
      <c r="S39" s="1177"/>
      <c r="T39" s="1109"/>
      <c r="U39" s="1109"/>
      <c r="V39" s="1109"/>
      <c r="W39" s="528"/>
      <c r="X39" s="528"/>
      <c r="Y39" s="528"/>
      <c r="Z39" s="528"/>
      <c r="AA39" s="528"/>
      <c r="AB39" s="528"/>
      <c r="AC39" s="528"/>
      <c r="AD39" s="528"/>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5" hidden="1" customHeight="1" thickBot="1" x14ac:dyDescent="0.25">
      <c r="A40" s="1024"/>
      <c r="B40" s="1026"/>
      <c r="C40" s="1159"/>
      <c r="D40" s="1160"/>
      <c r="E40" s="1160"/>
      <c r="F40" s="1160"/>
      <c r="G40" s="1160"/>
      <c r="H40" s="1160"/>
      <c r="I40" s="1160"/>
      <c r="J40" s="1160"/>
      <c r="K40" s="1161"/>
      <c r="L40" s="1187"/>
      <c r="M40" s="1109"/>
      <c r="N40" s="1109"/>
      <c r="O40" s="1109"/>
      <c r="P40" s="1109"/>
      <c r="Q40" s="1109"/>
      <c r="R40" s="1109"/>
      <c r="S40" s="1177"/>
      <c r="T40" s="1109"/>
      <c r="U40" s="1109"/>
      <c r="V40" s="1109"/>
      <c r="W40" s="528"/>
      <c r="X40" s="528"/>
      <c r="Y40" s="528"/>
      <c r="Z40" s="528"/>
      <c r="AA40" s="528"/>
      <c r="AB40" s="528"/>
      <c r="AC40" s="528"/>
      <c r="AD40" s="528"/>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5">
      <c r="A41" s="1024"/>
      <c r="B41" s="1026"/>
      <c r="C41" s="1159"/>
      <c r="D41" s="1160"/>
      <c r="E41" s="1160"/>
      <c r="F41" s="1160"/>
      <c r="G41" s="1160"/>
      <c r="H41" s="1160"/>
      <c r="I41" s="1160"/>
      <c r="J41" s="1160"/>
      <c r="K41" s="1161"/>
      <c r="L41" s="1187"/>
      <c r="M41" s="1109"/>
      <c r="N41" s="1109"/>
      <c r="O41" s="1109"/>
      <c r="P41" s="1109"/>
      <c r="Q41" s="1109"/>
      <c r="R41" s="1109"/>
      <c r="S41" s="1177"/>
      <c r="T41" s="1109"/>
      <c r="U41" s="1109"/>
      <c r="V41" s="1109"/>
      <c r="W41" s="528"/>
      <c r="X41" s="528"/>
      <c r="Y41" s="528"/>
      <c r="Z41" s="528"/>
      <c r="AA41" s="528"/>
      <c r="AB41" s="528"/>
      <c r="AC41" s="528"/>
      <c r="AD41" s="528"/>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5">
      <c r="A42" s="1024"/>
      <c r="B42" s="1026"/>
      <c r="C42" s="1159"/>
      <c r="D42" s="1160"/>
      <c r="E42" s="1160"/>
      <c r="F42" s="1160"/>
      <c r="G42" s="1160"/>
      <c r="H42" s="1160"/>
      <c r="I42" s="1160"/>
      <c r="J42" s="1160"/>
      <c r="K42" s="1161"/>
      <c r="L42" s="1187"/>
      <c r="M42" s="1109"/>
      <c r="N42" s="1109"/>
      <c r="O42" s="1109"/>
      <c r="P42" s="1109"/>
      <c r="Q42" s="1109"/>
      <c r="R42" s="1109"/>
      <c r="S42" s="1177"/>
      <c r="T42" s="1109"/>
      <c r="U42" s="1109"/>
      <c r="V42" s="1109"/>
      <c r="W42" s="528"/>
      <c r="X42" s="528"/>
      <c r="Y42" s="528"/>
      <c r="Z42" s="528"/>
      <c r="AA42" s="528"/>
      <c r="AB42" s="528"/>
      <c r="AC42" s="528"/>
      <c r="AD42" s="528"/>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5">
      <c r="A43" s="1024"/>
      <c r="B43" s="1026"/>
      <c r="C43" s="1159"/>
      <c r="D43" s="1160"/>
      <c r="E43" s="1160"/>
      <c r="F43" s="1160"/>
      <c r="G43" s="1160"/>
      <c r="H43" s="1160"/>
      <c r="I43" s="1160"/>
      <c r="J43" s="1160"/>
      <c r="K43" s="1161"/>
      <c r="L43" s="1187"/>
      <c r="M43" s="1109"/>
      <c r="N43" s="1109"/>
      <c r="O43" s="1109"/>
      <c r="P43" s="1109"/>
      <c r="Q43" s="1109"/>
      <c r="R43" s="1109"/>
      <c r="S43" s="1177"/>
      <c r="T43" s="1109"/>
      <c r="U43" s="1109"/>
      <c r="V43" s="1109"/>
      <c r="W43" s="528"/>
      <c r="X43" s="528"/>
      <c r="Y43" s="528"/>
      <c r="Z43" s="528"/>
      <c r="AA43" s="528"/>
      <c r="AB43" s="528"/>
      <c r="AC43" s="528"/>
      <c r="AD43" s="528"/>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5">
      <c r="A44" s="1024"/>
      <c r="B44" s="1026"/>
      <c r="C44" s="1159"/>
      <c r="D44" s="1160"/>
      <c r="E44" s="1160"/>
      <c r="F44" s="1160"/>
      <c r="G44" s="1160"/>
      <c r="H44" s="1160"/>
      <c r="I44" s="1160"/>
      <c r="J44" s="1160"/>
      <c r="K44" s="1161"/>
      <c r="L44" s="1187"/>
      <c r="M44" s="1109"/>
      <c r="N44" s="1109"/>
      <c r="O44" s="1109"/>
      <c r="P44" s="1109"/>
      <c r="Q44" s="1109"/>
      <c r="R44" s="1109"/>
      <c r="S44" s="1177"/>
      <c r="T44" s="1109"/>
      <c r="U44" s="1109"/>
      <c r="V44" s="1109"/>
      <c r="W44" s="528"/>
      <c r="X44" s="528"/>
      <c r="Y44" s="528"/>
      <c r="Z44" s="528"/>
      <c r="AA44" s="528"/>
      <c r="AB44" s="528"/>
      <c r="AC44" s="528"/>
      <c r="AD44" s="528"/>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5">
      <c r="A45" s="1024"/>
      <c r="B45" s="1026"/>
      <c r="C45" s="1159"/>
      <c r="D45" s="1160"/>
      <c r="E45" s="1160"/>
      <c r="F45" s="1160"/>
      <c r="G45" s="1160"/>
      <c r="H45" s="1160"/>
      <c r="I45" s="1160"/>
      <c r="J45" s="1160"/>
      <c r="K45" s="1161"/>
      <c r="L45" s="1187"/>
      <c r="M45" s="1109"/>
      <c r="N45" s="1109"/>
      <c r="O45" s="1109"/>
      <c r="P45" s="1109"/>
      <c r="Q45" s="1109"/>
      <c r="R45" s="1109"/>
      <c r="S45" s="1177"/>
      <c r="T45" s="1109"/>
      <c r="U45" s="1109"/>
      <c r="V45" s="1109"/>
      <c r="W45" s="528"/>
      <c r="X45" s="528"/>
      <c r="Y45" s="528"/>
      <c r="Z45" s="528"/>
      <c r="AA45" s="528"/>
      <c r="AB45" s="528"/>
      <c r="AC45" s="528"/>
      <c r="AD45" s="528"/>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5">
      <c r="A46" s="1024"/>
      <c r="B46" s="1026"/>
      <c r="C46" s="1159"/>
      <c r="D46" s="1160"/>
      <c r="E46" s="1160"/>
      <c r="F46" s="1160"/>
      <c r="G46" s="1160"/>
      <c r="H46" s="1160"/>
      <c r="I46" s="1160"/>
      <c r="J46" s="1160"/>
      <c r="K46" s="1161"/>
      <c r="L46" s="1187"/>
      <c r="M46" s="1109"/>
      <c r="N46" s="1109"/>
      <c r="O46" s="1109"/>
      <c r="P46" s="1109"/>
      <c r="Q46" s="1109"/>
      <c r="R46" s="1109"/>
      <c r="S46" s="1177"/>
      <c r="T46" s="1109"/>
      <c r="U46" s="1109"/>
      <c r="V46" s="1109"/>
      <c r="W46" s="528"/>
      <c r="X46" s="528"/>
      <c r="Y46" s="528"/>
      <c r="Z46" s="528"/>
      <c r="AA46" s="528"/>
      <c r="AB46" s="528"/>
      <c r="AC46" s="528"/>
      <c r="AD46" s="528"/>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5">
      <c r="A47" s="1024"/>
      <c r="B47" s="1026"/>
      <c r="C47" s="1159"/>
      <c r="D47" s="1160"/>
      <c r="E47" s="1160"/>
      <c r="F47" s="1160"/>
      <c r="G47" s="1160"/>
      <c r="H47" s="1160"/>
      <c r="I47" s="1160"/>
      <c r="J47" s="1160"/>
      <c r="K47" s="1161"/>
      <c r="L47" s="1187"/>
      <c r="M47" s="1109"/>
      <c r="N47" s="1109"/>
      <c r="O47" s="1109"/>
      <c r="P47" s="1109"/>
      <c r="Q47" s="1109"/>
      <c r="R47" s="1109"/>
      <c r="S47" s="1177"/>
      <c r="T47" s="1109"/>
      <c r="U47" s="1109"/>
      <c r="V47" s="1109"/>
      <c r="W47" s="528"/>
      <c r="X47" s="528"/>
      <c r="Y47" s="528"/>
      <c r="Z47" s="528"/>
      <c r="AA47" s="528"/>
      <c r="AB47" s="528"/>
      <c r="AC47" s="528"/>
      <c r="AD47" s="528"/>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5">
      <c r="A48" s="1024"/>
      <c r="B48" s="1026"/>
      <c r="C48" s="1159"/>
      <c r="D48" s="1160"/>
      <c r="E48" s="1160"/>
      <c r="F48" s="1160"/>
      <c r="G48" s="1160"/>
      <c r="H48" s="1160"/>
      <c r="I48" s="1160"/>
      <c r="J48" s="1160"/>
      <c r="K48" s="1161"/>
      <c r="L48" s="1187"/>
      <c r="M48" s="1109"/>
      <c r="N48" s="1109"/>
      <c r="O48" s="1109"/>
      <c r="P48" s="1109"/>
      <c r="Q48" s="1109"/>
      <c r="R48" s="1109"/>
      <c r="S48" s="1177"/>
      <c r="T48" s="1109"/>
      <c r="U48" s="1109"/>
      <c r="V48" s="1109"/>
      <c r="W48" s="528"/>
      <c r="X48" s="528"/>
      <c r="Y48" s="528"/>
      <c r="Z48" s="528"/>
      <c r="AA48" s="528"/>
      <c r="AB48" s="528"/>
      <c r="AC48" s="528"/>
      <c r="AD48" s="528"/>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5">
      <c r="A49" s="1024"/>
      <c r="B49" s="1026"/>
      <c r="C49" s="1159"/>
      <c r="D49" s="1160"/>
      <c r="E49" s="1160"/>
      <c r="F49" s="1160"/>
      <c r="G49" s="1160"/>
      <c r="H49" s="1160"/>
      <c r="I49" s="1160"/>
      <c r="J49" s="1160"/>
      <c r="K49" s="1161"/>
      <c r="L49" s="1187"/>
      <c r="M49" s="1109"/>
      <c r="N49" s="1109"/>
      <c r="O49" s="1109"/>
      <c r="P49" s="1109"/>
      <c r="Q49" s="1109"/>
      <c r="R49" s="1109"/>
      <c r="S49" s="1177"/>
      <c r="T49" s="1109"/>
      <c r="U49" s="1109"/>
      <c r="V49" s="1109"/>
      <c r="W49" s="528"/>
      <c r="X49" s="528"/>
      <c r="Y49" s="528"/>
      <c r="Z49" s="528"/>
      <c r="AA49" s="528"/>
      <c r="AB49" s="528"/>
      <c r="AC49" s="528"/>
      <c r="AD49" s="528"/>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5">
      <c r="A50" s="1024"/>
      <c r="B50" s="1026"/>
      <c r="C50" s="1159"/>
      <c r="D50" s="1160"/>
      <c r="E50" s="1160"/>
      <c r="F50" s="1160"/>
      <c r="G50" s="1160"/>
      <c r="H50" s="1160"/>
      <c r="I50" s="1160"/>
      <c r="J50" s="1160"/>
      <c r="K50" s="1161"/>
      <c r="L50" s="1187"/>
      <c r="M50" s="1109"/>
      <c r="N50" s="1109"/>
      <c r="O50" s="1109"/>
      <c r="P50" s="1109"/>
      <c r="Q50" s="1109"/>
      <c r="R50" s="1109"/>
      <c r="S50" s="1177"/>
      <c r="T50" s="1109"/>
      <c r="U50" s="1109"/>
      <c r="V50" s="1109"/>
      <c r="W50" s="528"/>
      <c r="X50" s="528"/>
      <c r="Y50" s="528"/>
      <c r="Z50" s="528"/>
      <c r="AA50" s="528"/>
      <c r="AB50" s="528"/>
      <c r="AC50" s="528"/>
      <c r="AD50" s="528"/>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5">
      <c r="A51" s="1024"/>
      <c r="B51" s="1026"/>
      <c r="C51" s="1159"/>
      <c r="D51" s="1160"/>
      <c r="E51" s="1160"/>
      <c r="F51" s="1160"/>
      <c r="G51" s="1160"/>
      <c r="H51" s="1160"/>
      <c r="I51" s="1160"/>
      <c r="J51" s="1160"/>
      <c r="K51" s="1161"/>
      <c r="L51" s="1187"/>
      <c r="M51" s="1109"/>
      <c r="N51" s="1109"/>
      <c r="O51" s="1109"/>
      <c r="P51" s="1109"/>
      <c r="Q51" s="1109"/>
      <c r="R51" s="1109"/>
      <c r="S51" s="1177"/>
      <c r="T51" s="1109"/>
      <c r="U51" s="1109"/>
      <c r="V51" s="1109"/>
      <c r="W51" s="528"/>
      <c r="X51" s="528"/>
      <c r="Y51" s="528"/>
      <c r="Z51" s="528"/>
      <c r="AA51" s="528"/>
      <c r="AB51" s="528"/>
      <c r="AC51" s="528"/>
      <c r="AD51" s="528"/>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5">
      <c r="A52" s="1024"/>
      <c r="B52" s="1026"/>
      <c r="C52" s="1159"/>
      <c r="D52" s="1160"/>
      <c r="E52" s="1160"/>
      <c r="F52" s="1160"/>
      <c r="G52" s="1160"/>
      <c r="H52" s="1160"/>
      <c r="I52" s="1160"/>
      <c r="J52" s="1160"/>
      <c r="K52" s="1161"/>
      <c r="L52" s="1187"/>
      <c r="M52" s="1109"/>
      <c r="N52" s="1109"/>
      <c r="O52" s="1109"/>
      <c r="P52" s="1109"/>
      <c r="Q52" s="1109"/>
      <c r="R52" s="1109"/>
      <c r="S52" s="1177"/>
      <c r="T52" s="1109"/>
      <c r="U52" s="1109"/>
      <c r="V52" s="1109"/>
      <c r="W52" s="528"/>
      <c r="X52" s="528"/>
      <c r="Y52" s="528"/>
      <c r="Z52" s="528"/>
      <c r="AA52" s="528"/>
      <c r="AB52" s="528"/>
      <c r="AC52" s="528"/>
      <c r="AD52" s="528"/>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5">
      <c r="A53" s="1024"/>
      <c r="B53" s="1026"/>
      <c r="C53" s="1159"/>
      <c r="D53" s="1160"/>
      <c r="E53" s="1160"/>
      <c r="F53" s="1160"/>
      <c r="G53" s="1160"/>
      <c r="H53" s="1160"/>
      <c r="I53" s="1160"/>
      <c r="J53" s="1160"/>
      <c r="K53" s="1161"/>
      <c r="L53" s="1187"/>
      <c r="M53" s="1109"/>
      <c r="N53" s="1109"/>
      <c r="O53" s="1109"/>
      <c r="P53" s="1109"/>
      <c r="Q53" s="1109"/>
      <c r="R53" s="1109"/>
      <c r="S53" s="1177"/>
      <c r="T53" s="1109"/>
      <c r="U53" s="1109"/>
      <c r="V53" s="1109"/>
      <c r="W53" s="528"/>
      <c r="X53" s="528"/>
      <c r="Y53" s="528"/>
      <c r="Z53" s="528"/>
      <c r="AA53" s="528"/>
      <c r="AB53" s="528"/>
      <c r="AC53" s="528"/>
      <c r="AD53" s="528"/>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5">
      <c r="A54" s="1024"/>
      <c r="B54" s="1026"/>
      <c r="C54" s="1159"/>
      <c r="D54" s="1160"/>
      <c r="E54" s="1160"/>
      <c r="F54" s="1160"/>
      <c r="G54" s="1160"/>
      <c r="H54" s="1160"/>
      <c r="I54" s="1160"/>
      <c r="J54" s="1160"/>
      <c r="K54" s="1161"/>
      <c r="L54" s="1187"/>
      <c r="M54" s="1109"/>
      <c r="N54" s="1109"/>
      <c r="O54" s="1109"/>
      <c r="P54" s="1109"/>
      <c r="Q54" s="1109"/>
      <c r="R54" s="1109"/>
      <c r="S54" s="1177"/>
      <c r="T54" s="1109"/>
      <c r="U54" s="1109"/>
      <c r="V54" s="1109"/>
      <c r="W54" s="528"/>
      <c r="X54" s="528"/>
      <c r="Y54" s="528"/>
      <c r="Z54" s="528"/>
      <c r="AA54" s="528"/>
      <c r="AB54" s="528"/>
      <c r="AC54" s="528"/>
      <c r="AD54" s="528"/>
      <c r="AE54"/>
      <c r="AF54"/>
      <c r="AG54"/>
      <c r="AH54"/>
      <c r="AI54"/>
      <c r="AJ54"/>
      <c r="AK54"/>
      <c r="AL54"/>
      <c r="AM54" s="117"/>
      <c r="CS54" s="158"/>
      <c r="CT54" s="158"/>
      <c r="CU54" s="158"/>
      <c r="CV54" s="158"/>
      <c r="CW54" s="158"/>
      <c r="CX54" s="158"/>
      <c r="CY54" s="158"/>
      <c r="CZ54" s="159"/>
    </row>
    <row r="55" spans="1:128" ht="39" hidden="1" customHeight="1" thickBot="1" x14ac:dyDescent="0.25">
      <c r="A55" s="1024"/>
      <c r="B55" s="1026"/>
      <c r="C55" s="1159"/>
      <c r="D55" s="1160"/>
      <c r="E55" s="1160"/>
      <c r="F55" s="1160"/>
      <c r="G55" s="1160"/>
      <c r="H55" s="1160"/>
      <c r="I55" s="1160"/>
      <c r="J55" s="1160"/>
      <c r="K55" s="1161"/>
      <c r="L55" s="1187"/>
      <c r="M55" s="1109"/>
      <c r="N55" s="1109"/>
      <c r="O55" s="1109"/>
      <c r="P55" s="1109"/>
      <c r="Q55" s="1109"/>
      <c r="R55" s="1109"/>
      <c r="S55" s="1177"/>
      <c r="T55" s="1109"/>
      <c r="U55" s="1109"/>
      <c r="V55" s="1109"/>
      <c r="W55" s="528"/>
      <c r="X55" s="528"/>
      <c r="Y55" s="528"/>
      <c r="Z55" s="528"/>
      <c r="AA55" s="528"/>
      <c r="AB55" s="528"/>
      <c r="AC55" s="528"/>
      <c r="AD55" s="528"/>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5">
      <c r="A56" s="1024"/>
      <c r="B56" s="1026"/>
      <c r="C56" s="1159"/>
      <c r="D56" s="1160"/>
      <c r="E56" s="1160"/>
      <c r="F56" s="1160"/>
      <c r="G56" s="1160"/>
      <c r="H56" s="1160"/>
      <c r="I56" s="1160"/>
      <c r="J56" s="1160"/>
      <c r="K56" s="1161"/>
      <c r="L56" s="1187"/>
      <c r="M56" s="1109"/>
      <c r="N56" s="1109"/>
      <c r="O56" s="1109"/>
      <c r="P56" s="1109"/>
      <c r="Q56" s="1109"/>
      <c r="R56" s="1109"/>
      <c r="S56" s="1177"/>
      <c r="T56" s="1109"/>
      <c r="U56" s="1109"/>
      <c r="V56" s="1109"/>
      <c r="W56" s="528"/>
      <c r="X56" s="528"/>
      <c r="Y56" s="528"/>
      <c r="Z56" s="528"/>
      <c r="AA56" s="528"/>
      <c r="AB56" s="528"/>
      <c r="AC56" s="528"/>
      <c r="AD56" s="528"/>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5">
      <c r="A57" s="1024"/>
      <c r="B57" s="1026"/>
      <c r="C57" s="1159"/>
      <c r="D57" s="1160"/>
      <c r="E57" s="1160"/>
      <c r="F57" s="1160"/>
      <c r="G57" s="1160"/>
      <c r="H57" s="1160"/>
      <c r="I57" s="1160"/>
      <c r="J57" s="1160"/>
      <c r="K57" s="1161"/>
      <c r="L57" s="1187"/>
      <c r="M57" s="1109"/>
      <c r="N57" s="1109"/>
      <c r="O57" s="1109"/>
      <c r="P57" s="1109"/>
      <c r="Q57" s="1109"/>
      <c r="R57" s="1109"/>
      <c r="S57" s="1177"/>
      <c r="T57" s="1109"/>
      <c r="U57" s="1109"/>
      <c r="V57" s="1109"/>
      <c r="W57" s="528"/>
      <c r="X57" s="528"/>
      <c r="Y57" s="528"/>
      <c r="Z57" s="528"/>
      <c r="AA57" s="528"/>
      <c r="AB57" s="528"/>
      <c r="AC57" s="528"/>
      <c r="AD57" s="528"/>
      <c r="AE57"/>
      <c r="AF57"/>
      <c r="AG57"/>
      <c r="AH57"/>
      <c r="AI57"/>
      <c r="AJ57"/>
      <c r="AK57"/>
      <c r="AL57"/>
      <c r="AM57" s="117"/>
      <c r="AO57" s="160"/>
      <c r="AU57" s="145"/>
      <c r="CS57" s="158"/>
      <c r="CT57" s="158"/>
      <c r="CU57" s="158"/>
      <c r="CV57" s="158"/>
      <c r="CW57" s="158"/>
      <c r="CX57" s="158"/>
      <c r="CY57" s="158"/>
    </row>
    <row r="58" spans="1:128" ht="39" hidden="1" customHeight="1" thickBot="1" x14ac:dyDescent="0.25">
      <c r="A58" s="1024"/>
      <c r="B58" s="1026"/>
      <c r="C58" s="1159"/>
      <c r="D58" s="1160"/>
      <c r="E58" s="1160"/>
      <c r="F58" s="1160"/>
      <c r="G58" s="1160"/>
      <c r="H58" s="1160"/>
      <c r="I58" s="1160"/>
      <c r="J58" s="1160"/>
      <c r="K58" s="1161"/>
      <c r="L58" s="1187"/>
      <c r="M58" s="1109"/>
      <c r="N58" s="1109"/>
      <c r="O58" s="1109"/>
      <c r="P58" s="1109"/>
      <c r="Q58" s="1109"/>
      <c r="R58" s="1109"/>
      <c r="S58" s="1177"/>
      <c r="T58" s="1109"/>
      <c r="U58" s="1109"/>
      <c r="V58" s="1109"/>
      <c r="W58" s="528"/>
      <c r="X58" s="528"/>
      <c r="Y58" s="528"/>
      <c r="Z58" s="528"/>
      <c r="AA58" s="528"/>
      <c r="AB58" s="528"/>
      <c r="AC58" s="528"/>
      <c r="AD58" s="528"/>
      <c r="AE58"/>
      <c r="AF58"/>
      <c r="AG58"/>
      <c r="AH58"/>
      <c r="AI58"/>
      <c r="AJ58"/>
      <c r="AK58"/>
      <c r="AL58"/>
      <c r="AM58" s="160"/>
      <c r="CS58" s="158"/>
      <c r="CT58" s="158"/>
      <c r="CU58" s="158"/>
      <c r="CV58" s="158"/>
      <c r="CW58" s="158"/>
      <c r="CX58" s="158"/>
      <c r="CY58" s="158"/>
    </row>
    <row r="59" spans="1:128" ht="39" hidden="1" customHeight="1" thickBot="1" x14ac:dyDescent="0.25">
      <c r="A59" s="1024"/>
      <c r="B59" s="1026"/>
      <c r="C59" s="1159"/>
      <c r="D59" s="1160"/>
      <c r="E59" s="1160"/>
      <c r="F59" s="1160"/>
      <c r="G59" s="1160"/>
      <c r="H59" s="1160"/>
      <c r="I59" s="1160"/>
      <c r="J59" s="1160"/>
      <c r="K59" s="1161"/>
      <c r="L59" s="1187"/>
      <c r="M59" s="1109"/>
      <c r="N59" s="1109"/>
      <c r="O59" s="1109"/>
      <c r="P59" s="1109"/>
      <c r="Q59" s="1109"/>
      <c r="R59" s="1109"/>
      <c r="S59" s="1177"/>
      <c r="T59" s="1109"/>
      <c r="U59" s="1109"/>
      <c r="V59" s="1109"/>
      <c r="W59" s="528"/>
      <c r="X59" s="528"/>
      <c r="Y59" s="528"/>
      <c r="Z59" s="528"/>
      <c r="AA59" s="528"/>
      <c r="AB59" s="528"/>
      <c r="AC59" s="528"/>
      <c r="AD59" s="528"/>
      <c r="AE59"/>
      <c r="AF59"/>
      <c r="AG59"/>
      <c r="AH59"/>
      <c r="AI59"/>
      <c r="AJ59"/>
      <c r="AK59"/>
      <c r="AL59"/>
      <c r="AM59" s="117"/>
      <c r="AO59" s="160"/>
      <c r="AT59" s="30"/>
      <c r="AU59" s="30"/>
      <c r="AV59" s="30"/>
      <c r="AW59" s="30"/>
      <c r="AY59" s="30"/>
      <c r="AZ59" s="30"/>
      <c r="BI59" s="145"/>
    </row>
    <row r="60" spans="1:128" ht="39" hidden="1" customHeight="1" thickBot="1" x14ac:dyDescent="0.25">
      <c r="A60" s="1024"/>
      <c r="B60" s="1026"/>
      <c r="C60" s="1159"/>
      <c r="D60" s="1160"/>
      <c r="E60" s="1160"/>
      <c r="F60" s="1160"/>
      <c r="G60" s="1160"/>
      <c r="H60" s="1160"/>
      <c r="I60" s="1160"/>
      <c r="J60" s="1160"/>
      <c r="K60" s="1161"/>
      <c r="L60" s="1187"/>
      <c r="M60" s="1109"/>
      <c r="N60" s="1109"/>
      <c r="O60" s="1109"/>
      <c r="P60" s="1109"/>
      <c r="Q60" s="1109"/>
      <c r="R60" s="1109"/>
      <c r="S60" s="1177"/>
      <c r="T60" s="1109"/>
      <c r="U60" s="1109"/>
      <c r="V60" s="1109"/>
      <c r="W60" s="528"/>
      <c r="X60" s="528"/>
      <c r="Y60" s="528"/>
      <c r="Z60" s="528"/>
      <c r="AA60" s="528"/>
      <c r="AB60" s="528"/>
      <c r="AC60" s="528"/>
      <c r="AD60" s="528"/>
      <c r="AE60"/>
      <c r="AF60"/>
      <c r="AG60"/>
      <c r="AH60"/>
      <c r="AI60"/>
      <c r="AJ60"/>
      <c r="AK60"/>
      <c r="AL60"/>
      <c r="AO60" s="160"/>
      <c r="AT60" s="30"/>
      <c r="AU60" s="30"/>
      <c r="AV60" s="30"/>
      <c r="AX60" s="30"/>
      <c r="AY60" s="30"/>
      <c r="AZ60" s="30"/>
      <c r="BI60" s="145"/>
    </row>
    <row r="61" spans="1:128" ht="39" hidden="1" customHeight="1" thickBot="1" x14ac:dyDescent="0.25">
      <c r="A61" s="1024"/>
      <c r="B61" s="1026"/>
      <c r="C61" s="1159"/>
      <c r="D61" s="1160"/>
      <c r="E61" s="1160"/>
      <c r="F61" s="1160"/>
      <c r="G61" s="1160"/>
      <c r="H61" s="1160"/>
      <c r="I61" s="1160"/>
      <c r="J61" s="1160"/>
      <c r="K61" s="1161"/>
      <c r="L61" s="1187"/>
      <c r="M61" s="1109"/>
      <c r="N61" s="1109"/>
      <c r="O61" s="1109"/>
      <c r="P61" s="1109"/>
      <c r="Q61" s="1109"/>
      <c r="R61" s="1109"/>
      <c r="S61" s="1177"/>
      <c r="T61" s="1109"/>
      <c r="U61" s="1109"/>
      <c r="V61" s="1109"/>
      <c r="W61" s="528"/>
      <c r="X61" s="528"/>
      <c r="Y61" s="528"/>
      <c r="Z61" s="528"/>
      <c r="AA61" s="528"/>
      <c r="AB61" s="528"/>
      <c r="AC61" s="528"/>
      <c r="AD61" s="528"/>
      <c r="AE61"/>
      <c r="AF61"/>
      <c r="AG61"/>
      <c r="AH61"/>
      <c r="AI61"/>
      <c r="AJ61"/>
      <c r="AK61"/>
      <c r="AL61"/>
      <c r="AO61" s="160"/>
      <c r="AT61" s="30"/>
      <c r="AU61" s="30"/>
      <c r="AX61" s="30"/>
      <c r="AY61" s="30"/>
      <c r="AZ61" s="30"/>
      <c r="BI61" s="145"/>
    </row>
    <row r="62" spans="1:128" ht="39" hidden="1" customHeight="1" thickBot="1" x14ac:dyDescent="0.25">
      <c r="A62" s="1024"/>
      <c r="B62" s="1026"/>
      <c r="C62" s="1159"/>
      <c r="D62" s="1160"/>
      <c r="E62" s="1160"/>
      <c r="F62" s="1160"/>
      <c r="G62" s="1160"/>
      <c r="H62" s="1160"/>
      <c r="I62" s="1160"/>
      <c r="J62" s="1160"/>
      <c r="K62" s="1161"/>
      <c r="L62" s="1187"/>
      <c r="M62" s="1109"/>
      <c r="N62" s="1109"/>
      <c r="O62" s="1109"/>
      <c r="P62" s="1109"/>
      <c r="Q62" s="1109"/>
      <c r="R62" s="1109"/>
      <c r="S62" s="1177"/>
      <c r="T62" s="1109"/>
      <c r="U62" s="1109"/>
      <c r="V62" s="1109"/>
      <c r="W62" s="528"/>
      <c r="X62" s="528"/>
      <c r="Y62" s="528"/>
      <c r="Z62" s="528"/>
      <c r="AA62" s="528"/>
      <c r="AB62" s="528"/>
      <c r="AC62" s="528"/>
      <c r="AD62" s="528"/>
      <c r="AE62"/>
      <c r="AF62"/>
      <c r="AG62"/>
      <c r="AH62"/>
      <c r="AI62"/>
      <c r="AJ62"/>
      <c r="AK62"/>
      <c r="AL62"/>
      <c r="AO62" s="160"/>
      <c r="BI62" s="145"/>
    </row>
    <row r="63" spans="1:128" ht="39" hidden="1" customHeight="1" thickBot="1" x14ac:dyDescent="0.25">
      <c r="A63" s="1024"/>
      <c r="B63" s="1026"/>
      <c r="C63" s="1159"/>
      <c r="D63" s="1160"/>
      <c r="E63" s="1160"/>
      <c r="F63" s="1160"/>
      <c r="G63" s="1160"/>
      <c r="H63" s="1160"/>
      <c r="I63" s="1160"/>
      <c r="J63" s="1160"/>
      <c r="K63" s="1161"/>
      <c r="L63" s="1187"/>
      <c r="M63" s="1109"/>
      <c r="N63" s="1109"/>
      <c r="O63" s="1109"/>
      <c r="P63" s="1109"/>
      <c r="Q63" s="1109"/>
      <c r="R63" s="1109"/>
      <c r="S63" s="1177"/>
      <c r="T63" s="1109"/>
      <c r="U63" s="1109"/>
      <c r="V63" s="1109"/>
      <c r="W63" s="528"/>
      <c r="X63" s="528"/>
      <c r="Y63" s="528"/>
      <c r="Z63" s="528"/>
      <c r="AA63" s="528"/>
      <c r="AB63" s="528"/>
      <c r="AC63" s="528"/>
      <c r="AD63" s="528"/>
      <c r="AE63"/>
      <c r="AF63"/>
      <c r="AG63"/>
      <c r="AH63"/>
      <c r="AI63"/>
      <c r="AJ63"/>
      <c r="AK63"/>
      <c r="AL63"/>
      <c r="AO63" s="160"/>
      <c r="BI63" s="145"/>
    </row>
    <row r="64" spans="1:128" ht="39" hidden="1" customHeight="1" thickBot="1" x14ac:dyDescent="0.25">
      <c r="A64" s="1024"/>
      <c r="B64" s="1026"/>
      <c r="C64" s="1159"/>
      <c r="D64" s="1160"/>
      <c r="E64" s="1160"/>
      <c r="F64" s="1160"/>
      <c r="G64" s="1160"/>
      <c r="H64" s="1160"/>
      <c r="I64" s="1160"/>
      <c r="J64" s="1160"/>
      <c r="K64" s="1161"/>
      <c r="L64" s="1187"/>
      <c r="M64" s="1109"/>
      <c r="N64" s="1109"/>
      <c r="O64" s="1109"/>
      <c r="P64" s="1109"/>
      <c r="Q64" s="1109"/>
      <c r="R64" s="1109"/>
      <c r="S64" s="1177"/>
      <c r="T64" s="1109"/>
      <c r="U64" s="1109"/>
      <c r="V64" s="1109"/>
      <c r="W64" s="528"/>
      <c r="X64" s="528"/>
      <c r="Y64" s="528"/>
      <c r="Z64" s="528"/>
      <c r="AA64" s="528"/>
      <c r="AB64" s="528"/>
      <c r="AC64" s="528"/>
      <c r="AD64" s="528"/>
      <c r="AE64"/>
      <c r="AF64"/>
      <c r="AG64"/>
      <c r="AH64"/>
      <c r="AI64"/>
      <c r="AJ64"/>
      <c r="AK64"/>
      <c r="AL64"/>
      <c r="AM64" s="156"/>
      <c r="AN64" s="145"/>
      <c r="AO64" s="145"/>
      <c r="AP64" s="145"/>
      <c r="AQ64" s="145"/>
      <c r="AR64" s="145"/>
      <c r="BI64" s="145"/>
    </row>
    <row r="65" spans="1:75" ht="39" hidden="1" customHeight="1" thickBot="1" x14ac:dyDescent="0.25">
      <c r="A65" s="1024"/>
      <c r="B65" s="1026"/>
      <c r="C65" s="1159"/>
      <c r="D65" s="1160"/>
      <c r="E65" s="1160"/>
      <c r="F65" s="1160"/>
      <c r="G65" s="1160"/>
      <c r="H65" s="1160"/>
      <c r="I65" s="1160"/>
      <c r="J65" s="1160"/>
      <c r="K65" s="1161"/>
      <c r="L65" s="1187"/>
      <c r="M65" s="1109"/>
      <c r="N65" s="1109"/>
      <c r="O65" s="1109"/>
      <c r="P65" s="1109"/>
      <c r="Q65" s="1109"/>
      <c r="R65" s="1109"/>
      <c r="S65" s="1177"/>
      <c r="T65" s="1109"/>
      <c r="U65" s="1109"/>
      <c r="V65" s="1109"/>
      <c r="W65" s="528"/>
      <c r="X65" s="528"/>
      <c r="Y65" s="528"/>
      <c r="Z65" s="528"/>
      <c r="AA65" s="528"/>
      <c r="AB65" s="528"/>
      <c r="AC65" s="528"/>
      <c r="AD65" s="528"/>
      <c r="AE65"/>
      <c r="AF65"/>
      <c r="AG65"/>
      <c r="AH65"/>
      <c r="AI65"/>
      <c r="AJ65"/>
      <c r="AK65"/>
      <c r="AL65"/>
      <c r="AM65" s="156"/>
      <c r="AN65" s="145"/>
      <c r="AO65" s="145"/>
      <c r="AP65" s="145"/>
      <c r="AQ65" s="145"/>
      <c r="AR65" s="145"/>
      <c r="BI65" s="145"/>
    </row>
    <row r="66" spans="1:75" ht="39" hidden="1" customHeight="1" thickBot="1" x14ac:dyDescent="0.25">
      <c r="A66" s="1024"/>
      <c r="B66" s="1026"/>
      <c r="C66" s="1159"/>
      <c r="D66" s="1160"/>
      <c r="E66" s="1160"/>
      <c r="F66" s="1160"/>
      <c r="G66" s="1160"/>
      <c r="H66" s="1160"/>
      <c r="I66" s="1160"/>
      <c r="J66" s="1160"/>
      <c r="K66" s="1161"/>
      <c r="L66" s="1187"/>
      <c r="M66" s="1109"/>
      <c r="N66" s="1109"/>
      <c r="O66" s="1109"/>
      <c r="P66" s="1109"/>
      <c r="Q66" s="1109"/>
      <c r="R66" s="1109"/>
      <c r="S66" s="1177"/>
      <c r="T66" s="1109"/>
      <c r="U66" s="1109"/>
      <c r="V66" s="1109"/>
      <c r="W66" s="528"/>
      <c r="X66" s="528"/>
      <c r="Y66" s="528"/>
      <c r="Z66" s="528"/>
      <c r="AA66" s="528"/>
      <c r="AB66" s="528"/>
      <c r="AC66" s="528"/>
      <c r="AD66" s="528"/>
      <c r="AE66"/>
      <c r="AF66"/>
      <c r="AG66"/>
      <c r="AH66"/>
      <c r="AI66"/>
      <c r="AJ66"/>
      <c r="AK66"/>
      <c r="AL66"/>
      <c r="AM66" s="156"/>
      <c r="AN66" s="145"/>
      <c r="AO66" s="145"/>
      <c r="AP66" s="145"/>
      <c r="AQ66" s="145"/>
      <c r="AR66" s="145"/>
      <c r="BI66" s="145"/>
    </row>
    <row r="67" spans="1:75" ht="39" customHeight="1" thickBot="1" x14ac:dyDescent="0.25">
      <c r="A67" s="1024"/>
      <c r="B67" s="1026"/>
      <c r="C67" s="1162"/>
      <c r="D67" s="1163"/>
      <c r="E67" s="1163"/>
      <c r="F67" s="1163"/>
      <c r="G67" s="1163"/>
      <c r="H67" s="1163"/>
      <c r="I67" s="1163"/>
      <c r="J67" s="1163"/>
      <c r="K67" s="1164"/>
      <c r="L67" s="929"/>
      <c r="M67" s="930"/>
      <c r="N67" s="930"/>
      <c r="O67" s="930"/>
      <c r="P67" s="930"/>
      <c r="Q67" s="930"/>
      <c r="R67" s="930"/>
      <c r="S67" s="1178"/>
      <c r="T67" s="930"/>
      <c r="U67" s="930"/>
      <c r="V67" s="930"/>
      <c r="W67" s="996" t="s">
        <v>103</v>
      </c>
      <c r="X67" s="981"/>
      <c r="Y67" s="722">
        <f>V23+Y21</f>
        <v>544661</v>
      </c>
      <c r="Z67" s="996" t="s">
        <v>104</v>
      </c>
      <c r="AA67" s="997"/>
      <c r="AB67" s="979" t="s">
        <v>105</v>
      </c>
      <c r="AC67" s="980"/>
      <c r="AD67" s="980"/>
      <c r="AE67" s="981"/>
      <c r="AF67" s="996" t="s">
        <v>106</v>
      </c>
      <c r="AG67" s="980"/>
      <c r="AH67" s="997"/>
      <c r="AI67" s="1004">
        <f>AB23+AI11</f>
        <v>667491</v>
      </c>
      <c r="AJ67" s="1005"/>
      <c r="AK67" s="1005"/>
      <c r="AL67" s="1006"/>
      <c r="AO67" s="157"/>
    </row>
    <row r="68" spans="1:75" ht="16.5" customHeight="1" thickBot="1" x14ac:dyDescent="0.25">
      <c r="A68" s="1024"/>
      <c r="B68" s="1026"/>
      <c r="C68" s="1230" t="s">
        <v>107</v>
      </c>
      <c r="D68" s="1202" t="s">
        <v>108</v>
      </c>
      <c r="E68" s="1206" t="s">
        <v>109</v>
      </c>
      <c r="F68" s="1222" t="s">
        <v>110</v>
      </c>
      <c r="G68" s="1126" t="s">
        <v>111</v>
      </c>
      <c r="H68" s="974" t="s">
        <v>112</v>
      </c>
      <c r="I68" s="982" t="s">
        <v>113</v>
      </c>
      <c r="J68" s="982" t="s">
        <v>114</v>
      </c>
      <c r="K68" s="982" t="s">
        <v>115</v>
      </c>
      <c r="L68" s="1225" t="s">
        <v>116</v>
      </c>
      <c r="M68" s="118"/>
      <c r="N68" s="373" t="s">
        <v>117</v>
      </c>
      <c r="O68" s="119"/>
      <c r="P68" s="120"/>
      <c r="Q68" s="120"/>
      <c r="R68" s="120"/>
      <c r="S68" s="119"/>
      <c r="T68" s="120"/>
      <c r="U68" s="119"/>
      <c r="V68" s="119"/>
      <c r="W68" s="119"/>
      <c r="X68" s="119"/>
      <c r="Y68" s="119"/>
      <c r="Z68" s="119"/>
      <c r="AA68" s="1000" t="s">
        <v>118</v>
      </c>
      <c r="AB68" s="985" t="s">
        <v>119</v>
      </c>
      <c r="AC68" s="985" t="s">
        <v>120</v>
      </c>
      <c r="AD68" s="982" t="s">
        <v>121</v>
      </c>
      <c r="AE68" s="974" t="s">
        <v>122</v>
      </c>
      <c r="AF68" s="974" t="s">
        <v>123</v>
      </c>
      <c r="AG68" s="982" t="s">
        <v>124</v>
      </c>
      <c r="AH68" s="982" t="s">
        <v>125</v>
      </c>
      <c r="AI68" s="982" t="s">
        <v>126</v>
      </c>
      <c r="AJ68" s="982" t="s">
        <v>127</v>
      </c>
      <c r="AK68" s="982" t="s">
        <v>128</v>
      </c>
      <c r="AL68" s="993" t="s">
        <v>129</v>
      </c>
      <c r="AM68" s="988" t="s">
        <v>130</v>
      </c>
      <c r="AN68" s="988" t="s">
        <v>130</v>
      </c>
      <c r="AO68" s="988" t="s">
        <v>131</v>
      </c>
      <c r="AP68" s="988" t="s">
        <v>132</v>
      </c>
      <c r="AQ68" s="988" t="s">
        <v>133</v>
      </c>
      <c r="AR68" s="988" t="s">
        <v>134</v>
      </c>
      <c r="AS68" s="988" t="s">
        <v>135</v>
      </c>
      <c r="AT68" s="988" t="s">
        <v>136</v>
      </c>
      <c r="AU68" s="1052" t="s">
        <v>137</v>
      </c>
      <c r="AV68" s="988" t="s">
        <v>138</v>
      </c>
      <c r="AW68" s="1052" t="s">
        <v>139</v>
      </c>
      <c r="AX68" s="988" t="s">
        <v>140</v>
      </c>
      <c r="AY68" s="1052" t="s">
        <v>141</v>
      </c>
      <c r="AZ68" s="1069" t="s">
        <v>142</v>
      </c>
      <c r="BA68" s="1060" t="s">
        <v>143</v>
      </c>
      <c r="BB68" s="1052" t="s">
        <v>144</v>
      </c>
      <c r="BC68" s="1052" t="s">
        <v>145</v>
      </c>
      <c r="BD68" s="1052" t="s">
        <v>146</v>
      </c>
      <c r="BE68" s="1052" t="s">
        <v>147</v>
      </c>
      <c r="BF68" s="1052" t="s">
        <v>148</v>
      </c>
      <c r="BG68" s="1060" t="s">
        <v>149</v>
      </c>
      <c r="BH68" s="1060" t="s">
        <v>150</v>
      </c>
      <c r="BI68" s="1052" t="s">
        <v>151</v>
      </c>
      <c r="BJ68" s="1052" t="s">
        <v>152</v>
      </c>
      <c r="BK68" s="1052" t="s">
        <v>153</v>
      </c>
      <c r="BL68" s="1052" t="s">
        <v>154</v>
      </c>
      <c r="BM68" s="1052" t="s">
        <v>155</v>
      </c>
      <c r="BN68" s="1052" t="s">
        <v>156</v>
      </c>
      <c r="BO68" s="1060" t="s">
        <v>157</v>
      </c>
      <c r="BP68" s="1060" t="s">
        <v>158</v>
      </c>
      <c r="BQ68" s="1060" t="s">
        <v>159</v>
      </c>
      <c r="BR68" s="1052" t="s">
        <v>160</v>
      </c>
      <c r="BS68" s="1052" t="s">
        <v>161</v>
      </c>
      <c r="BT68" s="1052" t="s">
        <v>162</v>
      </c>
      <c r="BU68" s="1052" t="s">
        <v>163</v>
      </c>
      <c r="BV68" s="1055" t="s">
        <v>164</v>
      </c>
      <c r="BW68" s="1049" t="s">
        <v>165</v>
      </c>
    </row>
    <row r="69" spans="1:75" ht="16.5" customHeight="1" thickBot="1" x14ac:dyDescent="0.25">
      <c r="A69" s="1024"/>
      <c r="B69" s="1026"/>
      <c r="C69" s="1231"/>
      <c r="D69" s="1203"/>
      <c r="E69" s="1207"/>
      <c r="F69" s="1223"/>
      <c r="G69" s="1127"/>
      <c r="H69" s="975"/>
      <c r="I69" s="983"/>
      <c r="J69" s="983"/>
      <c r="K69" s="986"/>
      <c r="L69" s="986"/>
      <c r="M69" s="1226" t="s">
        <v>166</v>
      </c>
      <c r="N69" s="1236" t="s">
        <v>167</v>
      </c>
      <c r="O69" s="1238" t="s">
        <v>168</v>
      </c>
      <c r="P69" s="1235"/>
      <c r="Q69" s="1235"/>
      <c r="R69" s="1235"/>
      <c r="S69" s="783"/>
      <c r="T69" s="783"/>
      <c r="U69" s="784"/>
      <c r="V69" s="784"/>
      <c r="W69" s="784"/>
      <c r="X69" s="784"/>
      <c r="Y69" s="785"/>
      <c r="Z69" s="998" t="s">
        <v>169</v>
      </c>
      <c r="AA69" s="1001"/>
      <c r="AB69" s="986"/>
      <c r="AC69" s="986"/>
      <c r="AD69" s="983"/>
      <c r="AE69" s="975"/>
      <c r="AF69" s="975"/>
      <c r="AG69" s="983"/>
      <c r="AH69" s="983"/>
      <c r="AI69" s="983"/>
      <c r="AJ69" s="983"/>
      <c r="AK69" s="983"/>
      <c r="AL69" s="994"/>
      <c r="AM69" s="991"/>
      <c r="AN69" s="991"/>
      <c r="AO69" s="991"/>
      <c r="AP69" s="989"/>
      <c r="AQ69" s="989"/>
      <c r="AR69" s="989"/>
      <c r="AS69" s="989"/>
      <c r="AT69" s="991"/>
      <c r="AU69" s="1053"/>
      <c r="AV69" s="989"/>
      <c r="AW69" s="1053"/>
      <c r="AX69" s="991"/>
      <c r="AY69" s="1053"/>
      <c r="AZ69" s="1070"/>
      <c r="BA69" s="1063"/>
      <c r="BB69" s="1053"/>
      <c r="BC69" s="1053"/>
      <c r="BD69" s="1053"/>
      <c r="BE69" s="1067"/>
      <c r="BF69" s="1067"/>
      <c r="BG69" s="1063"/>
      <c r="BH69" s="1063"/>
      <c r="BI69" s="1067"/>
      <c r="BJ69" s="1053"/>
      <c r="BK69" s="1053"/>
      <c r="BL69" s="1053"/>
      <c r="BM69" s="1053"/>
      <c r="BN69" s="1058"/>
      <c r="BO69" s="1061"/>
      <c r="BP69" s="1063"/>
      <c r="BQ69" s="1065"/>
      <c r="BR69" s="1067"/>
      <c r="BS69" s="1053"/>
      <c r="BT69" s="1058"/>
      <c r="BU69" s="1058"/>
      <c r="BV69" s="1056"/>
      <c r="BW69" s="1050"/>
    </row>
    <row r="70" spans="1:75" ht="16.5" customHeight="1" thickBot="1" x14ac:dyDescent="0.25">
      <c r="A70" s="1024"/>
      <c r="B70" s="1026"/>
      <c r="C70" s="1231"/>
      <c r="D70" s="1203"/>
      <c r="E70" s="1207"/>
      <c r="F70" s="1223"/>
      <c r="G70" s="1127"/>
      <c r="H70" s="975"/>
      <c r="I70" s="983"/>
      <c r="J70" s="983"/>
      <c r="K70" s="986"/>
      <c r="L70" s="986"/>
      <c r="M70" s="986"/>
      <c r="N70" s="1236"/>
      <c r="O70" s="1236"/>
      <c r="P70" s="786" t="s">
        <v>170</v>
      </c>
      <c r="Q70" s="1200" t="s">
        <v>171</v>
      </c>
      <c r="R70" s="1201"/>
      <c r="S70" s="1122" t="s">
        <v>172</v>
      </c>
      <c r="T70" s="1122"/>
      <c r="U70" s="787" t="s">
        <v>173</v>
      </c>
      <c r="V70" s="788" t="s">
        <v>174</v>
      </c>
      <c r="W70" s="1003" t="s">
        <v>175</v>
      </c>
      <c r="X70" s="1003"/>
      <c r="Y70" s="788" t="s">
        <v>176</v>
      </c>
      <c r="Z70" s="999"/>
      <c r="AA70" s="1001"/>
      <c r="AB70" s="986"/>
      <c r="AC70" s="986"/>
      <c r="AD70" s="983"/>
      <c r="AE70" s="975"/>
      <c r="AF70" s="975"/>
      <c r="AG70" s="983"/>
      <c r="AH70" s="983"/>
      <c r="AI70" s="983"/>
      <c r="AJ70" s="983"/>
      <c r="AK70" s="983"/>
      <c r="AL70" s="994"/>
      <c r="AM70" s="991"/>
      <c r="AN70" s="991"/>
      <c r="AO70" s="991"/>
      <c r="AP70" s="989"/>
      <c r="AQ70" s="989"/>
      <c r="AR70" s="989"/>
      <c r="AS70" s="989"/>
      <c r="AT70" s="991"/>
      <c r="AU70" s="1053"/>
      <c r="AV70" s="989"/>
      <c r="AW70" s="1053"/>
      <c r="AX70" s="991"/>
      <c r="AY70" s="1053"/>
      <c r="AZ70" s="1070"/>
      <c r="BA70" s="1063"/>
      <c r="BB70" s="1053"/>
      <c r="BC70" s="1053"/>
      <c r="BD70" s="1053"/>
      <c r="BE70" s="1067"/>
      <c r="BF70" s="1067"/>
      <c r="BG70" s="1063"/>
      <c r="BH70" s="1063"/>
      <c r="BI70" s="1067"/>
      <c r="BJ70" s="1053"/>
      <c r="BK70" s="1053"/>
      <c r="BL70" s="1053"/>
      <c r="BM70" s="1053"/>
      <c r="BN70" s="1058"/>
      <c r="BO70" s="1061"/>
      <c r="BP70" s="1063"/>
      <c r="BQ70" s="1065"/>
      <c r="BR70" s="1067"/>
      <c r="BS70" s="1053"/>
      <c r="BT70" s="1058"/>
      <c r="BU70" s="1058"/>
      <c r="BV70" s="1056"/>
      <c r="BW70" s="1050"/>
    </row>
    <row r="71" spans="1:75" ht="102.65" customHeight="1" thickBot="1" x14ac:dyDescent="0.25">
      <c r="A71" s="1024"/>
      <c r="B71" s="1026"/>
      <c r="C71" s="1232"/>
      <c r="D71" s="1204"/>
      <c r="E71" s="1208"/>
      <c r="F71" s="1224"/>
      <c r="G71" s="1128"/>
      <c r="H71" s="976"/>
      <c r="I71" s="984"/>
      <c r="J71" s="984"/>
      <c r="K71" s="987"/>
      <c r="L71" s="987"/>
      <c r="M71" s="987"/>
      <c r="N71" s="1237"/>
      <c r="O71" s="122" t="s">
        <v>177</v>
      </c>
      <c r="P71" s="480" t="s">
        <v>178</v>
      </c>
      <c r="Q71" s="789" t="s">
        <v>179</v>
      </c>
      <c r="R71" s="121" t="s">
        <v>180</v>
      </c>
      <c r="S71" s="122" t="s">
        <v>181</v>
      </c>
      <c r="T71" s="480" t="s">
        <v>182</v>
      </c>
      <c r="U71" s="122" t="s">
        <v>183</v>
      </c>
      <c r="V71" s="525" t="s">
        <v>184</v>
      </c>
      <c r="W71" s="790" t="s">
        <v>185</v>
      </c>
      <c r="X71" s="524" t="s">
        <v>186</v>
      </c>
      <c r="Y71" s="791" t="s">
        <v>187</v>
      </c>
      <c r="Z71" s="122" t="s">
        <v>188</v>
      </c>
      <c r="AA71" s="1002"/>
      <c r="AB71" s="987"/>
      <c r="AC71" s="987"/>
      <c r="AD71" s="984"/>
      <c r="AE71" s="976"/>
      <c r="AF71" s="976"/>
      <c r="AG71" s="984"/>
      <c r="AH71" s="984"/>
      <c r="AI71" s="984"/>
      <c r="AJ71" s="984"/>
      <c r="AK71" s="984"/>
      <c r="AL71" s="995"/>
      <c r="AM71" s="992"/>
      <c r="AN71" s="992"/>
      <c r="AO71" s="992"/>
      <c r="AP71" s="990"/>
      <c r="AQ71" s="990"/>
      <c r="AR71" s="990"/>
      <c r="AS71" s="990"/>
      <c r="AT71" s="992"/>
      <c r="AU71" s="1054"/>
      <c r="AV71" s="990"/>
      <c r="AW71" s="1054"/>
      <c r="AX71" s="992"/>
      <c r="AY71" s="1054"/>
      <c r="AZ71" s="1071"/>
      <c r="BA71" s="1064"/>
      <c r="BB71" s="1054"/>
      <c r="BC71" s="1054"/>
      <c r="BD71" s="1054"/>
      <c r="BE71" s="1068"/>
      <c r="BF71" s="1068"/>
      <c r="BG71" s="1064"/>
      <c r="BH71" s="1064"/>
      <c r="BI71" s="1068"/>
      <c r="BJ71" s="1054"/>
      <c r="BK71" s="1054"/>
      <c r="BL71" s="1054"/>
      <c r="BM71" s="1054"/>
      <c r="BN71" s="1059"/>
      <c r="BO71" s="1062"/>
      <c r="BP71" s="1064"/>
      <c r="BQ71" s="1066"/>
      <c r="BR71" s="1068"/>
      <c r="BS71" s="1054"/>
      <c r="BT71" s="1059"/>
      <c r="BU71" s="1059"/>
      <c r="BV71" s="1057"/>
      <c r="BW71" s="1051"/>
    </row>
    <row r="72" spans="1:75" ht="25.5" customHeight="1" thickBot="1" x14ac:dyDescent="0.25">
      <c r="A72" s="1027"/>
      <c r="B72" s="1029"/>
      <c r="C72" s="123"/>
      <c r="D72" s="123"/>
      <c r="E72" s="123"/>
      <c r="F72" s="123"/>
      <c r="G72" s="72"/>
      <c r="H72" s="72"/>
      <c r="I72" s="72"/>
      <c r="J72" s="72"/>
      <c r="K72" s="72"/>
      <c r="L72" s="72"/>
      <c r="M72" s="124" t="s">
        <v>189</v>
      </c>
      <c r="N72" s="325">
        <f>IF(SUM(N73:N472)=SUM(O72,Z72),SUM(N73:N472),"B~Cの合計としてください")</f>
        <v>545153</v>
      </c>
      <c r="O72" s="325">
        <f>SUM(O73:O472)</f>
        <v>544661</v>
      </c>
      <c r="P72" s="325">
        <f>SUM(P73:P472)</f>
        <v>74259</v>
      </c>
      <c r="Q72" s="325">
        <f t="shared" ref="Q72:Z72" si="1">SUM(Q73:Q472)</f>
        <v>9870</v>
      </c>
      <c r="R72" s="326">
        <f t="shared" si="1"/>
        <v>352</v>
      </c>
      <c r="S72" s="125">
        <f t="shared" si="1"/>
        <v>303400</v>
      </c>
      <c r="T72" s="326">
        <f t="shared" si="1"/>
        <v>19780</v>
      </c>
      <c r="U72" s="326">
        <f t="shared" si="1"/>
        <v>0</v>
      </c>
      <c r="V72" s="526">
        <f t="shared" si="1"/>
        <v>0</v>
      </c>
      <c r="W72" s="527">
        <f t="shared" si="1"/>
        <v>133000</v>
      </c>
      <c r="X72" s="527">
        <f t="shared" si="1"/>
        <v>4000</v>
      </c>
      <c r="Y72" s="527">
        <f t="shared" si="1"/>
        <v>0</v>
      </c>
      <c r="Z72" s="326">
        <f t="shared" si="1"/>
        <v>492</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4"/>
    </row>
    <row r="73" spans="1:75" ht="237.65" customHeight="1" x14ac:dyDescent="0.2">
      <c r="A73" s="1170" t="s">
        <v>190</v>
      </c>
      <c r="B73" s="136" t="s">
        <v>191</v>
      </c>
      <c r="C73" s="115">
        <v>1</v>
      </c>
      <c r="D73" s="762"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裾野市低所得世帯支援給付事業（追加支給分）
【物価高騰対策給付金】</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7">
        <f>O73+Z73</f>
        <v>9870</v>
      </c>
      <c r="O73" s="677">
        <f>P73+Q73+R73+S73+T73+U73+V73+W73+X73+Y73</f>
        <v>9870</v>
      </c>
      <c r="P73" s="677">
        <f>'別表１（令和5年度住民税均等割非課税世帯（7万円））'!D74</f>
        <v>0</v>
      </c>
      <c r="Q73" s="677">
        <f>'別表１（令和5年度住民税均等割非課税世帯（7万円））'!D36</f>
        <v>9870</v>
      </c>
      <c r="R73" s="677">
        <f>'別表１（令和5年度住民税均等割非課税世帯（7万円））'!D71</f>
        <v>0</v>
      </c>
      <c r="S73" s="677"/>
      <c r="T73" s="677"/>
      <c r="U73" s="677"/>
      <c r="V73" s="678">
        <f>'別表１（令和5年度住民税均等割非課税世帯（7万円））'!D77</f>
        <v>0</v>
      </c>
      <c r="W73" s="679"/>
      <c r="X73" s="679"/>
      <c r="Y73" s="679"/>
      <c r="Z73" s="677">
        <f>IF(O73=0,0,'別表１（令和5年度住民税均等割非課税世帯（7万円））'!D80)</f>
        <v>0</v>
      </c>
      <c r="AA73" s="240" t="str">
        <f>IF(O73&gt;0,自動作成!C3,"")</f>
        <v>①物価高が続く中で低所得世帯への支援を行うことで、低所得の方々の生活を維持する。
②低所得世帯への給付金及び事務費
③R５,R６の累計給付金額
R５年度分の住民税非課税世帯　3042世帯×70千円　　のうちR６計画分
④R５年度分の住民税非課税世帯　（3042世帯）</v>
      </c>
      <c r="AB73" s="40" t="str">
        <f>IF(O73&gt;0,"－","")</f>
        <v>－</v>
      </c>
      <c r="AC73" s="40" t="str">
        <f>IF(O73&gt;0,"○","")</f>
        <v>○</v>
      </c>
      <c r="AD73" s="41" t="str">
        <f>IF(O73&gt;0,"－","")</f>
        <v>－</v>
      </c>
      <c r="AE73" s="755" t="str">
        <f>IF(O73&gt;0,IF('別表１（令和5年度住民税均等割非課税世帯（7万円））'!D11="","",'別表１（令和5年度住民税均等割非課税世帯（7万円））'!D11),"")</f>
        <v>R6.2</v>
      </c>
      <c r="AF73" s="755" t="str">
        <f>IF(O73&gt;0,IF('別表１（令和5年度住民税均等割非課税世帯（7万円））'!F11="","",'別表１（令和5年度住民税均等割非課税世帯（7万円））'!F11),"")</f>
        <v>R6.4</v>
      </c>
      <c r="AG73" s="42" t="str">
        <f>IF(O73&gt;0,IF('別表１（令和5年度住民税均等割非課税世帯（7万円））'!C84="","",'別表１（令和5年度住民税均等割非課税世帯（7万円））'!C84),"")</f>
        <v>対象世帯に対して令和6年2月までに支給を開始する</v>
      </c>
      <c r="AH73" s="42" t="str">
        <f>IF(O73&gt;0,IF('別表１（令和5年度住民税均等割非課税世帯（7万円））'!C91="","",'別表１（令和5年度住民税均等割非課税世帯（7万円））'!C91),"")</f>
        <v>ホームページ、広報誌等</v>
      </c>
      <c r="AI73" s="31" t="str">
        <f>IF(O73&gt;0,"対象分野に関連しない","")</f>
        <v>対象分野に関連しない</v>
      </c>
      <c r="AJ73" s="31"/>
      <c r="AK73" s="139"/>
      <c r="AL73" s="770" t="str">
        <f>IF(O73&gt;0,IF('別表１（令和5年度住民税均等割非課税世帯（7万円））'!D12="","",'別表１（令和5年度住民税均等割非課税世帯（7万円））'!D12),"")</f>
        <v>R5補正（地）</v>
      </c>
      <c r="AM73" s="331"/>
      <c r="AN73" s="332"/>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3"/>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6"/>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69" t="str">
        <f>IF(AND(F73="",OR(AJ73&lt;&gt;"",AK73&lt;&gt;"")),"error","")</f>
        <v/>
      </c>
    </row>
    <row r="74" spans="1:75" ht="300" customHeight="1" x14ac:dyDescent="0.2">
      <c r="A74" s="1171"/>
      <c r="B74" s="792" t="s">
        <v>192</v>
      </c>
      <c r="C74" s="69">
        <v>2</v>
      </c>
      <c r="D74" s="763"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裾野市低所得世帯支援給付事業・住民税均等割のみ課税世帯支援給付事業・調整給付事業
【物価高騰対策給付金】</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0">
        <f t="shared" ref="N74:N136" si="12">O74+Z74</f>
        <v>323180</v>
      </c>
      <c r="O74" s="680">
        <f>P74+Q74+R74+S74+T74+U74+V74+W74+X74+Y74</f>
        <v>323180</v>
      </c>
      <c r="P74" s="680">
        <f>'別表２（給付金・定額減税一体支援枠分）'!D113</f>
        <v>0</v>
      </c>
      <c r="Q74" s="680"/>
      <c r="R74" s="680"/>
      <c r="S74" s="680">
        <f>'別表２（給付金・定額減税一体支援枠分）'!E66</f>
        <v>303400</v>
      </c>
      <c r="T74" s="680">
        <f>'別表２（給付金・定額減税一体支援枠分）'!D110</f>
        <v>19780</v>
      </c>
      <c r="U74" s="680"/>
      <c r="V74" s="681">
        <f>'別表２（給付金・定額減税一体支援枠分）'!D116</f>
        <v>0</v>
      </c>
      <c r="W74" s="682"/>
      <c r="X74" s="682"/>
      <c r="Y74" s="682"/>
      <c r="Z74" s="680">
        <f>IF(S74+T74+V6+V7&gt;0,'別表２（給付金・定額減税一体支援枠分）'!D119,0)</f>
        <v>0</v>
      </c>
      <c r="AA74" s="420"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898世帯×100千円、令和６年度非課税化世帯　294世帯×100千円、令和６年度均等割のみ課税化世帯　244世帯×100千円、子ども加算　545人×50千円、定額減税を補足する給付の対象者　15319人　(352550千円）　　のうちR６計画分
事務費　19780千円
事務費の内容　　[需用費（事務用品等）　役務費（郵送料等）　業務委託料　使用料及び賃借料　人件費　として支出]
④低所得世帯等の給付対象世帯数（1436世帯）、定額減税を補足する給付の対象者数（15319人）</v>
      </c>
      <c r="AB74" s="133" t="str">
        <f>IF(S74+T74+V6+V7&gt;0,"－","")</f>
        <v>－</v>
      </c>
      <c r="AC74" s="133" t="str">
        <f>IF(S74+T74+V6+V7&gt;0,"○","")</f>
        <v>○</v>
      </c>
      <c r="AD74" s="134" t="str">
        <f>IF(S74+T74+V6+V7&gt;0,"－","")</f>
        <v>－</v>
      </c>
      <c r="AE74" s="756" t="str">
        <f>IF(S74+T74+V6+V7&gt;0,IF('別表２（給付金・定額減税一体支援枠分）'!D11="","",'別表２（給付金・定額減税一体支援枠分）'!D11),"")</f>
        <v>R6.8</v>
      </c>
      <c r="AF74" s="756" t="str">
        <f>IF(S74+T74+V6+V7&gt;0,IF('別表２（給付金・定額減税一体支援枠分）'!H11="","",'別表２（給付金・定額減税一体支援枠分）'!H11),"")</f>
        <v>R6.12</v>
      </c>
      <c r="AG74" s="135" t="str">
        <f>IF(S74+T74+V6+V7&gt;0,IF('別表２（給付金・定額減税一体支援枠分）'!C124="","",'別表２（給付金・定額減税一体支援枠分）'!C124),"")</f>
        <v>対象世帯に対して令和6年8月までに支給を開始する</v>
      </c>
      <c r="AH74" s="135" t="str">
        <f>IF(S74+T74+V6+V7&gt;0,IF('別表２（給付金・定額減税一体支援枠分）'!C131="","",'別表２（給付金・定額減税一体支援枠分）'!C131),"")</f>
        <v>ホームページ、広報誌等</v>
      </c>
      <c r="AI74" s="132" t="str">
        <f>IF(S74+T74+V6+V7&gt;0,"対象分野に関連しない","")</f>
        <v>対象分野に関連しない</v>
      </c>
      <c r="AJ74" s="132"/>
      <c r="AK74" s="161"/>
      <c r="AL74" s="771" t="str">
        <f>IF(S74+T74+V6+V7&gt;0,IF('別表２（給付金・定額減税一体支援枠分）'!D12="","",'別表２（給付金・定額減税一体支援枠分）'!D12),"")</f>
        <v>R6補正（地）</v>
      </c>
      <c r="AM74" s="333"/>
      <c r="AN74" s="334"/>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7"/>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5" x14ac:dyDescent="0.2">
      <c r="A75" s="1171"/>
      <c r="B75" s="610" t="s">
        <v>193</v>
      </c>
      <c r="C75" s="69">
        <v>3</v>
      </c>
      <c r="D75" s="764"/>
      <c r="E75" s="295"/>
      <c r="F75" s="296"/>
      <c r="G75" s="297"/>
      <c r="H75" s="297"/>
      <c r="I75" s="371"/>
      <c r="J75" s="298"/>
      <c r="K75" s="298"/>
      <c r="L75" s="298"/>
      <c r="M75" s="132"/>
      <c r="N75" s="680">
        <f t="shared" si="12"/>
        <v>0</v>
      </c>
      <c r="O75" s="680">
        <f t="shared" ref="O75:O136" si="13">P75+Q75+R75+S75+T75+U75+V75+W75+X75+Y75</f>
        <v>0</v>
      </c>
      <c r="P75" s="680"/>
      <c r="Q75" s="680"/>
      <c r="R75" s="680"/>
      <c r="S75" s="680"/>
      <c r="T75" s="680"/>
      <c r="U75" s="683"/>
      <c r="V75" s="682"/>
      <c r="W75" s="682"/>
      <c r="X75" s="682"/>
      <c r="Y75" s="682"/>
      <c r="Z75" s="683"/>
      <c r="AA75" s="420" t="str">
        <f>IF(O75&gt;0,自動作成!C41,"")</f>
        <v/>
      </c>
      <c r="AB75" s="298"/>
      <c r="AC75" s="298"/>
      <c r="AD75" s="419"/>
      <c r="AE75" s="754"/>
      <c r="AF75" s="754"/>
      <c r="AG75" s="301"/>
      <c r="AH75" s="301"/>
      <c r="AI75" s="371"/>
      <c r="AJ75" s="132"/>
      <c r="AK75" s="162"/>
      <c r="AL75" s="772"/>
      <c r="AM75" s="333"/>
      <c r="AN75" s="334"/>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8"/>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95" x14ac:dyDescent="0.2">
      <c r="A76" s="1171"/>
      <c r="B76" s="793" t="s">
        <v>194</v>
      </c>
      <c r="C76" s="794">
        <v>4</v>
      </c>
      <c r="D76" s="795"/>
      <c r="E76" s="796"/>
      <c r="F76" s="797"/>
      <c r="G76" s="798"/>
      <c r="H76" s="798"/>
      <c r="I76" s="799"/>
      <c r="J76" s="800"/>
      <c r="K76" s="800"/>
      <c r="L76" s="800"/>
      <c r="M76" s="801"/>
      <c r="N76" s="802">
        <f t="shared" si="12"/>
        <v>0</v>
      </c>
      <c r="O76" s="802">
        <f t="shared" si="13"/>
        <v>0</v>
      </c>
      <c r="P76" s="803"/>
      <c r="Q76" s="803"/>
      <c r="R76" s="802"/>
      <c r="S76" s="802"/>
      <c r="T76" s="802"/>
      <c r="U76" s="802"/>
      <c r="V76" s="684"/>
      <c r="W76" s="684"/>
      <c r="X76" s="684"/>
      <c r="Y76" s="684"/>
      <c r="Z76" s="803"/>
      <c r="AA76" s="804"/>
      <c r="AB76" s="800"/>
      <c r="AC76" s="800"/>
      <c r="AD76" s="805"/>
      <c r="AE76" s="806"/>
      <c r="AF76" s="806"/>
      <c r="AG76" s="807"/>
      <c r="AH76" s="807"/>
      <c r="AI76" s="799"/>
      <c r="AJ76" s="801"/>
      <c r="AK76" s="808"/>
      <c r="AL76" s="772"/>
      <c r="AM76" s="333"/>
      <c r="AN76" s="334"/>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0"/>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0"/>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6" x14ac:dyDescent="0.2">
      <c r="A77" s="1171"/>
      <c r="B77" s="793" t="s">
        <v>195</v>
      </c>
      <c r="C77" s="794">
        <v>5</v>
      </c>
      <c r="D77" s="795"/>
      <c r="E77" s="796"/>
      <c r="F77" s="797"/>
      <c r="G77" s="798"/>
      <c r="H77" s="798"/>
      <c r="I77" s="799"/>
      <c r="J77" s="800"/>
      <c r="K77" s="800"/>
      <c r="L77" s="800"/>
      <c r="M77" s="801"/>
      <c r="N77" s="802">
        <f t="shared" si="12"/>
        <v>0</v>
      </c>
      <c r="O77" s="802">
        <f t="shared" si="13"/>
        <v>0</v>
      </c>
      <c r="P77" s="803"/>
      <c r="Q77" s="802"/>
      <c r="R77" s="802"/>
      <c r="S77" s="803"/>
      <c r="T77" s="802"/>
      <c r="U77" s="802"/>
      <c r="V77" s="684"/>
      <c r="W77" s="684"/>
      <c r="X77" s="684"/>
      <c r="Y77" s="684"/>
      <c r="Z77" s="803"/>
      <c r="AA77" s="804"/>
      <c r="AB77" s="800"/>
      <c r="AC77" s="800"/>
      <c r="AD77" s="805"/>
      <c r="AE77" s="806"/>
      <c r="AF77" s="806"/>
      <c r="AG77" s="809"/>
      <c r="AH77" s="809"/>
      <c r="AI77" s="799"/>
      <c r="AJ77" s="810"/>
      <c r="AK77" s="811"/>
      <c r="AL77" s="812"/>
      <c r="AM77" s="333"/>
      <c r="AN77" s="334"/>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132.5" thickBot="1" x14ac:dyDescent="0.25">
      <c r="A78" s="1172"/>
      <c r="B78" s="608" t="s">
        <v>196</v>
      </c>
      <c r="C78" s="271">
        <v>6</v>
      </c>
      <c r="D78" s="813" t="s">
        <v>8057</v>
      </c>
      <c r="E78" s="814" t="s">
        <v>8058</v>
      </c>
      <c r="F78" s="815" t="s">
        <v>226</v>
      </c>
      <c r="G78" s="302" t="s">
        <v>226</v>
      </c>
      <c r="H78" s="302" t="s">
        <v>226</v>
      </c>
      <c r="I78" s="304" t="s">
        <v>8059</v>
      </c>
      <c r="J78" s="303" t="s">
        <v>8060</v>
      </c>
      <c r="K78" s="303" t="s">
        <v>226</v>
      </c>
      <c r="L78" s="303" t="s">
        <v>264</v>
      </c>
      <c r="M78" s="272"/>
      <c r="N78" s="685">
        <f t="shared" si="12"/>
        <v>352</v>
      </c>
      <c r="O78" s="686">
        <f t="shared" si="13"/>
        <v>352</v>
      </c>
      <c r="P78" s="687"/>
      <c r="Q78" s="688"/>
      <c r="R78" s="689">
        <v>352</v>
      </c>
      <c r="S78" s="688"/>
      <c r="T78" s="689"/>
      <c r="U78" s="688"/>
      <c r="V78" s="690"/>
      <c r="W78" s="690"/>
      <c r="X78" s="690"/>
      <c r="Y78" s="690"/>
      <c r="Z78" s="689">
        <v>0</v>
      </c>
      <c r="AA78" s="598" t="s">
        <v>8094</v>
      </c>
      <c r="AB78" s="303" t="s">
        <v>264</v>
      </c>
      <c r="AC78" s="303" t="s">
        <v>226</v>
      </c>
      <c r="AD78" s="302" t="s">
        <v>264</v>
      </c>
      <c r="AE78" s="757" t="s">
        <v>331</v>
      </c>
      <c r="AF78" s="757" t="s">
        <v>340</v>
      </c>
      <c r="AG78" s="305" t="s">
        <v>8073</v>
      </c>
      <c r="AH78" s="305" t="s">
        <v>8074</v>
      </c>
      <c r="AI78" s="304" t="s">
        <v>8075</v>
      </c>
      <c r="AJ78" s="272"/>
      <c r="AK78" s="273"/>
      <c r="AL78" s="773" t="s">
        <v>8076</v>
      </c>
      <c r="AM78" s="333"/>
      <c r="AN78" s="334"/>
      <c r="AO78" s="542" t="str">
        <f>IF(F78="","",IF(OR(D78="R5_補正・予備(※)",D78="R5_予備(※)",D78="R5_補正"),"","error"))</f>
        <v/>
      </c>
      <c r="AP78" s="543" t="str">
        <f>IF(F78="","",IF(OR(E78="推奨事業・低所得",E78="低所得",E78="推奨事業",E78="推奨事業・一体支援",E78="一体支援",E78="推奨事業・低所得・一体支援",E78="低所得・一体支援"),"","error"))</f>
        <v/>
      </c>
      <c r="AQ78" s="544" t="str">
        <f t="shared" si="2"/>
        <v/>
      </c>
      <c r="AR78" s="545" t="str">
        <f t="shared" si="3"/>
        <v/>
      </c>
      <c r="AS78" s="545" t="str">
        <f t="shared" si="4"/>
        <v/>
      </c>
      <c r="AT78" s="546" t="str">
        <f t="shared" si="5"/>
        <v/>
      </c>
      <c r="AU78" s="547" t="str">
        <f t="shared" si="6"/>
        <v/>
      </c>
      <c r="AV78" s="203" t="str">
        <f t="shared" si="7"/>
        <v/>
      </c>
      <c r="AW78" s="548"/>
      <c r="AX78" s="548"/>
      <c r="AY78" s="548"/>
      <c r="AZ78" s="548"/>
      <c r="BA78" s="138"/>
      <c r="BB78" s="278" t="str">
        <f t="shared" si="14"/>
        <v/>
      </c>
      <c r="BC78" s="278" t="str">
        <f t="shared" si="8"/>
        <v/>
      </c>
      <c r="BD78" s="278" t="str">
        <f t="shared" si="15"/>
        <v/>
      </c>
      <c r="BE78" s="278"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7"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7" t="str">
        <f t="shared" si="9"/>
        <v/>
      </c>
      <c r="BJ78" s="547" t="str">
        <f t="shared" si="10"/>
        <v/>
      </c>
      <c r="BK78" s="547" t="str">
        <f>IF(F78="","",IF(OR(分岐管理シート!AE78&lt;9,分岐管理シート!AE78&gt;25),"error",""))</f>
        <v/>
      </c>
      <c r="BL78" s="547" t="str">
        <f>IF(F78="","",IF(OR(分岐管理シート!AF78&lt;14,分岐管理シート!AF78&gt;25),"error",""))</f>
        <v/>
      </c>
      <c r="BM78" s="138"/>
      <c r="BN78" s="547" t="str">
        <f>IF(F78="","",IF(VLOOKUP(AE78,―!$AD$2:$AE$27,2,FALSE)&lt;=VLOOKUP(AF78,―!$AD$2:$AE$27,2,FALSE),"","error"))</f>
        <v/>
      </c>
      <c r="BO78" s="138"/>
      <c r="BP78" s="138"/>
      <c r="BQ78" s="138"/>
      <c r="BR78" s="547" t="str">
        <f>IF(F78="","",IF(分岐管理シート!AI78=1,"","error"))</f>
        <v/>
      </c>
      <c r="BS78" s="547" t="str">
        <f t="shared" si="11"/>
        <v/>
      </c>
      <c r="BT78" s="547" t="str">
        <f>IF(F78="","",IF(OR(分岐管理シート!AL78&lt;1,分岐管理シート!AL78&gt;6),"error",""))</f>
        <v/>
      </c>
      <c r="BU78" s="138"/>
      <c r="BV78" s="549" t="str">
        <f>分岐管理シート!AW78</f>
        <v/>
      </c>
      <c r="BW78" s="550" t="str">
        <f>IF(AND(F78="",OR(D78&lt;&gt;"",E78&lt;&gt;"",G78&lt;&gt;"",H78&lt;&gt;"",I78&lt;&gt;"",J78&lt;&gt;"",K78&lt;&gt;"",L78&lt;&gt;"",M78&lt;&gt;"",P78&lt;&gt;"",R78&lt;&gt;"",T78&lt;&gt;"",Z78&lt;&gt;"",AA78&lt;&gt;"",AB78&lt;&gt;"",AC78&lt;&gt;"",AD78&lt;&gt;"",AE78&lt;&gt;"",AF78&lt;&gt;"",AG78&lt;&gt;"",AH78&lt;&gt;"",AI78&lt;&gt;"",AJ78&lt;&gt;"",AK78&lt;&gt;"",AL78&lt;&gt;"")),"error","")</f>
        <v/>
      </c>
    </row>
    <row r="79" spans="1:75" ht="237.65" customHeight="1" x14ac:dyDescent="0.2">
      <c r="A79" s="1173" t="s">
        <v>197</v>
      </c>
      <c r="B79" s="533" t="s">
        <v>198</v>
      </c>
      <c r="C79" s="115">
        <v>7</v>
      </c>
      <c r="D79" s="753" t="str">
        <f>IF(O79&gt;0,"R6_補正","")</f>
        <v>R6_補正</v>
      </c>
      <c r="E79" s="139" t="str">
        <f>IF(O79&gt;0,IF(V79&gt;0,"推奨事業・低所得","低所得"),"")</f>
        <v>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裾野市非課税世帯支援等給付事業</v>
      </c>
      <c r="J79" s="40" t="str">
        <f>IF(O79&gt;0,"Ⅱ．物価高の克服","")</f>
        <v>Ⅱ．物価高の克服</v>
      </c>
      <c r="K79" s="40" t="str">
        <f>IF(O79&gt;0,IF('別表３（R6低所得世帯支援・不足額給付）'!J9="","",'別表３（R6低所得世帯支援・不足額給付）'!J9),"")</f>
        <v>○</v>
      </c>
      <c r="L79" s="40" t="str">
        <f>IF(O79&gt;0,"－","")</f>
        <v>－</v>
      </c>
      <c r="M79" s="31"/>
      <c r="N79" s="677">
        <f t="shared" si="12"/>
        <v>137000</v>
      </c>
      <c r="O79" s="677">
        <f>P79+Q79+R79+S79+T79+U79+V79+W79+X79+Y79</f>
        <v>137000</v>
      </c>
      <c r="P79" s="691"/>
      <c r="Q79" s="691"/>
      <c r="R79" s="691"/>
      <c r="S79" s="691"/>
      <c r="T79" s="691"/>
      <c r="U79" s="691"/>
      <c r="V79" s="678">
        <f>'別表３（R6低所得世帯支援・不足額給付）'!D113</f>
        <v>0</v>
      </c>
      <c r="W79" s="678">
        <f>'別表３（R6低所得世帯支援・不足額給付）'!E61</f>
        <v>133000</v>
      </c>
      <c r="X79" s="678">
        <f>'別表３（R6低所得世帯支援・不足額給付）'!D108</f>
        <v>4000</v>
      </c>
      <c r="Y79" s="678"/>
      <c r="Z79" s="677">
        <f>IF(O79=0,0,'別表３（R6低所得世帯支援・不足額給付）'!D116)</f>
        <v>0</v>
      </c>
      <c r="AA79" s="240" t="str">
        <f>IF(O79&gt;0,自動作成!C60,"")</f>
        <v>①物価高が続く中で低所得世帯への支援を行うことで、低所得の方々の生活を維持する。
②低所得世帯への給付金及び事務費
③R６の累計給付金額
令和６年度住民税均等割非課税世帯　4100世帯×30千円、子ども加算　500人×20千円　　のうちR６計画分
事務費　4000千円
事務費の内容　　[需用費（事務用品等）　役務費（郵送料等）　業務委託料　使用料及び賃借料　として支出]
④低所得世帯等の給付対象世帯数（4100世帯）</v>
      </c>
      <c r="AB79" s="40" t="str">
        <f>IF(O79&gt;0,"－","")</f>
        <v>－</v>
      </c>
      <c r="AC79" s="40" t="str">
        <f>IF(O79&gt;0,"○","")</f>
        <v>○</v>
      </c>
      <c r="AD79" s="41" t="str">
        <f>IF(O79&gt;0,"－","")</f>
        <v>－</v>
      </c>
      <c r="AE79" s="755" t="str">
        <f>IF(O79&gt;0,IF('別表３（R6低所得世帯支援・不足額給付）'!D11="","",'別表３（R6低所得世帯支援・不足額給付）'!D11),"")</f>
        <v>R7.3</v>
      </c>
      <c r="AF79" s="755"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対象世帯に対して令和7年3月までに支給を開始する</v>
      </c>
      <c r="AH79" s="42" t="str">
        <f>IF(O79&gt;0,IF('別表３（R6低所得世帯支援・不足額給付）'!C131="","",'別表３（R6低所得世帯支援・不足額給付）'!C131),"")</f>
        <v>ホームページ、広報誌等</v>
      </c>
      <c r="AI79" s="31" t="str">
        <f>IF(O79&gt;0,"対象分野に関連しない","")</f>
        <v>対象分野に関連しない</v>
      </c>
      <c r="AJ79" s="31"/>
      <c r="AK79" s="139"/>
      <c r="AL79" s="770" t="str">
        <f>IF(O79&gt;0,IF('別表３（R6低所得世帯支援・不足額給付）'!D12="","",'別表３（R6低所得世帯支援・不足額給付）'!D12),"")</f>
        <v>R6補正（地）</v>
      </c>
      <c r="AM79" s="331"/>
      <c r="AN79" s="571"/>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2" t="str">
        <f t="shared" si="7"/>
        <v/>
      </c>
      <c r="AW79" s="553"/>
      <c r="AX79" s="98"/>
      <c r="AY79" s="554"/>
      <c r="AZ79" s="98"/>
      <c r="BA79" s="555"/>
      <c r="BB79" s="91" t="str">
        <f t="shared" si="14"/>
        <v/>
      </c>
      <c r="BC79" s="91" t="str">
        <f t="shared" si="8"/>
        <v/>
      </c>
      <c r="BD79" s="91" t="str">
        <f t="shared" si="15"/>
        <v/>
      </c>
      <c r="BE79" s="555"/>
      <c r="BF79" s="555"/>
      <c r="BG79" s="555"/>
      <c r="BH79" s="555"/>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6"/>
      <c r="BN79" s="91" t="str">
        <f>IF(F79="","",IF(VLOOKUP(AE79,―!$AD$15:$AE$40,2,FALSE)&lt;=VLOOKUP(AF79,―!$AD$15:$AE$40,2,FALSE),"","error"))</f>
        <v/>
      </c>
      <c r="BO79" s="555"/>
      <c r="BP79" s="555"/>
      <c r="BQ79" s="555"/>
      <c r="BR79" s="91" t="str">
        <f>IF(F79="","",IF(分岐管理シート!AI79=1,"","error"))</f>
        <v/>
      </c>
      <c r="BS79" s="91" t="str">
        <f t="shared" si="11"/>
        <v/>
      </c>
      <c r="BT79" s="91" t="str">
        <f>IF(F79="","",IF(OR(分岐管理シート!AL79&lt;1,分岐管理シート!AL79&gt;6),"error",""))</f>
        <v/>
      </c>
      <c r="BU79" s="555"/>
      <c r="BV79" s="557" t="str">
        <f>分岐管理シート!AW79</f>
        <v/>
      </c>
      <c r="BW79" s="558" t="str">
        <f>IF(AND(F79="",OR(AJ79&lt;&gt;"",AK79&lt;&gt;"")),"error","")</f>
        <v/>
      </c>
    </row>
    <row r="80" spans="1:75" ht="112" customHeight="1" x14ac:dyDescent="0.2">
      <c r="A80" s="1174"/>
      <c r="B80" s="534" t="s">
        <v>199</v>
      </c>
      <c r="C80" s="69">
        <v>8</v>
      </c>
      <c r="D80" s="764"/>
      <c r="E80" s="295"/>
      <c r="F80" s="296"/>
      <c r="G80" s="297"/>
      <c r="H80" s="297"/>
      <c r="I80" s="371"/>
      <c r="J80" s="298"/>
      <c r="K80" s="298"/>
      <c r="L80" s="298"/>
      <c r="M80" s="132"/>
      <c r="N80" s="680">
        <f t="shared" si="12"/>
        <v>0</v>
      </c>
      <c r="O80" s="680">
        <f>P80+Q80+R80+S80+T80+U80+V80+W80+X80+Y80</f>
        <v>0</v>
      </c>
      <c r="P80" s="692"/>
      <c r="Q80" s="692"/>
      <c r="R80" s="692"/>
      <c r="S80" s="692"/>
      <c r="T80" s="692"/>
      <c r="U80" s="692"/>
      <c r="V80" s="681"/>
      <c r="W80" s="681"/>
      <c r="X80" s="681"/>
      <c r="Y80" s="683"/>
      <c r="Z80" s="683"/>
      <c r="AA80" s="420" t="str">
        <f>IF(O80&gt;0,自動作成!C79,"")</f>
        <v/>
      </c>
      <c r="AB80" s="298"/>
      <c r="AC80" s="298"/>
      <c r="AD80" s="419"/>
      <c r="AE80" s="754"/>
      <c r="AF80" s="754"/>
      <c r="AG80" s="301"/>
      <c r="AH80" s="301"/>
      <c r="AI80" s="371"/>
      <c r="AJ80" s="132"/>
      <c r="AK80" s="162"/>
      <c r="AL80" s="772"/>
      <c r="AM80" s="333"/>
      <c r="AN80" s="339"/>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8"/>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59" t="str">
        <f>IF(AND(F80="",OR(D80&lt;&gt;"",E80&lt;&gt;"",G80&lt;&gt;"",H80&lt;&gt;"",I80&lt;&gt;"",J80&lt;&gt;"",K80&lt;&gt;"",L80&lt;&gt;"",M80&lt;&gt;"",U80&lt;&gt;"",Z80&lt;&gt;"",AA80&lt;&gt;"",AB80&lt;&gt;"",AC80&lt;&gt;"",AD80&lt;&gt;"",AE80&lt;&gt;"",AF80&lt;&gt;"",AG80&lt;&gt;"",AH80&lt;&gt;"",AI80&lt;&gt;"",AJ80&lt;&gt;"",AK80&lt;&gt;"",AL80&lt;&gt;"")),"error","")</f>
        <v/>
      </c>
    </row>
    <row r="81" spans="1:80" ht="130" customHeight="1" x14ac:dyDescent="0.2">
      <c r="A81" s="1174"/>
      <c r="B81" s="816" t="s">
        <v>200</v>
      </c>
      <c r="C81" s="794">
        <v>9</v>
      </c>
      <c r="D81" s="795"/>
      <c r="E81" s="796"/>
      <c r="F81" s="797"/>
      <c r="G81" s="798"/>
      <c r="H81" s="798"/>
      <c r="I81" s="799"/>
      <c r="J81" s="800"/>
      <c r="K81" s="800"/>
      <c r="L81" s="800"/>
      <c r="M81" s="801"/>
      <c r="N81" s="802">
        <f t="shared" si="12"/>
        <v>0</v>
      </c>
      <c r="O81" s="802">
        <f t="shared" si="13"/>
        <v>0</v>
      </c>
      <c r="P81" s="693"/>
      <c r="Q81" s="693"/>
      <c r="R81" s="693"/>
      <c r="S81" s="693"/>
      <c r="T81" s="693"/>
      <c r="U81" s="693"/>
      <c r="V81" s="803"/>
      <c r="W81" s="803"/>
      <c r="X81" s="817"/>
      <c r="Y81" s="817"/>
      <c r="Z81" s="803"/>
      <c r="AA81" s="804"/>
      <c r="AB81" s="800"/>
      <c r="AC81" s="800"/>
      <c r="AD81" s="805"/>
      <c r="AE81" s="806"/>
      <c r="AF81" s="806"/>
      <c r="AG81" s="807"/>
      <c r="AH81" s="807"/>
      <c r="AI81" s="799"/>
      <c r="AJ81" s="801"/>
      <c r="AK81" s="808"/>
      <c r="AL81" s="772"/>
      <c r="AM81" s="333"/>
      <c r="AN81" s="339"/>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0"/>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0"/>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59" t="str">
        <f>IF(AND(F81="",OR(D81&lt;&gt;"",E81&lt;&gt;"",G81&lt;&gt;"",H81&lt;&gt;"",I81&lt;&gt;"",J81&lt;&gt;"",K81&lt;&gt;"",L81&lt;&gt;"",M81&lt;&gt;"",P81&lt;&gt;"",Q81&lt;&gt;"",Z81&lt;&gt;"",AA81&lt;&gt;"",AB81&lt;&gt;"",AC81&lt;&gt;"",AD81&lt;&gt;"",AE81&lt;&gt;"",AF81&lt;&gt;"",AG81&lt;&gt;"",AH81&lt;&gt;"",AI81&lt;&gt;"",AJ81&lt;&gt;"",AK81&lt;&gt;"",AL81&lt;&gt;"")),"error","")</f>
        <v/>
      </c>
    </row>
    <row r="82" spans="1:80" ht="76.5" thickBot="1" x14ac:dyDescent="0.25">
      <c r="A82" s="1175"/>
      <c r="B82" s="274" t="s">
        <v>196</v>
      </c>
      <c r="C82" s="271">
        <v>10</v>
      </c>
      <c r="D82" s="813"/>
      <c r="E82" s="814"/>
      <c r="F82" s="815"/>
      <c r="G82" s="302"/>
      <c r="H82" s="302"/>
      <c r="I82" s="304"/>
      <c r="J82" s="303"/>
      <c r="K82" s="303"/>
      <c r="L82" s="303"/>
      <c r="M82" s="272"/>
      <c r="N82" s="685">
        <f>O82+Z82</f>
        <v>0</v>
      </c>
      <c r="O82" s="686">
        <f>P82+Q82+R82+S82+T82+U82+V82+W82+X82+Y82</f>
        <v>0</v>
      </c>
      <c r="P82" s="694"/>
      <c r="Q82" s="695"/>
      <c r="R82" s="695"/>
      <c r="S82" s="695"/>
      <c r="T82" s="695"/>
      <c r="U82" s="695"/>
      <c r="V82" s="689"/>
      <c r="W82" s="696"/>
      <c r="X82" s="689"/>
      <c r="Y82" s="696"/>
      <c r="Z82" s="689"/>
      <c r="AA82" s="598"/>
      <c r="AB82" s="303"/>
      <c r="AC82" s="303"/>
      <c r="AD82" s="302"/>
      <c r="AE82" s="757"/>
      <c r="AF82" s="757"/>
      <c r="AG82" s="305"/>
      <c r="AH82" s="305"/>
      <c r="AI82" s="304"/>
      <c r="AJ82" s="272"/>
      <c r="AK82" s="273"/>
      <c r="AL82" s="773"/>
      <c r="AM82" s="572"/>
      <c r="AN82" s="573"/>
      <c r="AO82" s="560" t="str">
        <f>IF(F82="","",IF(D82="R6_補正","","error"))</f>
        <v/>
      </c>
      <c r="AP82" s="561" t="str">
        <f>IF(F82="","",IF(OR(E82="推奨事業・低所得",E82="低所得",E82="推奨事業"),"","error"))</f>
        <v/>
      </c>
      <c r="AQ82" s="562" t="str">
        <f>IF(F82="","",IF(G82="○","","error"))</f>
        <v/>
      </c>
      <c r="AR82" s="563" t="str">
        <f>IF(F82="","",IF(H82="○","","error"))</f>
        <v/>
      </c>
      <c r="AS82" s="563" t="str">
        <f>IF(F82="","",IF(I82="","error",""))</f>
        <v/>
      </c>
      <c r="AT82" s="564" t="str">
        <f t="shared" si="16"/>
        <v/>
      </c>
      <c r="AU82" s="565" t="str">
        <f>IF(F82="","",IF(K82="○","","error"))</f>
        <v/>
      </c>
      <c r="AV82" s="566" t="str">
        <f>IF(F82="","",IF(L82="－","","error"))</f>
        <v/>
      </c>
      <c r="AW82" s="567"/>
      <c r="AX82" s="567"/>
      <c r="AY82" s="567"/>
      <c r="AZ82" s="567"/>
      <c r="BA82" s="568"/>
      <c r="BB82" s="565" t="str">
        <f>IF(F82="","",IF(O82&gt;0,"","error"))</f>
        <v/>
      </c>
      <c r="BC82" s="565" t="str">
        <f>IF(F82="","",IF(O82=INT(O82),"","error"))</f>
        <v/>
      </c>
      <c r="BD82" s="565" t="str">
        <f>IF(F82="","",IF(N82&gt;0,"","error"))</f>
        <v/>
      </c>
      <c r="BE82" s="565" t="str">
        <f>IF(F82="","",IF(OR(AND(E82="推奨事業",V82&gt;0,X82=0),AND(E82="低所得",V82=0,X82&gt;0),AND(E82="推奨事業・低所得",V82&gt;0,X82&gt;0)),"","error"))</f>
        <v/>
      </c>
      <c r="BF82" s="565" t="str">
        <f>IF(F82="","",IF(OR(AND(E82="推奨事業",V82&gt;0,X82=0),AND(E82="低所得",V82=0,X82&gt;0),AND(E82="推奨事業・低所得",V82&gt;0,X82&gt;0)),"","error"))</f>
        <v/>
      </c>
      <c r="BG82" s="568"/>
      <c r="BH82" s="568"/>
      <c r="BI82" s="565" t="str">
        <f>IF(F82="","",IF(AA82="","error",""))</f>
        <v/>
      </c>
      <c r="BJ82" s="565" t="str">
        <f>IF(F82="","",IF(OR(AB82="",AC82="",AD82=""),"error",""))</f>
        <v/>
      </c>
      <c r="BK82" s="565" t="str">
        <f>IF(F82="","",IF(OR(分岐管理シート!AE82&lt;22,分岐管理シート!AE82&gt;26),"error",""))</f>
        <v/>
      </c>
      <c r="BL82" s="565" t="str">
        <f>IF(F82="","",IF(OR(分岐管理シート!AF82&lt;22,分岐管理シート!AF82&gt;26),"error",""))</f>
        <v/>
      </c>
      <c r="BM82" s="568"/>
      <c r="BN82" s="565" t="str">
        <f>IF(F82="","",IF(VLOOKUP(AE82,―!$AD$15:$AE$40,2,FALSE)&lt;=VLOOKUP(AF82,―!$AD$15:$AE$40,2,FALSE),"","error"))</f>
        <v/>
      </c>
      <c r="BO82" s="568"/>
      <c r="BP82" s="568"/>
      <c r="BQ82" s="568"/>
      <c r="BR82" s="565" t="str">
        <f>IF(F82="","",IF(分岐管理シート!AI82=1,"","error"))</f>
        <v/>
      </c>
      <c r="BS82" s="565" t="str">
        <f t="shared" si="11"/>
        <v/>
      </c>
      <c r="BT82" s="565" t="str">
        <f>IF(F82="","",IF(OR(分岐管理シート!AL82&lt;1,分岐管理シート!AL82&gt;6),"error",""))</f>
        <v/>
      </c>
      <c r="BU82" s="568"/>
      <c r="BV82" s="569" t="str">
        <f>分岐管理シート!AW82</f>
        <v/>
      </c>
      <c r="BW82" s="570" t="str">
        <f>IF(AND(F82="",OR(D82&lt;&gt;"",E82&lt;&gt;"",G82&lt;&gt;"",H82&lt;&gt;"",I82&lt;&gt;"",J82&lt;&gt;"",K82&lt;&gt;"",L82&lt;&gt;"",M82&lt;&gt;"",P82&lt;&gt;"",R82&lt;&gt;"",T82&lt;&gt;"",Z82&lt;&gt;"",AA82&lt;&gt;"",AB82&lt;&gt;"",AC82&lt;&gt;"",AD82&lt;&gt;"",AE82&lt;&gt;"",AF82&lt;&gt;"",AG82&lt;&gt;"",AH82&lt;&gt;"",AI82&lt;&gt;"",AJ82&lt;&gt;"",AK82&lt;&gt;"",AL82&lt;&gt;"")),"error","")</f>
        <v/>
      </c>
    </row>
    <row r="83" spans="1:80" ht="264" x14ac:dyDescent="0.2">
      <c r="A83" s="398"/>
      <c r="B83" s="398"/>
      <c r="C83" s="635">
        <v>11</v>
      </c>
      <c r="D83" s="898" t="s">
        <v>8057</v>
      </c>
      <c r="E83" s="899" t="s">
        <v>8061</v>
      </c>
      <c r="F83" s="899" t="s">
        <v>226</v>
      </c>
      <c r="G83" s="900" t="s">
        <v>226</v>
      </c>
      <c r="H83" s="900" t="s">
        <v>226</v>
      </c>
      <c r="I83" s="901" t="s">
        <v>8062</v>
      </c>
      <c r="J83" s="901" t="s">
        <v>8060</v>
      </c>
      <c r="K83" s="902" t="s">
        <v>226</v>
      </c>
      <c r="L83" s="901" t="s">
        <v>8063</v>
      </c>
      <c r="M83" s="903"/>
      <c r="N83" s="697">
        <f t="shared" ref="N83" si="17">O83+Z83</f>
        <v>61518</v>
      </c>
      <c r="O83" s="698">
        <f t="shared" ref="O83" si="18">P83+Q83+R83+S83+T83+U83+V83+W83+X83+Y83</f>
        <v>61518</v>
      </c>
      <c r="P83" s="904">
        <v>61518</v>
      </c>
      <c r="Q83" s="905"/>
      <c r="R83" s="905"/>
      <c r="S83" s="905"/>
      <c r="T83" s="905"/>
      <c r="U83" s="905"/>
      <c r="V83" s="906"/>
      <c r="W83" s="699"/>
      <c r="X83" s="699"/>
      <c r="Y83" s="699"/>
      <c r="Z83" s="906">
        <v>0</v>
      </c>
      <c r="AA83" s="903" t="s">
        <v>8070</v>
      </c>
      <c r="AB83" s="900" t="s">
        <v>264</v>
      </c>
      <c r="AC83" s="900" t="s">
        <v>264</v>
      </c>
      <c r="AD83" s="900" t="s">
        <v>264</v>
      </c>
      <c r="AE83" s="907" t="s">
        <v>317</v>
      </c>
      <c r="AF83" s="907" t="s">
        <v>335</v>
      </c>
      <c r="AG83" s="908" t="s">
        <v>8077</v>
      </c>
      <c r="AH83" s="908" t="s">
        <v>8078</v>
      </c>
      <c r="AI83" s="903" t="s">
        <v>8075</v>
      </c>
      <c r="AJ83" s="909"/>
      <c r="AK83" s="910"/>
      <c r="AL83" s="911" t="s">
        <v>8079</v>
      </c>
      <c r="AM83" s="636"/>
      <c r="AN83" s="637"/>
      <c r="AO83" s="638" t="str">
        <f t="shared" ref="AO83" si="19">IF(F83="","",IF(OR(D83="R5_補正",D83="R6_補正"),"","error"))</f>
        <v/>
      </c>
      <c r="AP83" s="639" t="str">
        <f t="shared" ref="AP83" si="20">IF(F83="","",IF(E83="推奨事業","","error"))</f>
        <v/>
      </c>
      <c r="AQ83" s="640" t="str">
        <f t="shared" ref="AQ83" si="21">IF(F83="","",IF(G83="○","","error"))</f>
        <v/>
      </c>
      <c r="AR83" s="641" t="str">
        <f t="shared" ref="AR83" si="22">IF(F83="","",IF(H83="○","","error"))</f>
        <v/>
      </c>
      <c r="AS83" s="641" t="str">
        <f t="shared" ref="AS83" si="23">IF(F83="","",IF(I83="","error",""))</f>
        <v/>
      </c>
      <c r="AT83" s="642" t="str">
        <f>IF(F83="","",IF(OR(AND(分岐管理シート!D83=1,J83="Ⅰ．物価高から国民生活を守る"),AND(分岐管理シート!D83=4,J83="Ⅱ．物価高の克服")),"","error"))</f>
        <v/>
      </c>
      <c r="AU83" s="643" t="str">
        <f t="shared" ref="AU83" si="24">IF(F83="","",IF(K83="○","","error"))</f>
        <v/>
      </c>
      <c r="AV83" s="644" t="str">
        <f t="shared" ref="AV83" si="25">IF(F83="","",IF(L83="","error",""))</f>
        <v/>
      </c>
      <c r="AW83" s="644" t="str">
        <f t="shared" ref="AW83" si="26">IF(L83="⑨推奨事業メニュー例よりも更に効果があると判断する地方単独事業",IF(M83="","error",""),"")</f>
        <v/>
      </c>
      <c r="AX83" s="644" t="str">
        <f t="shared" ref="AX83" si="27">IF(L83&lt;&gt;"⑨推奨事業メニュー例よりも更に効果があると判断する地方単独事業",IF(M83&lt;&gt;"","error",""),"")</f>
        <v/>
      </c>
      <c r="AY83" s="644" t="str">
        <f t="shared" ref="AY83" si="28">IF(F83="","",IF(OR(AND(D83="R5_補正",P83&gt;0,V83=""),AND(D83="R6_補正",P83="",V83&gt;0)),"","error"))</f>
        <v/>
      </c>
      <c r="AZ83" s="645"/>
      <c r="BA83" s="646"/>
      <c r="BB83" s="643" t="str">
        <f t="shared" ref="BB83" si="29">IF(F83="","",IF(O83&gt;0,"","error"))</f>
        <v/>
      </c>
      <c r="BC83" s="643" t="str">
        <f t="shared" ref="BC83" si="30">IF(F83="","",IF(O83=INT(O83),"","error"))</f>
        <v/>
      </c>
      <c r="BD83" s="643" t="str">
        <f t="shared" ref="BD83" si="31">IF(F83="","",IF(N83&gt;0,"","error"))</f>
        <v/>
      </c>
      <c r="BE83" s="646"/>
      <c r="BF83" s="646"/>
      <c r="BG83" s="646"/>
      <c r="BH83" s="646"/>
      <c r="BI83" s="643" t="str">
        <f t="shared" ref="BI83" si="32">IF(F83="","",IF(AA83="","error",""))</f>
        <v/>
      </c>
      <c r="BJ83" s="643" t="str">
        <f t="shared" ref="BJ83" si="33">IF(F83="","",IF(OR(AB83="",AC83="",AD83=""),"error",""))</f>
        <v/>
      </c>
      <c r="BK83" s="643" t="str">
        <f>IF(F83="","",IF(OR(分岐管理シート!AE83&lt;14,分岐管理シート!AE83&gt;25),"error",""))</f>
        <v/>
      </c>
      <c r="BL83" s="643" t="str">
        <f>IF(F83="","",IF(OR(分岐管理シート!AF83&lt;14,分岐管理シート!AF83&gt;26),"error",""))</f>
        <v/>
      </c>
      <c r="BM83" s="643" t="str">
        <f>IF(F83="","",IF(AND(AD83="－",OR(分岐管理シート!AF83&lt;14,分岐管理シート!AF83&gt;25)),"error",IF(AND(AD83="○",分岐管理シート!AF83&lt;14),"error","")))</f>
        <v/>
      </c>
      <c r="BN83" s="643" t="str">
        <f>IF(F83="","",IF(VLOOKUP(AE83,―!$AD$15:$AE$40,2,FALSE)&lt;=VLOOKUP(AF83,―!$AD$15:$AE$40,2,FALSE),"","error"))</f>
        <v/>
      </c>
      <c r="BO83" s="646"/>
      <c r="BP83" s="646"/>
      <c r="BQ83" s="646"/>
      <c r="BR83" s="643" t="str">
        <f>IF(F83="","",IF(OR(分岐管理シート!AI83&lt;1,分岐管理シート!AI83&gt;39),"error",""))</f>
        <v/>
      </c>
      <c r="BS83" s="643" t="str">
        <f t="shared" si="11"/>
        <v/>
      </c>
      <c r="BT83" s="643" t="str">
        <f>IF(F83="","",IF(OR(AND(分岐管理シート!D83=1,OR(分岐管理シート!AL83&lt;1,分岐管理シート!AL83&gt;6)),AND(分岐管理シート!D83=4,OR(分岐管理シート!AL83&lt;4,分岐管理シート!AL83&gt;6))),"error",""))</f>
        <v/>
      </c>
      <c r="BU83" s="646" t="str">
        <f>IF(分岐管理シート!D83=1,"",IF(AND(分岐管理シート!D83=4,OR(実施計画様式!AL83="R5当初（地）",実施計画様式!AL83="R5補正（地）",実施計画様式!AL83="R5予備費（地）")),"error",""))</f>
        <v/>
      </c>
      <c r="BV83" s="647" t="str">
        <f>分岐管理シート!AW83</f>
        <v/>
      </c>
      <c r="BW83" s="648" t="str">
        <f t="shared" ref="BW83:BW146" si="34">IF(AND(F83="",OR(D83&lt;&gt;"",E83&lt;&gt;"",G83&lt;&gt;"",H83&lt;&gt;"",I83&lt;&gt;"",J83&lt;&gt;"",K83&lt;&gt;"",L83&lt;&gt;"",M83&lt;&gt;"",P83&lt;&gt;"",Z83&lt;&gt;"",AA83&lt;&gt;"",AB83&lt;&gt;"",AC83&lt;&gt;"",AD83&lt;&gt;"",AE83&lt;&gt;"",AF83&lt;&gt;"",AG83&lt;&gt;"",AH83&lt;&gt;"",AI83&lt;&gt;"",AJ83&lt;&gt;"",AK83&lt;&gt;"",AL83&lt;&gt;"")),"error","")</f>
        <v/>
      </c>
    </row>
    <row r="84" spans="1:80" s="116" customFormat="1" ht="132" x14ac:dyDescent="0.2">
      <c r="A84" s="37"/>
      <c r="B84" s="38"/>
      <c r="C84" s="32">
        <v>12</v>
      </c>
      <c r="D84" s="765" t="s">
        <v>8057</v>
      </c>
      <c r="E84" s="320" t="s">
        <v>8061</v>
      </c>
      <c r="F84" s="320" t="s">
        <v>226</v>
      </c>
      <c r="G84" s="309" t="s">
        <v>226</v>
      </c>
      <c r="H84" s="309" t="s">
        <v>226</v>
      </c>
      <c r="I84" s="307" t="s">
        <v>8064</v>
      </c>
      <c r="J84" s="307" t="s">
        <v>8060</v>
      </c>
      <c r="K84" s="306" t="s">
        <v>226</v>
      </c>
      <c r="L84" s="307" t="s">
        <v>8065</v>
      </c>
      <c r="M84" s="308"/>
      <c r="N84" s="700">
        <f t="shared" si="12"/>
        <v>7304</v>
      </c>
      <c r="O84" s="701">
        <f t="shared" si="13"/>
        <v>7304</v>
      </c>
      <c r="P84" s="702">
        <v>7304</v>
      </c>
      <c r="Q84" s="703"/>
      <c r="R84" s="703"/>
      <c r="S84" s="703"/>
      <c r="T84" s="703"/>
      <c r="U84" s="703"/>
      <c r="V84" s="704"/>
      <c r="W84" s="705"/>
      <c r="X84" s="705"/>
      <c r="Y84" s="705"/>
      <c r="Z84" s="704">
        <v>0</v>
      </c>
      <c r="AA84" s="308" t="s">
        <v>8071</v>
      </c>
      <c r="AB84" s="309" t="s">
        <v>264</v>
      </c>
      <c r="AC84" s="309" t="s">
        <v>264</v>
      </c>
      <c r="AD84" s="309" t="s">
        <v>264</v>
      </c>
      <c r="AE84" s="758" t="s">
        <v>335</v>
      </c>
      <c r="AF84" s="758" t="s">
        <v>384</v>
      </c>
      <c r="AG84" s="327" t="s">
        <v>8080</v>
      </c>
      <c r="AH84" s="327" t="s">
        <v>8081</v>
      </c>
      <c r="AI84" s="308" t="s">
        <v>8082</v>
      </c>
      <c r="AJ84" s="163"/>
      <c r="AK84" s="164"/>
      <c r="AL84" s="774" t="s">
        <v>8079</v>
      </c>
      <c r="AM84" s="333"/>
      <c r="AN84" s="334"/>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1" t="str">
        <f t="shared" si="34"/>
        <v/>
      </c>
      <c r="CA84"/>
      <c r="CB84"/>
    </row>
    <row r="85" spans="1:80" s="116" customFormat="1" ht="115.5" x14ac:dyDescent="0.2">
      <c r="A85" s="37"/>
      <c r="B85" s="38"/>
      <c r="C85" s="32">
        <v>13</v>
      </c>
      <c r="D85" s="765" t="s">
        <v>8057</v>
      </c>
      <c r="E85" s="320" t="s">
        <v>8061</v>
      </c>
      <c r="F85" s="320" t="s">
        <v>226</v>
      </c>
      <c r="G85" s="309" t="s">
        <v>226</v>
      </c>
      <c r="H85" s="309" t="s">
        <v>226</v>
      </c>
      <c r="I85" s="307" t="s">
        <v>8066</v>
      </c>
      <c r="J85" s="307" t="s">
        <v>8060</v>
      </c>
      <c r="K85" s="306" t="s">
        <v>226</v>
      </c>
      <c r="L85" s="307" t="s">
        <v>8067</v>
      </c>
      <c r="M85" s="308" t="s">
        <v>8068</v>
      </c>
      <c r="N85" s="700">
        <f t="shared" si="12"/>
        <v>5929</v>
      </c>
      <c r="O85" s="701">
        <f t="shared" si="13"/>
        <v>5437</v>
      </c>
      <c r="P85" s="702">
        <v>5437</v>
      </c>
      <c r="Q85" s="703"/>
      <c r="R85" s="703"/>
      <c r="S85" s="703"/>
      <c r="T85" s="703"/>
      <c r="U85" s="703"/>
      <c r="V85" s="704"/>
      <c r="W85" s="705"/>
      <c r="X85" s="705"/>
      <c r="Y85" s="705"/>
      <c r="Z85" s="704">
        <v>492</v>
      </c>
      <c r="AA85" s="308" t="s">
        <v>8095</v>
      </c>
      <c r="AB85" s="309" t="s">
        <v>264</v>
      </c>
      <c r="AC85" s="309" t="s">
        <v>264</v>
      </c>
      <c r="AD85" s="309" t="s">
        <v>264</v>
      </c>
      <c r="AE85" s="758" t="s">
        <v>317</v>
      </c>
      <c r="AF85" s="758" t="s">
        <v>328</v>
      </c>
      <c r="AG85" s="327" t="s">
        <v>8083</v>
      </c>
      <c r="AH85" s="327" t="s">
        <v>8084</v>
      </c>
      <c r="AI85" s="308" t="s">
        <v>8075</v>
      </c>
      <c r="AJ85" s="163"/>
      <c r="AK85" s="164"/>
      <c r="AL85" s="774" t="s">
        <v>8085</v>
      </c>
      <c r="AM85" s="333"/>
      <c r="AN85" s="334"/>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23.5" x14ac:dyDescent="0.2">
      <c r="A86" s="37"/>
      <c r="B86" s="38"/>
      <c r="C86" s="33">
        <v>14</v>
      </c>
      <c r="D86" s="765"/>
      <c r="E86" s="320"/>
      <c r="F86" s="320"/>
      <c r="G86" s="309"/>
      <c r="H86" s="309"/>
      <c r="I86" s="307"/>
      <c r="J86" s="307"/>
      <c r="K86" s="306"/>
      <c r="L86" s="307"/>
      <c r="M86" s="308"/>
      <c r="N86" s="700">
        <f t="shared" si="12"/>
        <v>0</v>
      </c>
      <c r="O86" s="701">
        <f t="shared" si="13"/>
        <v>0</v>
      </c>
      <c r="P86" s="702"/>
      <c r="Q86" s="703"/>
      <c r="R86" s="703"/>
      <c r="S86" s="703"/>
      <c r="T86" s="703"/>
      <c r="U86" s="703"/>
      <c r="V86" s="704"/>
      <c r="W86" s="705"/>
      <c r="X86" s="705"/>
      <c r="Y86" s="705"/>
      <c r="Z86" s="704"/>
      <c r="AA86" s="308"/>
      <c r="AB86" s="309"/>
      <c r="AC86" s="309"/>
      <c r="AD86" s="309"/>
      <c r="AE86" s="758"/>
      <c r="AF86" s="758"/>
      <c r="AG86" s="327"/>
      <c r="AH86" s="327"/>
      <c r="AI86" s="308"/>
      <c r="AJ86" s="163"/>
      <c r="AK86" s="164"/>
      <c r="AL86" s="774"/>
      <c r="AM86" s="333"/>
      <c r="AN86" s="334"/>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23.5" x14ac:dyDescent="0.2">
      <c r="A87" s="37"/>
      <c r="B87" s="38"/>
      <c r="C87" s="33">
        <v>15</v>
      </c>
      <c r="D87" s="765"/>
      <c r="E87" s="320"/>
      <c r="F87" s="320"/>
      <c r="G87" s="309"/>
      <c r="H87" s="309"/>
      <c r="I87" s="307"/>
      <c r="J87" s="307"/>
      <c r="K87" s="306"/>
      <c r="L87" s="307"/>
      <c r="M87" s="308"/>
      <c r="N87" s="700">
        <f t="shared" si="12"/>
        <v>0</v>
      </c>
      <c r="O87" s="701">
        <f t="shared" si="13"/>
        <v>0</v>
      </c>
      <c r="P87" s="702"/>
      <c r="Q87" s="703"/>
      <c r="R87" s="703"/>
      <c r="S87" s="703"/>
      <c r="T87" s="703"/>
      <c r="U87" s="703"/>
      <c r="V87" s="704"/>
      <c r="W87" s="705"/>
      <c r="X87" s="705"/>
      <c r="Y87" s="705"/>
      <c r="Z87" s="704"/>
      <c r="AA87" s="308"/>
      <c r="AB87" s="309"/>
      <c r="AC87" s="309"/>
      <c r="AD87" s="309"/>
      <c r="AE87" s="758"/>
      <c r="AF87" s="758"/>
      <c r="AG87" s="327"/>
      <c r="AH87" s="327"/>
      <c r="AI87" s="308"/>
      <c r="AJ87" s="163"/>
      <c r="AK87" s="164"/>
      <c r="AL87" s="774"/>
      <c r="AM87" s="333"/>
      <c r="AN87" s="334"/>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23.5" x14ac:dyDescent="0.2">
      <c r="A88" s="37"/>
      <c r="B88" s="38"/>
      <c r="C88" s="32">
        <v>16</v>
      </c>
      <c r="D88" s="765"/>
      <c r="E88" s="320"/>
      <c r="F88" s="320"/>
      <c r="G88" s="309"/>
      <c r="H88" s="309"/>
      <c r="I88" s="307"/>
      <c r="J88" s="307"/>
      <c r="K88" s="306"/>
      <c r="L88" s="307"/>
      <c r="M88" s="308"/>
      <c r="N88" s="700">
        <f t="shared" si="12"/>
        <v>0</v>
      </c>
      <c r="O88" s="701">
        <f t="shared" si="13"/>
        <v>0</v>
      </c>
      <c r="P88" s="702"/>
      <c r="Q88" s="703"/>
      <c r="R88" s="703"/>
      <c r="S88" s="703"/>
      <c r="T88" s="703"/>
      <c r="U88" s="703"/>
      <c r="V88" s="704"/>
      <c r="W88" s="705"/>
      <c r="X88" s="705"/>
      <c r="Y88" s="705"/>
      <c r="Z88" s="704"/>
      <c r="AA88" s="308"/>
      <c r="AB88" s="309"/>
      <c r="AC88" s="309"/>
      <c r="AD88" s="309"/>
      <c r="AE88" s="758"/>
      <c r="AF88" s="758"/>
      <c r="AG88" s="327"/>
      <c r="AH88" s="327"/>
      <c r="AI88" s="308"/>
      <c r="AJ88" s="163"/>
      <c r="AK88" s="164"/>
      <c r="AL88" s="774"/>
      <c r="AM88" s="333"/>
      <c r="AN88" s="334"/>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23.5" x14ac:dyDescent="0.2">
      <c r="A89" s="37"/>
      <c r="B89" s="38"/>
      <c r="C89" s="33">
        <v>17</v>
      </c>
      <c r="D89" s="765"/>
      <c r="E89" s="320"/>
      <c r="F89" s="320"/>
      <c r="G89" s="309"/>
      <c r="H89" s="309"/>
      <c r="I89" s="307"/>
      <c r="J89" s="307"/>
      <c r="K89" s="306"/>
      <c r="L89" s="307"/>
      <c r="M89" s="308"/>
      <c r="N89" s="700">
        <f t="shared" si="12"/>
        <v>0</v>
      </c>
      <c r="O89" s="701">
        <f t="shared" si="13"/>
        <v>0</v>
      </c>
      <c r="P89" s="702"/>
      <c r="Q89" s="703"/>
      <c r="R89" s="703"/>
      <c r="S89" s="703"/>
      <c r="T89" s="703"/>
      <c r="U89" s="703"/>
      <c r="V89" s="704"/>
      <c r="W89" s="705"/>
      <c r="X89" s="705"/>
      <c r="Y89" s="705"/>
      <c r="Z89" s="704"/>
      <c r="AA89" s="308"/>
      <c r="AB89" s="309"/>
      <c r="AC89" s="309"/>
      <c r="AD89" s="309"/>
      <c r="AE89" s="758"/>
      <c r="AF89" s="758"/>
      <c r="AG89" s="327"/>
      <c r="AH89" s="327"/>
      <c r="AI89" s="308"/>
      <c r="AJ89" s="163"/>
      <c r="AK89" s="164"/>
      <c r="AL89" s="774"/>
      <c r="AM89" s="333"/>
      <c r="AN89" s="334"/>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23.5" x14ac:dyDescent="0.2">
      <c r="A90" s="37"/>
      <c r="B90" s="38"/>
      <c r="C90" s="33">
        <v>18</v>
      </c>
      <c r="D90" s="765"/>
      <c r="E90" s="320"/>
      <c r="F90" s="320"/>
      <c r="G90" s="309"/>
      <c r="H90" s="309"/>
      <c r="I90" s="308"/>
      <c r="J90" s="307"/>
      <c r="K90" s="309"/>
      <c r="L90" s="308"/>
      <c r="M90" s="308"/>
      <c r="N90" s="700">
        <f t="shared" si="12"/>
        <v>0</v>
      </c>
      <c r="O90" s="701">
        <f t="shared" si="13"/>
        <v>0</v>
      </c>
      <c r="P90" s="702"/>
      <c r="Q90" s="703"/>
      <c r="R90" s="703"/>
      <c r="S90" s="703"/>
      <c r="T90" s="703"/>
      <c r="U90" s="703"/>
      <c r="V90" s="704"/>
      <c r="W90" s="705"/>
      <c r="X90" s="705"/>
      <c r="Y90" s="705"/>
      <c r="Z90" s="704"/>
      <c r="AA90" s="308"/>
      <c r="AB90" s="309"/>
      <c r="AC90" s="309"/>
      <c r="AD90" s="309"/>
      <c r="AE90" s="758"/>
      <c r="AF90" s="758"/>
      <c r="AG90" s="327"/>
      <c r="AH90" s="327"/>
      <c r="AI90" s="308"/>
      <c r="AJ90" s="163"/>
      <c r="AK90" s="164"/>
      <c r="AL90" s="774"/>
      <c r="AM90" s="333"/>
      <c r="AN90" s="334"/>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3.5" x14ac:dyDescent="0.2">
      <c r="A91" s="37"/>
      <c r="B91" s="38"/>
      <c r="C91" s="32">
        <v>19</v>
      </c>
      <c r="D91" s="765"/>
      <c r="E91" s="320"/>
      <c r="F91" s="320"/>
      <c r="G91" s="309"/>
      <c r="H91" s="309"/>
      <c r="I91" s="308"/>
      <c r="J91" s="307"/>
      <c r="K91" s="309"/>
      <c r="L91" s="308"/>
      <c r="M91" s="308"/>
      <c r="N91" s="700">
        <f t="shared" si="12"/>
        <v>0</v>
      </c>
      <c r="O91" s="701">
        <f t="shared" si="13"/>
        <v>0</v>
      </c>
      <c r="P91" s="702"/>
      <c r="Q91" s="703"/>
      <c r="R91" s="703"/>
      <c r="S91" s="703"/>
      <c r="T91" s="703"/>
      <c r="U91" s="703"/>
      <c r="V91" s="704"/>
      <c r="W91" s="705"/>
      <c r="X91" s="705"/>
      <c r="Y91" s="705"/>
      <c r="Z91" s="704"/>
      <c r="AA91" s="308"/>
      <c r="AB91" s="309"/>
      <c r="AC91" s="309"/>
      <c r="AD91" s="309"/>
      <c r="AE91" s="758"/>
      <c r="AF91" s="758"/>
      <c r="AG91" s="327"/>
      <c r="AH91" s="327"/>
      <c r="AI91" s="308"/>
      <c r="AJ91" s="163"/>
      <c r="AK91" s="164"/>
      <c r="AL91" s="774"/>
      <c r="AM91" s="333"/>
      <c r="AN91" s="334"/>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23.5" x14ac:dyDescent="0.2">
      <c r="A92" s="37"/>
      <c r="B92" s="38"/>
      <c r="C92" s="33">
        <v>20</v>
      </c>
      <c r="D92" s="765"/>
      <c r="E92" s="320"/>
      <c r="F92" s="320"/>
      <c r="G92" s="309"/>
      <c r="H92" s="309"/>
      <c r="I92" s="308"/>
      <c r="J92" s="307"/>
      <c r="K92" s="309"/>
      <c r="L92" s="308"/>
      <c r="M92" s="308"/>
      <c r="N92" s="700">
        <f t="shared" si="12"/>
        <v>0</v>
      </c>
      <c r="O92" s="701">
        <f t="shared" si="13"/>
        <v>0</v>
      </c>
      <c r="P92" s="702"/>
      <c r="Q92" s="703"/>
      <c r="R92" s="703"/>
      <c r="S92" s="703"/>
      <c r="T92" s="703"/>
      <c r="U92" s="703"/>
      <c r="V92" s="704"/>
      <c r="W92" s="705"/>
      <c r="X92" s="705"/>
      <c r="Y92" s="705"/>
      <c r="Z92" s="704"/>
      <c r="AA92" s="308"/>
      <c r="AB92" s="309"/>
      <c r="AC92" s="309"/>
      <c r="AD92" s="309"/>
      <c r="AE92" s="758"/>
      <c r="AF92" s="758"/>
      <c r="AG92" s="327"/>
      <c r="AH92" s="327"/>
      <c r="AI92" s="308"/>
      <c r="AJ92" s="163"/>
      <c r="AK92" s="164"/>
      <c r="AL92" s="774"/>
      <c r="AM92" s="333"/>
      <c r="AN92" s="334"/>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23.5" x14ac:dyDescent="0.2">
      <c r="A93" s="37"/>
      <c r="B93" s="38"/>
      <c r="C93" s="33">
        <v>21</v>
      </c>
      <c r="D93" s="765"/>
      <c r="E93" s="320"/>
      <c r="F93" s="320"/>
      <c r="G93" s="309"/>
      <c r="H93" s="309"/>
      <c r="I93" s="308"/>
      <c r="J93" s="307"/>
      <c r="K93" s="309"/>
      <c r="L93" s="308"/>
      <c r="M93" s="308"/>
      <c r="N93" s="700">
        <f t="shared" si="12"/>
        <v>0</v>
      </c>
      <c r="O93" s="701">
        <f t="shared" si="13"/>
        <v>0</v>
      </c>
      <c r="P93" s="702"/>
      <c r="Q93" s="703"/>
      <c r="R93" s="703"/>
      <c r="S93" s="703"/>
      <c r="T93" s="703"/>
      <c r="U93" s="703"/>
      <c r="V93" s="704"/>
      <c r="W93" s="705"/>
      <c r="X93" s="705"/>
      <c r="Y93" s="705"/>
      <c r="Z93" s="704"/>
      <c r="AA93" s="308"/>
      <c r="AB93" s="309"/>
      <c r="AC93" s="309"/>
      <c r="AD93" s="309"/>
      <c r="AE93" s="758"/>
      <c r="AF93" s="758"/>
      <c r="AG93" s="327"/>
      <c r="AH93" s="327"/>
      <c r="AI93" s="308"/>
      <c r="AJ93" s="163"/>
      <c r="AK93" s="164"/>
      <c r="AL93" s="774"/>
      <c r="AM93" s="333"/>
      <c r="AN93" s="334"/>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23.5" x14ac:dyDescent="0.2">
      <c r="A94" s="37"/>
      <c r="B94" s="38"/>
      <c r="C94" s="32">
        <v>22</v>
      </c>
      <c r="D94" s="765"/>
      <c r="E94" s="320"/>
      <c r="F94" s="320"/>
      <c r="G94" s="309"/>
      <c r="H94" s="309"/>
      <c r="I94" s="308"/>
      <c r="J94" s="307"/>
      <c r="K94" s="309"/>
      <c r="L94" s="308"/>
      <c r="M94" s="308"/>
      <c r="N94" s="700">
        <f t="shared" si="12"/>
        <v>0</v>
      </c>
      <c r="O94" s="701">
        <f t="shared" si="13"/>
        <v>0</v>
      </c>
      <c r="P94" s="702"/>
      <c r="Q94" s="703"/>
      <c r="R94" s="703"/>
      <c r="S94" s="703"/>
      <c r="T94" s="703"/>
      <c r="U94" s="703"/>
      <c r="V94" s="704"/>
      <c r="W94" s="705"/>
      <c r="X94" s="705"/>
      <c r="Y94" s="705"/>
      <c r="Z94" s="704"/>
      <c r="AA94" s="308"/>
      <c r="AB94" s="309"/>
      <c r="AC94" s="309"/>
      <c r="AD94" s="309"/>
      <c r="AE94" s="758"/>
      <c r="AF94" s="758"/>
      <c r="AG94" s="327"/>
      <c r="AH94" s="327"/>
      <c r="AI94" s="308"/>
      <c r="AJ94" s="163"/>
      <c r="AK94" s="164"/>
      <c r="AL94" s="774"/>
      <c r="AM94" s="333"/>
      <c r="AN94" s="334"/>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23.5" x14ac:dyDescent="0.2">
      <c r="A95" s="37"/>
      <c r="B95" s="38"/>
      <c r="C95" s="33">
        <v>23</v>
      </c>
      <c r="D95" s="765"/>
      <c r="E95" s="320"/>
      <c r="F95" s="320"/>
      <c r="G95" s="309"/>
      <c r="H95" s="309"/>
      <c r="I95" s="308"/>
      <c r="J95" s="307"/>
      <c r="K95" s="309"/>
      <c r="L95" s="308"/>
      <c r="M95" s="308"/>
      <c r="N95" s="700">
        <f t="shared" si="12"/>
        <v>0</v>
      </c>
      <c r="O95" s="701">
        <f t="shared" si="13"/>
        <v>0</v>
      </c>
      <c r="P95" s="702"/>
      <c r="Q95" s="703"/>
      <c r="R95" s="703"/>
      <c r="S95" s="703"/>
      <c r="T95" s="703"/>
      <c r="U95" s="703"/>
      <c r="V95" s="704"/>
      <c r="W95" s="705"/>
      <c r="X95" s="705"/>
      <c r="Y95" s="705"/>
      <c r="Z95" s="704"/>
      <c r="AA95" s="308"/>
      <c r="AB95" s="309"/>
      <c r="AC95" s="309"/>
      <c r="AD95" s="309"/>
      <c r="AE95" s="758"/>
      <c r="AF95" s="758"/>
      <c r="AG95" s="327"/>
      <c r="AH95" s="327"/>
      <c r="AI95" s="308"/>
      <c r="AJ95" s="163"/>
      <c r="AK95" s="164"/>
      <c r="AL95" s="774"/>
      <c r="AM95" s="333"/>
      <c r="AN95" s="334"/>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3.5" x14ac:dyDescent="0.2">
      <c r="A96" s="37"/>
      <c r="B96" s="38"/>
      <c r="C96" s="33">
        <v>24</v>
      </c>
      <c r="D96" s="765"/>
      <c r="E96" s="320"/>
      <c r="F96" s="320"/>
      <c r="G96" s="309"/>
      <c r="H96" s="309"/>
      <c r="I96" s="308"/>
      <c r="J96" s="307"/>
      <c r="K96" s="309"/>
      <c r="L96" s="308"/>
      <c r="M96" s="308"/>
      <c r="N96" s="700">
        <f t="shared" si="12"/>
        <v>0</v>
      </c>
      <c r="O96" s="701">
        <f t="shared" si="13"/>
        <v>0</v>
      </c>
      <c r="P96" s="702"/>
      <c r="Q96" s="703"/>
      <c r="R96" s="703"/>
      <c r="S96" s="703"/>
      <c r="T96" s="703"/>
      <c r="U96" s="703"/>
      <c r="V96" s="704"/>
      <c r="W96" s="705"/>
      <c r="X96" s="705"/>
      <c r="Y96" s="705"/>
      <c r="Z96" s="704"/>
      <c r="AA96" s="308"/>
      <c r="AB96" s="309"/>
      <c r="AC96" s="309"/>
      <c r="AD96" s="309"/>
      <c r="AE96" s="758"/>
      <c r="AF96" s="758"/>
      <c r="AG96" s="327"/>
      <c r="AH96" s="327"/>
      <c r="AI96" s="308"/>
      <c r="AJ96" s="163"/>
      <c r="AK96" s="164"/>
      <c r="AL96" s="774"/>
      <c r="AM96" s="333"/>
      <c r="AN96" s="334"/>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3.5" x14ac:dyDescent="0.2">
      <c r="A97" s="35"/>
      <c r="B97" s="36"/>
      <c r="C97" s="32">
        <v>25</v>
      </c>
      <c r="D97" s="765"/>
      <c r="E97" s="320"/>
      <c r="F97" s="320"/>
      <c r="G97" s="309"/>
      <c r="H97" s="309"/>
      <c r="I97" s="308"/>
      <c r="J97" s="307"/>
      <c r="K97" s="309"/>
      <c r="L97" s="308"/>
      <c r="M97" s="308"/>
      <c r="N97" s="700">
        <f t="shared" si="12"/>
        <v>0</v>
      </c>
      <c r="O97" s="701">
        <f t="shared" si="13"/>
        <v>0</v>
      </c>
      <c r="P97" s="702"/>
      <c r="Q97" s="703"/>
      <c r="R97" s="703"/>
      <c r="S97" s="703"/>
      <c r="T97" s="703"/>
      <c r="U97" s="703"/>
      <c r="V97" s="704"/>
      <c r="W97" s="705"/>
      <c r="X97" s="705"/>
      <c r="Y97" s="705"/>
      <c r="Z97" s="704"/>
      <c r="AA97" s="308"/>
      <c r="AB97" s="309"/>
      <c r="AC97" s="309"/>
      <c r="AD97" s="309"/>
      <c r="AE97" s="758"/>
      <c r="AF97" s="758"/>
      <c r="AG97" s="327"/>
      <c r="AH97" s="327"/>
      <c r="AI97" s="308"/>
      <c r="AJ97" s="163"/>
      <c r="AK97" s="164"/>
      <c r="AL97" s="774"/>
      <c r="AM97" s="333"/>
      <c r="AN97" s="334"/>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3.5" x14ac:dyDescent="0.2">
      <c r="A98" s="35"/>
      <c r="B98" s="36"/>
      <c r="C98" s="33">
        <v>26</v>
      </c>
      <c r="D98" s="765"/>
      <c r="E98" s="320"/>
      <c r="F98" s="320"/>
      <c r="G98" s="309"/>
      <c r="H98" s="309"/>
      <c r="I98" s="308"/>
      <c r="J98" s="307"/>
      <c r="K98" s="309"/>
      <c r="L98" s="308"/>
      <c r="M98" s="308"/>
      <c r="N98" s="700">
        <f t="shared" si="12"/>
        <v>0</v>
      </c>
      <c r="O98" s="701">
        <f t="shared" si="13"/>
        <v>0</v>
      </c>
      <c r="P98" s="702"/>
      <c r="Q98" s="703"/>
      <c r="R98" s="703"/>
      <c r="S98" s="703"/>
      <c r="T98" s="703"/>
      <c r="U98" s="703"/>
      <c r="V98" s="704"/>
      <c r="W98" s="705"/>
      <c r="X98" s="705"/>
      <c r="Y98" s="705"/>
      <c r="Z98" s="704"/>
      <c r="AA98" s="308"/>
      <c r="AB98" s="309"/>
      <c r="AC98" s="309"/>
      <c r="AD98" s="309"/>
      <c r="AE98" s="758"/>
      <c r="AF98" s="758"/>
      <c r="AG98" s="327"/>
      <c r="AH98" s="327"/>
      <c r="AI98" s="308"/>
      <c r="AJ98" s="163"/>
      <c r="AK98" s="164"/>
      <c r="AL98" s="774"/>
      <c r="AM98" s="333"/>
      <c r="AN98" s="334"/>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3.5" x14ac:dyDescent="0.2">
      <c r="A99" s="35"/>
      <c r="B99" s="36"/>
      <c r="C99" s="33">
        <v>27</v>
      </c>
      <c r="D99" s="765"/>
      <c r="E99" s="320"/>
      <c r="F99" s="320"/>
      <c r="G99" s="309"/>
      <c r="H99" s="309"/>
      <c r="I99" s="308"/>
      <c r="J99" s="307"/>
      <c r="K99" s="309"/>
      <c r="L99" s="308"/>
      <c r="M99" s="308"/>
      <c r="N99" s="700">
        <f t="shared" si="12"/>
        <v>0</v>
      </c>
      <c r="O99" s="701">
        <f t="shared" si="13"/>
        <v>0</v>
      </c>
      <c r="P99" s="702"/>
      <c r="Q99" s="703"/>
      <c r="R99" s="703"/>
      <c r="S99" s="703"/>
      <c r="T99" s="703"/>
      <c r="U99" s="703"/>
      <c r="V99" s="704"/>
      <c r="W99" s="705"/>
      <c r="X99" s="705"/>
      <c r="Y99" s="705"/>
      <c r="Z99" s="704"/>
      <c r="AA99" s="308"/>
      <c r="AB99" s="309"/>
      <c r="AC99" s="309"/>
      <c r="AD99" s="309"/>
      <c r="AE99" s="758"/>
      <c r="AF99" s="758"/>
      <c r="AG99" s="327"/>
      <c r="AH99" s="327"/>
      <c r="AI99" s="308"/>
      <c r="AJ99" s="163"/>
      <c r="AK99" s="164"/>
      <c r="AL99" s="774"/>
      <c r="AM99" s="333"/>
      <c r="AN99" s="334"/>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3.5" x14ac:dyDescent="0.2">
      <c r="A100" s="35"/>
      <c r="B100" s="36"/>
      <c r="C100" s="32">
        <v>28</v>
      </c>
      <c r="D100" s="766"/>
      <c r="E100" s="321"/>
      <c r="F100" s="321"/>
      <c r="G100" s="309"/>
      <c r="H100" s="309"/>
      <c r="I100" s="308"/>
      <c r="J100" s="307"/>
      <c r="K100" s="309"/>
      <c r="L100" s="308"/>
      <c r="M100" s="308"/>
      <c r="N100" s="700">
        <f t="shared" si="12"/>
        <v>0</v>
      </c>
      <c r="O100" s="701">
        <f t="shared" si="13"/>
        <v>0</v>
      </c>
      <c r="P100" s="702"/>
      <c r="Q100" s="703"/>
      <c r="R100" s="703"/>
      <c r="S100" s="703"/>
      <c r="T100" s="703"/>
      <c r="U100" s="703"/>
      <c r="V100" s="704"/>
      <c r="W100" s="705"/>
      <c r="X100" s="705"/>
      <c r="Y100" s="705"/>
      <c r="Z100" s="704"/>
      <c r="AA100" s="308"/>
      <c r="AB100" s="309"/>
      <c r="AC100" s="309"/>
      <c r="AD100" s="309"/>
      <c r="AE100" s="758"/>
      <c r="AF100" s="758"/>
      <c r="AG100" s="327"/>
      <c r="AH100" s="327"/>
      <c r="AI100" s="308"/>
      <c r="AJ100" s="163"/>
      <c r="AK100" s="164"/>
      <c r="AL100" s="774"/>
      <c r="AM100" s="333"/>
      <c r="AN100" s="334"/>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3.5" x14ac:dyDescent="0.2">
      <c r="A101" s="35"/>
      <c r="B101" s="36"/>
      <c r="C101" s="33">
        <v>29</v>
      </c>
      <c r="D101" s="766"/>
      <c r="E101" s="321"/>
      <c r="F101" s="321"/>
      <c r="G101" s="309"/>
      <c r="H101" s="309"/>
      <c r="I101" s="308"/>
      <c r="J101" s="307"/>
      <c r="K101" s="309"/>
      <c r="L101" s="308"/>
      <c r="M101" s="308"/>
      <c r="N101" s="700">
        <f t="shared" si="12"/>
        <v>0</v>
      </c>
      <c r="O101" s="701">
        <f t="shared" si="13"/>
        <v>0</v>
      </c>
      <c r="P101" s="702"/>
      <c r="Q101" s="703"/>
      <c r="R101" s="703"/>
      <c r="S101" s="703"/>
      <c r="T101" s="703"/>
      <c r="U101" s="703"/>
      <c r="V101" s="704"/>
      <c r="W101" s="705"/>
      <c r="X101" s="705"/>
      <c r="Y101" s="705"/>
      <c r="Z101" s="704"/>
      <c r="AA101" s="308"/>
      <c r="AB101" s="309"/>
      <c r="AC101" s="309"/>
      <c r="AD101" s="309"/>
      <c r="AE101" s="758"/>
      <c r="AF101" s="758"/>
      <c r="AG101" s="327"/>
      <c r="AH101" s="327"/>
      <c r="AI101" s="308"/>
      <c r="AJ101" s="163"/>
      <c r="AK101" s="164"/>
      <c r="AL101" s="774"/>
      <c r="AM101" s="333"/>
      <c r="AN101" s="334"/>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3.5" x14ac:dyDescent="0.2">
      <c r="A102" s="35"/>
      <c r="B102" s="36"/>
      <c r="C102" s="33">
        <v>30</v>
      </c>
      <c r="D102" s="766"/>
      <c r="E102" s="321"/>
      <c r="F102" s="321"/>
      <c r="G102" s="309"/>
      <c r="H102" s="309"/>
      <c r="I102" s="308"/>
      <c r="J102" s="307"/>
      <c r="K102" s="309"/>
      <c r="L102" s="308"/>
      <c r="M102" s="308"/>
      <c r="N102" s="700">
        <f t="shared" si="12"/>
        <v>0</v>
      </c>
      <c r="O102" s="701">
        <f t="shared" si="13"/>
        <v>0</v>
      </c>
      <c r="P102" s="702"/>
      <c r="Q102" s="703"/>
      <c r="R102" s="703"/>
      <c r="S102" s="703"/>
      <c r="T102" s="703"/>
      <c r="U102" s="703"/>
      <c r="V102" s="704"/>
      <c r="W102" s="705"/>
      <c r="X102" s="705"/>
      <c r="Y102" s="705"/>
      <c r="Z102" s="704"/>
      <c r="AA102" s="308"/>
      <c r="AB102" s="309"/>
      <c r="AC102" s="309"/>
      <c r="AD102" s="309"/>
      <c r="AE102" s="758"/>
      <c r="AF102" s="758"/>
      <c r="AG102" s="327"/>
      <c r="AH102" s="327"/>
      <c r="AI102" s="308"/>
      <c r="AJ102" s="163"/>
      <c r="AK102" s="164"/>
      <c r="AL102" s="774"/>
      <c r="AM102" s="333"/>
      <c r="AN102" s="334"/>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3.5" x14ac:dyDescent="0.2">
      <c r="A103" s="35"/>
      <c r="B103" s="36"/>
      <c r="C103" s="32">
        <v>31</v>
      </c>
      <c r="D103" s="766"/>
      <c r="E103" s="321"/>
      <c r="F103" s="321"/>
      <c r="G103" s="309"/>
      <c r="H103" s="309"/>
      <c r="I103" s="308"/>
      <c r="J103" s="307"/>
      <c r="K103" s="309"/>
      <c r="L103" s="308"/>
      <c r="M103" s="308"/>
      <c r="N103" s="700">
        <f t="shared" si="12"/>
        <v>0</v>
      </c>
      <c r="O103" s="701">
        <f t="shared" si="13"/>
        <v>0</v>
      </c>
      <c r="P103" s="702"/>
      <c r="Q103" s="703"/>
      <c r="R103" s="703"/>
      <c r="S103" s="703"/>
      <c r="T103" s="703"/>
      <c r="U103" s="703"/>
      <c r="V103" s="704"/>
      <c r="W103" s="705"/>
      <c r="X103" s="705"/>
      <c r="Y103" s="705"/>
      <c r="Z103" s="704"/>
      <c r="AA103" s="308"/>
      <c r="AB103" s="309"/>
      <c r="AC103" s="309"/>
      <c r="AD103" s="309"/>
      <c r="AE103" s="758"/>
      <c r="AF103" s="758"/>
      <c r="AG103" s="327"/>
      <c r="AH103" s="327"/>
      <c r="AI103" s="308"/>
      <c r="AJ103" s="163"/>
      <c r="AK103" s="164"/>
      <c r="AL103" s="774"/>
      <c r="AM103" s="333"/>
      <c r="AN103" s="334"/>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3.5" x14ac:dyDescent="0.2">
      <c r="A104" s="35"/>
      <c r="B104" s="36"/>
      <c r="C104" s="33">
        <v>32</v>
      </c>
      <c r="D104" s="766"/>
      <c r="E104" s="321"/>
      <c r="F104" s="321"/>
      <c r="G104" s="309"/>
      <c r="H104" s="309"/>
      <c r="I104" s="308"/>
      <c r="J104" s="307"/>
      <c r="K104" s="309"/>
      <c r="L104" s="308"/>
      <c r="M104" s="308"/>
      <c r="N104" s="700">
        <f t="shared" si="12"/>
        <v>0</v>
      </c>
      <c r="O104" s="701">
        <f t="shared" si="13"/>
        <v>0</v>
      </c>
      <c r="P104" s="702"/>
      <c r="Q104" s="703"/>
      <c r="R104" s="703"/>
      <c r="S104" s="703"/>
      <c r="T104" s="703"/>
      <c r="U104" s="703"/>
      <c r="V104" s="704"/>
      <c r="W104" s="705"/>
      <c r="X104" s="705"/>
      <c r="Y104" s="705"/>
      <c r="Z104" s="704"/>
      <c r="AA104" s="308"/>
      <c r="AB104" s="309"/>
      <c r="AC104" s="309"/>
      <c r="AD104" s="309"/>
      <c r="AE104" s="758"/>
      <c r="AF104" s="758"/>
      <c r="AG104" s="327"/>
      <c r="AH104" s="327"/>
      <c r="AI104" s="308"/>
      <c r="AJ104" s="163"/>
      <c r="AK104" s="164"/>
      <c r="AL104" s="774"/>
      <c r="AM104" s="333"/>
      <c r="AN104" s="334"/>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3.5" x14ac:dyDescent="0.2">
      <c r="A105" s="35"/>
      <c r="B105" s="36"/>
      <c r="C105" s="33">
        <v>33</v>
      </c>
      <c r="D105" s="766"/>
      <c r="E105" s="321"/>
      <c r="F105" s="321"/>
      <c r="G105" s="309"/>
      <c r="H105" s="309"/>
      <c r="I105" s="308"/>
      <c r="J105" s="307"/>
      <c r="K105" s="309"/>
      <c r="L105" s="308"/>
      <c r="M105" s="308"/>
      <c r="N105" s="700">
        <f t="shared" si="12"/>
        <v>0</v>
      </c>
      <c r="O105" s="701">
        <f t="shared" si="13"/>
        <v>0</v>
      </c>
      <c r="P105" s="702"/>
      <c r="Q105" s="703"/>
      <c r="R105" s="703"/>
      <c r="S105" s="703"/>
      <c r="T105" s="703"/>
      <c r="U105" s="703"/>
      <c r="V105" s="704"/>
      <c r="W105" s="705"/>
      <c r="X105" s="705"/>
      <c r="Y105" s="705"/>
      <c r="Z105" s="704"/>
      <c r="AA105" s="308"/>
      <c r="AB105" s="309"/>
      <c r="AC105" s="309"/>
      <c r="AD105" s="309"/>
      <c r="AE105" s="758"/>
      <c r="AF105" s="758"/>
      <c r="AG105" s="327"/>
      <c r="AH105" s="327"/>
      <c r="AI105" s="308"/>
      <c r="AJ105" s="163"/>
      <c r="AK105" s="164"/>
      <c r="AL105" s="774"/>
      <c r="AM105" s="333"/>
      <c r="AN105" s="334"/>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3.5" x14ac:dyDescent="0.2">
      <c r="A106" s="35"/>
      <c r="B106" s="36"/>
      <c r="C106" s="32">
        <v>34</v>
      </c>
      <c r="D106" s="766"/>
      <c r="E106" s="321"/>
      <c r="F106" s="321"/>
      <c r="G106" s="309"/>
      <c r="H106" s="309"/>
      <c r="I106" s="308"/>
      <c r="J106" s="307"/>
      <c r="K106" s="309"/>
      <c r="L106" s="308"/>
      <c r="M106" s="308"/>
      <c r="N106" s="700">
        <f t="shared" si="12"/>
        <v>0</v>
      </c>
      <c r="O106" s="701">
        <f t="shared" si="13"/>
        <v>0</v>
      </c>
      <c r="P106" s="702"/>
      <c r="Q106" s="703"/>
      <c r="R106" s="703"/>
      <c r="S106" s="703"/>
      <c r="T106" s="703"/>
      <c r="U106" s="703"/>
      <c r="V106" s="704"/>
      <c r="W106" s="705"/>
      <c r="X106" s="705"/>
      <c r="Y106" s="705"/>
      <c r="Z106" s="704"/>
      <c r="AA106" s="308"/>
      <c r="AB106" s="309"/>
      <c r="AC106" s="309"/>
      <c r="AD106" s="309"/>
      <c r="AE106" s="758"/>
      <c r="AF106" s="758"/>
      <c r="AG106" s="327"/>
      <c r="AH106" s="327"/>
      <c r="AI106" s="308"/>
      <c r="AJ106" s="163"/>
      <c r="AK106" s="164"/>
      <c r="AL106" s="774"/>
      <c r="AM106" s="333"/>
      <c r="AN106" s="334"/>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3.5" x14ac:dyDescent="0.2">
      <c r="A107" s="35"/>
      <c r="B107" s="36"/>
      <c r="C107" s="33">
        <v>35</v>
      </c>
      <c r="D107" s="766"/>
      <c r="E107" s="321"/>
      <c r="F107" s="321"/>
      <c r="G107" s="309"/>
      <c r="H107" s="309"/>
      <c r="I107" s="308"/>
      <c r="J107" s="307"/>
      <c r="K107" s="309"/>
      <c r="L107" s="308"/>
      <c r="M107" s="308"/>
      <c r="N107" s="700">
        <f t="shared" si="12"/>
        <v>0</v>
      </c>
      <c r="O107" s="701">
        <f t="shared" si="13"/>
        <v>0</v>
      </c>
      <c r="P107" s="702"/>
      <c r="Q107" s="703"/>
      <c r="R107" s="703"/>
      <c r="S107" s="703"/>
      <c r="T107" s="703"/>
      <c r="U107" s="703"/>
      <c r="V107" s="704"/>
      <c r="W107" s="705"/>
      <c r="X107" s="705"/>
      <c r="Y107" s="705"/>
      <c r="Z107" s="704"/>
      <c r="AA107" s="308"/>
      <c r="AB107" s="309"/>
      <c r="AC107" s="309"/>
      <c r="AD107" s="309"/>
      <c r="AE107" s="758"/>
      <c r="AF107" s="758"/>
      <c r="AG107" s="327"/>
      <c r="AH107" s="327"/>
      <c r="AI107" s="308"/>
      <c r="AJ107" s="163"/>
      <c r="AK107" s="164"/>
      <c r="AL107" s="774"/>
      <c r="AM107" s="333"/>
      <c r="AN107" s="334"/>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3.5" x14ac:dyDescent="0.2">
      <c r="A108" s="35"/>
      <c r="B108" s="36"/>
      <c r="C108" s="33">
        <v>36</v>
      </c>
      <c r="D108" s="767"/>
      <c r="E108" s="322"/>
      <c r="F108" s="322"/>
      <c r="G108" s="310"/>
      <c r="H108" s="310"/>
      <c r="I108" s="311"/>
      <c r="J108" s="307"/>
      <c r="K108" s="310"/>
      <c r="L108" s="311"/>
      <c r="M108" s="311"/>
      <c r="N108" s="700">
        <f t="shared" si="12"/>
        <v>0</v>
      </c>
      <c r="O108" s="701">
        <f t="shared" si="13"/>
        <v>0</v>
      </c>
      <c r="P108" s="702"/>
      <c r="Q108" s="706"/>
      <c r="R108" s="706"/>
      <c r="S108" s="706"/>
      <c r="T108" s="706"/>
      <c r="U108" s="706"/>
      <c r="V108" s="704"/>
      <c r="W108" s="707"/>
      <c r="X108" s="707"/>
      <c r="Y108" s="707"/>
      <c r="Z108" s="708"/>
      <c r="AA108" s="311"/>
      <c r="AB108" s="310"/>
      <c r="AC108" s="310"/>
      <c r="AD108" s="310"/>
      <c r="AE108" s="759"/>
      <c r="AF108" s="759"/>
      <c r="AG108" s="328"/>
      <c r="AH108" s="328"/>
      <c r="AI108" s="311"/>
      <c r="AJ108" s="165"/>
      <c r="AK108" s="166"/>
      <c r="AL108" s="774"/>
      <c r="AM108" s="335"/>
      <c r="AN108" s="336"/>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3.5" x14ac:dyDescent="0.2">
      <c r="A109" s="35"/>
      <c r="B109" s="36"/>
      <c r="C109" s="32">
        <v>37</v>
      </c>
      <c r="D109" s="766"/>
      <c r="E109" s="321"/>
      <c r="F109" s="321"/>
      <c r="G109" s="309"/>
      <c r="H109" s="309"/>
      <c r="I109" s="308"/>
      <c r="J109" s="307"/>
      <c r="K109" s="309"/>
      <c r="L109" s="308"/>
      <c r="M109" s="308"/>
      <c r="N109" s="700">
        <f t="shared" si="12"/>
        <v>0</v>
      </c>
      <c r="O109" s="701">
        <f t="shared" si="13"/>
        <v>0</v>
      </c>
      <c r="P109" s="702"/>
      <c r="Q109" s="703"/>
      <c r="R109" s="703"/>
      <c r="S109" s="703"/>
      <c r="T109" s="703"/>
      <c r="U109" s="703"/>
      <c r="V109" s="704"/>
      <c r="W109" s="705"/>
      <c r="X109" s="705"/>
      <c r="Y109" s="705"/>
      <c r="Z109" s="704"/>
      <c r="AA109" s="308"/>
      <c r="AB109" s="309"/>
      <c r="AC109" s="309"/>
      <c r="AD109" s="309"/>
      <c r="AE109" s="758"/>
      <c r="AF109" s="758"/>
      <c r="AG109" s="327"/>
      <c r="AH109" s="327"/>
      <c r="AI109" s="308"/>
      <c r="AJ109" s="163"/>
      <c r="AK109" s="164"/>
      <c r="AL109" s="774"/>
      <c r="AM109" s="337"/>
      <c r="AN109" s="338"/>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3.5" x14ac:dyDescent="0.2">
      <c r="A110" s="35"/>
      <c r="B110" s="36"/>
      <c r="C110" s="33">
        <v>38</v>
      </c>
      <c r="D110" s="766"/>
      <c r="E110" s="321"/>
      <c r="F110" s="321"/>
      <c r="G110" s="309"/>
      <c r="H110" s="309"/>
      <c r="I110" s="308"/>
      <c r="J110" s="307"/>
      <c r="K110" s="309"/>
      <c r="L110" s="308"/>
      <c r="M110" s="308"/>
      <c r="N110" s="700">
        <f t="shared" si="12"/>
        <v>0</v>
      </c>
      <c r="O110" s="701">
        <f t="shared" si="13"/>
        <v>0</v>
      </c>
      <c r="P110" s="702"/>
      <c r="Q110" s="703"/>
      <c r="R110" s="703"/>
      <c r="S110" s="703"/>
      <c r="T110" s="703"/>
      <c r="U110" s="703"/>
      <c r="V110" s="704"/>
      <c r="W110" s="705"/>
      <c r="X110" s="705"/>
      <c r="Y110" s="705"/>
      <c r="Z110" s="704"/>
      <c r="AA110" s="308"/>
      <c r="AB110" s="309"/>
      <c r="AC110" s="309"/>
      <c r="AD110" s="309"/>
      <c r="AE110" s="758"/>
      <c r="AF110" s="758"/>
      <c r="AG110" s="327"/>
      <c r="AH110" s="327"/>
      <c r="AI110" s="308"/>
      <c r="AJ110" s="163"/>
      <c r="AK110" s="164"/>
      <c r="AL110" s="774"/>
      <c r="AM110" s="333"/>
      <c r="AN110" s="334"/>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3.5" x14ac:dyDescent="0.2">
      <c r="A111" s="35"/>
      <c r="B111" s="36"/>
      <c r="C111" s="33">
        <v>39</v>
      </c>
      <c r="D111" s="766"/>
      <c r="E111" s="321"/>
      <c r="F111" s="321"/>
      <c r="G111" s="309"/>
      <c r="H111" s="309"/>
      <c r="I111" s="308"/>
      <c r="J111" s="307"/>
      <c r="K111" s="309"/>
      <c r="L111" s="308"/>
      <c r="M111" s="308"/>
      <c r="N111" s="700">
        <f t="shared" si="12"/>
        <v>0</v>
      </c>
      <c r="O111" s="701">
        <f t="shared" si="13"/>
        <v>0</v>
      </c>
      <c r="P111" s="702"/>
      <c r="Q111" s="703"/>
      <c r="R111" s="703"/>
      <c r="S111" s="703"/>
      <c r="T111" s="703"/>
      <c r="U111" s="703"/>
      <c r="V111" s="704"/>
      <c r="W111" s="705"/>
      <c r="X111" s="705"/>
      <c r="Y111" s="705"/>
      <c r="Z111" s="704"/>
      <c r="AA111" s="308"/>
      <c r="AB111" s="309"/>
      <c r="AC111" s="309"/>
      <c r="AD111" s="309"/>
      <c r="AE111" s="758"/>
      <c r="AF111" s="758"/>
      <c r="AG111" s="327"/>
      <c r="AH111" s="327"/>
      <c r="AI111" s="308"/>
      <c r="AJ111" s="163"/>
      <c r="AK111" s="164"/>
      <c r="AL111" s="774"/>
      <c r="AM111" s="333"/>
      <c r="AN111" s="334"/>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3.5" x14ac:dyDescent="0.2">
      <c r="A112" s="35"/>
      <c r="B112" s="36"/>
      <c r="C112" s="32">
        <v>40</v>
      </c>
      <c r="D112" s="766"/>
      <c r="E112" s="321"/>
      <c r="F112" s="321"/>
      <c r="G112" s="309"/>
      <c r="H112" s="309"/>
      <c r="I112" s="308"/>
      <c r="J112" s="307"/>
      <c r="K112" s="309"/>
      <c r="L112" s="308"/>
      <c r="M112" s="308"/>
      <c r="N112" s="700">
        <f t="shared" si="12"/>
        <v>0</v>
      </c>
      <c r="O112" s="701">
        <f t="shared" si="13"/>
        <v>0</v>
      </c>
      <c r="P112" s="702"/>
      <c r="Q112" s="703"/>
      <c r="R112" s="703"/>
      <c r="S112" s="703"/>
      <c r="T112" s="703"/>
      <c r="U112" s="703"/>
      <c r="V112" s="704"/>
      <c r="W112" s="705"/>
      <c r="X112" s="705"/>
      <c r="Y112" s="705"/>
      <c r="Z112" s="704"/>
      <c r="AA112" s="308"/>
      <c r="AB112" s="309"/>
      <c r="AC112" s="309"/>
      <c r="AD112" s="309"/>
      <c r="AE112" s="758"/>
      <c r="AF112" s="758"/>
      <c r="AG112" s="327"/>
      <c r="AH112" s="327"/>
      <c r="AI112" s="308"/>
      <c r="AJ112" s="163"/>
      <c r="AK112" s="164"/>
      <c r="AL112" s="774"/>
      <c r="AM112" s="333"/>
      <c r="AN112" s="334"/>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3.5" x14ac:dyDescent="0.2">
      <c r="A113" s="35"/>
      <c r="B113" s="36"/>
      <c r="C113" s="33">
        <v>41</v>
      </c>
      <c r="D113" s="766"/>
      <c r="E113" s="321"/>
      <c r="F113" s="321"/>
      <c r="G113" s="309"/>
      <c r="H113" s="309"/>
      <c r="I113" s="308"/>
      <c r="J113" s="307"/>
      <c r="K113" s="309"/>
      <c r="L113" s="308"/>
      <c r="M113" s="308"/>
      <c r="N113" s="700">
        <f t="shared" si="12"/>
        <v>0</v>
      </c>
      <c r="O113" s="701">
        <f t="shared" si="13"/>
        <v>0</v>
      </c>
      <c r="P113" s="702"/>
      <c r="Q113" s="703"/>
      <c r="R113" s="703"/>
      <c r="S113" s="703"/>
      <c r="T113" s="703"/>
      <c r="U113" s="703"/>
      <c r="V113" s="704"/>
      <c r="W113" s="705"/>
      <c r="X113" s="705"/>
      <c r="Y113" s="705"/>
      <c r="Z113" s="704"/>
      <c r="AA113" s="308"/>
      <c r="AB113" s="309"/>
      <c r="AC113" s="309"/>
      <c r="AD113" s="309"/>
      <c r="AE113" s="758"/>
      <c r="AF113" s="758"/>
      <c r="AG113" s="327"/>
      <c r="AH113" s="327"/>
      <c r="AI113" s="308"/>
      <c r="AJ113" s="163"/>
      <c r="AK113" s="164"/>
      <c r="AL113" s="774"/>
      <c r="AM113" s="333"/>
      <c r="AN113" s="334"/>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3.5" x14ac:dyDescent="0.2">
      <c r="A114" s="35"/>
      <c r="B114" s="36"/>
      <c r="C114" s="33">
        <v>42</v>
      </c>
      <c r="D114" s="766"/>
      <c r="E114" s="321"/>
      <c r="F114" s="321"/>
      <c r="G114" s="309"/>
      <c r="H114" s="309"/>
      <c r="I114" s="308"/>
      <c r="J114" s="307"/>
      <c r="K114" s="309"/>
      <c r="L114" s="308"/>
      <c r="M114" s="308"/>
      <c r="N114" s="700">
        <f t="shared" si="12"/>
        <v>0</v>
      </c>
      <c r="O114" s="701">
        <f t="shared" si="13"/>
        <v>0</v>
      </c>
      <c r="P114" s="702"/>
      <c r="Q114" s="703"/>
      <c r="R114" s="703"/>
      <c r="S114" s="703"/>
      <c r="T114" s="703"/>
      <c r="U114" s="703"/>
      <c r="V114" s="704"/>
      <c r="W114" s="705"/>
      <c r="X114" s="705"/>
      <c r="Y114" s="705"/>
      <c r="Z114" s="704"/>
      <c r="AA114" s="308"/>
      <c r="AB114" s="309"/>
      <c r="AC114" s="309"/>
      <c r="AD114" s="309"/>
      <c r="AE114" s="758"/>
      <c r="AF114" s="758"/>
      <c r="AG114" s="327"/>
      <c r="AH114" s="327"/>
      <c r="AI114" s="308"/>
      <c r="AJ114" s="163"/>
      <c r="AK114" s="164"/>
      <c r="AL114" s="774"/>
      <c r="AM114" s="333"/>
      <c r="AN114" s="334"/>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3.5" x14ac:dyDescent="0.2">
      <c r="A115" s="35"/>
      <c r="B115" s="36"/>
      <c r="C115" s="32">
        <v>43</v>
      </c>
      <c r="D115" s="766"/>
      <c r="E115" s="321"/>
      <c r="F115" s="321"/>
      <c r="G115" s="309"/>
      <c r="H115" s="309"/>
      <c r="I115" s="308"/>
      <c r="J115" s="307"/>
      <c r="K115" s="309"/>
      <c r="L115" s="308"/>
      <c r="M115" s="308"/>
      <c r="N115" s="700">
        <f t="shared" si="12"/>
        <v>0</v>
      </c>
      <c r="O115" s="701">
        <f t="shared" si="13"/>
        <v>0</v>
      </c>
      <c r="P115" s="702"/>
      <c r="Q115" s="703"/>
      <c r="R115" s="703"/>
      <c r="S115" s="703"/>
      <c r="T115" s="703"/>
      <c r="U115" s="703"/>
      <c r="V115" s="704"/>
      <c r="W115" s="705"/>
      <c r="X115" s="705"/>
      <c r="Y115" s="705"/>
      <c r="Z115" s="704"/>
      <c r="AA115" s="308"/>
      <c r="AB115" s="309"/>
      <c r="AC115" s="309"/>
      <c r="AD115" s="309"/>
      <c r="AE115" s="758"/>
      <c r="AF115" s="758"/>
      <c r="AG115" s="327"/>
      <c r="AH115" s="327"/>
      <c r="AI115" s="308"/>
      <c r="AJ115" s="163"/>
      <c r="AK115" s="164"/>
      <c r="AL115" s="774"/>
      <c r="AM115" s="333"/>
      <c r="AN115" s="334"/>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3.5" x14ac:dyDescent="0.2">
      <c r="A116" s="35"/>
      <c r="B116" s="36"/>
      <c r="C116" s="33">
        <v>44</v>
      </c>
      <c r="D116" s="766"/>
      <c r="E116" s="321"/>
      <c r="F116" s="321"/>
      <c r="G116" s="309"/>
      <c r="H116" s="309"/>
      <c r="I116" s="308"/>
      <c r="J116" s="307"/>
      <c r="K116" s="309"/>
      <c r="L116" s="308"/>
      <c r="M116" s="308"/>
      <c r="N116" s="700">
        <f t="shared" si="12"/>
        <v>0</v>
      </c>
      <c r="O116" s="701">
        <f t="shared" si="13"/>
        <v>0</v>
      </c>
      <c r="P116" s="702"/>
      <c r="Q116" s="703"/>
      <c r="R116" s="703"/>
      <c r="S116" s="703"/>
      <c r="T116" s="703"/>
      <c r="U116" s="703"/>
      <c r="V116" s="704"/>
      <c r="W116" s="705"/>
      <c r="X116" s="705"/>
      <c r="Y116" s="705"/>
      <c r="Z116" s="704"/>
      <c r="AA116" s="308"/>
      <c r="AB116" s="309"/>
      <c r="AC116" s="309"/>
      <c r="AD116" s="309"/>
      <c r="AE116" s="758"/>
      <c r="AF116" s="758"/>
      <c r="AG116" s="327"/>
      <c r="AH116" s="327"/>
      <c r="AI116" s="308"/>
      <c r="AJ116" s="163"/>
      <c r="AK116" s="164"/>
      <c r="AL116" s="774"/>
      <c r="AM116" s="333"/>
      <c r="AN116" s="334"/>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3.5" x14ac:dyDescent="0.2">
      <c r="A117" s="35"/>
      <c r="B117" s="36"/>
      <c r="C117" s="33">
        <v>45</v>
      </c>
      <c r="D117" s="766"/>
      <c r="E117" s="321"/>
      <c r="F117" s="321"/>
      <c r="G117" s="309"/>
      <c r="H117" s="309"/>
      <c r="I117" s="308"/>
      <c r="J117" s="307"/>
      <c r="K117" s="309"/>
      <c r="L117" s="308"/>
      <c r="M117" s="308"/>
      <c r="N117" s="700">
        <f t="shared" si="12"/>
        <v>0</v>
      </c>
      <c r="O117" s="701">
        <f t="shared" si="13"/>
        <v>0</v>
      </c>
      <c r="P117" s="702"/>
      <c r="Q117" s="703"/>
      <c r="R117" s="703"/>
      <c r="S117" s="703"/>
      <c r="T117" s="703"/>
      <c r="U117" s="703"/>
      <c r="V117" s="704"/>
      <c r="W117" s="705"/>
      <c r="X117" s="705"/>
      <c r="Y117" s="705"/>
      <c r="Z117" s="704"/>
      <c r="AA117" s="308"/>
      <c r="AB117" s="309"/>
      <c r="AC117" s="309"/>
      <c r="AD117" s="309"/>
      <c r="AE117" s="758"/>
      <c r="AF117" s="758"/>
      <c r="AG117" s="327"/>
      <c r="AH117" s="327"/>
      <c r="AI117" s="308"/>
      <c r="AJ117" s="163"/>
      <c r="AK117" s="164"/>
      <c r="AL117" s="774"/>
      <c r="AM117" s="333"/>
      <c r="AN117" s="334"/>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3.5" x14ac:dyDescent="0.2">
      <c r="A118" s="35"/>
      <c r="B118" s="36"/>
      <c r="C118" s="32">
        <v>46</v>
      </c>
      <c r="D118" s="766"/>
      <c r="E118" s="321"/>
      <c r="F118" s="321"/>
      <c r="G118" s="309"/>
      <c r="H118" s="309"/>
      <c r="I118" s="308"/>
      <c r="J118" s="307"/>
      <c r="K118" s="309"/>
      <c r="L118" s="308"/>
      <c r="M118" s="308"/>
      <c r="N118" s="700">
        <f t="shared" si="12"/>
        <v>0</v>
      </c>
      <c r="O118" s="701">
        <f t="shared" si="13"/>
        <v>0</v>
      </c>
      <c r="P118" s="702"/>
      <c r="Q118" s="703"/>
      <c r="R118" s="703"/>
      <c r="S118" s="703"/>
      <c r="T118" s="703"/>
      <c r="U118" s="703"/>
      <c r="V118" s="704"/>
      <c r="W118" s="705"/>
      <c r="X118" s="705"/>
      <c r="Y118" s="705"/>
      <c r="Z118" s="704"/>
      <c r="AA118" s="308"/>
      <c r="AB118" s="309"/>
      <c r="AC118" s="309"/>
      <c r="AD118" s="309"/>
      <c r="AE118" s="758"/>
      <c r="AF118" s="758"/>
      <c r="AG118" s="327"/>
      <c r="AH118" s="327"/>
      <c r="AI118" s="308"/>
      <c r="AJ118" s="163"/>
      <c r="AK118" s="164"/>
      <c r="AL118" s="774"/>
      <c r="AM118" s="333"/>
      <c r="AN118" s="334"/>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3.5" x14ac:dyDescent="0.2">
      <c r="A119" s="35"/>
      <c r="B119" s="36"/>
      <c r="C119" s="33">
        <v>47</v>
      </c>
      <c r="D119" s="766"/>
      <c r="E119" s="321"/>
      <c r="F119" s="321"/>
      <c r="G119" s="309"/>
      <c r="H119" s="309"/>
      <c r="I119" s="308"/>
      <c r="J119" s="307"/>
      <c r="K119" s="309"/>
      <c r="L119" s="308"/>
      <c r="M119" s="308"/>
      <c r="N119" s="700">
        <f t="shared" si="12"/>
        <v>0</v>
      </c>
      <c r="O119" s="701">
        <f t="shared" si="13"/>
        <v>0</v>
      </c>
      <c r="P119" s="702"/>
      <c r="Q119" s="703"/>
      <c r="R119" s="703"/>
      <c r="S119" s="703"/>
      <c r="T119" s="703"/>
      <c r="U119" s="703"/>
      <c r="V119" s="704"/>
      <c r="W119" s="705"/>
      <c r="X119" s="705"/>
      <c r="Y119" s="705"/>
      <c r="Z119" s="704"/>
      <c r="AA119" s="308"/>
      <c r="AB119" s="309"/>
      <c r="AC119" s="309"/>
      <c r="AD119" s="309"/>
      <c r="AE119" s="758"/>
      <c r="AF119" s="758"/>
      <c r="AG119" s="327"/>
      <c r="AH119" s="327"/>
      <c r="AI119" s="308"/>
      <c r="AJ119" s="163"/>
      <c r="AK119" s="164"/>
      <c r="AL119" s="774"/>
      <c r="AM119" s="333"/>
      <c r="AN119" s="334"/>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3.5" x14ac:dyDescent="0.2">
      <c r="A120" s="35"/>
      <c r="B120" s="36"/>
      <c r="C120" s="33">
        <v>48</v>
      </c>
      <c r="D120" s="766"/>
      <c r="E120" s="321"/>
      <c r="F120" s="321"/>
      <c r="G120" s="309"/>
      <c r="H120" s="309"/>
      <c r="I120" s="308"/>
      <c r="J120" s="307"/>
      <c r="K120" s="309"/>
      <c r="L120" s="308"/>
      <c r="M120" s="308"/>
      <c r="N120" s="700">
        <f t="shared" si="12"/>
        <v>0</v>
      </c>
      <c r="O120" s="701">
        <f t="shared" si="13"/>
        <v>0</v>
      </c>
      <c r="P120" s="702"/>
      <c r="Q120" s="703"/>
      <c r="R120" s="703"/>
      <c r="S120" s="703"/>
      <c r="T120" s="703"/>
      <c r="U120" s="703"/>
      <c r="V120" s="704"/>
      <c r="W120" s="705"/>
      <c r="X120" s="705"/>
      <c r="Y120" s="705"/>
      <c r="Z120" s="704"/>
      <c r="AA120" s="308"/>
      <c r="AB120" s="309"/>
      <c r="AC120" s="309"/>
      <c r="AD120" s="309"/>
      <c r="AE120" s="758"/>
      <c r="AF120" s="758"/>
      <c r="AG120" s="327"/>
      <c r="AH120" s="327"/>
      <c r="AI120" s="308"/>
      <c r="AJ120" s="163"/>
      <c r="AK120" s="164"/>
      <c r="AL120" s="774"/>
      <c r="AM120" s="333"/>
      <c r="AN120" s="334"/>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3.5" x14ac:dyDescent="0.2">
      <c r="A121" s="35"/>
      <c r="B121" s="36"/>
      <c r="C121" s="32">
        <v>49</v>
      </c>
      <c r="D121" s="766"/>
      <c r="E121" s="321"/>
      <c r="F121" s="321"/>
      <c r="G121" s="309"/>
      <c r="H121" s="309"/>
      <c r="I121" s="308"/>
      <c r="J121" s="307"/>
      <c r="K121" s="309"/>
      <c r="L121" s="308"/>
      <c r="M121" s="308"/>
      <c r="N121" s="700">
        <f t="shared" si="12"/>
        <v>0</v>
      </c>
      <c r="O121" s="701">
        <f t="shared" si="13"/>
        <v>0</v>
      </c>
      <c r="P121" s="702"/>
      <c r="Q121" s="703"/>
      <c r="R121" s="703"/>
      <c r="S121" s="703"/>
      <c r="T121" s="703"/>
      <c r="U121" s="703"/>
      <c r="V121" s="704"/>
      <c r="W121" s="705"/>
      <c r="X121" s="705"/>
      <c r="Y121" s="705"/>
      <c r="Z121" s="704"/>
      <c r="AA121" s="308"/>
      <c r="AB121" s="309"/>
      <c r="AC121" s="309"/>
      <c r="AD121" s="309"/>
      <c r="AE121" s="758"/>
      <c r="AF121" s="758"/>
      <c r="AG121" s="327"/>
      <c r="AH121" s="327"/>
      <c r="AI121" s="308"/>
      <c r="AJ121" s="163"/>
      <c r="AK121" s="164"/>
      <c r="AL121" s="774"/>
      <c r="AM121" s="333"/>
      <c r="AN121" s="334"/>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3.5" x14ac:dyDescent="0.2">
      <c r="A122" s="35"/>
      <c r="B122" s="36"/>
      <c r="C122" s="33">
        <v>50</v>
      </c>
      <c r="D122" s="766"/>
      <c r="E122" s="321"/>
      <c r="F122" s="321"/>
      <c r="G122" s="309"/>
      <c r="H122" s="309"/>
      <c r="I122" s="308"/>
      <c r="J122" s="307"/>
      <c r="K122" s="309"/>
      <c r="L122" s="308"/>
      <c r="M122" s="308"/>
      <c r="N122" s="700">
        <f t="shared" si="12"/>
        <v>0</v>
      </c>
      <c r="O122" s="701">
        <f t="shared" si="13"/>
        <v>0</v>
      </c>
      <c r="P122" s="702"/>
      <c r="Q122" s="703"/>
      <c r="R122" s="703"/>
      <c r="S122" s="703"/>
      <c r="T122" s="703"/>
      <c r="U122" s="703"/>
      <c r="V122" s="704"/>
      <c r="W122" s="705"/>
      <c r="X122" s="705"/>
      <c r="Y122" s="705"/>
      <c r="Z122" s="704"/>
      <c r="AA122" s="308"/>
      <c r="AB122" s="309"/>
      <c r="AC122" s="309"/>
      <c r="AD122" s="309"/>
      <c r="AE122" s="758"/>
      <c r="AF122" s="758"/>
      <c r="AG122" s="327"/>
      <c r="AH122" s="327"/>
      <c r="AI122" s="308"/>
      <c r="AJ122" s="163"/>
      <c r="AK122" s="164"/>
      <c r="AL122" s="774"/>
      <c r="AM122" s="333"/>
      <c r="AN122" s="334"/>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3.5" x14ac:dyDescent="0.2">
      <c r="A123" s="35"/>
      <c r="B123" s="36"/>
      <c r="C123" s="33">
        <v>51</v>
      </c>
      <c r="D123" s="766"/>
      <c r="E123" s="321"/>
      <c r="F123" s="321"/>
      <c r="G123" s="309"/>
      <c r="H123" s="309"/>
      <c r="I123" s="308"/>
      <c r="J123" s="307"/>
      <c r="K123" s="309"/>
      <c r="L123" s="308"/>
      <c r="M123" s="308"/>
      <c r="N123" s="700">
        <f t="shared" si="12"/>
        <v>0</v>
      </c>
      <c r="O123" s="701">
        <f t="shared" si="13"/>
        <v>0</v>
      </c>
      <c r="P123" s="702"/>
      <c r="Q123" s="703"/>
      <c r="R123" s="703"/>
      <c r="S123" s="703"/>
      <c r="T123" s="703"/>
      <c r="U123" s="703"/>
      <c r="V123" s="704"/>
      <c r="W123" s="705"/>
      <c r="X123" s="705"/>
      <c r="Y123" s="705"/>
      <c r="Z123" s="704"/>
      <c r="AA123" s="308"/>
      <c r="AB123" s="309"/>
      <c r="AC123" s="309"/>
      <c r="AD123" s="309"/>
      <c r="AE123" s="758"/>
      <c r="AF123" s="758"/>
      <c r="AG123" s="327"/>
      <c r="AH123" s="327"/>
      <c r="AI123" s="308"/>
      <c r="AJ123" s="163"/>
      <c r="AK123" s="164"/>
      <c r="AL123" s="774"/>
      <c r="AM123" s="333"/>
      <c r="AN123" s="334"/>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3.5" x14ac:dyDescent="0.2">
      <c r="A124" s="35"/>
      <c r="B124" s="36"/>
      <c r="C124" s="32">
        <v>52</v>
      </c>
      <c r="D124" s="766"/>
      <c r="E124" s="321"/>
      <c r="F124" s="321"/>
      <c r="G124" s="309"/>
      <c r="H124" s="309"/>
      <c r="I124" s="308"/>
      <c r="J124" s="307"/>
      <c r="K124" s="309"/>
      <c r="L124" s="308"/>
      <c r="M124" s="308"/>
      <c r="N124" s="700">
        <f t="shared" si="12"/>
        <v>0</v>
      </c>
      <c r="O124" s="701">
        <f t="shared" si="13"/>
        <v>0</v>
      </c>
      <c r="P124" s="702"/>
      <c r="Q124" s="703"/>
      <c r="R124" s="703"/>
      <c r="S124" s="703"/>
      <c r="T124" s="703"/>
      <c r="U124" s="703"/>
      <c r="V124" s="704"/>
      <c r="W124" s="705"/>
      <c r="X124" s="705"/>
      <c r="Y124" s="705"/>
      <c r="Z124" s="704"/>
      <c r="AA124" s="308"/>
      <c r="AB124" s="309"/>
      <c r="AC124" s="309"/>
      <c r="AD124" s="309"/>
      <c r="AE124" s="758"/>
      <c r="AF124" s="758"/>
      <c r="AG124" s="327"/>
      <c r="AH124" s="327"/>
      <c r="AI124" s="308"/>
      <c r="AJ124" s="163"/>
      <c r="AK124" s="164"/>
      <c r="AL124" s="774"/>
      <c r="AM124" s="333"/>
      <c r="AN124" s="334"/>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3.5" x14ac:dyDescent="0.2">
      <c r="A125" s="35"/>
      <c r="B125" s="36"/>
      <c r="C125" s="33">
        <v>53</v>
      </c>
      <c r="D125" s="766"/>
      <c r="E125" s="321"/>
      <c r="F125" s="321"/>
      <c r="G125" s="309"/>
      <c r="H125" s="309"/>
      <c r="I125" s="308"/>
      <c r="J125" s="307"/>
      <c r="K125" s="309"/>
      <c r="L125" s="308"/>
      <c r="M125" s="308"/>
      <c r="N125" s="700">
        <f t="shared" si="12"/>
        <v>0</v>
      </c>
      <c r="O125" s="701">
        <f t="shared" si="13"/>
        <v>0</v>
      </c>
      <c r="P125" s="702"/>
      <c r="Q125" s="703"/>
      <c r="R125" s="703"/>
      <c r="S125" s="703"/>
      <c r="T125" s="703"/>
      <c r="U125" s="703"/>
      <c r="V125" s="704"/>
      <c r="W125" s="705"/>
      <c r="X125" s="705"/>
      <c r="Y125" s="705"/>
      <c r="Z125" s="704"/>
      <c r="AA125" s="308"/>
      <c r="AB125" s="309"/>
      <c r="AC125" s="309"/>
      <c r="AD125" s="309"/>
      <c r="AE125" s="758"/>
      <c r="AF125" s="758"/>
      <c r="AG125" s="327"/>
      <c r="AH125" s="327"/>
      <c r="AI125" s="308"/>
      <c r="AJ125" s="163"/>
      <c r="AK125" s="164"/>
      <c r="AL125" s="774"/>
      <c r="AM125" s="333"/>
      <c r="AN125" s="334"/>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3.5" x14ac:dyDescent="0.2">
      <c r="A126" s="35"/>
      <c r="B126" s="36"/>
      <c r="C126" s="33">
        <v>54</v>
      </c>
      <c r="D126" s="766"/>
      <c r="E126" s="321"/>
      <c r="F126" s="321"/>
      <c r="G126" s="309"/>
      <c r="H126" s="309"/>
      <c r="I126" s="308"/>
      <c r="J126" s="307"/>
      <c r="K126" s="309"/>
      <c r="L126" s="308"/>
      <c r="M126" s="308"/>
      <c r="N126" s="700">
        <f t="shared" si="12"/>
        <v>0</v>
      </c>
      <c r="O126" s="701">
        <f t="shared" si="13"/>
        <v>0</v>
      </c>
      <c r="P126" s="702"/>
      <c r="Q126" s="703"/>
      <c r="R126" s="703"/>
      <c r="S126" s="703"/>
      <c r="T126" s="703"/>
      <c r="U126" s="703"/>
      <c r="V126" s="704"/>
      <c r="W126" s="705"/>
      <c r="X126" s="705"/>
      <c r="Y126" s="705"/>
      <c r="Z126" s="704"/>
      <c r="AA126" s="308"/>
      <c r="AB126" s="309"/>
      <c r="AC126" s="309"/>
      <c r="AD126" s="309"/>
      <c r="AE126" s="758"/>
      <c r="AF126" s="758"/>
      <c r="AG126" s="327"/>
      <c r="AH126" s="327"/>
      <c r="AI126" s="308"/>
      <c r="AJ126" s="163"/>
      <c r="AK126" s="164"/>
      <c r="AL126" s="774"/>
      <c r="AM126" s="333"/>
      <c r="AN126" s="334"/>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3.5" x14ac:dyDescent="0.2">
      <c r="A127" s="35"/>
      <c r="B127" s="36"/>
      <c r="C127" s="32">
        <v>55</v>
      </c>
      <c r="D127" s="766"/>
      <c r="E127" s="321"/>
      <c r="F127" s="321"/>
      <c r="G127" s="309"/>
      <c r="H127" s="309"/>
      <c r="I127" s="308"/>
      <c r="J127" s="307"/>
      <c r="K127" s="309"/>
      <c r="L127" s="308"/>
      <c r="M127" s="308"/>
      <c r="N127" s="700">
        <f t="shared" si="12"/>
        <v>0</v>
      </c>
      <c r="O127" s="701">
        <f t="shared" si="13"/>
        <v>0</v>
      </c>
      <c r="P127" s="702"/>
      <c r="Q127" s="703"/>
      <c r="R127" s="703"/>
      <c r="S127" s="703"/>
      <c r="T127" s="703"/>
      <c r="U127" s="703"/>
      <c r="V127" s="704"/>
      <c r="W127" s="705"/>
      <c r="X127" s="705"/>
      <c r="Y127" s="705"/>
      <c r="Z127" s="704"/>
      <c r="AA127" s="308"/>
      <c r="AB127" s="309"/>
      <c r="AC127" s="309"/>
      <c r="AD127" s="309"/>
      <c r="AE127" s="758"/>
      <c r="AF127" s="758"/>
      <c r="AG127" s="327"/>
      <c r="AH127" s="327"/>
      <c r="AI127" s="308"/>
      <c r="AJ127" s="163"/>
      <c r="AK127" s="164"/>
      <c r="AL127" s="774"/>
      <c r="AM127" s="333"/>
      <c r="AN127" s="334"/>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3.5" x14ac:dyDescent="0.2">
      <c r="A128" s="35"/>
      <c r="B128" s="36"/>
      <c r="C128" s="33">
        <v>56</v>
      </c>
      <c r="D128" s="766"/>
      <c r="E128" s="321"/>
      <c r="F128" s="321"/>
      <c r="G128" s="309"/>
      <c r="H128" s="309"/>
      <c r="I128" s="308"/>
      <c r="J128" s="307"/>
      <c r="K128" s="309"/>
      <c r="L128" s="308"/>
      <c r="M128" s="308"/>
      <c r="N128" s="700">
        <f t="shared" si="12"/>
        <v>0</v>
      </c>
      <c r="O128" s="701">
        <f t="shared" si="13"/>
        <v>0</v>
      </c>
      <c r="P128" s="702"/>
      <c r="Q128" s="703"/>
      <c r="R128" s="703"/>
      <c r="S128" s="703"/>
      <c r="T128" s="703"/>
      <c r="U128" s="703"/>
      <c r="V128" s="704"/>
      <c r="W128" s="705"/>
      <c r="X128" s="705"/>
      <c r="Y128" s="705"/>
      <c r="Z128" s="704"/>
      <c r="AA128" s="308"/>
      <c r="AB128" s="309"/>
      <c r="AC128" s="309"/>
      <c r="AD128" s="309"/>
      <c r="AE128" s="758"/>
      <c r="AF128" s="758"/>
      <c r="AG128" s="327"/>
      <c r="AH128" s="327"/>
      <c r="AI128" s="308"/>
      <c r="AJ128" s="163"/>
      <c r="AK128" s="164"/>
      <c r="AL128" s="774"/>
      <c r="AM128" s="333"/>
      <c r="AN128" s="334"/>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3.5" x14ac:dyDescent="0.2">
      <c r="A129" s="35"/>
      <c r="B129" s="36"/>
      <c r="C129" s="33">
        <v>57</v>
      </c>
      <c r="D129" s="766"/>
      <c r="E129" s="321"/>
      <c r="F129" s="321"/>
      <c r="G129" s="309"/>
      <c r="H129" s="309"/>
      <c r="I129" s="308"/>
      <c r="J129" s="307"/>
      <c r="K129" s="309"/>
      <c r="L129" s="308"/>
      <c r="M129" s="308"/>
      <c r="N129" s="700">
        <f t="shared" si="12"/>
        <v>0</v>
      </c>
      <c r="O129" s="701">
        <f t="shared" si="13"/>
        <v>0</v>
      </c>
      <c r="P129" s="702"/>
      <c r="Q129" s="703"/>
      <c r="R129" s="703"/>
      <c r="S129" s="703"/>
      <c r="T129" s="703"/>
      <c r="U129" s="703"/>
      <c r="V129" s="704"/>
      <c r="W129" s="705"/>
      <c r="X129" s="705"/>
      <c r="Y129" s="705"/>
      <c r="Z129" s="704"/>
      <c r="AA129" s="308"/>
      <c r="AB129" s="309"/>
      <c r="AC129" s="309"/>
      <c r="AD129" s="309"/>
      <c r="AE129" s="758"/>
      <c r="AF129" s="758"/>
      <c r="AG129" s="327"/>
      <c r="AH129" s="327"/>
      <c r="AI129" s="308"/>
      <c r="AJ129" s="163"/>
      <c r="AK129" s="164"/>
      <c r="AL129" s="774"/>
      <c r="AM129" s="333"/>
      <c r="AN129" s="334"/>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3.5" x14ac:dyDescent="0.2">
      <c r="A130" s="35"/>
      <c r="B130" s="36"/>
      <c r="C130" s="32">
        <v>58</v>
      </c>
      <c r="D130" s="766"/>
      <c r="E130" s="321"/>
      <c r="F130" s="321"/>
      <c r="G130" s="309"/>
      <c r="H130" s="309"/>
      <c r="I130" s="308"/>
      <c r="J130" s="307"/>
      <c r="K130" s="309"/>
      <c r="L130" s="308"/>
      <c r="M130" s="308"/>
      <c r="N130" s="700">
        <f t="shared" si="12"/>
        <v>0</v>
      </c>
      <c r="O130" s="701">
        <f t="shared" si="13"/>
        <v>0</v>
      </c>
      <c r="P130" s="702"/>
      <c r="Q130" s="703"/>
      <c r="R130" s="703"/>
      <c r="S130" s="703"/>
      <c r="T130" s="703"/>
      <c r="U130" s="703"/>
      <c r="V130" s="704"/>
      <c r="W130" s="705"/>
      <c r="X130" s="705"/>
      <c r="Y130" s="705"/>
      <c r="Z130" s="704"/>
      <c r="AA130" s="308"/>
      <c r="AB130" s="309"/>
      <c r="AC130" s="309"/>
      <c r="AD130" s="309"/>
      <c r="AE130" s="758"/>
      <c r="AF130" s="758"/>
      <c r="AG130" s="327"/>
      <c r="AH130" s="327"/>
      <c r="AI130" s="308"/>
      <c r="AJ130" s="163"/>
      <c r="AK130" s="164"/>
      <c r="AL130" s="774"/>
      <c r="AM130" s="333"/>
      <c r="AN130" s="334"/>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3.5" x14ac:dyDescent="0.2">
      <c r="A131" s="35"/>
      <c r="B131" s="36"/>
      <c r="C131" s="33">
        <v>59</v>
      </c>
      <c r="D131" s="766"/>
      <c r="E131" s="321"/>
      <c r="F131" s="321"/>
      <c r="G131" s="309"/>
      <c r="H131" s="309"/>
      <c r="I131" s="308"/>
      <c r="J131" s="307"/>
      <c r="K131" s="309"/>
      <c r="L131" s="308"/>
      <c r="M131" s="308"/>
      <c r="N131" s="700">
        <f t="shared" si="12"/>
        <v>0</v>
      </c>
      <c r="O131" s="701">
        <f t="shared" si="13"/>
        <v>0</v>
      </c>
      <c r="P131" s="702"/>
      <c r="Q131" s="703"/>
      <c r="R131" s="703"/>
      <c r="S131" s="703"/>
      <c r="T131" s="703"/>
      <c r="U131" s="703"/>
      <c r="V131" s="704"/>
      <c r="W131" s="705"/>
      <c r="X131" s="705"/>
      <c r="Y131" s="705"/>
      <c r="Z131" s="704"/>
      <c r="AA131" s="308"/>
      <c r="AB131" s="309"/>
      <c r="AC131" s="309"/>
      <c r="AD131" s="309"/>
      <c r="AE131" s="758"/>
      <c r="AF131" s="758"/>
      <c r="AG131" s="327"/>
      <c r="AH131" s="327"/>
      <c r="AI131" s="308"/>
      <c r="AJ131" s="163"/>
      <c r="AK131" s="164"/>
      <c r="AL131" s="774"/>
      <c r="AM131" s="333"/>
      <c r="AN131" s="334"/>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3.5" x14ac:dyDescent="0.2">
      <c r="A132" s="35"/>
      <c r="B132" s="36"/>
      <c r="C132" s="33">
        <v>60</v>
      </c>
      <c r="D132" s="766"/>
      <c r="E132" s="321"/>
      <c r="F132" s="321"/>
      <c r="G132" s="309"/>
      <c r="H132" s="309"/>
      <c r="I132" s="308"/>
      <c r="J132" s="307"/>
      <c r="K132" s="309"/>
      <c r="L132" s="308"/>
      <c r="M132" s="308"/>
      <c r="N132" s="700">
        <f t="shared" si="12"/>
        <v>0</v>
      </c>
      <c r="O132" s="701">
        <f t="shared" si="13"/>
        <v>0</v>
      </c>
      <c r="P132" s="702"/>
      <c r="Q132" s="703"/>
      <c r="R132" s="703"/>
      <c r="S132" s="703"/>
      <c r="T132" s="703"/>
      <c r="U132" s="703"/>
      <c r="V132" s="704"/>
      <c r="W132" s="705"/>
      <c r="X132" s="705"/>
      <c r="Y132" s="705"/>
      <c r="Z132" s="704"/>
      <c r="AA132" s="308"/>
      <c r="AB132" s="309"/>
      <c r="AC132" s="309"/>
      <c r="AD132" s="309"/>
      <c r="AE132" s="758"/>
      <c r="AF132" s="758"/>
      <c r="AG132" s="327"/>
      <c r="AH132" s="327"/>
      <c r="AI132" s="308"/>
      <c r="AJ132" s="163"/>
      <c r="AK132" s="164"/>
      <c r="AL132" s="774"/>
      <c r="AM132" s="333"/>
      <c r="AN132" s="334"/>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3.5" x14ac:dyDescent="0.2">
      <c r="A133" s="35"/>
      <c r="B133" s="36"/>
      <c r="C133" s="32">
        <v>61</v>
      </c>
      <c r="D133" s="766"/>
      <c r="E133" s="321"/>
      <c r="F133" s="321"/>
      <c r="G133" s="309"/>
      <c r="H133" s="309"/>
      <c r="I133" s="308"/>
      <c r="J133" s="307"/>
      <c r="K133" s="309"/>
      <c r="L133" s="308"/>
      <c r="M133" s="308"/>
      <c r="N133" s="700">
        <f t="shared" si="12"/>
        <v>0</v>
      </c>
      <c r="O133" s="701">
        <f t="shared" si="13"/>
        <v>0</v>
      </c>
      <c r="P133" s="702"/>
      <c r="Q133" s="703"/>
      <c r="R133" s="703"/>
      <c r="S133" s="703"/>
      <c r="T133" s="703"/>
      <c r="U133" s="703"/>
      <c r="V133" s="704"/>
      <c r="W133" s="705"/>
      <c r="X133" s="705"/>
      <c r="Y133" s="705"/>
      <c r="Z133" s="704"/>
      <c r="AA133" s="308"/>
      <c r="AB133" s="309"/>
      <c r="AC133" s="309"/>
      <c r="AD133" s="309"/>
      <c r="AE133" s="758"/>
      <c r="AF133" s="758"/>
      <c r="AG133" s="327"/>
      <c r="AH133" s="327"/>
      <c r="AI133" s="308"/>
      <c r="AJ133" s="163"/>
      <c r="AK133" s="164"/>
      <c r="AL133" s="774"/>
      <c r="AM133" s="333"/>
      <c r="AN133" s="334"/>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3.5" x14ac:dyDescent="0.2">
      <c r="A134" s="35"/>
      <c r="B134" s="36"/>
      <c r="C134" s="33">
        <v>62</v>
      </c>
      <c r="D134" s="766"/>
      <c r="E134" s="321"/>
      <c r="F134" s="321"/>
      <c r="G134" s="309"/>
      <c r="H134" s="309"/>
      <c r="I134" s="308"/>
      <c r="J134" s="307"/>
      <c r="K134" s="309"/>
      <c r="L134" s="308"/>
      <c r="M134" s="308"/>
      <c r="N134" s="700">
        <f t="shared" si="12"/>
        <v>0</v>
      </c>
      <c r="O134" s="701">
        <f t="shared" si="13"/>
        <v>0</v>
      </c>
      <c r="P134" s="702"/>
      <c r="Q134" s="703"/>
      <c r="R134" s="703"/>
      <c r="S134" s="703"/>
      <c r="T134" s="703"/>
      <c r="U134" s="703"/>
      <c r="V134" s="704"/>
      <c r="W134" s="705"/>
      <c r="X134" s="705"/>
      <c r="Y134" s="705"/>
      <c r="Z134" s="704"/>
      <c r="AA134" s="308"/>
      <c r="AB134" s="309"/>
      <c r="AC134" s="309"/>
      <c r="AD134" s="309"/>
      <c r="AE134" s="758"/>
      <c r="AF134" s="758"/>
      <c r="AG134" s="327"/>
      <c r="AH134" s="327"/>
      <c r="AI134" s="308"/>
      <c r="AJ134" s="163"/>
      <c r="AK134" s="164"/>
      <c r="AL134" s="774"/>
      <c r="AM134" s="333"/>
      <c r="AN134" s="334"/>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3.5" x14ac:dyDescent="0.2">
      <c r="A135" s="35"/>
      <c r="B135" s="36"/>
      <c r="C135" s="33">
        <v>63</v>
      </c>
      <c r="D135" s="766"/>
      <c r="E135" s="321"/>
      <c r="F135" s="321"/>
      <c r="G135" s="309"/>
      <c r="H135" s="309"/>
      <c r="I135" s="308"/>
      <c r="J135" s="307"/>
      <c r="K135" s="309"/>
      <c r="L135" s="308"/>
      <c r="M135" s="308"/>
      <c r="N135" s="700">
        <f t="shared" si="12"/>
        <v>0</v>
      </c>
      <c r="O135" s="701">
        <f t="shared" si="13"/>
        <v>0</v>
      </c>
      <c r="P135" s="702"/>
      <c r="Q135" s="703"/>
      <c r="R135" s="703"/>
      <c r="S135" s="703"/>
      <c r="T135" s="703"/>
      <c r="U135" s="703"/>
      <c r="V135" s="704"/>
      <c r="W135" s="705"/>
      <c r="X135" s="705"/>
      <c r="Y135" s="705"/>
      <c r="Z135" s="704"/>
      <c r="AA135" s="308"/>
      <c r="AB135" s="309"/>
      <c r="AC135" s="309"/>
      <c r="AD135" s="309"/>
      <c r="AE135" s="758"/>
      <c r="AF135" s="758"/>
      <c r="AG135" s="327"/>
      <c r="AH135" s="327"/>
      <c r="AI135" s="308"/>
      <c r="AJ135" s="163"/>
      <c r="AK135" s="164"/>
      <c r="AL135" s="774"/>
      <c r="AM135" s="333"/>
      <c r="AN135" s="334"/>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3.5" x14ac:dyDescent="0.2">
      <c r="A136" s="35"/>
      <c r="B136" s="36"/>
      <c r="C136" s="32">
        <v>64</v>
      </c>
      <c r="D136" s="766"/>
      <c r="E136" s="321"/>
      <c r="F136" s="321"/>
      <c r="G136" s="309"/>
      <c r="H136" s="309"/>
      <c r="I136" s="308"/>
      <c r="J136" s="307"/>
      <c r="K136" s="309"/>
      <c r="L136" s="308"/>
      <c r="M136" s="308"/>
      <c r="N136" s="700">
        <f t="shared" si="12"/>
        <v>0</v>
      </c>
      <c r="O136" s="701">
        <f t="shared" si="13"/>
        <v>0</v>
      </c>
      <c r="P136" s="702"/>
      <c r="Q136" s="703"/>
      <c r="R136" s="703"/>
      <c r="S136" s="703"/>
      <c r="T136" s="703"/>
      <c r="U136" s="703"/>
      <c r="V136" s="704"/>
      <c r="W136" s="705"/>
      <c r="X136" s="705"/>
      <c r="Y136" s="705"/>
      <c r="Z136" s="704"/>
      <c r="AA136" s="308"/>
      <c r="AB136" s="309"/>
      <c r="AC136" s="309"/>
      <c r="AD136" s="309"/>
      <c r="AE136" s="758"/>
      <c r="AF136" s="758"/>
      <c r="AG136" s="327"/>
      <c r="AH136" s="327"/>
      <c r="AI136" s="308"/>
      <c r="AJ136" s="163"/>
      <c r="AK136" s="164"/>
      <c r="AL136" s="774"/>
      <c r="AM136" s="333"/>
      <c r="AN136" s="334"/>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3.5" x14ac:dyDescent="0.2">
      <c r="A137" s="35"/>
      <c r="B137" s="36"/>
      <c r="C137" s="33">
        <v>65</v>
      </c>
      <c r="D137" s="766"/>
      <c r="E137" s="321"/>
      <c r="F137" s="321"/>
      <c r="G137" s="309"/>
      <c r="H137" s="309"/>
      <c r="I137" s="308"/>
      <c r="J137" s="307"/>
      <c r="K137" s="309"/>
      <c r="L137" s="308"/>
      <c r="M137" s="308"/>
      <c r="N137" s="700">
        <f t="shared" ref="N137:N200" si="42">O137+Z137</f>
        <v>0</v>
      </c>
      <c r="O137" s="701">
        <f t="shared" ref="O137:O200" si="43">P137+Q137+R137+S137+T137+U137+V137+W137+X137+Y137</f>
        <v>0</v>
      </c>
      <c r="P137" s="702"/>
      <c r="Q137" s="703"/>
      <c r="R137" s="703"/>
      <c r="S137" s="703"/>
      <c r="T137" s="703"/>
      <c r="U137" s="703"/>
      <c r="V137" s="704"/>
      <c r="W137" s="705"/>
      <c r="X137" s="705"/>
      <c r="Y137" s="705"/>
      <c r="Z137" s="704"/>
      <c r="AA137" s="308"/>
      <c r="AB137" s="309"/>
      <c r="AC137" s="309"/>
      <c r="AD137" s="309"/>
      <c r="AE137" s="758"/>
      <c r="AF137" s="758"/>
      <c r="AG137" s="327"/>
      <c r="AH137" s="327"/>
      <c r="AI137" s="308"/>
      <c r="AJ137" s="163"/>
      <c r="AK137" s="164"/>
      <c r="AL137" s="774"/>
      <c r="AM137" s="333"/>
      <c r="AN137" s="334"/>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3.5" x14ac:dyDescent="0.2">
      <c r="A138" s="35"/>
      <c r="B138" s="36"/>
      <c r="C138" s="33">
        <v>66</v>
      </c>
      <c r="D138" s="766"/>
      <c r="E138" s="321"/>
      <c r="F138" s="321"/>
      <c r="G138" s="309"/>
      <c r="H138" s="309"/>
      <c r="I138" s="308"/>
      <c r="J138" s="307"/>
      <c r="K138" s="309"/>
      <c r="L138" s="308"/>
      <c r="M138" s="308"/>
      <c r="N138" s="700">
        <f t="shared" si="42"/>
        <v>0</v>
      </c>
      <c r="O138" s="701">
        <f t="shared" si="43"/>
        <v>0</v>
      </c>
      <c r="P138" s="702"/>
      <c r="Q138" s="703"/>
      <c r="R138" s="703"/>
      <c r="S138" s="703"/>
      <c r="T138" s="703"/>
      <c r="U138" s="703"/>
      <c r="V138" s="704"/>
      <c r="W138" s="705"/>
      <c r="X138" s="705"/>
      <c r="Y138" s="705"/>
      <c r="Z138" s="704"/>
      <c r="AA138" s="308"/>
      <c r="AB138" s="309"/>
      <c r="AC138" s="309"/>
      <c r="AD138" s="309"/>
      <c r="AE138" s="758"/>
      <c r="AF138" s="758"/>
      <c r="AG138" s="327"/>
      <c r="AH138" s="327"/>
      <c r="AI138" s="308"/>
      <c r="AJ138" s="163"/>
      <c r="AK138" s="164"/>
      <c r="AL138" s="774"/>
      <c r="AM138" s="333"/>
      <c r="AN138" s="334"/>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3.5" x14ac:dyDescent="0.2">
      <c r="A139" s="35"/>
      <c r="B139" s="36"/>
      <c r="C139" s="32">
        <v>67</v>
      </c>
      <c r="D139" s="766"/>
      <c r="E139" s="321"/>
      <c r="F139" s="321"/>
      <c r="G139" s="309"/>
      <c r="H139" s="309"/>
      <c r="I139" s="308"/>
      <c r="J139" s="307"/>
      <c r="K139" s="309"/>
      <c r="L139" s="308"/>
      <c r="M139" s="308"/>
      <c r="N139" s="700">
        <f t="shared" si="42"/>
        <v>0</v>
      </c>
      <c r="O139" s="701">
        <f t="shared" si="43"/>
        <v>0</v>
      </c>
      <c r="P139" s="702"/>
      <c r="Q139" s="703"/>
      <c r="R139" s="703"/>
      <c r="S139" s="703"/>
      <c r="T139" s="703"/>
      <c r="U139" s="703"/>
      <c r="V139" s="704"/>
      <c r="W139" s="705"/>
      <c r="X139" s="705"/>
      <c r="Y139" s="705"/>
      <c r="Z139" s="704"/>
      <c r="AA139" s="308"/>
      <c r="AB139" s="309"/>
      <c r="AC139" s="309"/>
      <c r="AD139" s="309"/>
      <c r="AE139" s="758"/>
      <c r="AF139" s="758"/>
      <c r="AG139" s="327"/>
      <c r="AH139" s="327"/>
      <c r="AI139" s="308"/>
      <c r="AJ139" s="163"/>
      <c r="AK139" s="164"/>
      <c r="AL139" s="774"/>
      <c r="AM139" s="333"/>
      <c r="AN139" s="334"/>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3.5" x14ac:dyDescent="0.2">
      <c r="A140" s="35"/>
      <c r="B140" s="36"/>
      <c r="C140" s="33">
        <v>68</v>
      </c>
      <c r="D140" s="766"/>
      <c r="E140" s="321"/>
      <c r="F140" s="321"/>
      <c r="G140" s="309"/>
      <c r="H140" s="309"/>
      <c r="I140" s="308"/>
      <c r="J140" s="307"/>
      <c r="K140" s="309"/>
      <c r="L140" s="308"/>
      <c r="M140" s="308"/>
      <c r="N140" s="700">
        <f t="shared" si="42"/>
        <v>0</v>
      </c>
      <c r="O140" s="701">
        <f t="shared" si="43"/>
        <v>0</v>
      </c>
      <c r="P140" s="702"/>
      <c r="Q140" s="703"/>
      <c r="R140" s="703"/>
      <c r="S140" s="703"/>
      <c r="T140" s="703"/>
      <c r="U140" s="703"/>
      <c r="V140" s="704"/>
      <c r="W140" s="705"/>
      <c r="X140" s="705"/>
      <c r="Y140" s="705"/>
      <c r="Z140" s="704"/>
      <c r="AA140" s="308"/>
      <c r="AB140" s="309"/>
      <c r="AC140" s="309"/>
      <c r="AD140" s="309"/>
      <c r="AE140" s="758"/>
      <c r="AF140" s="758"/>
      <c r="AG140" s="327"/>
      <c r="AH140" s="327"/>
      <c r="AI140" s="308"/>
      <c r="AJ140" s="163"/>
      <c r="AK140" s="164"/>
      <c r="AL140" s="774"/>
      <c r="AM140" s="333"/>
      <c r="AN140" s="334"/>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3.5" x14ac:dyDescent="0.2">
      <c r="A141" s="35"/>
      <c r="B141" s="36"/>
      <c r="C141" s="33">
        <v>69</v>
      </c>
      <c r="D141" s="766"/>
      <c r="E141" s="321"/>
      <c r="F141" s="321"/>
      <c r="G141" s="309"/>
      <c r="H141" s="309"/>
      <c r="I141" s="308"/>
      <c r="J141" s="307"/>
      <c r="K141" s="309"/>
      <c r="L141" s="308"/>
      <c r="M141" s="308"/>
      <c r="N141" s="700">
        <f t="shared" si="42"/>
        <v>0</v>
      </c>
      <c r="O141" s="701">
        <f t="shared" si="43"/>
        <v>0</v>
      </c>
      <c r="P141" s="702"/>
      <c r="Q141" s="703"/>
      <c r="R141" s="703"/>
      <c r="S141" s="703"/>
      <c r="T141" s="703"/>
      <c r="U141" s="703"/>
      <c r="V141" s="704"/>
      <c r="W141" s="705"/>
      <c r="X141" s="705"/>
      <c r="Y141" s="705"/>
      <c r="Z141" s="704"/>
      <c r="AA141" s="308"/>
      <c r="AB141" s="309"/>
      <c r="AC141" s="309"/>
      <c r="AD141" s="309"/>
      <c r="AE141" s="758"/>
      <c r="AF141" s="758"/>
      <c r="AG141" s="327"/>
      <c r="AH141" s="327"/>
      <c r="AI141" s="308"/>
      <c r="AJ141" s="163"/>
      <c r="AK141" s="164"/>
      <c r="AL141" s="774"/>
      <c r="AM141" s="333"/>
      <c r="AN141" s="334"/>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3.5" x14ac:dyDescent="0.2">
      <c r="A142" s="35"/>
      <c r="B142" s="36"/>
      <c r="C142" s="32">
        <v>70</v>
      </c>
      <c r="D142" s="766"/>
      <c r="E142" s="321"/>
      <c r="F142" s="321"/>
      <c r="G142" s="309"/>
      <c r="H142" s="309"/>
      <c r="I142" s="308"/>
      <c r="J142" s="307"/>
      <c r="K142" s="309"/>
      <c r="L142" s="308"/>
      <c r="M142" s="308"/>
      <c r="N142" s="700">
        <f t="shared" si="42"/>
        <v>0</v>
      </c>
      <c r="O142" s="701">
        <f t="shared" si="43"/>
        <v>0</v>
      </c>
      <c r="P142" s="702"/>
      <c r="Q142" s="703"/>
      <c r="R142" s="703"/>
      <c r="S142" s="703"/>
      <c r="T142" s="703"/>
      <c r="U142" s="703"/>
      <c r="V142" s="704"/>
      <c r="W142" s="705"/>
      <c r="X142" s="705"/>
      <c r="Y142" s="705"/>
      <c r="Z142" s="704"/>
      <c r="AA142" s="308"/>
      <c r="AB142" s="309"/>
      <c r="AC142" s="309"/>
      <c r="AD142" s="309"/>
      <c r="AE142" s="758"/>
      <c r="AF142" s="758"/>
      <c r="AG142" s="327"/>
      <c r="AH142" s="327"/>
      <c r="AI142" s="308"/>
      <c r="AJ142" s="163"/>
      <c r="AK142" s="164"/>
      <c r="AL142" s="774"/>
      <c r="AM142" s="333"/>
      <c r="AN142" s="334"/>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3.5" x14ac:dyDescent="0.2">
      <c r="A143" s="35"/>
      <c r="B143" s="36"/>
      <c r="C143" s="33">
        <v>71</v>
      </c>
      <c r="D143" s="766"/>
      <c r="E143" s="321"/>
      <c r="F143" s="321"/>
      <c r="G143" s="309"/>
      <c r="H143" s="309"/>
      <c r="I143" s="308"/>
      <c r="J143" s="307"/>
      <c r="K143" s="309"/>
      <c r="L143" s="308"/>
      <c r="M143" s="308"/>
      <c r="N143" s="700">
        <f t="shared" si="42"/>
        <v>0</v>
      </c>
      <c r="O143" s="701">
        <f t="shared" si="43"/>
        <v>0</v>
      </c>
      <c r="P143" s="702"/>
      <c r="Q143" s="703"/>
      <c r="R143" s="703"/>
      <c r="S143" s="703"/>
      <c r="T143" s="703"/>
      <c r="U143" s="703"/>
      <c r="V143" s="704"/>
      <c r="W143" s="705"/>
      <c r="X143" s="705"/>
      <c r="Y143" s="705"/>
      <c r="Z143" s="704"/>
      <c r="AA143" s="308"/>
      <c r="AB143" s="309"/>
      <c r="AC143" s="309"/>
      <c r="AD143" s="309"/>
      <c r="AE143" s="758"/>
      <c r="AF143" s="758"/>
      <c r="AG143" s="327"/>
      <c r="AH143" s="327"/>
      <c r="AI143" s="308"/>
      <c r="AJ143" s="163"/>
      <c r="AK143" s="164"/>
      <c r="AL143" s="774"/>
      <c r="AM143" s="333"/>
      <c r="AN143" s="334"/>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3.5" x14ac:dyDescent="0.2">
      <c r="A144" s="35"/>
      <c r="B144" s="36"/>
      <c r="C144" s="33">
        <v>72</v>
      </c>
      <c r="D144" s="766"/>
      <c r="E144" s="321"/>
      <c r="F144" s="321"/>
      <c r="G144" s="309"/>
      <c r="H144" s="309"/>
      <c r="I144" s="308"/>
      <c r="J144" s="307"/>
      <c r="K144" s="309"/>
      <c r="L144" s="308"/>
      <c r="M144" s="308"/>
      <c r="N144" s="700">
        <f t="shared" si="42"/>
        <v>0</v>
      </c>
      <c r="O144" s="701">
        <f t="shared" si="43"/>
        <v>0</v>
      </c>
      <c r="P144" s="702"/>
      <c r="Q144" s="703"/>
      <c r="R144" s="703"/>
      <c r="S144" s="703"/>
      <c r="T144" s="703"/>
      <c r="U144" s="703"/>
      <c r="V144" s="704"/>
      <c r="W144" s="705"/>
      <c r="X144" s="705"/>
      <c r="Y144" s="705"/>
      <c r="Z144" s="704"/>
      <c r="AA144" s="308"/>
      <c r="AB144" s="309"/>
      <c r="AC144" s="309"/>
      <c r="AD144" s="309"/>
      <c r="AE144" s="758"/>
      <c r="AF144" s="758"/>
      <c r="AG144" s="327"/>
      <c r="AH144" s="327"/>
      <c r="AI144" s="308"/>
      <c r="AJ144" s="163"/>
      <c r="AK144" s="164"/>
      <c r="AL144" s="774"/>
      <c r="AM144" s="333"/>
      <c r="AN144" s="334"/>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3.5" x14ac:dyDescent="0.2">
      <c r="A145" s="35"/>
      <c r="B145" s="36"/>
      <c r="C145" s="32">
        <v>73</v>
      </c>
      <c r="D145" s="766"/>
      <c r="E145" s="321"/>
      <c r="F145" s="321"/>
      <c r="G145" s="309"/>
      <c r="H145" s="309"/>
      <c r="I145" s="308"/>
      <c r="J145" s="307"/>
      <c r="K145" s="309"/>
      <c r="L145" s="308"/>
      <c r="M145" s="308"/>
      <c r="N145" s="700">
        <f t="shared" si="42"/>
        <v>0</v>
      </c>
      <c r="O145" s="701">
        <f t="shared" si="43"/>
        <v>0</v>
      </c>
      <c r="P145" s="702"/>
      <c r="Q145" s="703"/>
      <c r="R145" s="703"/>
      <c r="S145" s="703"/>
      <c r="T145" s="703"/>
      <c r="U145" s="703"/>
      <c r="V145" s="704"/>
      <c r="W145" s="705"/>
      <c r="X145" s="705"/>
      <c r="Y145" s="705"/>
      <c r="Z145" s="704"/>
      <c r="AA145" s="308"/>
      <c r="AB145" s="309"/>
      <c r="AC145" s="309"/>
      <c r="AD145" s="309"/>
      <c r="AE145" s="758"/>
      <c r="AF145" s="758"/>
      <c r="AG145" s="327"/>
      <c r="AH145" s="327"/>
      <c r="AI145" s="308"/>
      <c r="AJ145" s="163"/>
      <c r="AK145" s="164"/>
      <c r="AL145" s="774"/>
      <c r="AM145" s="333"/>
      <c r="AN145" s="334"/>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3.5" x14ac:dyDescent="0.2">
      <c r="A146" s="35"/>
      <c r="B146" s="36"/>
      <c r="C146" s="33">
        <v>74</v>
      </c>
      <c r="D146" s="766"/>
      <c r="E146" s="321"/>
      <c r="F146" s="321"/>
      <c r="G146" s="309"/>
      <c r="H146" s="309"/>
      <c r="I146" s="308"/>
      <c r="J146" s="307"/>
      <c r="K146" s="309"/>
      <c r="L146" s="308"/>
      <c r="M146" s="308"/>
      <c r="N146" s="700">
        <f t="shared" si="42"/>
        <v>0</v>
      </c>
      <c r="O146" s="701">
        <f t="shared" si="43"/>
        <v>0</v>
      </c>
      <c r="P146" s="702"/>
      <c r="Q146" s="703"/>
      <c r="R146" s="703"/>
      <c r="S146" s="703"/>
      <c r="T146" s="703"/>
      <c r="U146" s="703"/>
      <c r="V146" s="704"/>
      <c r="W146" s="705"/>
      <c r="X146" s="705"/>
      <c r="Y146" s="705"/>
      <c r="Z146" s="704"/>
      <c r="AA146" s="308"/>
      <c r="AB146" s="309"/>
      <c r="AC146" s="309"/>
      <c r="AD146" s="309"/>
      <c r="AE146" s="758"/>
      <c r="AF146" s="758"/>
      <c r="AG146" s="327"/>
      <c r="AH146" s="327"/>
      <c r="AI146" s="308"/>
      <c r="AJ146" s="163"/>
      <c r="AK146" s="164"/>
      <c r="AL146" s="774"/>
      <c r="AM146" s="333"/>
      <c r="AN146" s="334"/>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3.5" x14ac:dyDescent="0.2">
      <c r="A147" s="35"/>
      <c r="B147" s="36"/>
      <c r="C147" s="33">
        <v>75</v>
      </c>
      <c r="D147" s="766"/>
      <c r="E147" s="321"/>
      <c r="F147" s="321"/>
      <c r="G147" s="309"/>
      <c r="H147" s="309"/>
      <c r="I147" s="308"/>
      <c r="J147" s="307"/>
      <c r="K147" s="309"/>
      <c r="L147" s="308"/>
      <c r="M147" s="308"/>
      <c r="N147" s="700">
        <f t="shared" si="42"/>
        <v>0</v>
      </c>
      <c r="O147" s="701">
        <f t="shared" si="43"/>
        <v>0</v>
      </c>
      <c r="P147" s="702"/>
      <c r="Q147" s="703"/>
      <c r="R147" s="703"/>
      <c r="S147" s="703"/>
      <c r="T147" s="703"/>
      <c r="U147" s="703"/>
      <c r="V147" s="704"/>
      <c r="W147" s="705"/>
      <c r="X147" s="705"/>
      <c r="Y147" s="705"/>
      <c r="Z147" s="704"/>
      <c r="AA147" s="308"/>
      <c r="AB147" s="309"/>
      <c r="AC147" s="309"/>
      <c r="AD147" s="309"/>
      <c r="AE147" s="758"/>
      <c r="AF147" s="758"/>
      <c r="AG147" s="327"/>
      <c r="AH147" s="327"/>
      <c r="AI147" s="308"/>
      <c r="AJ147" s="163"/>
      <c r="AK147" s="164"/>
      <c r="AL147" s="774"/>
      <c r="AM147" s="333"/>
      <c r="AN147" s="334"/>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3.5" x14ac:dyDescent="0.2">
      <c r="A148" s="35"/>
      <c r="B148" s="36"/>
      <c r="C148" s="32">
        <v>76</v>
      </c>
      <c r="D148" s="766"/>
      <c r="E148" s="321"/>
      <c r="F148" s="321"/>
      <c r="G148" s="309"/>
      <c r="H148" s="309"/>
      <c r="I148" s="308"/>
      <c r="J148" s="307"/>
      <c r="K148" s="309"/>
      <c r="L148" s="308"/>
      <c r="M148" s="308"/>
      <c r="N148" s="700">
        <f t="shared" si="42"/>
        <v>0</v>
      </c>
      <c r="O148" s="701">
        <f t="shared" si="43"/>
        <v>0</v>
      </c>
      <c r="P148" s="702"/>
      <c r="Q148" s="703"/>
      <c r="R148" s="703"/>
      <c r="S148" s="703"/>
      <c r="T148" s="703"/>
      <c r="U148" s="703"/>
      <c r="V148" s="704"/>
      <c r="W148" s="705"/>
      <c r="X148" s="705"/>
      <c r="Y148" s="705"/>
      <c r="Z148" s="704"/>
      <c r="AA148" s="308"/>
      <c r="AB148" s="309"/>
      <c r="AC148" s="309"/>
      <c r="AD148" s="309"/>
      <c r="AE148" s="758"/>
      <c r="AF148" s="758"/>
      <c r="AG148" s="327"/>
      <c r="AH148" s="327"/>
      <c r="AI148" s="308"/>
      <c r="AJ148" s="163"/>
      <c r="AK148" s="164"/>
      <c r="AL148" s="774"/>
      <c r="AM148" s="333"/>
      <c r="AN148" s="334"/>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3.5" x14ac:dyDescent="0.2">
      <c r="A149" s="35"/>
      <c r="B149" s="36"/>
      <c r="C149" s="33">
        <v>77</v>
      </c>
      <c r="D149" s="766"/>
      <c r="E149" s="321"/>
      <c r="F149" s="321"/>
      <c r="G149" s="309"/>
      <c r="H149" s="309"/>
      <c r="I149" s="308"/>
      <c r="J149" s="307"/>
      <c r="K149" s="309"/>
      <c r="L149" s="308"/>
      <c r="M149" s="308"/>
      <c r="N149" s="700">
        <f t="shared" si="42"/>
        <v>0</v>
      </c>
      <c r="O149" s="701">
        <f t="shared" si="43"/>
        <v>0</v>
      </c>
      <c r="P149" s="702"/>
      <c r="Q149" s="703"/>
      <c r="R149" s="703"/>
      <c r="S149" s="703"/>
      <c r="T149" s="703"/>
      <c r="U149" s="703"/>
      <c r="V149" s="704"/>
      <c r="W149" s="705"/>
      <c r="X149" s="705"/>
      <c r="Y149" s="705"/>
      <c r="Z149" s="704"/>
      <c r="AA149" s="308"/>
      <c r="AB149" s="309"/>
      <c r="AC149" s="309"/>
      <c r="AD149" s="309"/>
      <c r="AE149" s="758"/>
      <c r="AF149" s="758"/>
      <c r="AG149" s="327"/>
      <c r="AH149" s="327"/>
      <c r="AI149" s="308"/>
      <c r="AJ149" s="163"/>
      <c r="AK149" s="164"/>
      <c r="AL149" s="774"/>
      <c r="AM149" s="333"/>
      <c r="AN149" s="334"/>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3.5" x14ac:dyDescent="0.2">
      <c r="A150" s="35"/>
      <c r="B150" s="36"/>
      <c r="C150" s="33">
        <v>78</v>
      </c>
      <c r="D150" s="766"/>
      <c r="E150" s="321"/>
      <c r="F150" s="321"/>
      <c r="G150" s="309"/>
      <c r="H150" s="309"/>
      <c r="I150" s="308"/>
      <c r="J150" s="307"/>
      <c r="K150" s="309"/>
      <c r="L150" s="308"/>
      <c r="M150" s="308"/>
      <c r="N150" s="700">
        <f t="shared" si="42"/>
        <v>0</v>
      </c>
      <c r="O150" s="701">
        <f t="shared" si="43"/>
        <v>0</v>
      </c>
      <c r="P150" s="702"/>
      <c r="Q150" s="703"/>
      <c r="R150" s="703"/>
      <c r="S150" s="703"/>
      <c r="T150" s="703"/>
      <c r="U150" s="703"/>
      <c r="V150" s="704"/>
      <c r="W150" s="705"/>
      <c r="X150" s="705"/>
      <c r="Y150" s="705"/>
      <c r="Z150" s="704"/>
      <c r="AA150" s="308"/>
      <c r="AB150" s="309"/>
      <c r="AC150" s="309"/>
      <c r="AD150" s="309"/>
      <c r="AE150" s="758"/>
      <c r="AF150" s="758"/>
      <c r="AG150" s="327"/>
      <c r="AH150" s="327"/>
      <c r="AI150" s="308"/>
      <c r="AJ150" s="163"/>
      <c r="AK150" s="164"/>
      <c r="AL150" s="774"/>
      <c r="AM150" s="333"/>
      <c r="AN150" s="334"/>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3.5" x14ac:dyDescent="0.2">
      <c r="A151" s="35"/>
      <c r="B151" s="36"/>
      <c r="C151" s="32">
        <v>79</v>
      </c>
      <c r="D151" s="766"/>
      <c r="E151" s="321"/>
      <c r="F151" s="321"/>
      <c r="G151" s="309"/>
      <c r="H151" s="309"/>
      <c r="I151" s="308"/>
      <c r="J151" s="307"/>
      <c r="K151" s="309"/>
      <c r="L151" s="308"/>
      <c r="M151" s="308"/>
      <c r="N151" s="700">
        <f t="shared" si="42"/>
        <v>0</v>
      </c>
      <c r="O151" s="701">
        <f t="shared" si="43"/>
        <v>0</v>
      </c>
      <c r="P151" s="702"/>
      <c r="Q151" s="703"/>
      <c r="R151" s="703"/>
      <c r="S151" s="703"/>
      <c r="T151" s="703"/>
      <c r="U151" s="703"/>
      <c r="V151" s="704"/>
      <c r="W151" s="705"/>
      <c r="X151" s="705"/>
      <c r="Y151" s="705"/>
      <c r="Z151" s="704"/>
      <c r="AA151" s="308"/>
      <c r="AB151" s="309"/>
      <c r="AC151" s="309"/>
      <c r="AD151" s="309"/>
      <c r="AE151" s="758"/>
      <c r="AF151" s="758"/>
      <c r="AG151" s="327"/>
      <c r="AH151" s="327"/>
      <c r="AI151" s="308"/>
      <c r="AJ151" s="163"/>
      <c r="AK151" s="164"/>
      <c r="AL151" s="774"/>
      <c r="AM151" s="333"/>
      <c r="AN151" s="334"/>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3.5" x14ac:dyDescent="0.2">
      <c r="A152" s="35"/>
      <c r="B152" s="36"/>
      <c r="C152" s="33">
        <v>80</v>
      </c>
      <c r="D152" s="766"/>
      <c r="E152" s="321"/>
      <c r="F152" s="321"/>
      <c r="G152" s="309"/>
      <c r="H152" s="309"/>
      <c r="I152" s="308"/>
      <c r="J152" s="307"/>
      <c r="K152" s="309"/>
      <c r="L152" s="308"/>
      <c r="M152" s="308"/>
      <c r="N152" s="700">
        <f t="shared" si="42"/>
        <v>0</v>
      </c>
      <c r="O152" s="701">
        <f t="shared" si="43"/>
        <v>0</v>
      </c>
      <c r="P152" s="702"/>
      <c r="Q152" s="703"/>
      <c r="R152" s="703"/>
      <c r="S152" s="703"/>
      <c r="T152" s="703"/>
      <c r="U152" s="703"/>
      <c r="V152" s="704"/>
      <c r="W152" s="705"/>
      <c r="X152" s="705"/>
      <c r="Y152" s="705"/>
      <c r="Z152" s="704"/>
      <c r="AA152" s="308"/>
      <c r="AB152" s="309"/>
      <c r="AC152" s="309"/>
      <c r="AD152" s="309"/>
      <c r="AE152" s="758"/>
      <c r="AF152" s="758"/>
      <c r="AG152" s="327"/>
      <c r="AH152" s="327"/>
      <c r="AI152" s="308"/>
      <c r="AJ152" s="163"/>
      <c r="AK152" s="164"/>
      <c r="AL152" s="774"/>
      <c r="AM152" s="333"/>
      <c r="AN152" s="334"/>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3.5" x14ac:dyDescent="0.2">
      <c r="A153" s="35"/>
      <c r="B153" s="36"/>
      <c r="C153" s="33">
        <v>81</v>
      </c>
      <c r="D153" s="766"/>
      <c r="E153" s="321"/>
      <c r="F153" s="321"/>
      <c r="G153" s="309"/>
      <c r="H153" s="309"/>
      <c r="I153" s="308"/>
      <c r="J153" s="307"/>
      <c r="K153" s="309"/>
      <c r="L153" s="308"/>
      <c r="M153" s="308"/>
      <c r="N153" s="700">
        <f t="shared" si="42"/>
        <v>0</v>
      </c>
      <c r="O153" s="701">
        <f t="shared" si="43"/>
        <v>0</v>
      </c>
      <c r="P153" s="702"/>
      <c r="Q153" s="703"/>
      <c r="R153" s="703"/>
      <c r="S153" s="703"/>
      <c r="T153" s="703"/>
      <c r="U153" s="703"/>
      <c r="V153" s="704"/>
      <c r="W153" s="705"/>
      <c r="X153" s="705"/>
      <c r="Y153" s="705"/>
      <c r="Z153" s="704"/>
      <c r="AA153" s="308"/>
      <c r="AB153" s="309"/>
      <c r="AC153" s="309"/>
      <c r="AD153" s="309"/>
      <c r="AE153" s="758"/>
      <c r="AF153" s="758"/>
      <c r="AG153" s="327"/>
      <c r="AH153" s="327"/>
      <c r="AI153" s="308"/>
      <c r="AJ153" s="163"/>
      <c r="AK153" s="164"/>
      <c r="AL153" s="774"/>
      <c r="AM153" s="333"/>
      <c r="AN153" s="334"/>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3.5" x14ac:dyDescent="0.2">
      <c r="A154" s="35"/>
      <c r="B154" s="36"/>
      <c r="C154" s="32">
        <v>82</v>
      </c>
      <c r="D154" s="766"/>
      <c r="E154" s="321"/>
      <c r="F154" s="321"/>
      <c r="G154" s="309"/>
      <c r="H154" s="309"/>
      <c r="I154" s="308"/>
      <c r="J154" s="307"/>
      <c r="K154" s="309"/>
      <c r="L154" s="308"/>
      <c r="M154" s="308"/>
      <c r="N154" s="700">
        <f t="shared" si="42"/>
        <v>0</v>
      </c>
      <c r="O154" s="701">
        <f t="shared" si="43"/>
        <v>0</v>
      </c>
      <c r="P154" s="702"/>
      <c r="Q154" s="703"/>
      <c r="R154" s="703"/>
      <c r="S154" s="703"/>
      <c r="T154" s="703"/>
      <c r="U154" s="703"/>
      <c r="V154" s="704"/>
      <c r="W154" s="705"/>
      <c r="X154" s="705"/>
      <c r="Y154" s="705"/>
      <c r="Z154" s="704"/>
      <c r="AA154" s="308"/>
      <c r="AB154" s="309"/>
      <c r="AC154" s="309"/>
      <c r="AD154" s="309"/>
      <c r="AE154" s="758"/>
      <c r="AF154" s="758"/>
      <c r="AG154" s="327"/>
      <c r="AH154" s="327"/>
      <c r="AI154" s="308"/>
      <c r="AJ154" s="163"/>
      <c r="AK154" s="164"/>
      <c r="AL154" s="774"/>
      <c r="AM154" s="333"/>
      <c r="AN154" s="334"/>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3.5" x14ac:dyDescent="0.2">
      <c r="A155" s="35"/>
      <c r="B155" s="36"/>
      <c r="C155" s="33">
        <v>83</v>
      </c>
      <c r="D155" s="766"/>
      <c r="E155" s="321"/>
      <c r="F155" s="321"/>
      <c r="G155" s="309"/>
      <c r="H155" s="309"/>
      <c r="I155" s="308"/>
      <c r="J155" s="307"/>
      <c r="K155" s="309"/>
      <c r="L155" s="308"/>
      <c r="M155" s="308"/>
      <c r="N155" s="700">
        <f t="shared" si="42"/>
        <v>0</v>
      </c>
      <c r="O155" s="701">
        <f t="shared" si="43"/>
        <v>0</v>
      </c>
      <c r="P155" s="702"/>
      <c r="Q155" s="703"/>
      <c r="R155" s="703"/>
      <c r="S155" s="703"/>
      <c r="T155" s="703"/>
      <c r="U155" s="703"/>
      <c r="V155" s="704"/>
      <c r="W155" s="705"/>
      <c r="X155" s="705"/>
      <c r="Y155" s="705"/>
      <c r="Z155" s="704"/>
      <c r="AA155" s="308"/>
      <c r="AB155" s="309"/>
      <c r="AC155" s="309"/>
      <c r="AD155" s="309"/>
      <c r="AE155" s="758"/>
      <c r="AF155" s="758"/>
      <c r="AG155" s="327"/>
      <c r="AH155" s="327"/>
      <c r="AI155" s="308"/>
      <c r="AJ155" s="163"/>
      <c r="AK155" s="164"/>
      <c r="AL155" s="774"/>
      <c r="AM155" s="333"/>
      <c r="AN155" s="334"/>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3.5" x14ac:dyDescent="0.2">
      <c r="A156" s="35"/>
      <c r="B156" s="36"/>
      <c r="C156" s="33">
        <v>84</v>
      </c>
      <c r="D156" s="766"/>
      <c r="E156" s="321"/>
      <c r="F156" s="321"/>
      <c r="G156" s="309"/>
      <c r="H156" s="309"/>
      <c r="I156" s="308"/>
      <c r="J156" s="307"/>
      <c r="K156" s="309"/>
      <c r="L156" s="308"/>
      <c r="M156" s="308"/>
      <c r="N156" s="700">
        <f t="shared" si="42"/>
        <v>0</v>
      </c>
      <c r="O156" s="701">
        <f t="shared" si="43"/>
        <v>0</v>
      </c>
      <c r="P156" s="702"/>
      <c r="Q156" s="703"/>
      <c r="R156" s="703"/>
      <c r="S156" s="703"/>
      <c r="T156" s="703"/>
      <c r="U156" s="703"/>
      <c r="V156" s="704"/>
      <c r="W156" s="705"/>
      <c r="X156" s="705"/>
      <c r="Y156" s="705"/>
      <c r="Z156" s="704"/>
      <c r="AA156" s="308"/>
      <c r="AB156" s="309"/>
      <c r="AC156" s="309"/>
      <c r="AD156" s="309"/>
      <c r="AE156" s="758"/>
      <c r="AF156" s="758"/>
      <c r="AG156" s="327"/>
      <c r="AH156" s="327"/>
      <c r="AI156" s="308"/>
      <c r="AJ156" s="163"/>
      <c r="AK156" s="164"/>
      <c r="AL156" s="774"/>
      <c r="AM156" s="333"/>
      <c r="AN156" s="334"/>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3.5" x14ac:dyDescent="0.2">
      <c r="A157" s="35"/>
      <c r="B157" s="36"/>
      <c r="C157" s="32">
        <v>85</v>
      </c>
      <c r="D157" s="766"/>
      <c r="E157" s="321"/>
      <c r="F157" s="321"/>
      <c r="G157" s="309"/>
      <c r="H157" s="309"/>
      <c r="I157" s="308"/>
      <c r="J157" s="307"/>
      <c r="K157" s="309"/>
      <c r="L157" s="308"/>
      <c r="M157" s="308"/>
      <c r="N157" s="700">
        <f t="shared" si="42"/>
        <v>0</v>
      </c>
      <c r="O157" s="701">
        <f t="shared" si="43"/>
        <v>0</v>
      </c>
      <c r="P157" s="702"/>
      <c r="Q157" s="703"/>
      <c r="R157" s="703"/>
      <c r="S157" s="703"/>
      <c r="T157" s="703"/>
      <c r="U157" s="703"/>
      <c r="V157" s="704"/>
      <c r="W157" s="705"/>
      <c r="X157" s="705"/>
      <c r="Y157" s="705"/>
      <c r="Z157" s="704"/>
      <c r="AA157" s="308"/>
      <c r="AB157" s="309"/>
      <c r="AC157" s="309"/>
      <c r="AD157" s="309"/>
      <c r="AE157" s="758"/>
      <c r="AF157" s="758"/>
      <c r="AG157" s="327"/>
      <c r="AH157" s="327"/>
      <c r="AI157" s="308"/>
      <c r="AJ157" s="163"/>
      <c r="AK157" s="164"/>
      <c r="AL157" s="774"/>
      <c r="AM157" s="333"/>
      <c r="AN157" s="334"/>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3.5" x14ac:dyDescent="0.2">
      <c r="A158" s="35"/>
      <c r="B158" s="36"/>
      <c r="C158" s="33">
        <v>86</v>
      </c>
      <c r="D158" s="766"/>
      <c r="E158" s="321"/>
      <c r="F158" s="321"/>
      <c r="G158" s="309"/>
      <c r="H158" s="309"/>
      <c r="I158" s="308"/>
      <c r="J158" s="307"/>
      <c r="K158" s="309"/>
      <c r="L158" s="308"/>
      <c r="M158" s="308"/>
      <c r="N158" s="700">
        <f t="shared" si="42"/>
        <v>0</v>
      </c>
      <c r="O158" s="701">
        <f t="shared" si="43"/>
        <v>0</v>
      </c>
      <c r="P158" s="702"/>
      <c r="Q158" s="703"/>
      <c r="R158" s="703"/>
      <c r="S158" s="703"/>
      <c r="T158" s="703"/>
      <c r="U158" s="703"/>
      <c r="V158" s="704"/>
      <c r="W158" s="705"/>
      <c r="X158" s="705"/>
      <c r="Y158" s="705"/>
      <c r="Z158" s="704"/>
      <c r="AA158" s="308"/>
      <c r="AB158" s="309"/>
      <c r="AC158" s="309"/>
      <c r="AD158" s="309"/>
      <c r="AE158" s="758"/>
      <c r="AF158" s="758"/>
      <c r="AG158" s="327"/>
      <c r="AH158" s="327"/>
      <c r="AI158" s="308"/>
      <c r="AJ158" s="163"/>
      <c r="AK158" s="164"/>
      <c r="AL158" s="774"/>
      <c r="AM158" s="333"/>
      <c r="AN158" s="334"/>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3.5" x14ac:dyDescent="0.2">
      <c r="A159" s="35"/>
      <c r="B159" s="36"/>
      <c r="C159" s="33">
        <v>87</v>
      </c>
      <c r="D159" s="766"/>
      <c r="E159" s="321"/>
      <c r="F159" s="321"/>
      <c r="G159" s="309"/>
      <c r="H159" s="309"/>
      <c r="I159" s="308"/>
      <c r="J159" s="307"/>
      <c r="K159" s="309"/>
      <c r="L159" s="308"/>
      <c r="M159" s="308"/>
      <c r="N159" s="700">
        <f t="shared" si="42"/>
        <v>0</v>
      </c>
      <c r="O159" s="701">
        <f t="shared" si="43"/>
        <v>0</v>
      </c>
      <c r="P159" s="702"/>
      <c r="Q159" s="703"/>
      <c r="R159" s="703"/>
      <c r="S159" s="703"/>
      <c r="T159" s="703"/>
      <c r="U159" s="703"/>
      <c r="V159" s="704"/>
      <c r="W159" s="705"/>
      <c r="X159" s="705"/>
      <c r="Y159" s="705"/>
      <c r="Z159" s="704"/>
      <c r="AA159" s="308"/>
      <c r="AB159" s="309"/>
      <c r="AC159" s="309"/>
      <c r="AD159" s="309"/>
      <c r="AE159" s="758"/>
      <c r="AF159" s="758"/>
      <c r="AG159" s="327"/>
      <c r="AH159" s="327"/>
      <c r="AI159" s="308"/>
      <c r="AJ159" s="163"/>
      <c r="AK159" s="164"/>
      <c r="AL159" s="774"/>
      <c r="AM159" s="333"/>
      <c r="AN159" s="334"/>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3.5" x14ac:dyDescent="0.2">
      <c r="A160" s="35"/>
      <c r="B160" s="36"/>
      <c r="C160" s="32">
        <v>88</v>
      </c>
      <c r="D160" s="766"/>
      <c r="E160" s="321"/>
      <c r="F160" s="321"/>
      <c r="G160" s="309"/>
      <c r="H160" s="309"/>
      <c r="I160" s="308"/>
      <c r="J160" s="307"/>
      <c r="K160" s="309"/>
      <c r="L160" s="308"/>
      <c r="M160" s="308"/>
      <c r="N160" s="700">
        <f t="shared" si="42"/>
        <v>0</v>
      </c>
      <c r="O160" s="701">
        <f t="shared" si="43"/>
        <v>0</v>
      </c>
      <c r="P160" s="702"/>
      <c r="Q160" s="703"/>
      <c r="R160" s="703"/>
      <c r="S160" s="703"/>
      <c r="T160" s="703"/>
      <c r="U160" s="703"/>
      <c r="V160" s="704"/>
      <c r="W160" s="705"/>
      <c r="X160" s="705"/>
      <c r="Y160" s="705"/>
      <c r="Z160" s="704"/>
      <c r="AA160" s="308"/>
      <c r="AB160" s="309"/>
      <c r="AC160" s="309"/>
      <c r="AD160" s="309"/>
      <c r="AE160" s="758"/>
      <c r="AF160" s="758"/>
      <c r="AG160" s="327"/>
      <c r="AH160" s="327"/>
      <c r="AI160" s="308"/>
      <c r="AJ160" s="163"/>
      <c r="AK160" s="164"/>
      <c r="AL160" s="774"/>
      <c r="AM160" s="333"/>
      <c r="AN160" s="334"/>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3.5" x14ac:dyDescent="0.2">
      <c r="A161" s="35"/>
      <c r="B161" s="36"/>
      <c r="C161" s="33">
        <v>89</v>
      </c>
      <c r="D161" s="766"/>
      <c r="E161" s="321"/>
      <c r="F161" s="321"/>
      <c r="G161" s="309"/>
      <c r="H161" s="309"/>
      <c r="I161" s="308"/>
      <c r="J161" s="307"/>
      <c r="K161" s="309"/>
      <c r="L161" s="308"/>
      <c r="M161" s="308"/>
      <c r="N161" s="700">
        <f t="shared" si="42"/>
        <v>0</v>
      </c>
      <c r="O161" s="701">
        <f t="shared" si="43"/>
        <v>0</v>
      </c>
      <c r="P161" s="702"/>
      <c r="Q161" s="703"/>
      <c r="R161" s="703"/>
      <c r="S161" s="703"/>
      <c r="T161" s="703"/>
      <c r="U161" s="703"/>
      <c r="V161" s="704"/>
      <c r="W161" s="705"/>
      <c r="X161" s="705"/>
      <c r="Y161" s="705"/>
      <c r="Z161" s="704"/>
      <c r="AA161" s="308"/>
      <c r="AB161" s="309"/>
      <c r="AC161" s="309"/>
      <c r="AD161" s="309"/>
      <c r="AE161" s="758"/>
      <c r="AF161" s="758"/>
      <c r="AG161" s="327"/>
      <c r="AH161" s="327"/>
      <c r="AI161" s="308"/>
      <c r="AJ161" s="163"/>
      <c r="AK161" s="164"/>
      <c r="AL161" s="774"/>
      <c r="AM161" s="333"/>
      <c r="AN161" s="334"/>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3.5" x14ac:dyDescent="0.2">
      <c r="A162" s="35"/>
      <c r="B162" s="36"/>
      <c r="C162" s="33">
        <v>90</v>
      </c>
      <c r="D162" s="766"/>
      <c r="E162" s="321"/>
      <c r="F162" s="321"/>
      <c r="G162" s="309"/>
      <c r="H162" s="309"/>
      <c r="I162" s="308"/>
      <c r="J162" s="307"/>
      <c r="K162" s="309"/>
      <c r="L162" s="308"/>
      <c r="M162" s="308"/>
      <c r="N162" s="700">
        <f t="shared" si="42"/>
        <v>0</v>
      </c>
      <c r="O162" s="701">
        <f t="shared" si="43"/>
        <v>0</v>
      </c>
      <c r="P162" s="702"/>
      <c r="Q162" s="703"/>
      <c r="R162" s="703"/>
      <c r="S162" s="703"/>
      <c r="T162" s="703"/>
      <c r="U162" s="703"/>
      <c r="V162" s="704"/>
      <c r="W162" s="705"/>
      <c r="X162" s="705"/>
      <c r="Y162" s="705"/>
      <c r="Z162" s="704"/>
      <c r="AA162" s="308"/>
      <c r="AB162" s="309"/>
      <c r="AC162" s="309"/>
      <c r="AD162" s="309"/>
      <c r="AE162" s="758"/>
      <c r="AF162" s="758"/>
      <c r="AG162" s="327"/>
      <c r="AH162" s="327"/>
      <c r="AI162" s="308"/>
      <c r="AJ162" s="163"/>
      <c r="AK162" s="164"/>
      <c r="AL162" s="774"/>
      <c r="AM162" s="333"/>
      <c r="AN162" s="334"/>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3.5" x14ac:dyDescent="0.2">
      <c r="A163" s="35"/>
      <c r="B163" s="36"/>
      <c r="C163" s="32">
        <v>91</v>
      </c>
      <c r="D163" s="766"/>
      <c r="E163" s="321"/>
      <c r="F163" s="321"/>
      <c r="G163" s="309"/>
      <c r="H163" s="309"/>
      <c r="I163" s="308"/>
      <c r="J163" s="307"/>
      <c r="K163" s="309"/>
      <c r="L163" s="308"/>
      <c r="M163" s="308"/>
      <c r="N163" s="700">
        <f t="shared" si="42"/>
        <v>0</v>
      </c>
      <c r="O163" s="701">
        <f t="shared" si="43"/>
        <v>0</v>
      </c>
      <c r="P163" s="702"/>
      <c r="Q163" s="703"/>
      <c r="R163" s="703"/>
      <c r="S163" s="703"/>
      <c r="T163" s="703"/>
      <c r="U163" s="703"/>
      <c r="V163" s="704"/>
      <c r="W163" s="705"/>
      <c r="X163" s="705"/>
      <c r="Y163" s="705"/>
      <c r="Z163" s="704"/>
      <c r="AA163" s="308"/>
      <c r="AB163" s="309"/>
      <c r="AC163" s="309"/>
      <c r="AD163" s="309"/>
      <c r="AE163" s="758"/>
      <c r="AF163" s="758"/>
      <c r="AG163" s="327"/>
      <c r="AH163" s="327"/>
      <c r="AI163" s="308"/>
      <c r="AJ163" s="163"/>
      <c r="AK163" s="164"/>
      <c r="AL163" s="774"/>
      <c r="AM163" s="333"/>
      <c r="AN163" s="334"/>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3.5" x14ac:dyDescent="0.2">
      <c r="A164" s="35"/>
      <c r="B164" s="36"/>
      <c r="C164" s="33">
        <v>92</v>
      </c>
      <c r="D164" s="766"/>
      <c r="E164" s="321"/>
      <c r="F164" s="321"/>
      <c r="G164" s="309"/>
      <c r="H164" s="309"/>
      <c r="I164" s="308"/>
      <c r="J164" s="307"/>
      <c r="K164" s="309"/>
      <c r="L164" s="308"/>
      <c r="M164" s="308"/>
      <c r="N164" s="700">
        <f t="shared" si="42"/>
        <v>0</v>
      </c>
      <c r="O164" s="701">
        <f t="shared" si="43"/>
        <v>0</v>
      </c>
      <c r="P164" s="702"/>
      <c r="Q164" s="703"/>
      <c r="R164" s="703"/>
      <c r="S164" s="703"/>
      <c r="T164" s="703"/>
      <c r="U164" s="703"/>
      <c r="V164" s="704"/>
      <c r="W164" s="705"/>
      <c r="X164" s="705"/>
      <c r="Y164" s="705"/>
      <c r="Z164" s="704"/>
      <c r="AA164" s="308"/>
      <c r="AB164" s="309"/>
      <c r="AC164" s="309"/>
      <c r="AD164" s="309"/>
      <c r="AE164" s="758"/>
      <c r="AF164" s="758"/>
      <c r="AG164" s="327"/>
      <c r="AH164" s="327"/>
      <c r="AI164" s="308"/>
      <c r="AJ164" s="163"/>
      <c r="AK164" s="164"/>
      <c r="AL164" s="774"/>
      <c r="AM164" s="333"/>
      <c r="AN164" s="334"/>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3.5" x14ac:dyDescent="0.2">
      <c r="A165" s="35"/>
      <c r="B165" s="36"/>
      <c r="C165" s="33">
        <v>93</v>
      </c>
      <c r="D165" s="766"/>
      <c r="E165" s="321"/>
      <c r="F165" s="321"/>
      <c r="G165" s="309"/>
      <c r="H165" s="309"/>
      <c r="I165" s="308"/>
      <c r="J165" s="307"/>
      <c r="K165" s="309"/>
      <c r="L165" s="308"/>
      <c r="M165" s="308"/>
      <c r="N165" s="700">
        <f t="shared" si="42"/>
        <v>0</v>
      </c>
      <c r="O165" s="701">
        <f t="shared" si="43"/>
        <v>0</v>
      </c>
      <c r="P165" s="702"/>
      <c r="Q165" s="703"/>
      <c r="R165" s="703"/>
      <c r="S165" s="703"/>
      <c r="T165" s="703"/>
      <c r="U165" s="703"/>
      <c r="V165" s="704"/>
      <c r="W165" s="705"/>
      <c r="X165" s="705"/>
      <c r="Y165" s="705"/>
      <c r="Z165" s="704"/>
      <c r="AA165" s="308"/>
      <c r="AB165" s="309"/>
      <c r="AC165" s="309"/>
      <c r="AD165" s="309"/>
      <c r="AE165" s="758"/>
      <c r="AF165" s="758"/>
      <c r="AG165" s="327"/>
      <c r="AH165" s="327"/>
      <c r="AI165" s="308"/>
      <c r="AJ165" s="163"/>
      <c r="AK165" s="164"/>
      <c r="AL165" s="774"/>
      <c r="AM165" s="333"/>
      <c r="AN165" s="334"/>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3.5" x14ac:dyDescent="0.2">
      <c r="A166" s="35"/>
      <c r="B166" s="36"/>
      <c r="C166" s="32">
        <v>94</v>
      </c>
      <c r="D166" s="766"/>
      <c r="E166" s="321"/>
      <c r="F166" s="321"/>
      <c r="G166" s="309"/>
      <c r="H166" s="309"/>
      <c r="I166" s="308"/>
      <c r="J166" s="307"/>
      <c r="K166" s="309"/>
      <c r="L166" s="308"/>
      <c r="M166" s="308"/>
      <c r="N166" s="700">
        <f t="shared" si="42"/>
        <v>0</v>
      </c>
      <c r="O166" s="701">
        <f t="shared" si="43"/>
        <v>0</v>
      </c>
      <c r="P166" s="702"/>
      <c r="Q166" s="703"/>
      <c r="R166" s="703"/>
      <c r="S166" s="703"/>
      <c r="T166" s="703"/>
      <c r="U166" s="703"/>
      <c r="V166" s="704"/>
      <c r="W166" s="705"/>
      <c r="X166" s="705"/>
      <c r="Y166" s="705"/>
      <c r="Z166" s="704"/>
      <c r="AA166" s="308"/>
      <c r="AB166" s="309"/>
      <c r="AC166" s="309"/>
      <c r="AD166" s="309"/>
      <c r="AE166" s="758"/>
      <c r="AF166" s="758"/>
      <c r="AG166" s="327"/>
      <c r="AH166" s="327"/>
      <c r="AI166" s="308"/>
      <c r="AJ166" s="163"/>
      <c r="AK166" s="164"/>
      <c r="AL166" s="774"/>
      <c r="AM166" s="333"/>
      <c r="AN166" s="334"/>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3.5" x14ac:dyDescent="0.2">
      <c r="A167" s="35"/>
      <c r="B167" s="36"/>
      <c r="C167" s="33">
        <v>95</v>
      </c>
      <c r="D167" s="766"/>
      <c r="E167" s="321"/>
      <c r="F167" s="321"/>
      <c r="G167" s="309"/>
      <c r="H167" s="309"/>
      <c r="I167" s="308"/>
      <c r="J167" s="307"/>
      <c r="K167" s="309"/>
      <c r="L167" s="308"/>
      <c r="M167" s="308"/>
      <c r="N167" s="700">
        <f t="shared" si="42"/>
        <v>0</v>
      </c>
      <c r="O167" s="701">
        <f t="shared" si="43"/>
        <v>0</v>
      </c>
      <c r="P167" s="702"/>
      <c r="Q167" s="703"/>
      <c r="R167" s="703"/>
      <c r="S167" s="703"/>
      <c r="T167" s="703"/>
      <c r="U167" s="703"/>
      <c r="V167" s="704"/>
      <c r="W167" s="705"/>
      <c r="X167" s="705"/>
      <c r="Y167" s="705"/>
      <c r="Z167" s="704"/>
      <c r="AA167" s="308"/>
      <c r="AB167" s="309"/>
      <c r="AC167" s="309"/>
      <c r="AD167" s="309"/>
      <c r="AE167" s="758"/>
      <c r="AF167" s="758"/>
      <c r="AG167" s="327"/>
      <c r="AH167" s="327"/>
      <c r="AI167" s="308"/>
      <c r="AJ167" s="163"/>
      <c r="AK167" s="164"/>
      <c r="AL167" s="774"/>
      <c r="AM167" s="333"/>
      <c r="AN167" s="334"/>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3.5" x14ac:dyDescent="0.2">
      <c r="A168" s="35"/>
      <c r="B168" s="36"/>
      <c r="C168" s="33">
        <v>96</v>
      </c>
      <c r="D168" s="766"/>
      <c r="E168" s="321"/>
      <c r="F168" s="321"/>
      <c r="G168" s="309"/>
      <c r="H168" s="309"/>
      <c r="I168" s="308"/>
      <c r="J168" s="307"/>
      <c r="K168" s="309"/>
      <c r="L168" s="308"/>
      <c r="M168" s="308"/>
      <c r="N168" s="700">
        <f t="shared" si="42"/>
        <v>0</v>
      </c>
      <c r="O168" s="701">
        <f t="shared" si="43"/>
        <v>0</v>
      </c>
      <c r="P168" s="702"/>
      <c r="Q168" s="703"/>
      <c r="R168" s="703"/>
      <c r="S168" s="703"/>
      <c r="T168" s="703"/>
      <c r="U168" s="703"/>
      <c r="V168" s="704"/>
      <c r="W168" s="705"/>
      <c r="X168" s="705"/>
      <c r="Y168" s="705"/>
      <c r="Z168" s="704"/>
      <c r="AA168" s="308"/>
      <c r="AB168" s="309"/>
      <c r="AC168" s="309"/>
      <c r="AD168" s="309"/>
      <c r="AE168" s="758"/>
      <c r="AF168" s="758"/>
      <c r="AG168" s="327"/>
      <c r="AH168" s="327"/>
      <c r="AI168" s="308"/>
      <c r="AJ168" s="163"/>
      <c r="AK168" s="164"/>
      <c r="AL168" s="774"/>
      <c r="AM168" s="333"/>
      <c r="AN168" s="334"/>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3.5" x14ac:dyDescent="0.2">
      <c r="A169" s="35"/>
      <c r="B169" s="36"/>
      <c r="C169" s="32">
        <v>97</v>
      </c>
      <c r="D169" s="766"/>
      <c r="E169" s="321"/>
      <c r="F169" s="321"/>
      <c r="G169" s="309"/>
      <c r="H169" s="309"/>
      <c r="I169" s="308"/>
      <c r="J169" s="307"/>
      <c r="K169" s="309"/>
      <c r="L169" s="308"/>
      <c r="M169" s="308"/>
      <c r="N169" s="700">
        <f t="shared" si="42"/>
        <v>0</v>
      </c>
      <c r="O169" s="701">
        <f t="shared" si="43"/>
        <v>0</v>
      </c>
      <c r="P169" s="702"/>
      <c r="Q169" s="703"/>
      <c r="R169" s="703"/>
      <c r="S169" s="703"/>
      <c r="T169" s="703"/>
      <c r="U169" s="703"/>
      <c r="V169" s="704"/>
      <c r="W169" s="705"/>
      <c r="X169" s="705"/>
      <c r="Y169" s="705"/>
      <c r="Z169" s="704"/>
      <c r="AA169" s="308"/>
      <c r="AB169" s="309"/>
      <c r="AC169" s="309"/>
      <c r="AD169" s="309"/>
      <c r="AE169" s="758"/>
      <c r="AF169" s="758"/>
      <c r="AG169" s="327"/>
      <c r="AH169" s="327"/>
      <c r="AI169" s="308"/>
      <c r="AJ169" s="163"/>
      <c r="AK169" s="164"/>
      <c r="AL169" s="774"/>
      <c r="AM169" s="333"/>
      <c r="AN169" s="334"/>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3.5" x14ac:dyDescent="0.2">
      <c r="A170" s="35"/>
      <c r="B170" s="36"/>
      <c r="C170" s="33">
        <v>98</v>
      </c>
      <c r="D170" s="766"/>
      <c r="E170" s="321"/>
      <c r="F170" s="321"/>
      <c r="G170" s="309"/>
      <c r="H170" s="309"/>
      <c r="I170" s="308"/>
      <c r="J170" s="307"/>
      <c r="K170" s="309"/>
      <c r="L170" s="308"/>
      <c r="M170" s="308"/>
      <c r="N170" s="700">
        <f t="shared" si="42"/>
        <v>0</v>
      </c>
      <c r="O170" s="701">
        <f t="shared" si="43"/>
        <v>0</v>
      </c>
      <c r="P170" s="702"/>
      <c r="Q170" s="703"/>
      <c r="R170" s="703"/>
      <c r="S170" s="703"/>
      <c r="T170" s="703"/>
      <c r="U170" s="703"/>
      <c r="V170" s="704"/>
      <c r="W170" s="705"/>
      <c r="X170" s="705"/>
      <c r="Y170" s="705"/>
      <c r="Z170" s="704"/>
      <c r="AA170" s="308"/>
      <c r="AB170" s="309"/>
      <c r="AC170" s="309"/>
      <c r="AD170" s="309"/>
      <c r="AE170" s="758"/>
      <c r="AF170" s="758"/>
      <c r="AG170" s="327"/>
      <c r="AH170" s="327"/>
      <c r="AI170" s="308"/>
      <c r="AJ170" s="163"/>
      <c r="AK170" s="164"/>
      <c r="AL170" s="774"/>
      <c r="AM170" s="333"/>
      <c r="AN170" s="334"/>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3.5" x14ac:dyDescent="0.2">
      <c r="A171" s="35"/>
      <c r="B171" s="36"/>
      <c r="C171" s="33">
        <v>99</v>
      </c>
      <c r="D171" s="766"/>
      <c r="E171" s="321"/>
      <c r="F171" s="321"/>
      <c r="G171" s="309"/>
      <c r="H171" s="309"/>
      <c r="I171" s="308"/>
      <c r="J171" s="307"/>
      <c r="K171" s="309"/>
      <c r="L171" s="308"/>
      <c r="M171" s="308"/>
      <c r="N171" s="700">
        <f t="shared" si="42"/>
        <v>0</v>
      </c>
      <c r="O171" s="701">
        <f t="shared" si="43"/>
        <v>0</v>
      </c>
      <c r="P171" s="702"/>
      <c r="Q171" s="703"/>
      <c r="R171" s="703"/>
      <c r="S171" s="703"/>
      <c r="T171" s="703"/>
      <c r="U171" s="703"/>
      <c r="V171" s="704"/>
      <c r="W171" s="705"/>
      <c r="X171" s="705"/>
      <c r="Y171" s="705"/>
      <c r="Z171" s="704"/>
      <c r="AA171" s="308"/>
      <c r="AB171" s="309"/>
      <c r="AC171" s="309"/>
      <c r="AD171" s="309"/>
      <c r="AE171" s="758"/>
      <c r="AF171" s="758"/>
      <c r="AG171" s="327"/>
      <c r="AH171" s="327"/>
      <c r="AI171" s="308"/>
      <c r="AJ171" s="163"/>
      <c r="AK171" s="164"/>
      <c r="AL171" s="774"/>
      <c r="AM171" s="333"/>
      <c r="AN171" s="334"/>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3.5" x14ac:dyDescent="0.2">
      <c r="A172" s="35"/>
      <c r="B172" s="36"/>
      <c r="C172" s="32">
        <v>100</v>
      </c>
      <c r="D172" s="766"/>
      <c r="E172" s="321"/>
      <c r="F172" s="321"/>
      <c r="G172" s="309"/>
      <c r="H172" s="309"/>
      <c r="I172" s="308"/>
      <c r="J172" s="307"/>
      <c r="K172" s="309"/>
      <c r="L172" s="308"/>
      <c r="M172" s="308"/>
      <c r="N172" s="700">
        <f t="shared" si="42"/>
        <v>0</v>
      </c>
      <c r="O172" s="701">
        <f t="shared" si="43"/>
        <v>0</v>
      </c>
      <c r="P172" s="702"/>
      <c r="Q172" s="703"/>
      <c r="R172" s="703"/>
      <c r="S172" s="703"/>
      <c r="T172" s="703"/>
      <c r="U172" s="703"/>
      <c r="V172" s="704"/>
      <c r="W172" s="705"/>
      <c r="X172" s="705"/>
      <c r="Y172" s="705"/>
      <c r="Z172" s="704"/>
      <c r="AA172" s="308"/>
      <c r="AB172" s="309"/>
      <c r="AC172" s="309"/>
      <c r="AD172" s="309"/>
      <c r="AE172" s="758"/>
      <c r="AF172" s="758"/>
      <c r="AG172" s="327"/>
      <c r="AH172" s="327"/>
      <c r="AI172" s="308"/>
      <c r="AJ172" s="163"/>
      <c r="AK172" s="164"/>
      <c r="AL172" s="774"/>
      <c r="AM172" s="333"/>
      <c r="AN172" s="334"/>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3.5" x14ac:dyDescent="0.2">
      <c r="A173" s="35"/>
      <c r="B173" s="36"/>
      <c r="C173" s="33">
        <v>101</v>
      </c>
      <c r="D173" s="766"/>
      <c r="E173" s="321"/>
      <c r="F173" s="321"/>
      <c r="G173" s="309"/>
      <c r="H173" s="309"/>
      <c r="I173" s="308"/>
      <c r="J173" s="307"/>
      <c r="K173" s="309"/>
      <c r="L173" s="308"/>
      <c r="M173" s="308"/>
      <c r="N173" s="700">
        <f t="shared" si="42"/>
        <v>0</v>
      </c>
      <c r="O173" s="701">
        <f t="shared" si="43"/>
        <v>0</v>
      </c>
      <c r="P173" s="702"/>
      <c r="Q173" s="703"/>
      <c r="R173" s="703"/>
      <c r="S173" s="703"/>
      <c r="T173" s="703"/>
      <c r="U173" s="703"/>
      <c r="V173" s="704"/>
      <c r="W173" s="705"/>
      <c r="X173" s="705"/>
      <c r="Y173" s="705"/>
      <c r="Z173" s="704"/>
      <c r="AA173" s="308"/>
      <c r="AB173" s="309"/>
      <c r="AC173" s="309"/>
      <c r="AD173" s="309"/>
      <c r="AE173" s="758"/>
      <c r="AF173" s="758"/>
      <c r="AG173" s="327"/>
      <c r="AH173" s="327"/>
      <c r="AI173" s="308"/>
      <c r="AJ173" s="163"/>
      <c r="AK173" s="164"/>
      <c r="AL173" s="774"/>
      <c r="AM173" s="333"/>
      <c r="AN173" s="334"/>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3.5" x14ac:dyDescent="0.2">
      <c r="A174" s="35"/>
      <c r="B174" s="36"/>
      <c r="C174" s="33">
        <v>102</v>
      </c>
      <c r="D174" s="766"/>
      <c r="E174" s="321"/>
      <c r="F174" s="321"/>
      <c r="G174" s="309"/>
      <c r="H174" s="309"/>
      <c r="I174" s="308"/>
      <c r="J174" s="307"/>
      <c r="K174" s="309"/>
      <c r="L174" s="308"/>
      <c r="M174" s="308"/>
      <c r="N174" s="700">
        <f t="shared" si="42"/>
        <v>0</v>
      </c>
      <c r="O174" s="701">
        <f t="shared" si="43"/>
        <v>0</v>
      </c>
      <c r="P174" s="702"/>
      <c r="Q174" s="703"/>
      <c r="R174" s="703"/>
      <c r="S174" s="703"/>
      <c r="T174" s="703"/>
      <c r="U174" s="703"/>
      <c r="V174" s="704"/>
      <c r="W174" s="705"/>
      <c r="X174" s="705"/>
      <c r="Y174" s="705"/>
      <c r="Z174" s="704"/>
      <c r="AA174" s="308"/>
      <c r="AB174" s="309"/>
      <c r="AC174" s="309"/>
      <c r="AD174" s="309"/>
      <c r="AE174" s="758"/>
      <c r="AF174" s="758"/>
      <c r="AG174" s="327"/>
      <c r="AH174" s="327"/>
      <c r="AI174" s="308"/>
      <c r="AJ174" s="163"/>
      <c r="AK174" s="164"/>
      <c r="AL174" s="774"/>
      <c r="AM174" s="333"/>
      <c r="AN174" s="334"/>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3.5" x14ac:dyDescent="0.2">
      <c r="A175" s="35"/>
      <c r="B175" s="36"/>
      <c r="C175" s="32">
        <v>103</v>
      </c>
      <c r="D175" s="766"/>
      <c r="E175" s="321"/>
      <c r="F175" s="321"/>
      <c r="G175" s="309"/>
      <c r="H175" s="309"/>
      <c r="I175" s="308"/>
      <c r="J175" s="307"/>
      <c r="K175" s="309"/>
      <c r="L175" s="308"/>
      <c r="M175" s="308"/>
      <c r="N175" s="700">
        <f t="shared" si="42"/>
        <v>0</v>
      </c>
      <c r="O175" s="701">
        <f t="shared" si="43"/>
        <v>0</v>
      </c>
      <c r="P175" s="702"/>
      <c r="Q175" s="703"/>
      <c r="R175" s="703"/>
      <c r="S175" s="703"/>
      <c r="T175" s="703"/>
      <c r="U175" s="703"/>
      <c r="V175" s="704"/>
      <c r="W175" s="705"/>
      <c r="X175" s="705"/>
      <c r="Y175" s="705"/>
      <c r="Z175" s="704"/>
      <c r="AA175" s="308"/>
      <c r="AB175" s="309"/>
      <c r="AC175" s="309"/>
      <c r="AD175" s="309"/>
      <c r="AE175" s="758"/>
      <c r="AF175" s="758"/>
      <c r="AG175" s="327"/>
      <c r="AH175" s="327"/>
      <c r="AI175" s="308"/>
      <c r="AJ175" s="163"/>
      <c r="AK175" s="164"/>
      <c r="AL175" s="774"/>
      <c r="AM175" s="333"/>
      <c r="AN175" s="334"/>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3.5" x14ac:dyDescent="0.2">
      <c r="A176" s="35"/>
      <c r="B176" s="36"/>
      <c r="C176" s="33">
        <v>104</v>
      </c>
      <c r="D176" s="766"/>
      <c r="E176" s="321"/>
      <c r="F176" s="321"/>
      <c r="G176" s="309"/>
      <c r="H176" s="309"/>
      <c r="I176" s="308"/>
      <c r="J176" s="307"/>
      <c r="K176" s="309"/>
      <c r="L176" s="308"/>
      <c r="M176" s="308"/>
      <c r="N176" s="700">
        <f t="shared" si="42"/>
        <v>0</v>
      </c>
      <c r="O176" s="701">
        <f t="shared" si="43"/>
        <v>0</v>
      </c>
      <c r="P176" s="702"/>
      <c r="Q176" s="703"/>
      <c r="R176" s="703"/>
      <c r="S176" s="703"/>
      <c r="T176" s="703"/>
      <c r="U176" s="703"/>
      <c r="V176" s="704"/>
      <c r="W176" s="705"/>
      <c r="X176" s="705"/>
      <c r="Y176" s="705"/>
      <c r="Z176" s="704"/>
      <c r="AA176" s="308"/>
      <c r="AB176" s="309"/>
      <c r="AC176" s="309"/>
      <c r="AD176" s="309"/>
      <c r="AE176" s="758"/>
      <c r="AF176" s="758"/>
      <c r="AG176" s="327"/>
      <c r="AH176" s="327"/>
      <c r="AI176" s="308"/>
      <c r="AJ176" s="163"/>
      <c r="AK176" s="164"/>
      <c r="AL176" s="774"/>
      <c r="AM176" s="333"/>
      <c r="AN176" s="334"/>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3.5" x14ac:dyDescent="0.2">
      <c r="A177" s="35"/>
      <c r="B177" s="36"/>
      <c r="C177" s="33">
        <v>105</v>
      </c>
      <c r="D177" s="766"/>
      <c r="E177" s="321"/>
      <c r="F177" s="321"/>
      <c r="G177" s="309"/>
      <c r="H177" s="309"/>
      <c r="I177" s="308"/>
      <c r="J177" s="307"/>
      <c r="K177" s="309"/>
      <c r="L177" s="308"/>
      <c r="M177" s="308"/>
      <c r="N177" s="700">
        <f t="shared" si="42"/>
        <v>0</v>
      </c>
      <c r="O177" s="701">
        <f t="shared" si="43"/>
        <v>0</v>
      </c>
      <c r="P177" s="702"/>
      <c r="Q177" s="703"/>
      <c r="R177" s="703"/>
      <c r="S177" s="703"/>
      <c r="T177" s="703"/>
      <c r="U177" s="703"/>
      <c r="V177" s="704"/>
      <c r="W177" s="705"/>
      <c r="X177" s="705"/>
      <c r="Y177" s="705"/>
      <c r="Z177" s="704"/>
      <c r="AA177" s="308"/>
      <c r="AB177" s="309"/>
      <c r="AC177" s="309"/>
      <c r="AD177" s="309"/>
      <c r="AE177" s="758"/>
      <c r="AF177" s="758"/>
      <c r="AG177" s="327"/>
      <c r="AH177" s="327"/>
      <c r="AI177" s="308"/>
      <c r="AJ177" s="163"/>
      <c r="AK177" s="164"/>
      <c r="AL177" s="774"/>
      <c r="AM177" s="333"/>
      <c r="AN177" s="334"/>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3.5" x14ac:dyDescent="0.2">
      <c r="A178" s="35"/>
      <c r="B178" s="36"/>
      <c r="C178" s="32">
        <v>106</v>
      </c>
      <c r="D178" s="766"/>
      <c r="E178" s="321"/>
      <c r="F178" s="321"/>
      <c r="G178" s="309"/>
      <c r="H178" s="309"/>
      <c r="I178" s="308"/>
      <c r="J178" s="307"/>
      <c r="K178" s="309"/>
      <c r="L178" s="308"/>
      <c r="M178" s="308"/>
      <c r="N178" s="700">
        <f t="shared" si="42"/>
        <v>0</v>
      </c>
      <c r="O178" s="701">
        <f t="shared" si="43"/>
        <v>0</v>
      </c>
      <c r="P178" s="702"/>
      <c r="Q178" s="703"/>
      <c r="R178" s="703"/>
      <c r="S178" s="703"/>
      <c r="T178" s="703"/>
      <c r="U178" s="703"/>
      <c r="V178" s="704"/>
      <c r="W178" s="705"/>
      <c r="X178" s="705"/>
      <c r="Y178" s="705"/>
      <c r="Z178" s="704"/>
      <c r="AA178" s="308"/>
      <c r="AB178" s="309"/>
      <c r="AC178" s="309"/>
      <c r="AD178" s="309"/>
      <c r="AE178" s="758"/>
      <c r="AF178" s="758"/>
      <c r="AG178" s="327"/>
      <c r="AH178" s="327"/>
      <c r="AI178" s="308"/>
      <c r="AJ178" s="163"/>
      <c r="AK178" s="164"/>
      <c r="AL178" s="774"/>
      <c r="AM178" s="333"/>
      <c r="AN178" s="334"/>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3.5" x14ac:dyDescent="0.2">
      <c r="A179" s="35"/>
      <c r="B179" s="36"/>
      <c r="C179" s="33">
        <v>107</v>
      </c>
      <c r="D179" s="766"/>
      <c r="E179" s="321"/>
      <c r="F179" s="321"/>
      <c r="G179" s="309"/>
      <c r="H179" s="309"/>
      <c r="I179" s="308"/>
      <c r="J179" s="307"/>
      <c r="K179" s="309"/>
      <c r="L179" s="308"/>
      <c r="M179" s="308"/>
      <c r="N179" s="700">
        <f t="shared" si="42"/>
        <v>0</v>
      </c>
      <c r="O179" s="701">
        <f t="shared" si="43"/>
        <v>0</v>
      </c>
      <c r="P179" s="702"/>
      <c r="Q179" s="703"/>
      <c r="R179" s="703"/>
      <c r="S179" s="703"/>
      <c r="T179" s="703"/>
      <c r="U179" s="703"/>
      <c r="V179" s="704"/>
      <c r="W179" s="705"/>
      <c r="X179" s="705"/>
      <c r="Y179" s="705"/>
      <c r="Z179" s="704"/>
      <c r="AA179" s="308"/>
      <c r="AB179" s="309"/>
      <c r="AC179" s="309"/>
      <c r="AD179" s="309"/>
      <c r="AE179" s="758"/>
      <c r="AF179" s="758"/>
      <c r="AG179" s="327"/>
      <c r="AH179" s="327"/>
      <c r="AI179" s="308"/>
      <c r="AJ179" s="163"/>
      <c r="AK179" s="164"/>
      <c r="AL179" s="774"/>
      <c r="AM179" s="333"/>
      <c r="AN179" s="334"/>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3.5" x14ac:dyDescent="0.2">
      <c r="A180" s="35"/>
      <c r="B180" s="36"/>
      <c r="C180" s="33">
        <v>108</v>
      </c>
      <c r="D180" s="766"/>
      <c r="E180" s="321"/>
      <c r="F180" s="321"/>
      <c r="G180" s="309"/>
      <c r="H180" s="309"/>
      <c r="I180" s="308"/>
      <c r="J180" s="307"/>
      <c r="K180" s="309"/>
      <c r="L180" s="308"/>
      <c r="M180" s="308"/>
      <c r="N180" s="700">
        <f t="shared" si="42"/>
        <v>0</v>
      </c>
      <c r="O180" s="701">
        <f t="shared" si="43"/>
        <v>0</v>
      </c>
      <c r="P180" s="702"/>
      <c r="Q180" s="703"/>
      <c r="R180" s="703"/>
      <c r="S180" s="703"/>
      <c r="T180" s="703"/>
      <c r="U180" s="703"/>
      <c r="V180" s="704"/>
      <c r="W180" s="705"/>
      <c r="X180" s="705"/>
      <c r="Y180" s="705"/>
      <c r="Z180" s="704"/>
      <c r="AA180" s="308"/>
      <c r="AB180" s="309"/>
      <c r="AC180" s="309"/>
      <c r="AD180" s="309"/>
      <c r="AE180" s="758"/>
      <c r="AF180" s="758"/>
      <c r="AG180" s="327"/>
      <c r="AH180" s="327"/>
      <c r="AI180" s="308"/>
      <c r="AJ180" s="163"/>
      <c r="AK180" s="164"/>
      <c r="AL180" s="774"/>
      <c r="AM180" s="333"/>
      <c r="AN180" s="334"/>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3.5" x14ac:dyDescent="0.2">
      <c r="A181" s="35"/>
      <c r="B181" s="36"/>
      <c r="C181" s="32">
        <v>109</v>
      </c>
      <c r="D181" s="766"/>
      <c r="E181" s="321"/>
      <c r="F181" s="321"/>
      <c r="G181" s="309"/>
      <c r="H181" s="309"/>
      <c r="I181" s="308"/>
      <c r="J181" s="307"/>
      <c r="K181" s="309"/>
      <c r="L181" s="308"/>
      <c r="M181" s="308"/>
      <c r="N181" s="700">
        <f t="shared" si="42"/>
        <v>0</v>
      </c>
      <c r="O181" s="701">
        <f t="shared" si="43"/>
        <v>0</v>
      </c>
      <c r="P181" s="702"/>
      <c r="Q181" s="703"/>
      <c r="R181" s="703"/>
      <c r="S181" s="703"/>
      <c r="T181" s="703"/>
      <c r="U181" s="703"/>
      <c r="V181" s="704"/>
      <c r="W181" s="705"/>
      <c r="X181" s="705"/>
      <c r="Y181" s="705"/>
      <c r="Z181" s="704"/>
      <c r="AA181" s="308"/>
      <c r="AB181" s="309"/>
      <c r="AC181" s="309"/>
      <c r="AD181" s="309"/>
      <c r="AE181" s="758"/>
      <c r="AF181" s="758"/>
      <c r="AG181" s="327"/>
      <c r="AH181" s="327"/>
      <c r="AI181" s="308"/>
      <c r="AJ181" s="163"/>
      <c r="AK181" s="164"/>
      <c r="AL181" s="774"/>
      <c r="AM181" s="333"/>
      <c r="AN181" s="334"/>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3.5" x14ac:dyDescent="0.2">
      <c r="A182" s="35"/>
      <c r="B182" s="36"/>
      <c r="C182" s="33">
        <v>110</v>
      </c>
      <c r="D182" s="766"/>
      <c r="E182" s="321"/>
      <c r="F182" s="321"/>
      <c r="G182" s="309"/>
      <c r="H182" s="309"/>
      <c r="I182" s="308"/>
      <c r="J182" s="307"/>
      <c r="K182" s="309"/>
      <c r="L182" s="308"/>
      <c r="M182" s="308"/>
      <c r="N182" s="700">
        <f t="shared" si="42"/>
        <v>0</v>
      </c>
      <c r="O182" s="701">
        <f t="shared" si="43"/>
        <v>0</v>
      </c>
      <c r="P182" s="702"/>
      <c r="Q182" s="703"/>
      <c r="R182" s="703"/>
      <c r="S182" s="703"/>
      <c r="T182" s="703"/>
      <c r="U182" s="703"/>
      <c r="V182" s="704"/>
      <c r="W182" s="705"/>
      <c r="X182" s="705"/>
      <c r="Y182" s="705"/>
      <c r="Z182" s="704"/>
      <c r="AA182" s="308"/>
      <c r="AB182" s="309"/>
      <c r="AC182" s="309"/>
      <c r="AD182" s="309"/>
      <c r="AE182" s="758"/>
      <c r="AF182" s="758"/>
      <c r="AG182" s="327"/>
      <c r="AH182" s="327"/>
      <c r="AI182" s="308"/>
      <c r="AJ182" s="163"/>
      <c r="AK182" s="164"/>
      <c r="AL182" s="774"/>
      <c r="AM182" s="333"/>
      <c r="AN182" s="334"/>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3.5" x14ac:dyDescent="0.2">
      <c r="A183" s="35"/>
      <c r="B183" s="36"/>
      <c r="C183" s="33">
        <v>111</v>
      </c>
      <c r="D183" s="766"/>
      <c r="E183" s="321"/>
      <c r="F183" s="321"/>
      <c r="G183" s="309"/>
      <c r="H183" s="309"/>
      <c r="I183" s="308"/>
      <c r="J183" s="307"/>
      <c r="K183" s="309"/>
      <c r="L183" s="308"/>
      <c r="M183" s="308"/>
      <c r="N183" s="700">
        <f t="shared" si="42"/>
        <v>0</v>
      </c>
      <c r="O183" s="701">
        <f t="shared" si="43"/>
        <v>0</v>
      </c>
      <c r="P183" s="702"/>
      <c r="Q183" s="703"/>
      <c r="R183" s="703"/>
      <c r="S183" s="703"/>
      <c r="T183" s="703"/>
      <c r="U183" s="703"/>
      <c r="V183" s="704"/>
      <c r="W183" s="705"/>
      <c r="X183" s="705"/>
      <c r="Y183" s="705"/>
      <c r="Z183" s="704"/>
      <c r="AA183" s="308"/>
      <c r="AB183" s="309"/>
      <c r="AC183" s="309"/>
      <c r="AD183" s="309"/>
      <c r="AE183" s="758"/>
      <c r="AF183" s="758"/>
      <c r="AG183" s="327"/>
      <c r="AH183" s="327"/>
      <c r="AI183" s="308"/>
      <c r="AJ183" s="163"/>
      <c r="AK183" s="164"/>
      <c r="AL183" s="774"/>
      <c r="AM183" s="333"/>
      <c r="AN183" s="334"/>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3.5" x14ac:dyDescent="0.2">
      <c r="A184" s="35"/>
      <c r="B184" s="36"/>
      <c r="C184" s="32">
        <v>112</v>
      </c>
      <c r="D184" s="766"/>
      <c r="E184" s="321"/>
      <c r="F184" s="321"/>
      <c r="G184" s="309"/>
      <c r="H184" s="309"/>
      <c r="I184" s="308"/>
      <c r="J184" s="307"/>
      <c r="K184" s="309"/>
      <c r="L184" s="308"/>
      <c r="M184" s="308"/>
      <c r="N184" s="700">
        <f t="shared" si="42"/>
        <v>0</v>
      </c>
      <c r="O184" s="701">
        <f t="shared" si="43"/>
        <v>0</v>
      </c>
      <c r="P184" s="702"/>
      <c r="Q184" s="703"/>
      <c r="R184" s="703"/>
      <c r="S184" s="703"/>
      <c r="T184" s="703"/>
      <c r="U184" s="703"/>
      <c r="V184" s="704"/>
      <c r="W184" s="705"/>
      <c r="X184" s="705"/>
      <c r="Y184" s="705"/>
      <c r="Z184" s="704"/>
      <c r="AA184" s="308"/>
      <c r="AB184" s="309"/>
      <c r="AC184" s="309"/>
      <c r="AD184" s="309"/>
      <c r="AE184" s="758"/>
      <c r="AF184" s="758"/>
      <c r="AG184" s="327"/>
      <c r="AH184" s="327"/>
      <c r="AI184" s="308"/>
      <c r="AJ184" s="163"/>
      <c r="AK184" s="164"/>
      <c r="AL184" s="774"/>
      <c r="AM184" s="333"/>
      <c r="AN184" s="334"/>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3.5" x14ac:dyDescent="0.2">
      <c r="A185" s="35"/>
      <c r="B185" s="36"/>
      <c r="C185" s="33">
        <v>113</v>
      </c>
      <c r="D185" s="766"/>
      <c r="E185" s="321"/>
      <c r="F185" s="321"/>
      <c r="G185" s="309"/>
      <c r="H185" s="309"/>
      <c r="I185" s="308"/>
      <c r="J185" s="307"/>
      <c r="K185" s="309"/>
      <c r="L185" s="308"/>
      <c r="M185" s="308"/>
      <c r="N185" s="700">
        <f t="shared" si="42"/>
        <v>0</v>
      </c>
      <c r="O185" s="701">
        <f t="shared" si="43"/>
        <v>0</v>
      </c>
      <c r="P185" s="702"/>
      <c r="Q185" s="703"/>
      <c r="R185" s="703"/>
      <c r="S185" s="703"/>
      <c r="T185" s="703"/>
      <c r="U185" s="703"/>
      <c r="V185" s="704"/>
      <c r="W185" s="705"/>
      <c r="X185" s="705"/>
      <c r="Y185" s="705"/>
      <c r="Z185" s="704"/>
      <c r="AA185" s="308"/>
      <c r="AB185" s="309"/>
      <c r="AC185" s="309"/>
      <c r="AD185" s="309"/>
      <c r="AE185" s="758"/>
      <c r="AF185" s="758"/>
      <c r="AG185" s="327"/>
      <c r="AH185" s="327"/>
      <c r="AI185" s="308"/>
      <c r="AJ185" s="163"/>
      <c r="AK185" s="164"/>
      <c r="AL185" s="774"/>
      <c r="AM185" s="333"/>
      <c r="AN185" s="334"/>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3.5" x14ac:dyDescent="0.2">
      <c r="A186" s="35"/>
      <c r="B186" s="36"/>
      <c r="C186" s="33">
        <v>114</v>
      </c>
      <c r="D186" s="766"/>
      <c r="E186" s="321"/>
      <c r="F186" s="321"/>
      <c r="G186" s="309"/>
      <c r="H186" s="309"/>
      <c r="I186" s="308"/>
      <c r="J186" s="307"/>
      <c r="K186" s="309"/>
      <c r="L186" s="308"/>
      <c r="M186" s="308"/>
      <c r="N186" s="700">
        <f t="shared" si="42"/>
        <v>0</v>
      </c>
      <c r="O186" s="701">
        <f t="shared" si="43"/>
        <v>0</v>
      </c>
      <c r="P186" s="702"/>
      <c r="Q186" s="709"/>
      <c r="R186" s="709"/>
      <c r="S186" s="709"/>
      <c r="T186" s="709"/>
      <c r="U186" s="709"/>
      <c r="V186" s="704"/>
      <c r="W186" s="710"/>
      <c r="X186" s="710"/>
      <c r="Y186" s="710"/>
      <c r="Z186" s="711"/>
      <c r="AA186" s="308"/>
      <c r="AB186" s="309"/>
      <c r="AC186" s="309"/>
      <c r="AD186" s="309"/>
      <c r="AE186" s="758"/>
      <c r="AF186" s="758"/>
      <c r="AG186" s="327"/>
      <c r="AH186" s="327"/>
      <c r="AI186" s="308"/>
      <c r="AJ186" s="163"/>
      <c r="AK186" s="164"/>
      <c r="AL186" s="774"/>
      <c r="AM186" s="333"/>
      <c r="AN186" s="334"/>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3.5" x14ac:dyDescent="0.2">
      <c r="A187" s="35"/>
      <c r="B187" s="36"/>
      <c r="C187" s="32">
        <v>115</v>
      </c>
      <c r="D187" s="766"/>
      <c r="E187" s="321"/>
      <c r="F187" s="321"/>
      <c r="G187" s="309"/>
      <c r="H187" s="309"/>
      <c r="I187" s="308"/>
      <c r="J187" s="307"/>
      <c r="K187" s="309"/>
      <c r="L187" s="308"/>
      <c r="M187" s="308"/>
      <c r="N187" s="700">
        <f t="shared" si="42"/>
        <v>0</v>
      </c>
      <c r="O187" s="701">
        <f t="shared" si="43"/>
        <v>0</v>
      </c>
      <c r="P187" s="702"/>
      <c r="Q187" s="709"/>
      <c r="R187" s="709"/>
      <c r="S187" s="709"/>
      <c r="T187" s="709"/>
      <c r="U187" s="709"/>
      <c r="V187" s="704"/>
      <c r="W187" s="710"/>
      <c r="X187" s="710"/>
      <c r="Y187" s="710"/>
      <c r="Z187" s="711"/>
      <c r="AA187" s="308"/>
      <c r="AB187" s="309"/>
      <c r="AC187" s="309"/>
      <c r="AD187" s="309"/>
      <c r="AE187" s="758"/>
      <c r="AF187" s="758"/>
      <c r="AG187" s="327"/>
      <c r="AH187" s="327"/>
      <c r="AI187" s="308"/>
      <c r="AJ187" s="163"/>
      <c r="AK187" s="164"/>
      <c r="AL187" s="774"/>
      <c r="AM187" s="333"/>
      <c r="AN187" s="334"/>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3.5" x14ac:dyDescent="0.2">
      <c r="A188" s="35"/>
      <c r="B188" s="36"/>
      <c r="C188" s="33">
        <v>116</v>
      </c>
      <c r="D188" s="766"/>
      <c r="E188" s="321"/>
      <c r="F188" s="321"/>
      <c r="G188" s="309"/>
      <c r="H188" s="309"/>
      <c r="I188" s="308"/>
      <c r="J188" s="307"/>
      <c r="K188" s="309"/>
      <c r="L188" s="308"/>
      <c r="M188" s="308"/>
      <c r="N188" s="700">
        <f t="shared" si="42"/>
        <v>0</v>
      </c>
      <c r="O188" s="701">
        <f t="shared" si="43"/>
        <v>0</v>
      </c>
      <c r="P188" s="702"/>
      <c r="Q188" s="709"/>
      <c r="R188" s="709"/>
      <c r="S188" s="709"/>
      <c r="T188" s="709"/>
      <c r="U188" s="709"/>
      <c r="V188" s="704"/>
      <c r="W188" s="710"/>
      <c r="X188" s="710"/>
      <c r="Y188" s="710"/>
      <c r="Z188" s="711"/>
      <c r="AA188" s="308"/>
      <c r="AB188" s="309"/>
      <c r="AC188" s="309"/>
      <c r="AD188" s="309"/>
      <c r="AE188" s="758"/>
      <c r="AF188" s="758"/>
      <c r="AG188" s="327"/>
      <c r="AH188" s="327"/>
      <c r="AI188" s="308"/>
      <c r="AJ188" s="163"/>
      <c r="AK188" s="164"/>
      <c r="AL188" s="774"/>
      <c r="AM188" s="333"/>
      <c r="AN188" s="334"/>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3.5" x14ac:dyDescent="0.2">
      <c r="A189" s="35"/>
      <c r="B189" s="36"/>
      <c r="C189" s="33">
        <v>117</v>
      </c>
      <c r="D189" s="766"/>
      <c r="E189" s="321"/>
      <c r="F189" s="321"/>
      <c r="G189" s="309"/>
      <c r="H189" s="309"/>
      <c r="I189" s="308"/>
      <c r="J189" s="307"/>
      <c r="K189" s="309"/>
      <c r="L189" s="308"/>
      <c r="M189" s="308"/>
      <c r="N189" s="700">
        <f t="shared" si="42"/>
        <v>0</v>
      </c>
      <c r="O189" s="701">
        <f t="shared" si="43"/>
        <v>0</v>
      </c>
      <c r="P189" s="702"/>
      <c r="Q189" s="709"/>
      <c r="R189" s="709"/>
      <c r="S189" s="709"/>
      <c r="T189" s="709"/>
      <c r="U189" s="709"/>
      <c r="V189" s="704"/>
      <c r="W189" s="710"/>
      <c r="X189" s="710"/>
      <c r="Y189" s="710"/>
      <c r="Z189" s="711"/>
      <c r="AA189" s="308"/>
      <c r="AB189" s="309"/>
      <c r="AC189" s="309"/>
      <c r="AD189" s="309"/>
      <c r="AE189" s="758"/>
      <c r="AF189" s="758"/>
      <c r="AG189" s="327"/>
      <c r="AH189" s="327"/>
      <c r="AI189" s="308"/>
      <c r="AJ189" s="163"/>
      <c r="AK189" s="164"/>
      <c r="AL189" s="774"/>
      <c r="AM189" s="333"/>
      <c r="AN189" s="334"/>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3.5" x14ac:dyDescent="0.2">
      <c r="A190" s="35"/>
      <c r="B190" s="36"/>
      <c r="C190" s="32">
        <v>118</v>
      </c>
      <c r="D190" s="766"/>
      <c r="E190" s="321"/>
      <c r="F190" s="321"/>
      <c r="G190" s="309"/>
      <c r="H190" s="309"/>
      <c r="I190" s="308"/>
      <c r="J190" s="307"/>
      <c r="K190" s="309"/>
      <c r="L190" s="308"/>
      <c r="M190" s="308"/>
      <c r="N190" s="700">
        <f t="shared" si="42"/>
        <v>0</v>
      </c>
      <c r="O190" s="701">
        <f t="shared" si="43"/>
        <v>0</v>
      </c>
      <c r="P190" s="702"/>
      <c r="Q190" s="709"/>
      <c r="R190" s="709"/>
      <c r="S190" s="709"/>
      <c r="T190" s="709"/>
      <c r="U190" s="709"/>
      <c r="V190" s="704"/>
      <c r="W190" s="710"/>
      <c r="X190" s="710"/>
      <c r="Y190" s="710"/>
      <c r="Z190" s="711"/>
      <c r="AA190" s="308"/>
      <c r="AB190" s="309"/>
      <c r="AC190" s="309"/>
      <c r="AD190" s="309"/>
      <c r="AE190" s="758"/>
      <c r="AF190" s="758"/>
      <c r="AG190" s="327"/>
      <c r="AH190" s="327"/>
      <c r="AI190" s="308"/>
      <c r="AJ190" s="163"/>
      <c r="AK190" s="164"/>
      <c r="AL190" s="774"/>
      <c r="AM190" s="333"/>
      <c r="AN190" s="334"/>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3.5" x14ac:dyDescent="0.2">
      <c r="A191" s="35"/>
      <c r="B191" s="36"/>
      <c r="C191" s="33">
        <v>119</v>
      </c>
      <c r="D191" s="766"/>
      <c r="E191" s="321"/>
      <c r="F191" s="321"/>
      <c r="G191" s="309"/>
      <c r="H191" s="309"/>
      <c r="I191" s="308"/>
      <c r="J191" s="307"/>
      <c r="K191" s="309"/>
      <c r="L191" s="308"/>
      <c r="M191" s="308"/>
      <c r="N191" s="700">
        <f t="shared" si="42"/>
        <v>0</v>
      </c>
      <c r="O191" s="701">
        <f t="shared" si="43"/>
        <v>0</v>
      </c>
      <c r="P191" s="702"/>
      <c r="Q191" s="709"/>
      <c r="R191" s="709"/>
      <c r="S191" s="709"/>
      <c r="T191" s="709"/>
      <c r="U191" s="709"/>
      <c r="V191" s="704"/>
      <c r="W191" s="710"/>
      <c r="X191" s="710"/>
      <c r="Y191" s="710"/>
      <c r="Z191" s="711"/>
      <c r="AA191" s="308"/>
      <c r="AB191" s="309"/>
      <c r="AC191" s="309"/>
      <c r="AD191" s="309"/>
      <c r="AE191" s="758"/>
      <c r="AF191" s="758"/>
      <c r="AG191" s="327"/>
      <c r="AH191" s="327"/>
      <c r="AI191" s="308"/>
      <c r="AJ191" s="163"/>
      <c r="AK191" s="164"/>
      <c r="AL191" s="774"/>
      <c r="AM191" s="333"/>
      <c r="AN191" s="334"/>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3.5" x14ac:dyDescent="0.2">
      <c r="A192" s="35"/>
      <c r="B192" s="36"/>
      <c r="C192" s="33">
        <v>120</v>
      </c>
      <c r="D192" s="766"/>
      <c r="E192" s="321"/>
      <c r="F192" s="321"/>
      <c r="G192" s="309"/>
      <c r="H192" s="309"/>
      <c r="I192" s="308"/>
      <c r="J192" s="307"/>
      <c r="K192" s="309"/>
      <c r="L192" s="308"/>
      <c r="M192" s="308"/>
      <c r="N192" s="700">
        <f t="shared" si="42"/>
        <v>0</v>
      </c>
      <c r="O192" s="701">
        <f t="shared" si="43"/>
        <v>0</v>
      </c>
      <c r="P192" s="702"/>
      <c r="Q192" s="709"/>
      <c r="R192" s="709"/>
      <c r="S192" s="709"/>
      <c r="T192" s="709"/>
      <c r="U192" s="709"/>
      <c r="V192" s="704"/>
      <c r="W192" s="710"/>
      <c r="X192" s="710"/>
      <c r="Y192" s="710"/>
      <c r="Z192" s="711"/>
      <c r="AA192" s="308"/>
      <c r="AB192" s="309"/>
      <c r="AC192" s="309"/>
      <c r="AD192" s="309"/>
      <c r="AE192" s="758"/>
      <c r="AF192" s="758"/>
      <c r="AG192" s="327"/>
      <c r="AH192" s="327"/>
      <c r="AI192" s="308"/>
      <c r="AJ192" s="163"/>
      <c r="AK192" s="164"/>
      <c r="AL192" s="774"/>
      <c r="AM192" s="333"/>
      <c r="AN192" s="334"/>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3.5" x14ac:dyDescent="0.2">
      <c r="A193" s="35"/>
      <c r="B193" s="36"/>
      <c r="C193" s="32">
        <v>121</v>
      </c>
      <c r="D193" s="766"/>
      <c r="E193" s="321"/>
      <c r="F193" s="321"/>
      <c r="G193" s="309"/>
      <c r="H193" s="309"/>
      <c r="I193" s="308"/>
      <c r="J193" s="307"/>
      <c r="K193" s="309"/>
      <c r="L193" s="308"/>
      <c r="M193" s="308"/>
      <c r="N193" s="700">
        <f t="shared" si="42"/>
        <v>0</v>
      </c>
      <c r="O193" s="701">
        <f t="shared" si="43"/>
        <v>0</v>
      </c>
      <c r="P193" s="702"/>
      <c r="Q193" s="709"/>
      <c r="R193" s="709"/>
      <c r="S193" s="709"/>
      <c r="T193" s="709"/>
      <c r="U193" s="709"/>
      <c r="V193" s="704"/>
      <c r="W193" s="710"/>
      <c r="X193" s="710"/>
      <c r="Y193" s="710"/>
      <c r="Z193" s="711"/>
      <c r="AA193" s="308"/>
      <c r="AB193" s="309"/>
      <c r="AC193" s="309"/>
      <c r="AD193" s="309"/>
      <c r="AE193" s="758"/>
      <c r="AF193" s="758"/>
      <c r="AG193" s="327"/>
      <c r="AH193" s="327"/>
      <c r="AI193" s="308"/>
      <c r="AJ193" s="163"/>
      <c r="AK193" s="164"/>
      <c r="AL193" s="774"/>
      <c r="AM193" s="333"/>
      <c r="AN193" s="334"/>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3.5" x14ac:dyDescent="0.2">
      <c r="A194" s="35"/>
      <c r="B194" s="36"/>
      <c r="C194" s="33">
        <v>122</v>
      </c>
      <c r="D194" s="766"/>
      <c r="E194" s="321"/>
      <c r="F194" s="321"/>
      <c r="G194" s="309"/>
      <c r="H194" s="309"/>
      <c r="I194" s="308"/>
      <c r="J194" s="307"/>
      <c r="K194" s="309"/>
      <c r="L194" s="308"/>
      <c r="M194" s="308"/>
      <c r="N194" s="700">
        <f t="shared" si="42"/>
        <v>0</v>
      </c>
      <c r="O194" s="701">
        <f t="shared" si="43"/>
        <v>0</v>
      </c>
      <c r="P194" s="702"/>
      <c r="Q194" s="709"/>
      <c r="R194" s="709"/>
      <c r="S194" s="709"/>
      <c r="T194" s="709"/>
      <c r="U194" s="709"/>
      <c r="V194" s="704"/>
      <c r="W194" s="710"/>
      <c r="X194" s="710"/>
      <c r="Y194" s="710"/>
      <c r="Z194" s="711"/>
      <c r="AA194" s="308"/>
      <c r="AB194" s="309"/>
      <c r="AC194" s="309"/>
      <c r="AD194" s="309"/>
      <c r="AE194" s="758"/>
      <c r="AF194" s="758"/>
      <c r="AG194" s="327"/>
      <c r="AH194" s="327"/>
      <c r="AI194" s="308"/>
      <c r="AJ194" s="163"/>
      <c r="AK194" s="164"/>
      <c r="AL194" s="774"/>
      <c r="AM194" s="333"/>
      <c r="AN194" s="334"/>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3.5" x14ac:dyDescent="0.2">
      <c r="A195" s="35"/>
      <c r="B195" s="36"/>
      <c r="C195" s="33">
        <v>123</v>
      </c>
      <c r="D195" s="766"/>
      <c r="E195" s="321"/>
      <c r="F195" s="321"/>
      <c r="G195" s="309"/>
      <c r="H195" s="309"/>
      <c r="I195" s="308"/>
      <c r="J195" s="307"/>
      <c r="K195" s="309"/>
      <c r="L195" s="308"/>
      <c r="M195" s="308"/>
      <c r="N195" s="700">
        <f t="shared" si="42"/>
        <v>0</v>
      </c>
      <c r="O195" s="701">
        <f t="shared" si="43"/>
        <v>0</v>
      </c>
      <c r="P195" s="702"/>
      <c r="Q195" s="709"/>
      <c r="R195" s="709"/>
      <c r="S195" s="709"/>
      <c r="T195" s="709"/>
      <c r="U195" s="709"/>
      <c r="V195" s="704"/>
      <c r="W195" s="710"/>
      <c r="X195" s="710"/>
      <c r="Y195" s="710"/>
      <c r="Z195" s="711"/>
      <c r="AA195" s="308"/>
      <c r="AB195" s="309"/>
      <c r="AC195" s="309"/>
      <c r="AD195" s="309"/>
      <c r="AE195" s="758"/>
      <c r="AF195" s="758"/>
      <c r="AG195" s="327"/>
      <c r="AH195" s="327"/>
      <c r="AI195" s="308"/>
      <c r="AJ195" s="163"/>
      <c r="AK195" s="164"/>
      <c r="AL195" s="774"/>
      <c r="AM195" s="333"/>
      <c r="AN195" s="334"/>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3.5" x14ac:dyDescent="0.2">
      <c r="A196" s="35"/>
      <c r="B196" s="36"/>
      <c r="C196" s="32">
        <v>124</v>
      </c>
      <c r="D196" s="766"/>
      <c r="E196" s="321"/>
      <c r="F196" s="321"/>
      <c r="G196" s="309"/>
      <c r="H196" s="309"/>
      <c r="I196" s="308"/>
      <c r="J196" s="307"/>
      <c r="K196" s="309"/>
      <c r="L196" s="308"/>
      <c r="M196" s="308"/>
      <c r="N196" s="700">
        <f t="shared" si="42"/>
        <v>0</v>
      </c>
      <c r="O196" s="701">
        <f t="shared" si="43"/>
        <v>0</v>
      </c>
      <c r="P196" s="702"/>
      <c r="Q196" s="709"/>
      <c r="R196" s="709"/>
      <c r="S196" s="709"/>
      <c r="T196" s="709"/>
      <c r="U196" s="709"/>
      <c r="V196" s="704"/>
      <c r="W196" s="710"/>
      <c r="X196" s="710"/>
      <c r="Y196" s="710"/>
      <c r="Z196" s="711"/>
      <c r="AA196" s="308"/>
      <c r="AB196" s="309"/>
      <c r="AC196" s="309"/>
      <c r="AD196" s="309"/>
      <c r="AE196" s="758"/>
      <c r="AF196" s="758"/>
      <c r="AG196" s="327"/>
      <c r="AH196" s="327"/>
      <c r="AI196" s="308"/>
      <c r="AJ196" s="163"/>
      <c r="AK196" s="164"/>
      <c r="AL196" s="774"/>
      <c r="AM196" s="333"/>
      <c r="AN196" s="334"/>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3.5" x14ac:dyDescent="0.2">
      <c r="A197" s="35"/>
      <c r="B197" s="36"/>
      <c r="C197" s="33">
        <v>125</v>
      </c>
      <c r="D197" s="766"/>
      <c r="E197" s="321"/>
      <c r="F197" s="321"/>
      <c r="G197" s="309"/>
      <c r="H197" s="309"/>
      <c r="I197" s="308"/>
      <c r="J197" s="307"/>
      <c r="K197" s="309"/>
      <c r="L197" s="308"/>
      <c r="M197" s="308"/>
      <c r="N197" s="700">
        <f t="shared" si="42"/>
        <v>0</v>
      </c>
      <c r="O197" s="701">
        <f t="shared" si="43"/>
        <v>0</v>
      </c>
      <c r="P197" s="702"/>
      <c r="Q197" s="709"/>
      <c r="R197" s="709"/>
      <c r="S197" s="709"/>
      <c r="T197" s="709"/>
      <c r="U197" s="709"/>
      <c r="V197" s="704"/>
      <c r="W197" s="710"/>
      <c r="X197" s="710"/>
      <c r="Y197" s="710"/>
      <c r="Z197" s="711"/>
      <c r="AA197" s="308"/>
      <c r="AB197" s="309"/>
      <c r="AC197" s="309"/>
      <c r="AD197" s="309"/>
      <c r="AE197" s="758"/>
      <c r="AF197" s="758"/>
      <c r="AG197" s="327"/>
      <c r="AH197" s="327"/>
      <c r="AI197" s="308"/>
      <c r="AJ197" s="163"/>
      <c r="AK197" s="164"/>
      <c r="AL197" s="774"/>
      <c r="AM197" s="333"/>
      <c r="AN197" s="334"/>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3.5" x14ac:dyDescent="0.2">
      <c r="A198" s="35"/>
      <c r="B198" s="36"/>
      <c r="C198" s="33">
        <v>126</v>
      </c>
      <c r="D198" s="766"/>
      <c r="E198" s="321"/>
      <c r="F198" s="321"/>
      <c r="G198" s="309"/>
      <c r="H198" s="309"/>
      <c r="I198" s="308"/>
      <c r="J198" s="307"/>
      <c r="K198" s="309"/>
      <c r="L198" s="308"/>
      <c r="M198" s="308"/>
      <c r="N198" s="700">
        <f t="shared" si="42"/>
        <v>0</v>
      </c>
      <c r="O198" s="701">
        <f t="shared" si="43"/>
        <v>0</v>
      </c>
      <c r="P198" s="702"/>
      <c r="Q198" s="709"/>
      <c r="R198" s="709"/>
      <c r="S198" s="709"/>
      <c r="T198" s="709"/>
      <c r="U198" s="709"/>
      <c r="V198" s="704"/>
      <c r="W198" s="710"/>
      <c r="X198" s="710"/>
      <c r="Y198" s="710"/>
      <c r="Z198" s="711"/>
      <c r="AA198" s="308"/>
      <c r="AB198" s="309"/>
      <c r="AC198" s="309"/>
      <c r="AD198" s="309"/>
      <c r="AE198" s="758"/>
      <c r="AF198" s="758"/>
      <c r="AG198" s="327"/>
      <c r="AH198" s="327"/>
      <c r="AI198" s="308"/>
      <c r="AJ198" s="163"/>
      <c r="AK198" s="164"/>
      <c r="AL198" s="774"/>
      <c r="AM198" s="333"/>
      <c r="AN198" s="334"/>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3.5" x14ac:dyDescent="0.2">
      <c r="A199" s="35"/>
      <c r="B199" s="36"/>
      <c r="C199" s="32">
        <v>127</v>
      </c>
      <c r="D199" s="766"/>
      <c r="E199" s="321"/>
      <c r="F199" s="321"/>
      <c r="G199" s="309"/>
      <c r="H199" s="309"/>
      <c r="I199" s="308"/>
      <c r="J199" s="307"/>
      <c r="K199" s="309"/>
      <c r="L199" s="308"/>
      <c r="M199" s="308"/>
      <c r="N199" s="700">
        <f t="shared" si="42"/>
        <v>0</v>
      </c>
      <c r="O199" s="701">
        <f t="shared" si="43"/>
        <v>0</v>
      </c>
      <c r="P199" s="702"/>
      <c r="Q199" s="709"/>
      <c r="R199" s="709"/>
      <c r="S199" s="709"/>
      <c r="T199" s="709"/>
      <c r="U199" s="709"/>
      <c r="V199" s="704"/>
      <c r="W199" s="710"/>
      <c r="X199" s="710"/>
      <c r="Y199" s="710"/>
      <c r="Z199" s="711"/>
      <c r="AA199" s="308"/>
      <c r="AB199" s="309"/>
      <c r="AC199" s="309"/>
      <c r="AD199" s="309"/>
      <c r="AE199" s="758"/>
      <c r="AF199" s="758"/>
      <c r="AG199" s="327"/>
      <c r="AH199" s="327"/>
      <c r="AI199" s="308"/>
      <c r="AJ199" s="163"/>
      <c r="AK199" s="164"/>
      <c r="AL199" s="774"/>
      <c r="AM199" s="333"/>
      <c r="AN199" s="334"/>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3.5" x14ac:dyDescent="0.2">
      <c r="A200" s="35"/>
      <c r="B200" s="36"/>
      <c r="C200" s="33">
        <v>128</v>
      </c>
      <c r="D200" s="766"/>
      <c r="E200" s="321"/>
      <c r="F200" s="321"/>
      <c r="G200" s="309"/>
      <c r="H200" s="309"/>
      <c r="I200" s="308"/>
      <c r="J200" s="307"/>
      <c r="K200" s="309"/>
      <c r="L200" s="308"/>
      <c r="M200" s="308"/>
      <c r="N200" s="700">
        <f t="shared" si="42"/>
        <v>0</v>
      </c>
      <c r="O200" s="701">
        <f t="shared" si="43"/>
        <v>0</v>
      </c>
      <c r="P200" s="702"/>
      <c r="Q200" s="709"/>
      <c r="R200" s="709"/>
      <c r="S200" s="709"/>
      <c r="T200" s="709"/>
      <c r="U200" s="709"/>
      <c r="V200" s="704"/>
      <c r="W200" s="710"/>
      <c r="X200" s="710"/>
      <c r="Y200" s="710"/>
      <c r="Z200" s="711"/>
      <c r="AA200" s="308"/>
      <c r="AB200" s="309"/>
      <c r="AC200" s="309"/>
      <c r="AD200" s="309"/>
      <c r="AE200" s="758"/>
      <c r="AF200" s="758"/>
      <c r="AG200" s="327"/>
      <c r="AH200" s="327"/>
      <c r="AI200" s="308"/>
      <c r="AJ200" s="163"/>
      <c r="AK200" s="164"/>
      <c r="AL200" s="774"/>
      <c r="AM200" s="333"/>
      <c r="AN200" s="334"/>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3.5" x14ac:dyDescent="0.2">
      <c r="A201" s="35"/>
      <c r="B201" s="36"/>
      <c r="C201" s="33">
        <v>129</v>
      </c>
      <c r="D201" s="766"/>
      <c r="E201" s="321"/>
      <c r="F201" s="321"/>
      <c r="G201" s="309"/>
      <c r="H201" s="309"/>
      <c r="I201" s="308"/>
      <c r="J201" s="307"/>
      <c r="K201" s="309"/>
      <c r="L201" s="308"/>
      <c r="M201" s="308"/>
      <c r="N201" s="700">
        <f t="shared" ref="N201:N264" si="61">O201+Z201</f>
        <v>0</v>
      </c>
      <c r="O201" s="701">
        <f t="shared" ref="O201:O264" si="62">P201+Q201+R201+S201+T201+U201+V201+W201+X201+Y201</f>
        <v>0</v>
      </c>
      <c r="P201" s="702"/>
      <c r="Q201" s="709"/>
      <c r="R201" s="709"/>
      <c r="S201" s="709"/>
      <c r="T201" s="709"/>
      <c r="U201" s="709"/>
      <c r="V201" s="704"/>
      <c r="W201" s="710"/>
      <c r="X201" s="710"/>
      <c r="Y201" s="710"/>
      <c r="Z201" s="711"/>
      <c r="AA201" s="308"/>
      <c r="AB201" s="309"/>
      <c r="AC201" s="309"/>
      <c r="AD201" s="309"/>
      <c r="AE201" s="758"/>
      <c r="AF201" s="758"/>
      <c r="AG201" s="327"/>
      <c r="AH201" s="327"/>
      <c r="AI201" s="308"/>
      <c r="AJ201" s="163"/>
      <c r="AK201" s="164"/>
      <c r="AL201" s="774"/>
      <c r="AM201" s="333"/>
      <c r="AN201" s="334"/>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3.5" x14ac:dyDescent="0.2">
      <c r="A202" s="35"/>
      <c r="B202" s="36"/>
      <c r="C202" s="32">
        <v>130</v>
      </c>
      <c r="D202" s="766"/>
      <c r="E202" s="321"/>
      <c r="F202" s="321"/>
      <c r="G202" s="309"/>
      <c r="H202" s="309"/>
      <c r="I202" s="308"/>
      <c r="J202" s="307"/>
      <c r="K202" s="309"/>
      <c r="L202" s="308"/>
      <c r="M202" s="308"/>
      <c r="N202" s="700">
        <f t="shared" si="61"/>
        <v>0</v>
      </c>
      <c r="O202" s="701">
        <f t="shared" si="62"/>
        <v>0</v>
      </c>
      <c r="P202" s="702"/>
      <c r="Q202" s="709"/>
      <c r="R202" s="709"/>
      <c r="S202" s="709"/>
      <c r="T202" s="709"/>
      <c r="U202" s="709"/>
      <c r="V202" s="704"/>
      <c r="W202" s="710"/>
      <c r="X202" s="710"/>
      <c r="Y202" s="710"/>
      <c r="Z202" s="711"/>
      <c r="AA202" s="308"/>
      <c r="AB202" s="309"/>
      <c r="AC202" s="309"/>
      <c r="AD202" s="309"/>
      <c r="AE202" s="758"/>
      <c r="AF202" s="758"/>
      <c r="AG202" s="327"/>
      <c r="AH202" s="327"/>
      <c r="AI202" s="308"/>
      <c r="AJ202" s="163"/>
      <c r="AK202" s="164"/>
      <c r="AL202" s="774"/>
      <c r="AM202" s="333"/>
      <c r="AN202" s="334"/>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3.5" x14ac:dyDescent="0.2">
      <c r="A203" s="35"/>
      <c r="B203" s="36"/>
      <c r="C203" s="33">
        <v>131</v>
      </c>
      <c r="D203" s="766"/>
      <c r="E203" s="321"/>
      <c r="F203" s="321"/>
      <c r="G203" s="309"/>
      <c r="H203" s="309"/>
      <c r="I203" s="308"/>
      <c r="J203" s="307"/>
      <c r="K203" s="309"/>
      <c r="L203" s="308"/>
      <c r="M203" s="308"/>
      <c r="N203" s="700">
        <f t="shared" si="61"/>
        <v>0</v>
      </c>
      <c r="O203" s="701">
        <f t="shared" si="62"/>
        <v>0</v>
      </c>
      <c r="P203" s="702"/>
      <c r="Q203" s="709"/>
      <c r="R203" s="709"/>
      <c r="S203" s="709"/>
      <c r="T203" s="709"/>
      <c r="U203" s="709"/>
      <c r="V203" s="704"/>
      <c r="W203" s="710"/>
      <c r="X203" s="710"/>
      <c r="Y203" s="710"/>
      <c r="Z203" s="711"/>
      <c r="AA203" s="308"/>
      <c r="AB203" s="309"/>
      <c r="AC203" s="309"/>
      <c r="AD203" s="309"/>
      <c r="AE203" s="758"/>
      <c r="AF203" s="758"/>
      <c r="AG203" s="327"/>
      <c r="AH203" s="327"/>
      <c r="AI203" s="308"/>
      <c r="AJ203" s="163"/>
      <c r="AK203" s="164"/>
      <c r="AL203" s="774"/>
      <c r="AM203" s="333"/>
      <c r="AN203" s="334"/>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3.5" x14ac:dyDescent="0.2">
      <c r="A204" s="35"/>
      <c r="B204" s="36"/>
      <c r="C204" s="33">
        <v>132</v>
      </c>
      <c r="D204" s="766"/>
      <c r="E204" s="321"/>
      <c r="F204" s="321"/>
      <c r="G204" s="309"/>
      <c r="H204" s="309"/>
      <c r="I204" s="308"/>
      <c r="J204" s="307"/>
      <c r="K204" s="309"/>
      <c r="L204" s="308"/>
      <c r="M204" s="308"/>
      <c r="N204" s="700">
        <f t="shared" si="61"/>
        <v>0</v>
      </c>
      <c r="O204" s="701">
        <f t="shared" si="62"/>
        <v>0</v>
      </c>
      <c r="P204" s="702"/>
      <c r="Q204" s="709"/>
      <c r="R204" s="709"/>
      <c r="S204" s="709"/>
      <c r="T204" s="709"/>
      <c r="U204" s="709"/>
      <c r="V204" s="704"/>
      <c r="W204" s="710"/>
      <c r="X204" s="710"/>
      <c r="Y204" s="710"/>
      <c r="Z204" s="711"/>
      <c r="AA204" s="308"/>
      <c r="AB204" s="309"/>
      <c r="AC204" s="309"/>
      <c r="AD204" s="309"/>
      <c r="AE204" s="758"/>
      <c r="AF204" s="758"/>
      <c r="AG204" s="327"/>
      <c r="AH204" s="327"/>
      <c r="AI204" s="308"/>
      <c r="AJ204" s="163"/>
      <c r="AK204" s="164"/>
      <c r="AL204" s="774"/>
      <c r="AM204" s="333"/>
      <c r="AN204" s="334"/>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3.5" x14ac:dyDescent="0.2">
      <c r="A205" s="35"/>
      <c r="B205" s="36"/>
      <c r="C205" s="32">
        <v>133</v>
      </c>
      <c r="D205" s="766"/>
      <c r="E205" s="321"/>
      <c r="F205" s="321"/>
      <c r="G205" s="309"/>
      <c r="H205" s="309"/>
      <c r="I205" s="308"/>
      <c r="J205" s="307"/>
      <c r="K205" s="309"/>
      <c r="L205" s="308"/>
      <c r="M205" s="308"/>
      <c r="N205" s="700">
        <f t="shared" si="61"/>
        <v>0</v>
      </c>
      <c r="O205" s="701">
        <f t="shared" si="62"/>
        <v>0</v>
      </c>
      <c r="P205" s="702"/>
      <c r="Q205" s="709"/>
      <c r="R205" s="709"/>
      <c r="S205" s="709"/>
      <c r="T205" s="709"/>
      <c r="U205" s="709"/>
      <c r="V205" s="704"/>
      <c r="W205" s="710"/>
      <c r="X205" s="710"/>
      <c r="Y205" s="710"/>
      <c r="Z205" s="711"/>
      <c r="AA205" s="308"/>
      <c r="AB205" s="309"/>
      <c r="AC205" s="309"/>
      <c r="AD205" s="309"/>
      <c r="AE205" s="758"/>
      <c r="AF205" s="758"/>
      <c r="AG205" s="327"/>
      <c r="AH205" s="327"/>
      <c r="AI205" s="308"/>
      <c r="AJ205" s="163"/>
      <c r="AK205" s="164"/>
      <c r="AL205" s="774"/>
      <c r="AM205" s="333"/>
      <c r="AN205" s="334"/>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3.5" x14ac:dyDescent="0.2">
      <c r="A206" s="35"/>
      <c r="B206" s="36"/>
      <c r="C206" s="33">
        <v>134</v>
      </c>
      <c r="D206" s="766"/>
      <c r="E206" s="321"/>
      <c r="F206" s="321"/>
      <c r="G206" s="309"/>
      <c r="H206" s="309"/>
      <c r="I206" s="308"/>
      <c r="J206" s="307"/>
      <c r="K206" s="309"/>
      <c r="L206" s="308"/>
      <c r="M206" s="308"/>
      <c r="N206" s="700">
        <f t="shared" si="61"/>
        <v>0</v>
      </c>
      <c r="O206" s="701">
        <f t="shared" si="62"/>
        <v>0</v>
      </c>
      <c r="P206" s="702"/>
      <c r="Q206" s="709"/>
      <c r="R206" s="709"/>
      <c r="S206" s="709"/>
      <c r="T206" s="709"/>
      <c r="U206" s="709"/>
      <c r="V206" s="704"/>
      <c r="W206" s="710"/>
      <c r="X206" s="710"/>
      <c r="Y206" s="710"/>
      <c r="Z206" s="711"/>
      <c r="AA206" s="308"/>
      <c r="AB206" s="309"/>
      <c r="AC206" s="309"/>
      <c r="AD206" s="309"/>
      <c r="AE206" s="758"/>
      <c r="AF206" s="758"/>
      <c r="AG206" s="327"/>
      <c r="AH206" s="327"/>
      <c r="AI206" s="308"/>
      <c r="AJ206" s="163"/>
      <c r="AK206" s="164"/>
      <c r="AL206" s="774"/>
      <c r="AM206" s="333"/>
      <c r="AN206" s="334"/>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3.5" x14ac:dyDescent="0.2">
      <c r="A207" s="35"/>
      <c r="B207" s="36"/>
      <c r="C207" s="33">
        <v>135</v>
      </c>
      <c r="D207" s="766"/>
      <c r="E207" s="321"/>
      <c r="F207" s="321"/>
      <c r="G207" s="309"/>
      <c r="H207" s="309"/>
      <c r="I207" s="308"/>
      <c r="J207" s="307"/>
      <c r="K207" s="309"/>
      <c r="L207" s="308"/>
      <c r="M207" s="308"/>
      <c r="N207" s="700">
        <f t="shared" si="61"/>
        <v>0</v>
      </c>
      <c r="O207" s="701">
        <f t="shared" si="62"/>
        <v>0</v>
      </c>
      <c r="P207" s="702"/>
      <c r="Q207" s="709"/>
      <c r="R207" s="709"/>
      <c r="S207" s="709"/>
      <c r="T207" s="709"/>
      <c r="U207" s="709"/>
      <c r="V207" s="704"/>
      <c r="W207" s="710"/>
      <c r="X207" s="710"/>
      <c r="Y207" s="710"/>
      <c r="Z207" s="711"/>
      <c r="AA207" s="308"/>
      <c r="AB207" s="309"/>
      <c r="AC207" s="309"/>
      <c r="AD207" s="309"/>
      <c r="AE207" s="758"/>
      <c r="AF207" s="758"/>
      <c r="AG207" s="327"/>
      <c r="AH207" s="327"/>
      <c r="AI207" s="308"/>
      <c r="AJ207" s="163"/>
      <c r="AK207" s="164"/>
      <c r="AL207" s="774"/>
      <c r="AM207" s="333"/>
      <c r="AN207" s="334"/>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3.5" x14ac:dyDescent="0.2">
      <c r="A208" s="35"/>
      <c r="B208" s="36"/>
      <c r="C208" s="32">
        <v>136</v>
      </c>
      <c r="D208" s="766"/>
      <c r="E208" s="321"/>
      <c r="F208" s="321"/>
      <c r="G208" s="309"/>
      <c r="H208" s="309"/>
      <c r="I208" s="308"/>
      <c r="J208" s="307"/>
      <c r="K208" s="309"/>
      <c r="L208" s="308"/>
      <c r="M208" s="308"/>
      <c r="N208" s="700">
        <f t="shared" si="61"/>
        <v>0</v>
      </c>
      <c r="O208" s="701">
        <f t="shared" si="62"/>
        <v>0</v>
      </c>
      <c r="P208" s="702"/>
      <c r="Q208" s="709"/>
      <c r="R208" s="709"/>
      <c r="S208" s="709"/>
      <c r="T208" s="709"/>
      <c r="U208" s="709"/>
      <c r="V208" s="704"/>
      <c r="W208" s="710"/>
      <c r="X208" s="710"/>
      <c r="Y208" s="710"/>
      <c r="Z208" s="711"/>
      <c r="AA208" s="308"/>
      <c r="AB208" s="309"/>
      <c r="AC208" s="309"/>
      <c r="AD208" s="309"/>
      <c r="AE208" s="758"/>
      <c r="AF208" s="758"/>
      <c r="AG208" s="327"/>
      <c r="AH208" s="327"/>
      <c r="AI208" s="308"/>
      <c r="AJ208" s="163"/>
      <c r="AK208" s="164"/>
      <c r="AL208" s="774"/>
      <c r="AM208" s="333"/>
      <c r="AN208" s="334"/>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3.5" x14ac:dyDescent="0.2">
      <c r="A209" s="35"/>
      <c r="B209" s="36"/>
      <c r="C209" s="33">
        <v>137</v>
      </c>
      <c r="D209" s="766"/>
      <c r="E209" s="321"/>
      <c r="F209" s="321"/>
      <c r="G209" s="309"/>
      <c r="H209" s="309"/>
      <c r="I209" s="308"/>
      <c r="J209" s="307"/>
      <c r="K209" s="309"/>
      <c r="L209" s="308"/>
      <c r="M209" s="308"/>
      <c r="N209" s="700">
        <f t="shared" si="61"/>
        <v>0</v>
      </c>
      <c r="O209" s="701">
        <f t="shared" si="62"/>
        <v>0</v>
      </c>
      <c r="P209" s="702"/>
      <c r="Q209" s="709"/>
      <c r="R209" s="709"/>
      <c r="S209" s="709"/>
      <c r="T209" s="709"/>
      <c r="U209" s="709"/>
      <c r="V209" s="704"/>
      <c r="W209" s="710"/>
      <c r="X209" s="710"/>
      <c r="Y209" s="710"/>
      <c r="Z209" s="711"/>
      <c r="AA209" s="308"/>
      <c r="AB209" s="309"/>
      <c r="AC209" s="309"/>
      <c r="AD209" s="309"/>
      <c r="AE209" s="758"/>
      <c r="AF209" s="758"/>
      <c r="AG209" s="327"/>
      <c r="AH209" s="327"/>
      <c r="AI209" s="308"/>
      <c r="AJ209" s="163"/>
      <c r="AK209" s="164"/>
      <c r="AL209" s="774"/>
      <c r="AM209" s="333"/>
      <c r="AN209" s="334"/>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3.5" x14ac:dyDescent="0.2">
      <c r="A210" s="35"/>
      <c r="B210" s="36"/>
      <c r="C210" s="33">
        <v>138</v>
      </c>
      <c r="D210" s="766"/>
      <c r="E210" s="321"/>
      <c r="F210" s="321"/>
      <c r="G210" s="309"/>
      <c r="H210" s="309"/>
      <c r="I210" s="308"/>
      <c r="J210" s="307"/>
      <c r="K210" s="309"/>
      <c r="L210" s="308"/>
      <c r="M210" s="308"/>
      <c r="N210" s="700">
        <f t="shared" si="61"/>
        <v>0</v>
      </c>
      <c r="O210" s="701">
        <f t="shared" si="62"/>
        <v>0</v>
      </c>
      <c r="P210" s="702"/>
      <c r="Q210" s="709"/>
      <c r="R210" s="709"/>
      <c r="S210" s="709"/>
      <c r="T210" s="709"/>
      <c r="U210" s="709"/>
      <c r="V210" s="704"/>
      <c r="W210" s="710"/>
      <c r="X210" s="710"/>
      <c r="Y210" s="710"/>
      <c r="Z210" s="711"/>
      <c r="AA210" s="308"/>
      <c r="AB210" s="309"/>
      <c r="AC210" s="309"/>
      <c r="AD210" s="309"/>
      <c r="AE210" s="758"/>
      <c r="AF210" s="758"/>
      <c r="AG210" s="327"/>
      <c r="AH210" s="327"/>
      <c r="AI210" s="308"/>
      <c r="AJ210" s="163"/>
      <c r="AK210" s="164"/>
      <c r="AL210" s="774"/>
      <c r="AM210" s="333"/>
      <c r="AN210" s="334"/>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3.5" x14ac:dyDescent="0.2">
      <c r="A211" s="35"/>
      <c r="B211" s="36"/>
      <c r="C211" s="32">
        <v>139</v>
      </c>
      <c r="D211" s="766"/>
      <c r="E211" s="321"/>
      <c r="F211" s="321"/>
      <c r="G211" s="309"/>
      <c r="H211" s="309"/>
      <c r="I211" s="308"/>
      <c r="J211" s="307"/>
      <c r="K211" s="309"/>
      <c r="L211" s="308"/>
      <c r="M211" s="308"/>
      <c r="N211" s="700">
        <f t="shared" si="61"/>
        <v>0</v>
      </c>
      <c r="O211" s="701">
        <f t="shared" si="62"/>
        <v>0</v>
      </c>
      <c r="P211" s="702"/>
      <c r="Q211" s="709"/>
      <c r="R211" s="709"/>
      <c r="S211" s="709"/>
      <c r="T211" s="709"/>
      <c r="U211" s="709"/>
      <c r="V211" s="704"/>
      <c r="W211" s="710"/>
      <c r="X211" s="710"/>
      <c r="Y211" s="710"/>
      <c r="Z211" s="711"/>
      <c r="AA211" s="308"/>
      <c r="AB211" s="309"/>
      <c r="AC211" s="309"/>
      <c r="AD211" s="309"/>
      <c r="AE211" s="758"/>
      <c r="AF211" s="758"/>
      <c r="AG211" s="327"/>
      <c r="AH211" s="327"/>
      <c r="AI211" s="308"/>
      <c r="AJ211" s="163"/>
      <c r="AK211" s="164"/>
      <c r="AL211" s="774"/>
      <c r="AM211" s="333"/>
      <c r="AN211" s="334"/>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3.5" x14ac:dyDescent="0.2">
      <c r="A212" s="35"/>
      <c r="B212" s="36"/>
      <c r="C212" s="33">
        <v>140</v>
      </c>
      <c r="D212" s="766"/>
      <c r="E212" s="321"/>
      <c r="F212" s="321"/>
      <c r="G212" s="309"/>
      <c r="H212" s="309"/>
      <c r="I212" s="308"/>
      <c r="J212" s="307"/>
      <c r="K212" s="309"/>
      <c r="L212" s="308"/>
      <c r="M212" s="308"/>
      <c r="N212" s="700">
        <f t="shared" si="61"/>
        <v>0</v>
      </c>
      <c r="O212" s="701">
        <f t="shared" si="62"/>
        <v>0</v>
      </c>
      <c r="P212" s="702"/>
      <c r="Q212" s="709"/>
      <c r="R212" s="709"/>
      <c r="S212" s="709"/>
      <c r="T212" s="709"/>
      <c r="U212" s="709"/>
      <c r="V212" s="704"/>
      <c r="W212" s="710"/>
      <c r="X212" s="710"/>
      <c r="Y212" s="710"/>
      <c r="Z212" s="711"/>
      <c r="AA212" s="308"/>
      <c r="AB212" s="309"/>
      <c r="AC212" s="309"/>
      <c r="AD212" s="309"/>
      <c r="AE212" s="758"/>
      <c r="AF212" s="758"/>
      <c r="AG212" s="327"/>
      <c r="AH212" s="327"/>
      <c r="AI212" s="308"/>
      <c r="AJ212" s="163"/>
      <c r="AK212" s="164"/>
      <c r="AL212" s="774"/>
      <c r="AM212" s="333"/>
      <c r="AN212" s="334"/>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3.5" x14ac:dyDescent="0.2">
      <c r="A213" s="35"/>
      <c r="B213" s="36"/>
      <c r="C213" s="33">
        <v>141</v>
      </c>
      <c r="D213" s="766"/>
      <c r="E213" s="321"/>
      <c r="F213" s="321"/>
      <c r="G213" s="309"/>
      <c r="H213" s="309"/>
      <c r="I213" s="308"/>
      <c r="J213" s="307"/>
      <c r="K213" s="309"/>
      <c r="L213" s="308"/>
      <c r="M213" s="308"/>
      <c r="N213" s="700">
        <f t="shared" si="61"/>
        <v>0</v>
      </c>
      <c r="O213" s="701">
        <f t="shared" si="62"/>
        <v>0</v>
      </c>
      <c r="P213" s="702"/>
      <c r="Q213" s="709"/>
      <c r="R213" s="709"/>
      <c r="S213" s="709"/>
      <c r="T213" s="709"/>
      <c r="U213" s="709"/>
      <c r="V213" s="704"/>
      <c r="W213" s="710"/>
      <c r="X213" s="710"/>
      <c r="Y213" s="710"/>
      <c r="Z213" s="711"/>
      <c r="AA213" s="308"/>
      <c r="AB213" s="309"/>
      <c r="AC213" s="309"/>
      <c r="AD213" s="309"/>
      <c r="AE213" s="758"/>
      <c r="AF213" s="758"/>
      <c r="AG213" s="327"/>
      <c r="AH213" s="327"/>
      <c r="AI213" s="308"/>
      <c r="AJ213" s="163"/>
      <c r="AK213" s="164"/>
      <c r="AL213" s="774"/>
      <c r="AM213" s="333"/>
      <c r="AN213" s="334"/>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3.5" x14ac:dyDescent="0.2">
      <c r="A214" s="35"/>
      <c r="B214" s="36"/>
      <c r="C214" s="32">
        <v>142</v>
      </c>
      <c r="D214" s="766"/>
      <c r="E214" s="321"/>
      <c r="F214" s="321"/>
      <c r="G214" s="309"/>
      <c r="H214" s="309"/>
      <c r="I214" s="308"/>
      <c r="J214" s="307"/>
      <c r="K214" s="309"/>
      <c r="L214" s="308"/>
      <c r="M214" s="308"/>
      <c r="N214" s="700">
        <f t="shared" si="61"/>
        <v>0</v>
      </c>
      <c r="O214" s="701">
        <f t="shared" si="62"/>
        <v>0</v>
      </c>
      <c r="P214" s="702"/>
      <c r="Q214" s="709"/>
      <c r="R214" s="709"/>
      <c r="S214" s="709"/>
      <c r="T214" s="709"/>
      <c r="U214" s="709"/>
      <c r="V214" s="704"/>
      <c r="W214" s="710"/>
      <c r="X214" s="710"/>
      <c r="Y214" s="710"/>
      <c r="Z214" s="711"/>
      <c r="AA214" s="308"/>
      <c r="AB214" s="309"/>
      <c r="AC214" s="309"/>
      <c r="AD214" s="309"/>
      <c r="AE214" s="758"/>
      <c r="AF214" s="758"/>
      <c r="AG214" s="327"/>
      <c r="AH214" s="327"/>
      <c r="AI214" s="308"/>
      <c r="AJ214" s="163"/>
      <c r="AK214" s="164"/>
      <c r="AL214" s="774"/>
      <c r="AM214" s="333"/>
      <c r="AN214" s="334"/>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3.5" x14ac:dyDescent="0.2">
      <c r="A215" s="35"/>
      <c r="B215" s="36"/>
      <c r="C215" s="33">
        <v>143</v>
      </c>
      <c r="D215" s="766"/>
      <c r="E215" s="321"/>
      <c r="F215" s="321"/>
      <c r="G215" s="309"/>
      <c r="H215" s="309"/>
      <c r="I215" s="308"/>
      <c r="J215" s="307"/>
      <c r="K215" s="309"/>
      <c r="L215" s="308"/>
      <c r="M215" s="308"/>
      <c r="N215" s="700">
        <f t="shared" si="61"/>
        <v>0</v>
      </c>
      <c r="O215" s="701">
        <f t="shared" si="62"/>
        <v>0</v>
      </c>
      <c r="P215" s="702"/>
      <c r="Q215" s="709"/>
      <c r="R215" s="709"/>
      <c r="S215" s="709"/>
      <c r="T215" s="709"/>
      <c r="U215" s="709"/>
      <c r="V215" s="704"/>
      <c r="W215" s="710"/>
      <c r="X215" s="710"/>
      <c r="Y215" s="710"/>
      <c r="Z215" s="711"/>
      <c r="AA215" s="308"/>
      <c r="AB215" s="309"/>
      <c r="AC215" s="309"/>
      <c r="AD215" s="309"/>
      <c r="AE215" s="758"/>
      <c r="AF215" s="758"/>
      <c r="AG215" s="327"/>
      <c r="AH215" s="327"/>
      <c r="AI215" s="308"/>
      <c r="AJ215" s="163"/>
      <c r="AK215" s="164"/>
      <c r="AL215" s="774"/>
      <c r="AM215" s="333"/>
      <c r="AN215" s="334"/>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3.5" x14ac:dyDescent="0.2">
      <c r="A216" s="35"/>
      <c r="B216" s="36"/>
      <c r="C216" s="33">
        <v>144</v>
      </c>
      <c r="D216" s="766"/>
      <c r="E216" s="321"/>
      <c r="F216" s="321"/>
      <c r="G216" s="309"/>
      <c r="H216" s="309"/>
      <c r="I216" s="308"/>
      <c r="J216" s="307"/>
      <c r="K216" s="309"/>
      <c r="L216" s="308"/>
      <c r="M216" s="308"/>
      <c r="N216" s="700">
        <f t="shared" si="61"/>
        <v>0</v>
      </c>
      <c r="O216" s="701">
        <f t="shared" si="62"/>
        <v>0</v>
      </c>
      <c r="P216" s="702"/>
      <c r="Q216" s="709"/>
      <c r="R216" s="709"/>
      <c r="S216" s="709"/>
      <c r="T216" s="709"/>
      <c r="U216" s="709"/>
      <c r="V216" s="704"/>
      <c r="W216" s="710"/>
      <c r="X216" s="710"/>
      <c r="Y216" s="710"/>
      <c r="Z216" s="711"/>
      <c r="AA216" s="308"/>
      <c r="AB216" s="309"/>
      <c r="AC216" s="309"/>
      <c r="AD216" s="309"/>
      <c r="AE216" s="758"/>
      <c r="AF216" s="758"/>
      <c r="AG216" s="327"/>
      <c r="AH216" s="327"/>
      <c r="AI216" s="308"/>
      <c r="AJ216" s="163"/>
      <c r="AK216" s="164"/>
      <c r="AL216" s="774"/>
      <c r="AM216" s="333"/>
      <c r="AN216" s="334"/>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3.5" x14ac:dyDescent="0.2">
      <c r="A217" s="35"/>
      <c r="B217" s="36"/>
      <c r="C217" s="32">
        <v>145</v>
      </c>
      <c r="D217" s="766"/>
      <c r="E217" s="321"/>
      <c r="F217" s="321"/>
      <c r="G217" s="309"/>
      <c r="H217" s="309"/>
      <c r="I217" s="308"/>
      <c r="J217" s="307"/>
      <c r="K217" s="309"/>
      <c r="L217" s="308"/>
      <c r="M217" s="308"/>
      <c r="N217" s="700">
        <f t="shared" si="61"/>
        <v>0</v>
      </c>
      <c r="O217" s="701">
        <f t="shared" si="62"/>
        <v>0</v>
      </c>
      <c r="P217" s="702"/>
      <c r="Q217" s="709"/>
      <c r="R217" s="709"/>
      <c r="S217" s="709"/>
      <c r="T217" s="709"/>
      <c r="U217" s="709"/>
      <c r="V217" s="704"/>
      <c r="W217" s="710"/>
      <c r="X217" s="710"/>
      <c r="Y217" s="710"/>
      <c r="Z217" s="711"/>
      <c r="AA217" s="308"/>
      <c r="AB217" s="309"/>
      <c r="AC217" s="309"/>
      <c r="AD217" s="309"/>
      <c r="AE217" s="758"/>
      <c r="AF217" s="758"/>
      <c r="AG217" s="327"/>
      <c r="AH217" s="327"/>
      <c r="AI217" s="308"/>
      <c r="AJ217" s="163"/>
      <c r="AK217" s="164"/>
      <c r="AL217" s="774"/>
      <c r="AM217" s="333"/>
      <c r="AN217" s="334"/>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3.5" x14ac:dyDescent="0.2">
      <c r="A218" s="35"/>
      <c r="B218" s="36"/>
      <c r="C218" s="33">
        <v>146</v>
      </c>
      <c r="D218" s="766"/>
      <c r="E218" s="321"/>
      <c r="F218" s="321"/>
      <c r="G218" s="309"/>
      <c r="H218" s="309"/>
      <c r="I218" s="308"/>
      <c r="J218" s="307"/>
      <c r="K218" s="309"/>
      <c r="L218" s="308"/>
      <c r="M218" s="308"/>
      <c r="N218" s="700">
        <f t="shared" si="61"/>
        <v>0</v>
      </c>
      <c r="O218" s="701">
        <f t="shared" si="62"/>
        <v>0</v>
      </c>
      <c r="P218" s="702"/>
      <c r="Q218" s="709"/>
      <c r="R218" s="709"/>
      <c r="S218" s="709"/>
      <c r="T218" s="709"/>
      <c r="U218" s="709"/>
      <c r="V218" s="704"/>
      <c r="W218" s="710"/>
      <c r="X218" s="710"/>
      <c r="Y218" s="710"/>
      <c r="Z218" s="711"/>
      <c r="AA218" s="308"/>
      <c r="AB218" s="309"/>
      <c r="AC218" s="309"/>
      <c r="AD218" s="309"/>
      <c r="AE218" s="758"/>
      <c r="AF218" s="758"/>
      <c r="AG218" s="327"/>
      <c r="AH218" s="327"/>
      <c r="AI218" s="308"/>
      <c r="AJ218" s="163"/>
      <c r="AK218" s="164"/>
      <c r="AL218" s="774"/>
      <c r="AM218" s="333"/>
      <c r="AN218" s="334"/>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3.5" x14ac:dyDescent="0.2">
      <c r="A219" s="35"/>
      <c r="B219" s="36"/>
      <c r="C219" s="33">
        <v>147</v>
      </c>
      <c r="D219" s="766"/>
      <c r="E219" s="321"/>
      <c r="F219" s="321"/>
      <c r="G219" s="309"/>
      <c r="H219" s="309"/>
      <c r="I219" s="308"/>
      <c r="J219" s="307"/>
      <c r="K219" s="309"/>
      <c r="L219" s="308"/>
      <c r="M219" s="308"/>
      <c r="N219" s="700">
        <f t="shared" si="61"/>
        <v>0</v>
      </c>
      <c r="O219" s="701">
        <f t="shared" si="62"/>
        <v>0</v>
      </c>
      <c r="P219" s="702"/>
      <c r="Q219" s="709"/>
      <c r="R219" s="709"/>
      <c r="S219" s="709"/>
      <c r="T219" s="709"/>
      <c r="U219" s="709"/>
      <c r="V219" s="704"/>
      <c r="W219" s="710"/>
      <c r="X219" s="710"/>
      <c r="Y219" s="710"/>
      <c r="Z219" s="711"/>
      <c r="AA219" s="308"/>
      <c r="AB219" s="309"/>
      <c r="AC219" s="309"/>
      <c r="AD219" s="309"/>
      <c r="AE219" s="758"/>
      <c r="AF219" s="758"/>
      <c r="AG219" s="327"/>
      <c r="AH219" s="327"/>
      <c r="AI219" s="308"/>
      <c r="AJ219" s="163"/>
      <c r="AK219" s="164"/>
      <c r="AL219" s="774"/>
      <c r="AM219" s="333"/>
      <c r="AN219" s="334"/>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3.5" x14ac:dyDescent="0.2">
      <c r="A220" s="35"/>
      <c r="B220" s="36"/>
      <c r="C220" s="32">
        <v>148</v>
      </c>
      <c r="D220" s="766"/>
      <c r="E220" s="321"/>
      <c r="F220" s="321"/>
      <c r="G220" s="309"/>
      <c r="H220" s="309"/>
      <c r="I220" s="308"/>
      <c r="J220" s="307"/>
      <c r="K220" s="309"/>
      <c r="L220" s="308"/>
      <c r="M220" s="308"/>
      <c r="N220" s="700">
        <f t="shared" si="61"/>
        <v>0</v>
      </c>
      <c r="O220" s="701">
        <f t="shared" si="62"/>
        <v>0</v>
      </c>
      <c r="P220" s="702"/>
      <c r="Q220" s="709"/>
      <c r="R220" s="709"/>
      <c r="S220" s="709"/>
      <c r="T220" s="709"/>
      <c r="U220" s="709"/>
      <c r="V220" s="704"/>
      <c r="W220" s="710"/>
      <c r="X220" s="710"/>
      <c r="Y220" s="710"/>
      <c r="Z220" s="711"/>
      <c r="AA220" s="308"/>
      <c r="AB220" s="309"/>
      <c r="AC220" s="309"/>
      <c r="AD220" s="309"/>
      <c r="AE220" s="758"/>
      <c r="AF220" s="758"/>
      <c r="AG220" s="327"/>
      <c r="AH220" s="327"/>
      <c r="AI220" s="308"/>
      <c r="AJ220" s="163"/>
      <c r="AK220" s="164"/>
      <c r="AL220" s="774"/>
      <c r="AM220" s="333"/>
      <c r="AN220" s="334"/>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3.5" x14ac:dyDescent="0.2">
      <c r="A221" s="35"/>
      <c r="B221" s="36"/>
      <c r="C221" s="33">
        <v>149</v>
      </c>
      <c r="D221" s="766"/>
      <c r="E221" s="321"/>
      <c r="F221" s="321"/>
      <c r="G221" s="309"/>
      <c r="H221" s="309"/>
      <c r="I221" s="308"/>
      <c r="J221" s="307"/>
      <c r="K221" s="309"/>
      <c r="L221" s="308"/>
      <c r="M221" s="308"/>
      <c r="N221" s="700">
        <f t="shared" si="61"/>
        <v>0</v>
      </c>
      <c r="O221" s="701">
        <f t="shared" si="62"/>
        <v>0</v>
      </c>
      <c r="P221" s="702"/>
      <c r="Q221" s="709"/>
      <c r="R221" s="709"/>
      <c r="S221" s="709"/>
      <c r="T221" s="709"/>
      <c r="U221" s="709"/>
      <c r="V221" s="704"/>
      <c r="W221" s="710"/>
      <c r="X221" s="710"/>
      <c r="Y221" s="710"/>
      <c r="Z221" s="711"/>
      <c r="AA221" s="308"/>
      <c r="AB221" s="309"/>
      <c r="AC221" s="309"/>
      <c r="AD221" s="309"/>
      <c r="AE221" s="758"/>
      <c r="AF221" s="758"/>
      <c r="AG221" s="327"/>
      <c r="AH221" s="327"/>
      <c r="AI221" s="308"/>
      <c r="AJ221" s="163"/>
      <c r="AK221" s="164"/>
      <c r="AL221" s="774"/>
      <c r="AM221" s="333"/>
      <c r="AN221" s="334"/>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3.5" x14ac:dyDescent="0.2">
      <c r="A222" s="35"/>
      <c r="B222" s="36"/>
      <c r="C222" s="33">
        <v>150</v>
      </c>
      <c r="D222" s="766"/>
      <c r="E222" s="321"/>
      <c r="F222" s="321"/>
      <c r="G222" s="309"/>
      <c r="H222" s="309"/>
      <c r="I222" s="308"/>
      <c r="J222" s="307"/>
      <c r="K222" s="309"/>
      <c r="L222" s="308"/>
      <c r="M222" s="308"/>
      <c r="N222" s="700">
        <f t="shared" si="61"/>
        <v>0</v>
      </c>
      <c r="O222" s="701">
        <f t="shared" si="62"/>
        <v>0</v>
      </c>
      <c r="P222" s="702"/>
      <c r="Q222" s="709"/>
      <c r="R222" s="709"/>
      <c r="S222" s="709"/>
      <c r="T222" s="709"/>
      <c r="U222" s="709"/>
      <c r="V222" s="704"/>
      <c r="W222" s="710"/>
      <c r="X222" s="710"/>
      <c r="Y222" s="710"/>
      <c r="Z222" s="711"/>
      <c r="AA222" s="308"/>
      <c r="AB222" s="309"/>
      <c r="AC222" s="309"/>
      <c r="AD222" s="309"/>
      <c r="AE222" s="758"/>
      <c r="AF222" s="758"/>
      <c r="AG222" s="327"/>
      <c r="AH222" s="327"/>
      <c r="AI222" s="308"/>
      <c r="AJ222" s="163"/>
      <c r="AK222" s="164"/>
      <c r="AL222" s="774"/>
      <c r="AM222" s="333"/>
      <c r="AN222" s="334"/>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3.5" x14ac:dyDescent="0.2">
      <c r="A223" s="35"/>
      <c r="B223" s="36"/>
      <c r="C223" s="32">
        <v>151</v>
      </c>
      <c r="D223" s="766"/>
      <c r="E223" s="321"/>
      <c r="F223" s="321"/>
      <c r="G223" s="309"/>
      <c r="H223" s="309"/>
      <c r="I223" s="308"/>
      <c r="J223" s="307"/>
      <c r="K223" s="309"/>
      <c r="L223" s="308"/>
      <c r="M223" s="308"/>
      <c r="N223" s="700">
        <f t="shared" si="61"/>
        <v>0</v>
      </c>
      <c r="O223" s="701">
        <f t="shared" si="62"/>
        <v>0</v>
      </c>
      <c r="P223" s="702"/>
      <c r="Q223" s="709"/>
      <c r="R223" s="709"/>
      <c r="S223" s="709"/>
      <c r="T223" s="709"/>
      <c r="U223" s="709"/>
      <c r="V223" s="704"/>
      <c r="W223" s="710"/>
      <c r="X223" s="710"/>
      <c r="Y223" s="710"/>
      <c r="Z223" s="711"/>
      <c r="AA223" s="308"/>
      <c r="AB223" s="309"/>
      <c r="AC223" s="309"/>
      <c r="AD223" s="309"/>
      <c r="AE223" s="758"/>
      <c r="AF223" s="758"/>
      <c r="AG223" s="327"/>
      <c r="AH223" s="327"/>
      <c r="AI223" s="308"/>
      <c r="AJ223" s="163"/>
      <c r="AK223" s="164"/>
      <c r="AL223" s="774"/>
      <c r="AM223" s="333"/>
      <c r="AN223" s="334"/>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3.5" x14ac:dyDescent="0.2">
      <c r="A224" s="35"/>
      <c r="B224" s="36"/>
      <c r="C224" s="33">
        <v>152</v>
      </c>
      <c r="D224" s="766"/>
      <c r="E224" s="321"/>
      <c r="F224" s="321"/>
      <c r="G224" s="309"/>
      <c r="H224" s="309"/>
      <c r="I224" s="308"/>
      <c r="J224" s="307"/>
      <c r="K224" s="309"/>
      <c r="L224" s="308"/>
      <c r="M224" s="308"/>
      <c r="N224" s="700">
        <f t="shared" si="61"/>
        <v>0</v>
      </c>
      <c r="O224" s="701">
        <f t="shared" si="62"/>
        <v>0</v>
      </c>
      <c r="P224" s="702"/>
      <c r="Q224" s="709"/>
      <c r="R224" s="709"/>
      <c r="S224" s="709"/>
      <c r="T224" s="709"/>
      <c r="U224" s="709"/>
      <c r="V224" s="704"/>
      <c r="W224" s="710"/>
      <c r="X224" s="710"/>
      <c r="Y224" s="710"/>
      <c r="Z224" s="711"/>
      <c r="AA224" s="308"/>
      <c r="AB224" s="309"/>
      <c r="AC224" s="309"/>
      <c r="AD224" s="309"/>
      <c r="AE224" s="758"/>
      <c r="AF224" s="758"/>
      <c r="AG224" s="327"/>
      <c r="AH224" s="327"/>
      <c r="AI224" s="308"/>
      <c r="AJ224" s="163"/>
      <c r="AK224" s="164"/>
      <c r="AL224" s="774"/>
      <c r="AM224" s="333"/>
      <c r="AN224" s="334"/>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3.5" x14ac:dyDescent="0.2">
      <c r="A225" s="35"/>
      <c r="B225" s="36"/>
      <c r="C225" s="33">
        <v>153</v>
      </c>
      <c r="D225" s="766"/>
      <c r="E225" s="321"/>
      <c r="F225" s="321"/>
      <c r="G225" s="309"/>
      <c r="H225" s="309"/>
      <c r="I225" s="308"/>
      <c r="J225" s="307"/>
      <c r="K225" s="309"/>
      <c r="L225" s="308"/>
      <c r="M225" s="308"/>
      <c r="N225" s="700">
        <f t="shared" si="61"/>
        <v>0</v>
      </c>
      <c r="O225" s="701">
        <f t="shared" si="62"/>
        <v>0</v>
      </c>
      <c r="P225" s="702"/>
      <c r="Q225" s="709"/>
      <c r="R225" s="709"/>
      <c r="S225" s="709"/>
      <c r="T225" s="709"/>
      <c r="U225" s="709"/>
      <c r="V225" s="704"/>
      <c r="W225" s="710"/>
      <c r="X225" s="710"/>
      <c r="Y225" s="710"/>
      <c r="Z225" s="711"/>
      <c r="AA225" s="308"/>
      <c r="AB225" s="309"/>
      <c r="AC225" s="309"/>
      <c r="AD225" s="309"/>
      <c r="AE225" s="758"/>
      <c r="AF225" s="758"/>
      <c r="AG225" s="327"/>
      <c r="AH225" s="327"/>
      <c r="AI225" s="308"/>
      <c r="AJ225" s="163"/>
      <c r="AK225" s="164"/>
      <c r="AL225" s="774"/>
      <c r="AM225" s="333"/>
      <c r="AN225" s="334"/>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3.5" x14ac:dyDescent="0.2">
      <c r="A226" s="35"/>
      <c r="B226" s="36"/>
      <c r="C226" s="32">
        <v>154</v>
      </c>
      <c r="D226" s="766"/>
      <c r="E226" s="321"/>
      <c r="F226" s="321"/>
      <c r="G226" s="309"/>
      <c r="H226" s="309"/>
      <c r="I226" s="308"/>
      <c r="J226" s="307"/>
      <c r="K226" s="309"/>
      <c r="L226" s="308"/>
      <c r="M226" s="308"/>
      <c r="N226" s="700">
        <f t="shared" si="61"/>
        <v>0</v>
      </c>
      <c r="O226" s="701">
        <f t="shared" si="62"/>
        <v>0</v>
      </c>
      <c r="P226" s="702"/>
      <c r="Q226" s="709"/>
      <c r="R226" s="709"/>
      <c r="S226" s="709"/>
      <c r="T226" s="709"/>
      <c r="U226" s="709"/>
      <c r="V226" s="704"/>
      <c r="W226" s="710"/>
      <c r="X226" s="710"/>
      <c r="Y226" s="710"/>
      <c r="Z226" s="711"/>
      <c r="AA226" s="308"/>
      <c r="AB226" s="309"/>
      <c r="AC226" s="309"/>
      <c r="AD226" s="309"/>
      <c r="AE226" s="758"/>
      <c r="AF226" s="758"/>
      <c r="AG226" s="327"/>
      <c r="AH226" s="327"/>
      <c r="AI226" s="308"/>
      <c r="AJ226" s="163"/>
      <c r="AK226" s="164"/>
      <c r="AL226" s="774"/>
      <c r="AM226" s="333"/>
      <c r="AN226" s="334"/>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3.5" x14ac:dyDescent="0.2">
      <c r="A227" s="35"/>
      <c r="B227" s="36"/>
      <c r="C227" s="33">
        <v>155</v>
      </c>
      <c r="D227" s="766"/>
      <c r="E227" s="321"/>
      <c r="F227" s="321"/>
      <c r="G227" s="309"/>
      <c r="H227" s="309"/>
      <c r="I227" s="308"/>
      <c r="J227" s="307"/>
      <c r="K227" s="309"/>
      <c r="L227" s="308"/>
      <c r="M227" s="308"/>
      <c r="N227" s="700">
        <f t="shared" si="61"/>
        <v>0</v>
      </c>
      <c r="O227" s="701">
        <f t="shared" si="62"/>
        <v>0</v>
      </c>
      <c r="P227" s="702"/>
      <c r="Q227" s="709"/>
      <c r="R227" s="709"/>
      <c r="S227" s="709"/>
      <c r="T227" s="709"/>
      <c r="U227" s="709"/>
      <c r="V227" s="704"/>
      <c r="W227" s="710"/>
      <c r="X227" s="710"/>
      <c r="Y227" s="710"/>
      <c r="Z227" s="711"/>
      <c r="AA227" s="308"/>
      <c r="AB227" s="309"/>
      <c r="AC227" s="309"/>
      <c r="AD227" s="309"/>
      <c r="AE227" s="758"/>
      <c r="AF227" s="758"/>
      <c r="AG227" s="327"/>
      <c r="AH227" s="327"/>
      <c r="AI227" s="308"/>
      <c r="AJ227" s="163"/>
      <c r="AK227" s="164"/>
      <c r="AL227" s="774"/>
      <c r="AM227" s="333"/>
      <c r="AN227" s="334"/>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3.5" x14ac:dyDescent="0.2">
      <c r="A228" s="35"/>
      <c r="B228" s="36"/>
      <c r="C228" s="33">
        <v>156</v>
      </c>
      <c r="D228" s="766"/>
      <c r="E228" s="321"/>
      <c r="F228" s="321"/>
      <c r="G228" s="309"/>
      <c r="H228" s="309"/>
      <c r="I228" s="308"/>
      <c r="J228" s="307"/>
      <c r="K228" s="309"/>
      <c r="L228" s="308"/>
      <c r="M228" s="308"/>
      <c r="N228" s="700">
        <f t="shared" si="61"/>
        <v>0</v>
      </c>
      <c r="O228" s="701">
        <f t="shared" si="62"/>
        <v>0</v>
      </c>
      <c r="P228" s="702"/>
      <c r="Q228" s="709"/>
      <c r="R228" s="709"/>
      <c r="S228" s="709"/>
      <c r="T228" s="709"/>
      <c r="U228" s="709"/>
      <c r="V228" s="704"/>
      <c r="W228" s="710"/>
      <c r="X228" s="710"/>
      <c r="Y228" s="710"/>
      <c r="Z228" s="711"/>
      <c r="AA228" s="308"/>
      <c r="AB228" s="309"/>
      <c r="AC228" s="309"/>
      <c r="AD228" s="309"/>
      <c r="AE228" s="758"/>
      <c r="AF228" s="758"/>
      <c r="AG228" s="327"/>
      <c r="AH228" s="327"/>
      <c r="AI228" s="308"/>
      <c r="AJ228" s="163"/>
      <c r="AK228" s="164"/>
      <c r="AL228" s="774"/>
      <c r="AM228" s="333"/>
      <c r="AN228" s="334"/>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3.5" x14ac:dyDescent="0.2">
      <c r="A229" s="35"/>
      <c r="B229" s="36"/>
      <c r="C229" s="32">
        <v>157</v>
      </c>
      <c r="D229" s="766"/>
      <c r="E229" s="321"/>
      <c r="F229" s="321"/>
      <c r="G229" s="309"/>
      <c r="H229" s="309"/>
      <c r="I229" s="308"/>
      <c r="J229" s="307"/>
      <c r="K229" s="309"/>
      <c r="L229" s="308"/>
      <c r="M229" s="308"/>
      <c r="N229" s="700">
        <f t="shared" si="61"/>
        <v>0</v>
      </c>
      <c r="O229" s="701">
        <f t="shared" si="62"/>
        <v>0</v>
      </c>
      <c r="P229" s="702"/>
      <c r="Q229" s="709"/>
      <c r="R229" s="709"/>
      <c r="S229" s="709"/>
      <c r="T229" s="709"/>
      <c r="U229" s="709"/>
      <c r="V229" s="704"/>
      <c r="W229" s="710"/>
      <c r="X229" s="710"/>
      <c r="Y229" s="710"/>
      <c r="Z229" s="711"/>
      <c r="AA229" s="308"/>
      <c r="AB229" s="309"/>
      <c r="AC229" s="309"/>
      <c r="AD229" s="309"/>
      <c r="AE229" s="758"/>
      <c r="AF229" s="758"/>
      <c r="AG229" s="327"/>
      <c r="AH229" s="327"/>
      <c r="AI229" s="308"/>
      <c r="AJ229" s="163"/>
      <c r="AK229" s="164"/>
      <c r="AL229" s="774"/>
      <c r="AM229" s="333"/>
      <c r="AN229" s="334"/>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3.5" x14ac:dyDescent="0.2">
      <c r="A230" s="35"/>
      <c r="B230" s="36"/>
      <c r="C230" s="33">
        <v>158</v>
      </c>
      <c r="D230" s="766"/>
      <c r="E230" s="321"/>
      <c r="F230" s="321"/>
      <c r="G230" s="309"/>
      <c r="H230" s="309"/>
      <c r="I230" s="308"/>
      <c r="J230" s="307"/>
      <c r="K230" s="309"/>
      <c r="L230" s="308"/>
      <c r="M230" s="308"/>
      <c r="N230" s="700">
        <f t="shared" si="61"/>
        <v>0</v>
      </c>
      <c r="O230" s="701">
        <f t="shared" si="62"/>
        <v>0</v>
      </c>
      <c r="P230" s="702"/>
      <c r="Q230" s="709"/>
      <c r="R230" s="709"/>
      <c r="S230" s="709"/>
      <c r="T230" s="709"/>
      <c r="U230" s="709"/>
      <c r="V230" s="704"/>
      <c r="W230" s="710"/>
      <c r="X230" s="710"/>
      <c r="Y230" s="710"/>
      <c r="Z230" s="711"/>
      <c r="AA230" s="308"/>
      <c r="AB230" s="309"/>
      <c r="AC230" s="309"/>
      <c r="AD230" s="309"/>
      <c r="AE230" s="758"/>
      <c r="AF230" s="758"/>
      <c r="AG230" s="327"/>
      <c r="AH230" s="327"/>
      <c r="AI230" s="308"/>
      <c r="AJ230" s="163"/>
      <c r="AK230" s="164"/>
      <c r="AL230" s="774"/>
      <c r="AM230" s="333"/>
      <c r="AN230" s="334"/>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3.5" x14ac:dyDescent="0.2">
      <c r="A231" s="35"/>
      <c r="B231" s="36"/>
      <c r="C231" s="33">
        <v>159</v>
      </c>
      <c r="D231" s="766"/>
      <c r="E231" s="321"/>
      <c r="F231" s="321"/>
      <c r="G231" s="309"/>
      <c r="H231" s="309"/>
      <c r="I231" s="308"/>
      <c r="J231" s="307"/>
      <c r="K231" s="309"/>
      <c r="L231" s="308"/>
      <c r="M231" s="308"/>
      <c r="N231" s="700">
        <f t="shared" si="61"/>
        <v>0</v>
      </c>
      <c r="O231" s="701">
        <f t="shared" si="62"/>
        <v>0</v>
      </c>
      <c r="P231" s="702"/>
      <c r="Q231" s="709"/>
      <c r="R231" s="709"/>
      <c r="S231" s="709"/>
      <c r="T231" s="709"/>
      <c r="U231" s="709"/>
      <c r="V231" s="704"/>
      <c r="W231" s="710"/>
      <c r="X231" s="710"/>
      <c r="Y231" s="710"/>
      <c r="Z231" s="711"/>
      <c r="AA231" s="308"/>
      <c r="AB231" s="309"/>
      <c r="AC231" s="309"/>
      <c r="AD231" s="309"/>
      <c r="AE231" s="758"/>
      <c r="AF231" s="758"/>
      <c r="AG231" s="327"/>
      <c r="AH231" s="327"/>
      <c r="AI231" s="308"/>
      <c r="AJ231" s="163"/>
      <c r="AK231" s="164"/>
      <c r="AL231" s="774"/>
      <c r="AM231" s="333"/>
      <c r="AN231" s="334"/>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3.5" x14ac:dyDescent="0.2">
      <c r="A232" s="35"/>
      <c r="B232" s="36"/>
      <c r="C232" s="32">
        <v>160</v>
      </c>
      <c r="D232" s="766"/>
      <c r="E232" s="321"/>
      <c r="F232" s="321"/>
      <c r="G232" s="309"/>
      <c r="H232" s="309"/>
      <c r="I232" s="308"/>
      <c r="J232" s="307"/>
      <c r="K232" s="309"/>
      <c r="L232" s="308"/>
      <c r="M232" s="308"/>
      <c r="N232" s="700">
        <f t="shared" si="61"/>
        <v>0</v>
      </c>
      <c r="O232" s="701">
        <f t="shared" si="62"/>
        <v>0</v>
      </c>
      <c r="P232" s="702"/>
      <c r="Q232" s="709"/>
      <c r="R232" s="709"/>
      <c r="S232" s="709"/>
      <c r="T232" s="709"/>
      <c r="U232" s="709"/>
      <c r="V232" s="704"/>
      <c r="W232" s="710"/>
      <c r="X232" s="710"/>
      <c r="Y232" s="710"/>
      <c r="Z232" s="711"/>
      <c r="AA232" s="308"/>
      <c r="AB232" s="309"/>
      <c r="AC232" s="309"/>
      <c r="AD232" s="309"/>
      <c r="AE232" s="758"/>
      <c r="AF232" s="758"/>
      <c r="AG232" s="327"/>
      <c r="AH232" s="327"/>
      <c r="AI232" s="308"/>
      <c r="AJ232" s="163"/>
      <c r="AK232" s="164"/>
      <c r="AL232" s="774"/>
      <c r="AM232" s="333"/>
      <c r="AN232" s="334"/>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3.5" x14ac:dyDescent="0.2">
      <c r="A233" s="35"/>
      <c r="B233" s="36"/>
      <c r="C233" s="33">
        <v>161</v>
      </c>
      <c r="D233" s="766"/>
      <c r="E233" s="321"/>
      <c r="F233" s="321"/>
      <c r="G233" s="309"/>
      <c r="H233" s="309"/>
      <c r="I233" s="308"/>
      <c r="J233" s="307"/>
      <c r="K233" s="309"/>
      <c r="L233" s="308"/>
      <c r="M233" s="308"/>
      <c r="N233" s="700">
        <f t="shared" si="61"/>
        <v>0</v>
      </c>
      <c r="O233" s="701">
        <f t="shared" si="62"/>
        <v>0</v>
      </c>
      <c r="P233" s="702"/>
      <c r="Q233" s="709"/>
      <c r="R233" s="709"/>
      <c r="S233" s="709"/>
      <c r="T233" s="709"/>
      <c r="U233" s="709"/>
      <c r="V233" s="704"/>
      <c r="W233" s="710"/>
      <c r="X233" s="710"/>
      <c r="Y233" s="710"/>
      <c r="Z233" s="711"/>
      <c r="AA233" s="308"/>
      <c r="AB233" s="309"/>
      <c r="AC233" s="309"/>
      <c r="AD233" s="309"/>
      <c r="AE233" s="758"/>
      <c r="AF233" s="758"/>
      <c r="AG233" s="327"/>
      <c r="AH233" s="327"/>
      <c r="AI233" s="308"/>
      <c r="AJ233" s="163"/>
      <c r="AK233" s="164"/>
      <c r="AL233" s="774"/>
      <c r="AM233" s="333"/>
      <c r="AN233" s="334"/>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3.5" x14ac:dyDescent="0.2">
      <c r="A234" s="35"/>
      <c r="B234" s="36"/>
      <c r="C234" s="33">
        <v>162</v>
      </c>
      <c r="D234" s="766"/>
      <c r="E234" s="321"/>
      <c r="F234" s="321"/>
      <c r="G234" s="309"/>
      <c r="H234" s="309"/>
      <c r="I234" s="308"/>
      <c r="J234" s="307"/>
      <c r="K234" s="309"/>
      <c r="L234" s="308"/>
      <c r="M234" s="308"/>
      <c r="N234" s="700">
        <f t="shared" si="61"/>
        <v>0</v>
      </c>
      <c r="O234" s="701">
        <f t="shared" si="62"/>
        <v>0</v>
      </c>
      <c r="P234" s="702"/>
      <c r="Q234" s="709"/>
      <c r="R234" s="709"/>
      <c r="S234" s="709"/>
      <c r="T234" s="709"/>
      <c r="U234" s="709"/>
      <c r="V234" s="704"/>
      <c r="W234" s="710"/>
      <c r="X234" s="710"/>
      <c r="Y234" s="710"/>
      <c r="Z234" s="711"/>
      <c r="AA234" s="308"/>
      <c r="AB234" s="309"/>
      <c r="AC234" s="309"/>
      <c r="AD234" s="309"/>
      <c r="AE234" s="758"/>
      <c r="AF234" s="758"/>
      <c r="AG234" s="327"/>
      <c r="AH234" s="327"/>
      <c r="AI234" s="308"/>
      <c r="AJ234" s="163"/>
      <c r="AK234" s="164"/>
      <c r="AL234" s="774"/>
      <c r="AM234" s="333"/>
      <c r="AN234" s="334"/>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3.5" x14ac:dyDescent="0.2">
      <c r="A235" s="35"/>
      <c r="B235" s="36"/>
      <c r="C235" s="32">
        <v>163</v>
      </c>
      <c r="D235" s="766"/>
      <c r="E235" s="321"/>
      <c r="F235" s="321"/>
      <c r="G235" s="309"/>
      <c r="H235" s="309"/>
      <c r="I235" s="308"/>
      <c r="J235" s="307"/>
      <c r="K235" s="309"/>
      <c r="L235" s="308"/>
      <c r="M235" s="308"/>
      <c r="N235" s="700">
        <f t="shared" si="61"/>
        <v>0</v>
      </c>
      <c r="O235" s="701">
        <f t="shared" si="62"/>
        <v>0</v>
      </c>
      <c r="P235" s="702"/>
      <c r="Q235" s="709"/>
      <c r="R235" s="709"/>
      <c r="S235" s="709"/>
      <c r="T235" s="709"/>
      <c r="U235" s="709"/>
      <c r="V235" s="704"/>
      <c r="W235" s="710"/>
      <c r="X235" s="710"/>
      <c r="Y235" s="710"/>
      <c r="Z235" s="711"/>
      <c r="AA235" s="308"/>
      <c r="AB235" s="309"/>
      <c r="AC235" s="309"/>
      <c r="AD235" s="309"/>
      <c r="AE235" s="758"/>
      <c r="AF235" s="758"/>
      <c r="AG235" s="327"/>
      <c r="AH235" s="327"/>
      <c r="AI235" s="308"/>
      <c r="AJ235" s="163"/>
      <c r="AK235" s="164"/>
      <c r="AL235" s="774"/>
      <c r="AM235" s="333"/>
      <c r="AN235" s="334"/>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3.5" x14ac:dyDescent="0.2">
      <c r="A236" s="35"/>
      <c r="B236" s="36"/>
      <c r="C236" s="33">
        <v>164</v>
      </c>
      <c r="D236" s="766"/>
      <c r="E236" s="321"/>
      <c r="F236" s="321"/>
      <c r="G236" s="309"/>
      <c r="H236" s="309"/>
      <c r="I236" s="308"/>
      <c r="J236" s="307"/>
      <c r="K236" s="309"/>
      <c r="L236" s="308"/>
      <c r="M236" s="308"/>
      <c r="N236" s="700">
        <f t="shared" si="61"/>
        <v>0</v>
      </c>
      <c r="O236" s="701">
        <f t="shared" si="62"/>
        <v>0</v>
      </c>
      <c r="P236" s="702"/>
      <c r="Q236" s="709"/>
      <c r="R236" s="709"/>
      <c r="S236" s="709"/>
      <c r="T236" s="709"/>
      <c r="U236" s="709"/>
      <c r="V236" s="704"/>
      <c r="W236" s="710"/>
      <c r="X236" s="710"/>
      <c r="Y236" s="710"/>
      <c r="Z236" s="711"/>
      <c r="AA236" s="308"/>
      <c r="AB236" s="309"/>
      <c r="AC236" s="309"/>
      <c r="AD236" s="309"/>
      <c r="AE236" s="758"/>
      <c r="AF236" s="758"/>
      <c r="AG236" s="327"/>
      <c r="AH236" s="327"/>
      <c r="AI236" s="308"/>
      <c r="AJ236" s="163"/>
      <c r="AK236" s="164"/>
      <c r="AL236" s="774"/>
      <c r="AM236" s="333"/>
      <c r="AN236" s="334"/>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3.5" x14ac:dyDescent="0.2">
      <c r="A237" s="35"/>
      <c r="B237" s="36"/>
      <c r="C237" s="33">
        <v>165</v>
      </c>
      <c r="D237" s="766"/>
      <c r="E237" s="321"/>
      <c r="F237" s="321"/>
      <c r="G237" s="309"/>
      <c r="H237" s="309"/>
      <c r="I237" s="308"/>
      <c r="J237" s="307"/>
      <c r="K237" s="309"/>
      <c r="L237" s="308"/>
      <c r="M237" s="308"/>
      <c r="N237" s="700">
        <f t="shared" si="61"/>
        <v>0</v>
      </c>
      <c r="O237" s="701">
        <f t="shared" si="62"/>
        <v>0</v>
      </c>
      <c r="P237" s="702"/>
      <c r="Q237" s="709"/>
      <c r="R237" s="709"/>
      <c r="S237" s="709"/>
      <c r="T237" s="709"/>
      <c r="U237" s="709"/>
      <c r="V237" s="704"/>
      <c r="W237" s="710"/>
      <c r="X237" s="710"/>
      <c r="Y237" s="710"/>
      <c r="Z237" s="711"/>
      <c r="AA237" s="308"/>
      <c r="AB237" s="309"/>
      <c r="AC237" s="309"/>
      <c r="AD237" s="309"/>
      <c r="AE237" s="758"/>
      <c r="AF237" s="758"/>
      <c r="AG237" s="327"/>
      <c r="AH237" s="327"/>
      <c r="AI237" s="308"/>
      <c r="AJ237" s="163"/>
      <c r="AK237" s="164"/>
      <c r="AL237" s="774"/>
      <c r="AM237" s="333"/>
      <c r="AN237" s="334"/>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3.5" x14ac:dyDescent="0.2">
      <c r="A238" s="35"/>
      <c r="B238" s="36"/>
      <c r="C238" s="32">
        <v>166</v>
      </c>
      <c r="D238" s="766"/>
      <c r="E238" s="321"/>
      <c r="F238" s="321"/>
      <c r="G238" s="309"/>
      <c r="H238" s="309"/>
      <c r="I238" s="308"/>
      <c r="J238" s="307"/>
      <c r="K238" s="309"/>
      <c r="L238" s="308"/>
      <c r="M238" s="308"/>
      <c r="N238" s="700">
        <f t="shared" si="61"/>
        <v>0</v>
      </c>
      <c r="O238" s="701">
        <f t="shared" si="62"/>
        <v>0</v>
      </c>
      <c r="P238" s="702"/>
      <c r="Q238" s="709"/>
      <c r="R238" s="709"/>
      <c r="S238" s="709"/>
      <c r="T238" s="709"/>
      <c r="U238" s="709"/>
      <c r="V238" s="704"/>
      <c r="W238" s="710"/>
      <c r="X238" s="710"/>
      <c r="Y238" s="710"/>
      <c r="Z238" s="711"/>
      <c r="AA238" s="308"/>
      <c r="AB238" s="309"/>
      <c r="AC238" s="309"/>
      <c r="AD238" s="309"/>
      <c r="AE238" s="758"/>
      <c r="AF238" s="758"/>
      <c r="AG238" s="327"/>
      <c r="AH238" s="327"/>
      <c r="AI238" s="308"/>
      <c r="AJ238" s="163"/>
      <c r="AK238" s="164"/>
      <c r="AL238" s="774"/>
      <c r="AM238" s="333"/>
      <c r="AN238" s="334"/>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3.5" x14ac:dyDescent="0.2">
      <c r="A239" s="35"/>
      <c r="B239" s="36"/>
      <c r="C239" s="33">
        <v>167</v>
      </c>
      <c r="D239" s="766"/>
      <c r="E239" s="321"/>
      <c r="F239" s="321"/>
      <c r="G239" s="309"/>
      <c r="H239" s="309"/>
      <c r="I239" s="308"/>
      <c r="J239" s="307"/>
      <c r="K239" s="309"/>
      <c r="L239" s="308"/>
      <c r="M239" s="308"/>
      <c r="N239" s="700">
        <f t="shared" si="61"/>
        <v>0</v>
      </c>
      <c r="O239" s="701">
        <f t="shared" si="62"/>
        <v>0</v>
      </c>
      <c r="P239" s="702"/>
      <c r="Q239" s="709"/>
      <c r="R239" s="709"/>
      <c r="S239" s="709"/>
      <c r="T239" s="709"/>
      <c r="U239" s="709"/>
      <c r="V239" s="704"/>
      <c r="W239" s="710"/>
      <c r="X239" s="710"/>
      <c r="Y239" s="710"/>
      <c r="Z239" s="711"/>
      <c r="AA239" s="308"/>
      <c r="AB239" s="309"/>
      <c r="AC239" s="309"/>
      <c r="AD239" s="309"/>
      <c r="AE239" s="758"/>
      <c r="AF239" s="758"/>
      <c r="AG239" s="327"/>
      <c r="AH239" s="327"/>
      <c r="AI239" s="308"/>
      <c r="AJ239" s="163"/>
      <c r="AK239" s="164"/>
      <c r="AL239" s="774"/>
      <c r="AM239" s="333"/>
      <c r="AN239" s="334"/>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3.5" x14ac:dyDescent="0.2">
      <c r="A240" s="35"/>
      <c r="B240" s="36"/>
      <c r="C240" s="33">
        <v>168</v>
      </c>
      <c r="D240" s="766"/>
      <c r="E240" s="321"/>
      <c r="F240" s="321"/>
      <c r="G240" s="309"/>
      <c r="H240" s="309"/>
      <c r="I240" s="308"/>
      <c r="J240" s="307"/>
      <c r="K240" s="309"/>
      <c r="L240" s="308"/>
      <c r="M240" s="308"/>
      <c r="N240" s="700">
        <f t="shared" si="61"/>
        <v>0</v>
      </c>
      <c r="O240" s="701">
        <f t="shared" si="62"/>
        <v>0</v>
      </c>
      <c r="P240" s="702"/>
      <c r="Q240" s="709"/>
      <c r="R240" s="709"/>
      <c r="S240" s="709"/>
      <c r="T240" s="709"/>
      <c r="U240" s="709"/>
      <c r="V240" s="704"/>
      <c r="W240" s="710"/>
      <c r="X240" s="710"/>
      <c r="Y240" s="710"/>
      <c r="Z240" s="711"/>
      <c r="AA240" s="308"/>
      <c r="AB240" s="309"/>
      <c r="AC240" s="309"/>
      <c r="AD240" s="309"/>
      <c r="AE240" s="758"/>
      <c r="AF240" s="758"/>
      <c r="AG240" s="327"/>
      <c r="AH240" s="327"/>
      <c r="AI240" s="308"/>
      <c r="AJ240" s="163"/>
      <c r="AK240" s="164"/>
      <c r="AL240" s="774"/>
      <c r="AM240" s="333"/>
      <c r="AN240" s="334"/>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3.5" x14ac:dyDescent="0.2">
      <c r="A241" s="35"/>
      <c r="B241" s="36"/>
      <c r="C241" s="32">
        <v>169</v>
      </c>
      <c r="D241" s="766"/>
      <c r="E241" s="321"/>
      <c r="F241" s="321"/>
      <c r="G241" s="309"/>
      <c r="H241" s="309"/>
      <c r="I241" s="308"/>
      <c r="J241" s="307"/>
      <c r="K241" s="309"/>
      <c r="L241" s="308"/>
      <c r="M241" s="308"/>
      <c r="N241" s="700">
        <f t="shared" si="61"/>
        <v>0</v>
      </c>
      <c r="O241" s="701">
        <f t="shared" si="62"/>
        <v>0</v>
      </c>
      <c r="P241" s="702"/>
      <c r="Q241" s="709"/>
      <c r="R241" s="709"/>
      <c r="S241" s="709"/>
      <c r="T241" s="709"/>
      <c r="U241" s="709"/>
      <c r="V241" s="704"/>
      <c r="W241" s="710"/>
      <c r="X241" s="710"/>
      <c r="Y241" s="710"/>
      <c r="Z241" s="711"/>
      <c r="AA241" s="308"/>
      <c r="AB241" s="309"/>
      <c r="AC241" s="309"/>
      <c r="AD241" s="309"/>
      <c r="AE241" s="758"/>
      <c r="AF241" s="758"/>
      <c r="AG241" s="327"/>
      <c r="AH241" s="327"/>
      <c r="AI241" s="308"/>
      <c r="AJ241" s="163"/>
      <c r="AK241" s="164"/>
      <c r="AL241" s="774"/>
      <c r="AM241" s="333"/>
      <c r="AN241" s="334"/>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3.5" x14ac:dyDescent="0.2">
      <c r="A242" s="35"/>
      <c r="B242" s="36"/>
      <c r="C242" s="33">
        <v>170</v>
      </c>
      <c r="D242" s="766"/>
      <c r="E242" s="321"/>
      <c r="F242" s="321"/>
      <c r="G242" s="309"/>
      <c r="H242" s="309"/>
      <c r="I242" s="308"/>
      <c r="J242" s="307"/>
      <c r="K242" s="309"/>
      <c r="L242" s="308"/>
      <c r="M242" s="308"/>
      <c r="N242" s="700">
        <f t="shared" si="61"/>
        <v>0</v>
      </c>
      <c r="O242" s="701">
        <f t="shared" si="62"/>
        <v>0</v>
      </c>
      <c r="P242" s="702"/>
      <c r="Q242" s="709"/>
      <c r="R242" s="709"/>
      <c r="S242" s="709"/>
      <c r="T242" s="709"/>
      <c r="U242" s="709"/>
      <c r="V242" s="704"/>
      <c r="W242" s="710"/>
      <c r="X242" s="710"/>
      <c r="Y242" s="710"/>
      <c r="Z242" s="711"/>
      <c r="AA242" s="308"/>
      <c r="AB242" s="309"/>
      <c r="AC242" s="309"/>
      <c r="AD242" s="309"/>
      <c r="AE242" s="758"/>
      <c r="AF242" s="758"/>
      <c r="AG242" s="327"/>
      <c r="AH242" s="327"/>
      <c r="AI242" s="308"/>
      <c r="AJ242" s="163"/>
      <c r="AK242" s="164"/>
      <c r="AL242" s="774"/>
      <c r="AM242" s="333"/>
      <c r="AN242" s="334"/>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3.5" x14ac:dyDescent="0.2">
      <c r="A243" s="35"/>
      <c r="B243" s="36"/>
      <c r="C243" s="33">
        <v>171</v>
      </c>
      <c r="D243" s="766"/>
      <c r="E243" s="321"/>
      <c r="F243" s="321"/>
      <c r="G243" s="309"/>
      <c r="H243" s="309"/>
      <c r="I243" s="308"/>
      <c r="J243" s="307"/>
      <c r="K243" s="309"/>
      <c r="L243" s="308"/>
      <c r="M243" s="308"/>
      <c r="N243" s="700">
        <f t="shared" si="61"/>
        <v>0</v>
      </c>
      <c r="O243" s="701">
        <f t="shared" si="62"/>
        <v>0</v>
      </c>
      <c r="P243" s="702"/>
      <c r="Q243" s="709"/>
      <c r="R243" s="709"/>
      <c r="S243" s="709"/>
      <c r="T243" s="709"/>
      <c r="U243" s="709"/>
      <c r="V243" s="704"/>
      <c r="W243" s="710"/>
      <c r="X243" s="710"/>
      <c r="Y243" s="710"/>
      <c r="Z243" s="711"/>
      <c r="AA243" s="308"/>
      <c r="AB243" s="309"/>
      <c r="AC243" s="309"/>
      <c r="AD243" s="309"/>
      <c r="AE243" s="758"/>
      <c r="AF243" s="758"/>
      <c r="AG243" s="327"/>
      <c r="AH243" s="327"/>
      <c r="AI243" s="308"/>
      <c r="AJ243" s="163"/>
      <c r="AK243" s="164"/>
      <c r="AL243" s="774"/>
      <c r="AM243" s="333"/>
      <c r="AN243" s="334"/>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3.5" x14ac:dyDescent="0.2">
      <c r="A244" s="35"/>
      <c r="B244" s="36"/>
      <c r="C244" s="32">
        <v>172</v>
      </c>
      <c r="D244" s="766"/>
      <c r="E244" s="321"/>
      <c r="F244" s="321"/>
      <c r="G244" s="309"/>
      <c r="H244" s="309"/>
      <c r="I244" s="308"/>
      <c r="J244" s="307"/>
      <c r="K244" s="309"/>
      <c r="L244" s="308"/>
      <c r="M244" s="308"/>
      <c r="N244" s="700">
        <f t="shared" si="61"/>
        <v>0</v>
      </c>
      <c r="O244" s="701">
        <f t="shared" si="62"/>
        <v>0</v>
      </c>
      <c r="P244" s="702"/>
      <c r="Q244" s="709"/>
      <c r="R244" s="709"/>
      <c r="S244" s="709"/>
      <c r="T244" s="709"/>
      <c r="U244" s="709"/>
      <c r="V244" s="704"/>
      <c r="W244" s="710"/>
      <c r="X244" s="710"/>
      <c r="Y244" s="710"/>
      <c r="Z244" s="711"/>
      <c r="AA244" s="308"/>
      <c r="AB244" s="309"/>
      <c r="AC244" s="309"/>
      <c r="AD244" s="309"/>
      <c r="AE244" s="758"/>
      <c r="AF244" s="758"/>
      <c r="AG244" s="327"/>
      <c r="AH244" s="327"/>
      <c r="AI244" s="308"/>
      <c r="AJ244" s="163"/>
      <c r="AK244" s="164"/>
      <c r="AL244" s="774"/>
      <c r="AM244" s="333"/>
      <c r="AN244" s="334"/>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3.5" x14ac:dyDescent="0.2">
      <c r="A245" s="35"/>
      <c r="B245" s="36"/>
      <c r="C245" s="33">
        <v>173</v>
      </c>
      <c r="D245" s="766"/>
      <c r="E245" s="321"/>
      <c r="F245" s="321"/>
      <c r="G245" s="309"/>
      <c r="H245" s="309"/>
      <c r="I245" s="308"/>
      <c r="J245" s="307"/>
      <c r="K245" s="309"/>
      <c r="L245" s="308"/>
      <c r="M245" s="308"/>
      <c r="N245" s="700">
        <f t="shared" si="61"/>
        <v>0</v>
      </c>
      <c r="O245" s="701">
        <f t="shared" si="62"/>
        <v>0</v>
      </c>
      <c r="P245" s="702"/>
      <c r="Q245" s="709"/>
      <c r="R245" s="709"/>
      <c r="S245" s="709"/>
      <c r="T245" s="709"/>
      <c r="U245" s="709"/>
      <c r="V245" s="704"/>
      <c r="W245" s="710"/>
      <c r="X245" s="710"/>
      <c r="Y245" s="710"/>
      <c r="Z245" s="711"/>
      <c r="AA245" s="308"/>
      <c r="AB245" s="309"/>
      <c r="AC245" s="309"/>
      <c r="AD245" s="309"/>
      <c r="AE245" s="758"/>
      <c r="AF245" s="758"/>
      <c r="AG245" s="327"/>
      <c r="AH245" s="327"/>
      <c r="AI245" s="308"/>
      <c r="AJ245" s="163"/>
      <c r="AK245" s="164"/>
      <c r="AL245" s="774"/>
      <c r="AM245" s="333"/>
      <c r="AN245" s="334"/>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3.5" x14ac:dyDescent="0.2">
      <c r="A246" s="35"/>
      <c r="B246" s="36"/>
      <c r="C246" s="33">
        <v>174</v>
      </c>
      <c r="D246" s="766"/>
      <c r="E246" s="321"/>
      <c r="F246" s="321"/>
      <c r="G246" s="309"/>
      <c r="H246" s="309"/>
      <c r="I246" s="308"/>
      <c r="J246" s="307"/>
      <c r="K246" s="309"/>
      <c r="L246" s="308"/>
      <c r="M246" s="308"/>
      <c r="N246" s="700">
        <f t="shared" si="61"/>
        <v>0</v>
      </c>
      <c r="O246" s="701">
        <f t="shared" si="62"/>
        <v>0</v>
      </c>
      <c r="P246" s="702"/>
      <c r="Q246" s="709"/>
      <c r="R246" s="709"/>
      <c r="S246" s="709"/>
      <c r="T246" s="709"/>
      <c r="U246" s="709"/>
      <c r="V246" s="704"/>
      <c r="W246" s="710"/>
      <c r="X246" s="710"/>
      <c r="Y246" s="710"/>
      <c r="Z246" s="711"/>
      <c r="AA246" s="308"/>
      <c r="AB246" s="309"/>
      <c r="AC246" s="309"/>
      <c r="AD246" s="309"/>
      <c r="AE246" s="758"/>
      <c r="AF246" s="758"/>
      <c r="AG246" s="327"/>
      <c r="AH246" s="327"/>
      <c r="AI246" s="308"/>
      <c r="AJ246" s="163"/>
      <c r="AK246" s="164"/>
      <c r="AL246" s="774"/>
      <c r="AM246" s="333"/>
      <c r="AN246" s="334"/>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3.5" x14ac:dyDescent="0.2">
      <c r="A247" s="35"/>
      <c r="B247" s="36"/>
      <c r="C247" s="32">
        <v>175</v>
      </c>
      <c r="D247" s="766"/>
      <c r="E247" s="321"/>
      <c r="F247" s="321"/>
      <c r="G247" s="309"/>
      <c r="H247" s="309"/>
      <c r="I247" s="308"/>
      <c r="J247" s="307"/>
      <c r="K247" s="309"/>
      <c r="L247" s="308"/>
      <c r="M247" s="308"/>
      <c r="N247" s="700">
        <f t="shared" si="61"/>
        <v>0</v>
      </c>
      <c r="O247" s="701">
        <f t="shared" si="62"/>
        <v>0</v>
      </c>
      <c r="P247" s="702"/>
      <c r="Q247" s="709"/>
      <c r="R247" s="709"/>
      <c r="S247" s="709"/>
      <c r="T247" s="709"/>
      <c r="U247" s="709"/>
      <c r="V247" s="704"/>
      <c r="W247" s="710"/>
      <c r="X247" s="710"/>
      <c r="Y247" s="710"/>
      <c r="Z247" s="711"/>
      <c r="AA247" s="308"/>
      <c r="AB247" s="309"/>
      <c r="AC247" s="309"/>
      <c r="AD247" s="309"/>
      <c r="AE247" s="758"/>
      <c r="AF247" s="758"/>
      <c r="AG247" s="327"/>
      <c r="AH247" s="327"/>
      <c r="AI247" s="308"/>
      <c r="AJ247" s="163"/>
      <c r="AK247" s="164"/>
      <c r="AL247" s="774"/>
      <c r="AM247" s="333"/>
      <c r="AN247" s="334"/>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3.5" x14ac:dyDescent="0.2">
      <c r="A248" s="35"/>
      <c r="B248" s="36"/>
      <c r="C248" s="33">
        <v>176</v>
      </c>
      <c r="D248" s="766"/>
      <c r="E248" s="321"/>
      <c r="F248" s="321"/>
      <c r="G248" s="309"/>
      <c r="H248" s="309"/>
      <c r="I248" s="308"/>
      <c r="J248" s="307"/>
      <c r="K248" s="309"/>
      <c r="L248" s="308"/>
      <c r="M248" s="308"/>
      <c r="N248" s="700">
        <f t="shared" si="61"/>
        <v>0</v>
      </c>
      <c r="O248" s="701">
        <f t="shared" si="62"/>
        <v>0</v>
      </c>
      <c r="P248" s="702"/>
      <c r="Q248" s="709"/>
      <c r="R248" s="709"/>
      <c r="S248" s="709"/>
      <c r="T248" s="709"/>
      <c r="U248" s="709"/>
      <c r="V248" s="704"/>
      <c r="W248" s="710"/>
      <c r="X248" s="710"/>
      <c r="Y248" s="710"/>
      <c r="Z248" s="711"/>
      <c r="AA248" s="308"/>
      <c r="AB248" s="309"/>
      <c r="AC248" s="309"/>
      <c r="AD248" s="309"/>
      <c r="AE248" s="758"/>
      <c r="AF248" s="758"/>
      <c r="AG248" s="327"/>
      <c r="AH248" s="327"/>
      <c r="AI248" s="308"/>
      <c r="AJ248" s="163"/>
      <c r="AK248" s="164"/>
      <c r="AL248" s="774"/>
      <c r="AM248" s="333"/>
      <c r="AN248" s="334"/>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3.5" x14ac:dyDescent="0.2">
      <c r="A249" s="35"/>
      <c r="B249" s="36"/>
      <c r="C249" s="33">
        <v>177</v>
      </c>
      <c r="D249" s="766"/>
      <c r="E249" s="321"/>
      <c r="F249" s="321"/>
      <c r="G249" s="309"/>
      <c r="H249" s="309"/>
      <c r="I249" s="308"/>
      <c r="J249" s="307"/>
      <c r="K249" s="309"/>
      <c r="L249" s="308"/>
      <c r="M249" s="308"/>
      <c r="N249" s="700">
        <f t="shared" si="61"/>
        <v>0</v>
      </c>
      <c r="O249" s="701">
        <f t="shared" si="62"/>
        <v>0</v>
      </c>
      <c r="P249" s="702"/>
      <c r="Q249" s="709"/>
      <c r="R249" s="709"/>
      <c r="S249" s="709"/>
      <c r="T249" s="709"/>
      <c r="U249" s="709"/>
      <c r="V249" s="704"/>
      <c r="W249" s="710"/>
      <c r="X249" s="710"/>
      <c r="Y249" s="710"/>
      <c r="Z249" s="711"/>
      <c r="AA249" s="308"/>
      <c r="AB249" s="309"/>
      <c r="AC249" s="309"/>
      <c r="AD249" s="309"/>
      <c r="AE249" s="758"/>
      <c r="AF249" s="758"/>
      <c r="AG249" s="327"/>
      <c r="AH249" s="327"/>
      <c r="AI249" s="308"/>
      <c r="AJ249" s="163"/>
      <c r="AK249" s="164"/>
      <c r="AL249" s="774"/>
      <c r="AM249" s="333"/>
      <c r="AN249" s="334"/>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3.5" x14ac:dyDescent="0.2">
      <c r="A250" s="35"/>
      <c r="B250" s="36"/>
      <c r="C250" s="32">
        <v>178</v>
      </c>
      <c r="D250" s="766"/>
      <c r="E250" s="321"/>
      <c r="F250" s="321"/>
      <c r="G250" s="309"/>
      <c r="H250" s="309"/>
      <c r="I250" s="308"/>
      <c r="J250" s="307"/>
      <c r="K250" s="309"/>
      <c r="L250" s="308"/>
      <c r="M250" s="308"/>
      <c r="N250" s="700">
        <f t="shared" si="61"/>
        <v>0</v>
      </c>
      <c r="O250" s="701">
        <f t="shared" si="62"/>
        <v>0</v>
      </c>
      <c r="P250" s="702"/>
      <c r="Q250" s="709"/>
      <c r="R250" s="709"/>
      <c r="S250" s="709"/>
      <c r="T250" s="709"/>
      <c r="U250" s="709"/>
      <c r="V250" s="704"/>
      <c r="W250" s="710"/>
      <c r="X250" s="710"/>
      <c r="Y250" s="710"/>
      <c r="Z250" s="711"/>
      <c r="AA250" s="308"/>
      <c r="AB250" s="309"/>
      <c r="AC250" s="309"/>
      <c r="AD250" s="309"/>
      <c r="AE250" s="758"/>
      <c r="AF250" s="758"/>
      <c r="AG250" s="327"/>
      <c r="AH250" s="327"/>
      <c r="AI250" s="308"/>
      <c r="AJ250" s="163"/>
      <c r="AK250" s="164"/>
      <c r="AL250" s="774"/>
      <c r="AM250" s="333"/>
      <c r="AN250" s="334"/>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3.5" x14ac:dyDescent="0.2">
      <c r="A251" s="35"/>
      <c r="B251" s="36"/>
      <c r="C251" s="33">
        <v>179</v>
      </c>
      <c r="D251" s="766"/>
      <c r="E251" s="321"/>
      <c r="F251" s="321"/>
      <c r="G251" s="309"/>
      <c r="H251" s="309"/>
      <c r="I251" s="308"/>
      <c r="J251" s="307"/>
      <c r="K251" s="309"/>
      <c r="L251" s="308"/>
      <c r="M251" s="308"/>
      <c r="N251" s="700">
        <f t="shared" si="61"/>
        <v>0</v>
      </c>
      <c r="O251" s="701">
        <f t="shared" si="62"/>
        <v>0</v>
      </c>
      <c r="P251" s="702"/>
      <c r="Q251" s="709"/>
      <c r="R251" s="709"/>
      <c r="S251" s="709"/>
      <c r="T251" s="709"/>
      <c r="U251" s="709"/>
      <c r="V251" s="704"/>
      <c r="W251" s="710"/>
      <c r="X251" s="710"/>
      <c r="Y251" s="710"/>
      <c r="Z251" s="711"/>
      <c r="AA251" s="308"/>
      <c r="AB251" s="309"/>
      <c r="AC251" s="309"/>
      <c r="AD251" s="309"/>
      <c r="AE251" s="758"/>
      <c r="AF251" s="758"/>
      <c r="AG251" s="327"/>
      <c r="AH251" s="327"/>
      <c r="AI251" s="308"/>
      <c r="AJ251" s="163"/>
      <c r="AK251" s="164"/>
      <c r="AL251" s="774"/>
      <c r="AM251" s="333"/>
      <c r="AN251" s="334"/>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3.5" x14ac:dyDescent="0.2">
      <c r="A252" s="35"/>
      <c r="B252" s="36"/>
      <c r="C252" s="33">
        <v>180</v>
      </c>
      <c r="D252" s="766"/>
      <c r="E252" s="321"/>
      <c r="F252" s="321"/>
      <c r="G252" s="309"/>
      <c r="H252" s="309"/>
      <c r="I252" s="308"/>
      <c r="J252" s="307"/>
      <c r="K252" s="309"/>
      <c r="L252" s="308"/>
      <c r="M252" s="308"/>
      <c r="N252" s="700">
        <f t="shared" si="61"/>
        <v>0</v>
      </c>
      <c r="O252" s="701">
        <f t="shared" si="62"/>
        <v>0</v>
      </c>
      <c r="P252" s="702"/>
      <c r="Q252" s="709"/>
      <c r="R252" s="709"/>
      <c r="S252" s="709"/>
      <c r="T252" s="709"/>
      <c r="U252" s="709"/>
      <c r="V252" s="704"/>
      <c r="W252" s="710"/>
      <c r="X252" s="710"/>
      <c r="Y252" s="710"/>
      <c r="Z252" s="711"/>
      <c r="AA252" s="308"/>
      <c r="AB252" s="309"/>
      <c r="AC252" s="309"/>
      <c r="AD252" s="309"/>
      <c r="AE252" s="758"/>
      <c r="AF252" s="758"/>
      <c r="AG252" s="327"/>
      <c r="AH252" s="327"/>
      <c r="AI252" s="308"/>
      <c r="AJ252" s="163"/>
      <c r="AK252" s="164"/>
      <c r="AL252" s="774"/>
      <c r="AM252" s="333"/>
      <c r="AN252" s="334"/>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3.5" x14ac:dyDescent="0.2">
      <c r="A253" s="35"/>
      <c r="B253" s="36"/>
      <c r="C253" s="32">
        <v>181</v>
      </c>
      <c r="D253" s="766"/>
      <c r="E253" s="321"/>
      <c r="F253" s="321"/>
      <c r="G253" s="309"/>
      <c r="H253" s="309"/>
      <c r="I253" s="308"/>
      <c r="J253" s="307"/>
      <c r="K253" s="309"/>
      <c r="L253" s="308"/>
      <c r="M253" s="308"/>
      <c r="N253" s="700">
        <f t="shared" si="61"/>
        <v>0</v>
      </c>
      <c r="O253" s="701">
        <f t="shared" si="62"/>
        <v>0</v>
      </c>
      <c r="P253" s="702"/>
      <c r="Q253" s="709"/>
      <c r="R253" s="709"/>
      <c r="S253" s="709"/>
      <c r="T253" s="709"/>
      <c r="U253" s="709"/>
      <c r="V253" s="704"/>
      <c r="W253" s="710"/>
      <c r="X253" s="710"/>
      <c r="Y253" s="710"/>
      <c r="Z253" s="711"/>
      <c r="AA253" s="308"/>
      <c r="AB253" s="309"/>
      <c r="AC253" s="309"/>
      <c r="AD253" s="309"/>
      <c r="AE253" s="758"/>
      <c r="AF253" s="758"/>
      <c r="AG253" s="327"/>
      <c r="AH253" s="327"/>
      <c r="AI253" s="308"/>
      <c r="AJ253" s="163"/>
      <c r="AK253" s="164"/>
      <c r="AL253" s="774"/>
      <c r="AM253" s="333"/>
      <c r="AN253" s="334"/>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3.5" x14ac:dyDescent="0.2">
      <c r="A254" s="35"/>
      <c r="B254" s="36"/>
      <c r="C254" s="33">
        <v>182</v>
      </c>
      <c r="D254" s="766"/>
      <c r="E254" s="321"/>
      <c r="F254" s="321"/>
      <c r="G254" s="309"/>
      <c r="H254" s="309"/>
      <c r="I254" s="308"/>
      <c r="J254" s="307"/>
      <c r="K254" s="309"/>
      <c r="L254" s="308"/>
      <c r="M254" s="308"/>
      <c r="N254" s="700">
        <f t="shared" si="61"/>
        <v>0</v>
      </c>
      <c r="O254" s="701">
        <f t="shared" si="62"/>
        <v>0</v>
      </c>
      <c r="P254" s="702"/>
      <c r="Q254" s="709"/>
      <c r="R254" s="709"/>
      <c r="S254" s="709"/>
      <c r="T254" s="709"/>
      <c r="U254" s="709"/>
      <c r="V254" s="704"/>
      <c r="W254" s="710"/>
      <c r="X254" s="710"/>
      <c r="Y254" s="710"/>
      <c r="Z254" s="711"/>
      <c r="AA254" s="308"/>
      <c r="AB254" s="309"/>
      <c r="AC254" s="309"/>
      <c r="AD254" s="309"/>
      <c r="AE254" s="758"/>
      <c r="AF254" s="758"/>
      <c r="AG254" s="327"/>
      <c r="AH254" s="327"/>
      <c r="AI254" s="308"/>
      <c r="AJ254" s="163"/>
      <c r="AK254" s="164"/>
      <c r="AL254" s="774"/>
      <c r="AM254" s="333"/>
      <c r="AN254" s="334"/>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3.5" x14ac:dyDescent="0.2">
      <c r="A255" s="35"/>
      <c r="B255" s="36"/>
      <c r="C255" s="33">
        <v>183</v>
      </c>
      <c r="D255" s="766"/>
      <c r="E255" s="321"/>
      <c r="F255" s="321"/>
      <c r="G255" s="309"/>
      <c r="H255" s="309"/>
      <c r="I255" s="308"/>
      <c r="J255" s="307"/>
      <c r="K255" s="309"/>
      <c r="L255" s="308"/>
      <c r="M255" s="308"/>
      <c r="N255" s="700">
        <f t="shared" si="61"/>
        <v>0</v>
      </c>
      <c r="O255" s="701">
        <f t="shared" si="62"/>
        <v>0</v>
      </c>
      <c r="P255" s="702"/>
      <c r="Q255" s="709"/>
      <c r="R255" s="709"/>
      <c r="S255" s="709"/>
      <c r="T255" s="709"/>
      <c r="U255" s="709"/>
      <c r="V255" s="704"/>
      <c r="W255" s="710"/>
      <c r="X255" s="710"/>
      <c r="Y255" s="710"/>
      <c r="Z255" s="711"/>
      <c r="AA255" s="308"/>
      <c r="AB255" s="309"/>
      <c r="AC255" s="309"/>
      <c r="AD255" s="309"/>
      <c r="AE255" s="758"/>
      <c r="AF255" s="758"/>
      <c r="AG255" s="327"/>
      <c r="AH255" s="327"/>
      <c r="AI255" s="308"/>
      <c r="AJ255" s="163"/>
      <c r="AK255" s="164"/>
      <c r="AL255" s="774"/>
      <c r="AM255" s="333"/>
      <c r="AN255" s="334"/>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3.5" x14ac:dyDescent="0.2">
      <c r="A256" s="35"/>
      <c r="B256" s="36"/>
      <c r="C256" s="32">
        <v>184</v>
      </c>
      <c r="D256" s="766"/>
      <c r="E256" s="321"/>
      <c r="F256" s="321"/>
      <c r="G256" s="309"/>
      <c r="H256" s="309"/>
      <c r="I256" s="308"/>
      <c r="J256" s="307"/>
      <c r="K256" s="309"/>
      <c r="L256" s="308"/>
      <c r="M256" s="308"/>
      <c r="N256" s="700">
        <f t="shared" si="61"/>
        <v>0</v>
      </c>
      <c r="O256" s="701">
        <f t="shared" si="62"/>
        <v>0</v>
      </c>
      <c r="P256" s="702"/>
      <c r="Q256" s="709"/>
      <c r="R256" s="709"/>
      <c r="S256" s="709"/>
      <c r="T256" s="709"/>
      <c r="U256" s="709"/>
      <c r="V256" s="704"/>
      <c r="W256" s="710"/>
      <c r="X256" s="710"/>
      <c r="Y256" s="710"/>
      <c r="Z256" s="711"/>
      <c r="AA256" s="308"/>
      <c r="AB256" s="309"/>
      <c r="AC256" s="309"/>
      <c r="AD256" s="309"/>
      <c r="AE256" s="758"/>
      <c r="AF256" s="758"/>
      <c r="AG256" s="327"/>
      <c r="AH256" s="327"/>
      <c r="AI256" s="308"/>
      <c r="AJ256" s="163"/>
      <c r="AK256" s="164"/>
      <c r="AL256" s="774"/>
      <c r="AM256" s="333"/>
      <c r="AN256" s="334"/>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3.5" x14ac:dyDescent="0.2">
      <c r="A257" s="35"/>
      <c r="B257" s="36"/>
      <c r="C257" s="33">
        <v>185</v>
      </c>
      <c r="D257" s="766"/>
      <c r="E257" s="321"/>
      <c r="F257" s="321"/>
      <c r="G257" s="309"/>
      <c r="H257" s="309"/>
      <c r="I257" s="308"/>
      <c r="J257" s="307"/>
      <c r="K257" s="309"/>
      <c r="L257" s="308"/>
      <c r="M257" s="308"/>
      <c r="N257" s="700">
        <f t="shared" si="61"/>
        <v>0</v>
      </c>
      <c r="O257" s="701">
        <f t="shared" si="62"/>
        <v>0</v>
      </c>
      <c r="P257" s="702"/>
      <c r="Q257" s="709"/>
      <c r="R257" s="709"/>
      <c r="S257" s="709"/>
      <c r="T257" s="709"/>
      <c r="U257" s="709"/>
      <c r="V257" s="704"/>
      <c r="W257" s="710"/>
      <c r="X257" s="710"/>
      <c r="Y257" s="710"/>
      <c r="Z257" s="711"/>
      <c r="AA257" s="308"/>
      <c r="AB257" s="309"/>
      <c r="AC257" s="309"/>
      <c r="AD257" s="309"/>
      <c r="AE257" s="758"/>
      <c r="AF257" s="758"/>
      <c r="AG257" s="327"/>
      <c r="AH257" s="327"/>
      <c r="AI257" s="308"/>
      <c r="AJ257" s="163"/>
      <c r="AK257" s="164"/>
      <c r="AL257" s="774"/>
      <c r="AM257" s="333"/>
      <c r="AN257" s="334"/>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3.5" x14ac:dyDescent="0.2">
      <c r="A258" s="35"/>
      <c r="B258" s="36"/>
      <c r="C258" s="33">
        <v>186</v>
      </c>
      <c r="D258" s="766"/>
      <c r="E258" s="321"/>
      <c r="F258" s="321"/>
      <c r="G258" s="309"/>
      <c r="H258" s="309"/>
      <c r="I258" s="308"/>
      <c r="J258" s="307"/>
      <c r="K258" s="309"/>
      <c r="L258" s="308"/>
      <c r="M258" s="308"/>
      <c r="N258" s="700">
        <f t="shared" si="61"/>
        <v>0</v>
      </c>
      <c r="O258" s="701">
        <f t="shared" si="62"/>
        <v>0</v>
      </c>
      <c r="P258" s="702"/>
      <c r="Q258" s="709"/>
      <c r="R258" s="709"/>
      <c r="S258" s="709"/>
      <c r="T258" s="709"/>
      <c r="U258" s="709"/>
      <c r="V258" s="704"/>
      <c r="W258" s="710"/>
      <c r="X258" s="710"/>
      <c r="Y258" s="710"/>
      <c r="Z258" s="711"/>
      <c r="AA258" s="308"/>
      <c r="AB258" s="309"/>
      <c r="AC258" s="309"/>
      <c r="AD258" s="309"/>
      <c r="AE258" s="758"/>
      <c r="AF258" s="758"/>
      <c r="AG258" s="327"/>
      <c r="AH258" s="327"/>
      <c r="AI258" s="308"/>
      <c r="AJ258" s="163"/>
      <c r="AK258" s="164"/>
      <c r="AL258" s="774"/>
      <c r="AM258" s="333"/>
      <c r="AN258" s="334"/>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3.5" x14ac:dyDescent="0.2">
      <c r="A259" s="35"/>
      <c r="B259" s="36"/>
      <c r="C259" s="32">
        <v>187</v>
      </c>
      <c r="D259" s="766"/>
      <c r="E259" s="321"/>
      <c r="F259" s="321"/>
      <c r="G259" s="309"/>
      <c r="H259" s="309"/>
      <c r="I259" s="308"/>
      <c r="J259" s="307"/>
      <c r="K259" s="309"/>
      <c r="L259" s="308"/>
      <c r="M259" s="308"/>
      <c r="N259" s="700">
        <f t="shared" si="61"/>
        <v>0</v>
      </c>
      <c r="O259" s="701">
        <f t="shared" si="62"/>
        <v>0</v>
      </c>
      <c r="P259" s="702"/>
      <c r="Q259" s="709"/>
      <c r="R259" s="709"/>
      <c r="S259" s="709"/>
      <c r="T259" s="709"/>
      <c r="U259" s="709"/>
      <c r="V259" s="704"/>
      <c r="W259" s="710"/>
      <c r="X259" s="710"/>
      <c r="Y259" s="710"/>
      <c r="Z259" s="711"/>
      <c r="AA259" s="308"/>
      <c r="AB259" s="309"/>
      <c r="AC259" s="309"/>
      <c r="AD259" s="309"/>
      <c r="AE259" s="758"/>
      <c r="AF259" s="758"/>
      <c r="AG259" s="327"/>
      <c r="AH259" s="327"/>
      <c r="AI259" s="308"/>
      <c r="AJ259" s="163"/>
      <c r="AK259" s="164"/>
      <c r="AL259" s="774"/>
      <c r="AM259" s="333"/>
      <c r="AN259" s="334"/>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3.5" x14ac:dyDescent="0.2">
      <c r="A260" s="35"/>
      <c r="B260" s="36"/>
      <c r="C260" s="33">
        <v>188</v>
      </c>
      <c r="D260" s="766"/>
      <c r="E260" s="321"/>
      <c r="F260" s="321"/>
      <c r="G260" s="309"/>
      <c r="H260" s="309"/>
      <c r="I260" s="308"/>
      <c r="J260" s="307"/>
      <c r="K260" s="309"/>
      <c r="L260" s="308"/>
      <c r="M260" s="308"/>
      <c r="N260" s="700">
        <f t="shared" si="61"/>
        <v>0</v>
      </c>
      <c r="O260" s="701">
        <f t="shared" si="62"/>
        <v>0</v>
      </c>
      <c r="P260" s="702"/>
      <c r="Q260" s="709"/>
      <c r="R260" s="709"/>
      <c r="S260" s="709"/>
      <c r="T260" s="709"/>
      <c r="U260" s="709"/>
      <c r="V260" s="704"/>
      <c r="W260" s="710"/>
      <c r="X260" s="710"/>
      <c r="Y260" s="710"/>
      <c r="Z260" s="711"/>
      <c r="AA260" s="308"/>
      <c r="AB260" s="309"/>
      <c r="AC260" s="309"/>
      <c r="AD260" s="309"/>
      <c r="AE260" s="758"/>
      <c r="AF260" s="758"/>
      <c r="AG260" s="327"/>
      <c r="AH260" s="327"/>
      <c r="AI260" s="308"/>
      <c r="AJ260" s="163"/>
      <c r="AK260" s="164"/>
      <c r="AL260" s="774"/>
      <c r="AM260" s="333"/>
      <c r="AN260" s="334"/>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3.5" x14ac:dyDescent="0.2">
      <c r="A261" s="35"/>
      <c r="B261" s="36"/>
      <c r="C261" s="33">
        <v>189</v>
      </c>
      <c r="D261" s="766"/>
      <c r="E261" s="321"/>
      <c r="F261" s="321"/>
      <c r="G261" s="309"/>
      <c r="H261" s="309"/>
      <c r="I261" s="308"/>
      <c r="J261" s="307"/>
      <c r="K261" s="309"/>
      <c r="L261" s="308"/>
      <c r="M261" s="308"/>
      <c r="N261" s="700">
        <f t="shared" si="61"/>
        <v>0</v>
      </c>
      <c r="O261" s="701">
        <f t="shared" si="62"/>
        <v>0</v>
      </c>
      <c r="P261" s="702"/>
      <c r="Q261" s="709"/>
      <c r="R261" s="709"/>
      <c r="S261" s="709"/>
      <c r="T261" s="709"/>
      <c r="U261" s="709"/>
      <c r="V261" s="704"/>
      <c r="W261" s="710"/>
      <c r="X261" s="710"/>
      <c r="Y261" s="710"/>
      <c r="Z261" s="711"/>
      <c r="AA261" s="308"/>
      <c r="AB261" s="309"/>
      <c r="AC261" s="309"/>
      <c r="AD261" s="309"/>
      <c r="AE261" s="758"/>
      <c r="AF261" s="758"/>
      <c r="AG261" s="327"/>
      <c r="AH261" s="327"/>
      <c r="AI261" s="308"/>
      <c r="AJ261" s="163"/>
      <c r="AK261" s="164"/>
      <c r="AL261" s="774"/>
      <c r="AM261" s="333"/>
      <c r="AN261" s="334"/>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3.5" x14ac:dyDescent="0.2">
      <c r="A262" s="35"/>
      <c r="B262" s="36"/>
      <c r="C262" s="32">
        <v>190</v>
      </c>
      <c r="D262" s="766"/>
      <c r="E262" s="321"/>
      <c r="F262" s="321"/>
      <c r="G262" s="309"/>
      <c r="H262" s="309"/>
      <c r="I262" s="308"/>
      <c r="J262" s="307"/>
      <c r="K262" s="309"/>
      <c r="L262" s="308"/>
      <c r="M262" s="308"/>
      <c r="N262" s="700">
        <f t="shared" si="61"/>
        <v>0</v>
      </c>
      <c r="O262" s="701">
        <f t="shared" si="62"/>
        <v>0</v>
      </c>
      <c r="P262" s="702"/>
      <c r="Q262" s="709"/>
      <c r="R262" s="709"/>
      <c r="S262" s="709"/>
      <c r="T262" s="709"/>
      <c r="U262" s="709"/>
      <c r="V262" s="704"/>
      <c r="W262" s="710"/>
      <c r="X262" s="710"/>
      <c r="Y262" s="710"/>
      <c r="Z262" s="711"/>
      <c r="AA262" s="308"/>
      <c r="AB262" s="309"/>
      <c r="AC262" s="309"/>
      <c r="AD262" s="309"/>
      <c r="AE262" s="758"/>
      <c r="AF262" s="758"/>
      <c r="AG262" s="327"/>
      <c r="AH262" s="327"/>
      <c r="AI262" s="308"/>
      <c r="AJ262" s="163"/>
      <c r="AK262" s="164"/>
      <c r="AL262" s="774"/>
      <c r="AM262" s="333"/>
      <c r="AN262" s="334"/>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3.5" x14ac:dyDescent="0.2">
      <c r="A263" s="35"/>
      <c r="B263" s="36"/>
      <c r="C263" s="33">
        <v>191</v>
      </c>
      <c r="D263" s="766"/>
      <c r="E263" s="321"/>
      <c r="F263" s="321"/>
      <c r="G263" s="309"/>
      <c r="H263" s="309"/>
      <c r="I263" s="308"/>
      <c r="J263" s="307"/>
      <c r="K263" s="309"/>
      <c r="L263" s="308"/>
      <c r="M263" s="308"/>
      <c r="N263" s="700">
        <f t="shared" si="61"/>
        <v>0</v>
      </c>
      <c r="O263" s="701">
        <f t="shared" si="62"/>
        <v>0</v>
      </c>
      <c r="P263" s="702"/>
      <c r="Q263" s="709"/>
      <c r="R263" s="709"/>
      <c r="S263" s="709"/>
      <c r="T263" s="709"/>
      <c r="U263" s="709"/>
      <c r="V263" s="704"/>
      <c r="W263" s="710"/>
      <c r="X263" s="710"/>
      <c r="Y263" s="710"/>
      <c r="Z263" s="711"/>
      <c r="AA263" s="308"/>
      <c r="AB263" s="309"/>
      <c r="AC263" s="309"/>
      <c r="AD263" s="309"/>
      <c r="AE263" s="758"/>
      <c r="AF263" s="758"/>
      <c r="AG263" s="327"/>
      <c r="AH263" s="327"/>
      <c r="AI263" s="308"/>
      <c r="AJ263" s="163"/>
      <c r="AK263" s="164"/>
      <c r="AL263" s="774"/>
      <c r="AM263" s="333"/>
      <c r="AN263" s="334"/>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3.5" x14ac:dyDescent="0.2">
      <c r="A264" s="35"/>
      <c r="B264" s="36"/>
      <c r="C264" s="33">
        <v>192</v>
      </c>
      <c r="D264" s="766"/>
      <c r="E264" s="321"/>
      <c r="F264" s="321"/>
      <c r="G264" s="309"/>
      <c r="H264" s="309"/>
      <c r="I264" s="308"/>
      <c r="J264" s="307"/>
      <c r="K264" s="309"/>
      <c r="L264" s="308"/>
      <c r="M264" s="308"/>
      <c r="N264" s="700">
        <f t="shared" si="61"/>
        <v>0</v>
      </c>
      <c r="O264" s="701">
        <f t="shared" si="62"/>
        <v>0</v>
      </c>
      <c r="P264" s="702"/>
      <c r="Q264" s="709"/>
      <c r="R264" s="709"/>
      <c r="S264" s="709"/>
      <c r="T264" s="709"/>
      <c r="U264" s="709"/>
      <c r="V264" s="704"/>
      <c r="W264" s="710"/>
      <c r="X264" s="710"/>
      <c r="Y264" s="710"/>
      <c r="Z264" s="711"/>
      <c r="AA264" s="308"/>
      <c r="AB264" s="309"/>
      <c r="AC264" s="309"/>
      <c r="AD264" s="309"/>
      <c r="AE264" s="758"/>
      <c r="AF264" s="758"/>
      <c r="AG264" s="327"/>
      <c r="AH264" s="327"/>
      <c r="AI264" s="308"/>
      <c r="AJ264" s="163"/>
      <c r="AK264" s="164"/>
      <c r="AL264" s="774"/>
      <c r="AM264" s="333"/>
      <c r="AN264" s="334"/>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3.5" x14ac:dyDescent="0.2">
      <c r="A265" s="35"/>
      <c r="B265" s="36"/>
      <c r="C265" s="32">
        <v>193</v>
      </c>
      <c r="D265" s="766"/>
      <c r="E265" s="321"/>
      <c r="F265" s="321"/>
      <c r="G265" s="309"/>
      <c r="H265" s="309"/>
      <c r="I265" s="308"/>
      <c r="J265" s="307"/>
      <c r="K265" s="309"/>
      <c r="L265" s="308"/>
      <c r="M265" s="308"/>
      <c r="N265" s="700">
        <f t="shared" ref="N265:N328" si="80">O265+Z265</f>
        <v>0</v>
      </c>
      <c r="O265" s="701">
        <f t="shared" ref="O265:O328" si="81">P265+Q265+R265+S265+T265+U265+V265+W265+X265+Y265</f>
        <v>0</v>
      </c>
      <c r="P265" s="702"/>
      <c r="Q265" s="709"/>
      <c r="R265" s="709"/>
      <c r="S265" s="709"/>
      <c r="T265" s="709"/>
      <c r="U265" s="709"/>
      <c r="V265" s="704"/>
      <c r="W265" s="710"/>
      <c r="X265" s="710"/>
      <c r="Y265" s="710"/>
      <c r="Z265" s="711"/>
      <c r="AA265" s="308"/>
      <c r="AB265" s="309"/>
      <c r="AC265" s="309"/>
      <c r="AD265" s="309"/>
      <c r="AE265" s="758"/>
      <c r="AF265" s="758"/>
      <c r="AG265" s="327"/>
      <c r="AH265" s="327"/>
      <c r="AI265" s="308"/>
      <c r="AJ265" s="163"/>
      <c r="AK265" s="164"/>
      <c r="AL265" s="774"/>
      <c r="AM265" s="333"/>
      <c r="AN265" s="334"/>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3.5" x14ac:dyDescent="0.2">
      <c r="A266" s="35"/>
      <c r="B266" s="36"/>
      <c r="C266" s="33">
        <v>194</v>
      </c>
      <c r="D266" s="766"/>
      <c r="E266" s="321"/>
      <c r="F266" s="321"/>
      <c r="G266" s="309"/>
      <c r="H266" s="309"/>
      <c r="I266" s="308"/>
      <c r="J266" s="307"/>
      <c r="K266" s="309"/>
      <c r="L266" s="308"/>
      <c r="M266" s="308"/>
      <c r="N266" s="700">
        <f t="shared" si="80"/>
        <v>0</v>
      </c>
      <c r="O266" s="701">
        <f t="shared" si="81"/>
        <v>0</v>
      </c>
      <c r="P266" s="702"/>
      <c r="Q266" s="709"/>
      <c r="R266" s="709"/>
      <c r="S266" s="709"/>
      <c r="T266" s="709"/>
      <c r="U266" s="709"/>
      <c r="V266" s="704"/>
      <c r="W266" s="710"/>
      <c r="X266" s="710"/>
      <c r="Y266" s="710"/>
      <c r="Z266" s="711"/>
      <c r="AA266" s="308"/>
      <c r="AB266" s="309"/>
      <c r="AC266" s="309"/>
      <c r="AD266" s="309"/>
      <c r="AE266" s="758"/>
      <c r="AF266" s="758"/>
      <c r="AG266" s="327"/>
      <c r="AH266" s="327"/>
      <c r="AI266" s="308"/>
      <c r="AJ266" s="163"/>
      <c r="AK266" s="164"/>
      <c r="AL266" s="774"/>
      <c r="AM266" s="333"/>
      <c r="AN266" s="334"/>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3.5" x14ac:dyDescent="0.2">
      <c r="A267" s="35"/>
      <c r="B267" s="36"/>
      <c r="C267" s="33">
        <v>195</v>
      </c>
      <c r="D267" s="766"/>
      <c r="E267" s="321"/>
      <c r="F267" s="321"/>
      <c r="G267" s="309"/>
      <c r="H267" s="309"/>
      <c r="I267" s="308"/>
      <c r="J267" s="307"/>
      <c r="K267" s="309"/>
      <c r="L267" s="308"/>
      <c r="M267" s="308"/>
      <c r="N267" s="700">
        <f t="shared" si="80"/>
        <v>0</v>
      </c>
      <c r="O267" s="701">
        <f t="shared" si="81"/>
        <v>0</v>
      </c>
      <c r="P267" s="702"/>
      <c r="Q267" s="709"/>
      <c r="R267" s="709"/>
      <c r="S267" s="709"/>
      <c r="T267" s="709"/>
      <c r="U267" s="709"/>
      <c r="V267" s="704"/>
      <c r="W267" s="710"/>
      <c r="X267" s="710"/>
      <c r="Y267" s="710"/>
      <c r="Z267" s="711"/>
      <c r="AA267" s="308"/>
      <c r="AB267" s="309"/>
      <c r="AC267" s="309"/>
      <c r="AD267" s="309"/>
      <c r="AE267" s="758"/>
      <c r="AF267" s="758"/>
      <c r="AG267" s="327"/>
      <c r="AH267" s="327"/>
      <c r="AI267" s="308"/>
      <c r="AJ267" s="163"/>
      <c r="AK267" s="164"/>
      <c r="AL267" s="774"/>
      <c r="AM267" s="333"/>
      <c r="AN267" s="334"/>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3.5" x14ac:dyDescent="0.2">
      <c r="A268" s="35"/>
      <c r="B268" s="36"/>
      <c r="C268" s="32">
        <v>196</v>
      </c>
      <c r="D268" s="766"/>
      <c r="E268" s="321"/>
      <c r="F268" s="321"/>
      <c r="G268" s="309"/>
      <c r="H268" s="309"/>
      <c r="I268" s="308"/>
      <c r="J268" s="307"/>
      <c r="K268" s="309"/>
      <c r="L268" s="308"/>
      <c r="M268" s="308"/>
      <c r="N268" s="700">
        <f t="shared" si="80"/>
        <v>0</v>
      </c>
      <c r="O268" s="701">
        <f t="shared" si="81"/>
        <v>0</v>
      </c>
      <c r="P268" s="702"/>
      <c r="Q268" s="709"/>
      <c r="R268" s="709"/>
      <c r="S268" s="709"/>
      <c r="T268" s="709"/>
      <c r="U268" s="709"/>
      <c r="V268" s="704"/>
      <c r="W268" s="710"/>
      <c r="X268" s="710"/>
      <c r="Y268" s="710"/>
      <c r="Z268" s="711"/>
      <c r="AA268" s="308"/>
      <c r="AB268" s="309"/>
      <c r="AC268" s="309"/>
      <c r="AD268" s="309"/>
      <c r="AE268" s="758"/>
      <c r="AF268" s="758"/>
      <c r="AG268" s="327"/>
      <c r="AH268" s="327"/>
      <c r="AI268" s="308"/>
      <c r="AJ268" s="163"/>
      <c r="AK268" s="164"/>
      <c r="AL268" s="774"/>
      <c r="AM268" s="333"/>
      <c r="AN268" s="334"/>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3.5" x14ac:dyDescent="0.2">
      <c r="A269" s="35"/>
      <c r="B269" s="36"/>
      <c r="C269" s="33">
        <v>197</v>
      </c>
      <c r="D269" s="766"/>
      <c r="E269" s="321"/>
      <c r="F269" s="321"/>
      <c r="G269" s="309"/>
      <c r="H269" s="309"/>
      <c r="I269" s="308"/>
      <c r="J269" s="307"/>
      <c r="K269" s="309"/>
      <c r="L269" s="308"/>
      <c r="M269" s="308"/>
      <c r="N269" s="700">
        <f t="shared" si="80"/>
        <v>0</v>
      </c>
      <c r="O269" s="701">
        <f t="shared" si="81"/>
        <v>0</v>
      </c>
      <c r="P269" s="702"/>
      <c r="Q269" s="709"/>
      <c r="R269" s="709"/>
      <c r="S269" s="709"/>
      <c r="T269" s="709"/>
      <c r="U269" s="709"/>
      <c r="V269" s="704"/>
      <c r="W269" s="710"/>
      <c r="X269" s="710"/>
      <c r="Y269" s="710"/>
      <c r="Z269" s="711"/>
      <c r="AA269" s="308"/>
      <c r="AB269" s="309"/>
      <c r="AC269" s="309"/>
      <c r="AD269" s="309"/>
      <c r="AE269" s="758"/>
      <c r="AF269" s="758"/>
      <c r="AG269" s="327"/>
      <c r="AH269" s="327"/>
      <c r="AI269" s="308"/>
      <c r="AJ269" s="163"/>
      <c r="AK269" s="164"/>
      <c r="AL269" s="774"/>
      <c r="AM269" s="333"/>
      <c r="AN269" s="334"/>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3.5" x14ac:dyDescent="0.2">
      <c r="A270" s="35"/>
      <c r="B270" s="36"/>
      <c r="C270" s="33">
        <v>198</v>
      </c>
      <c r="D270" s="766"/>
      <c r="E270" s="321"/>
      <c r="F270" s="321"/>
      <c r="G270" s="309"/>
      <c r="H270" s="309"/>
      <c r="I270" s="308"/>
      <c r="J270" s="307"/>
      <c r="K270" s="309"/>
      <c r="L270" s="308"/>
      <c r="M270" s="308"/>
      <c r="N270" s="700">
        <f t="shared" si="80"/>
        <v>0</v>
      </c>
      <c r="O270" s="701">
        <f t="shared" si="81"/>
        <v>0</v>
      </c>
      <c r="P270" s="702"/>
      <c r="Q270" s="709"/>
      <c r="R270" s="709"/>
      <c r="S270" s="709"/>
      <c r="T270" s="709"/>
      <c r="U270" s="709"/>
      <c r="V270" s="704"/>
      <c r="W270" s="710"/>
      <c r="X270" s="710"/>
      <c r="Y270" s="710"/>
      <c r="Z270" s="711"/>
      <c r="AA270" s="308"/>
      <c r="AB270" s="309"/>
      <c r="AC270" s="309"/>
      <c r="AD270" s="309"/>
      <c r="AE270" s="758"/>
      <c r="AF270" s="758"/>
      <c r="AG270" s="327"/>
      <c r="AH270" s="327"/>
      <c r="AI270" s="308"/>
      <c r="AJ270" s="163"/>
      <c r="AK270" s="164"/>
      <c r="AL270" s="774"/>
      <c r="AM270" s="333"/>
      <c r="AN270" s="334"/>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3.5" x14ac:dyDescent="0.2">
      <c r="A271" s="35"/>
      <c r="B271" s="36"/>
      <c r="C271" s="32">
        <v>199</v>
      </c>
      <c r="D271" s="766"/>
      <c r="E271" s="321"/>
      <c r="F271" s="321"/>
      <c r="G271" s="309"/>
      <c r="H271" s="309"/>
      <c r="I271" s="308"/>
      <c r="J271" s="307"/>
      <c r="K271" s="309"/>
      <c r="L271" s="308"/>
      <c r="M271" s="308"/>
      <c r="N271" s="700">
        <f t="shared" si="80"/>
        <v>0</v>
      </c>
      <c r="O271" s="701">
        <f t="shared" si="81"/>
        <v>0</v>
      </c>
      <c r="P271" s="702"/>
      <c r="Q271" s="709"/>
      <c r="R271" s="709"/>
      <c r="S271" s="709"/>
      <c r="T271" s="709"/>
      <c r="U271" s="709"/>
      <c r="V271" s="704"/>
      <c r="W271" s="710"/>
      <c r="X271" s="710"/>
      <c r="Y271" s="710"/>
      <c r="Z271" s="711"/>
      <c r="AA271" s="308"/>
      <c r="AB271" s="309"/>
      <c r="AC271" s="309"/>
      <c r="AD271" s="309"/>
      <c r="AE271" s="758"/>
      <c r="AF271" s="758"/>
      <c r="AG271" s="327"/>
      <c r="AH271" s="327"/>
      <c r="AI271" s="308"/>
      <c r="AJ271" s="163"/>
      <c r="AK271" s="164"/>
      <c r="AL271" s="774"/>
      <c r="AM271" s="333"/>
      <c r="AN271" s="334"/>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3.5" x14ac:dyDescent="0.2">
      <c r="A272" s="35"/>
      <c r="B272" s="36"/>
      <c r="C272" s="33">
        <v>200</v>
      </c>
      <c r="D272" s="766"/>
      <c r="E272" s="321"/>
      <c r="F272" s="321"/>
      <c r="G272" s="309"/>
      <c r="H272" s="309"/>
      <c r="I272" s="308"/>
      <c r="J272" s="307"/>
      <c r="K272" s="309"/>
      <c r="L272" s="308"/>
      <c r="M272" s="308"/>
      <c r="N272" s="700">
        <f t="shared" si="80"/>
        <v>0</v>
      </c>
      <c r="O272" s="701">
        <f t="shared" si="81"/>
        <v>0</v>
      </c>
      <c r="P272" s="702"/>
      <c r="Q272" s="709"/>
      <c r="R272" s="709"/>
      <c r="S272" s="709"/>
      <c r="T272" s="709"/>
      <c r="U272" s="709"/>
      <c r="V272" s="704"/>
      <c r="W272" s="710"/>
      <c r="X272" s="710"/>
      <c r="Y272" s="710"/>
      <c r="Z272" s="711"/>
      <c r="AA272" s="308"/>
      <c r="AB272" s="309"/>
      <c r="AC272" s="309"/>
      <c r="AD272" s="309"/>
      <c r="AE272" s="758"/>
      <c r="AF272" s="758"/>
      <c r="AG272" s="327"/>
      <c r="AH272" s="327"/>
      <c r="AI272" s="308"/>
      <c r="AJ272" s="163"/>
      <c r="AK272" s="164"/>
      <c r="AL272" s="774"/>
      <c r="AM272" s="333"/>
      <c r="AN272" s="334"/>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3.5" x14ac:dyDescent="0.2">
      <c r="A273" s="35"/>
      <c r="B273" s="36"/>
      <c r="C273" s="33">
        <v>201</v>
      </c>
      <c r="D273" s="766"/>
      <c r="E273" s="321"/>
      <c r="F273" s="321"/>
      <c r="G273" s="309"/>
      <c r="H273" s="309"/>
      <c r="I273" s="308"/>
      <c r="J273" s="307"/>
      <c r="K273" s="309"/>
      <c r="L273" s="308"/>
      <c r="M273" s="308"/>
      <c r="N273" s="700">
        <f t="shared" si="80"/>
        <v>0</v>
      </c>
      <c r="O273" s="701">
        <f t="shared" si="81"/>
        <v>0</v>
      </c>
      <c r="P273" s="702"/>
      <c r="Q273" s="709"/>
      <c r="R273" s="709"/>
      <c r="S273" s="709"/>
      <c r="T273" s="709"/>
      <c r="U273" s="709"/>
      <c r="V273" s="704"/>
      <c r="W273" s="710"/>
      <c r="X273" s="710"/>
      <c r="Y273" s="710"/>
      <c r="Z273" s="711"/>
      <c r="AA273" s="308"/>
      <c r="AB273" s="309"/>
      <c r="AC273" s="309"/>
      <c r="AD273" s="309"/>
      <c r="AE273" s="758"/>
      <c r="AF273" s="758"/>
      <c r="AG273" s="327"/>
      <c r="AH273" s="327"/>
      <c r="AI273" s="308"/>
      <c r="AJ273" s="163"/>
      <c r="AK273" s="164"/>
      <c r="AL273" s="774"/>
      <c r="AM273" s="333"/>
      <c r="AN273" s="334"/>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3.5" x14ac:dyDescent="0.2">
      <c r="A274" s="35"/>
      <c r="B274" s="36"/>
      <c r="C274" s="32">
        <v>202</v>
      </c>
      <c r="D274" s="766"/>
      <c r="E274" s="321"/>
      <c r="F274" s="321"/>
      <c r="G274" s="309"/>
      <c r="H274" s="309"/>
      <c r="I274" s="308"/>
      <c r="J274" s="307"/>
      <c r="K274" s="309"/>
      <c r="L274" s="308"/>
      <c r="M274" s="308"/>
      <c r="N274" s="700">
        <f t="shared" si="80"/>
        <v>0</v>
      </c>
      <c r="O274" s="701">
        <f t="shared" si="81"/>
        <v>0</v>
      </c>
      <c r="P274" s="702"/>
      <c r="Q274" s="709"/>
      <c r="R274" s="709"/>
      <c r="S274" s="709"/>
      <c r="T274" s="709"/>
      <c r="U274" s="709"/>
      <c r="V274" s="704"/>
      <c r="W274" s="710"/>
      <c r="X274" s="710"/>
      <c r="Y274" s="710"/>
      <c r="Z274" s="711"/>
      <c r="AA274" s="308"/>
      <c r="AB274" s="309"/>
      <c r="AC274" s="309"/>
      <c r="AD274" s="309"/>
      <c r="AE274" s="758"/>
      <c r="AF274" s="758"/>
      <c r="AG274" s="327"/>
      <c r="AH274" s="327"/>
      <c r="AI274" s="308"/>
      <c r="AJ274" s="163"/>
      <c r="AK274" s="164"/>
      <c r="AL274" s="774"/>
      <c r="AM274" s="333"/>
      <c r="AN274" s="334"/>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3.5" x14ac:dyDescent="0.2">
      <c r="A275" s="35"/>
      <c r="B275" s="36"/>
      <c r="C275" s="33">
        <v>203</v>
      </c>
      <c r="D275" s="766"/>
      <c r="E275" s="321"/>
      <c r="F275" s="321"/>
      <c r="G275" s="309"/>
      <c r="H275" s="309"/>
      <c r="I275" s="308"/>
      <c r="J275" s="307"/>
      <c r="K275" s="309"/>
      <c r="L275" s="308"/>
      <c r="M275" s="308"/>
      <c r="N275" s="700">
        <f t="shared" si="80"/>
        <v>0</v>
      </c>
      <c r="O275" s="701">
        <f t="shared" si="81"/>
        <v>0</v>
      </c>
      <c r="P275" s="702"/>
      <c r="Q275" s="709"/>
      <c r="R275" s="709"/>
      <c r="S275" s="709"/>
      <c r="T275" s="709"/>
      <c r="U275" s="709"/>
      <c r="V275" s="704"/>
      <c r="W275" s="710"/>
      <c r="X275" s="710"/>
      <c r="Y275" s="710"/>
      <c r="Z275" s="711"/>
      <c r="AA275" s="308"/>
      <c r="AB275" s="309"/>
      <c r="AC275" s="309"/>
      <c r="AD275" s="309"/>
      <c r="AE275" s="758"/>
      <c r="AF275" s="758"/>
      <c r="AG275" s="327"/>
      <c r="AH275" s="327"/>
      <c r="AI275" s="308"/>
      <c r="AJ275" s="163"/>
      <c r="AK275" s="164"/>
      <c r="AL275" s="774"/>
      <c r="AM275" s="333"/>
      <c r="AN275" s="334"/>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3.5" x14ac:dyDescent="0.2">
      <c r="A276" s="35"/>
      <c r="B276" s="36"/>
      <c r="C276" s="33">
        <v>204</v>
      </c>
      <c r="D276" s="766"/>
      <c r="E276" s="321"/>
      <c r="F276" s="321"/>
      <c r="G276" s="309"/>
      <c r="H276" s="309"/>
      <c r="I276" s="308"/>
      <c r="J276" s="307"/>
      <c r="K276" s="309"/>
      <c r="L276" s="308"/>
      <c r="M276" s="308"/>
      <c r="N276" s="700">
        <f t="shared" si="80"/>
        <v>0</v>
      </c>
      <c r="O276" s="701">
        <f t="shared" si="81"/>
        <v>0</v>
      </c>
      <c r="P276" s="702"/>
      <c r="Q276" s="709"/>
      <c r="R276" s="709"/>
      <c r="S276" s="709"/>
      <c r="T276" s="709"/>
      <c r="U276" s="709"/>
      <c r="V276" s="704"/>
      <c r="W276" s="710"/>
      <c r="X276" s="710"/>
      <c r="Y276" s="710"/>
      <c r="Z276" s="711"/>
      <c r="AA276" s="308"/>
      <c r="AB276" s="309"/>
      <c r="AC276" s="309"/>
      <c r="AD276" s="309"/>
      <c r="AE276" s="758"/>
      <c r="AF276" s="758"/>
      <c r="AG276" s="327"/>
      <c r="AH276" s="327"/>
      <c r="AI276" s="308"/>
      <c r="AJ276" s="163"/>
      <c r="AK276" s="164"/>
      <c r="AL276" s="774"/>
      <c r="AM276" s="333"/>
      <c r="AN276" s="334"/>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3.5" x14ac:dyDescent="0.2">
      <c r="A277" s="35"/>
      <c r="B277" s="36"/>
      <c r="C277" s="32">
        <v>205</v>
      </c>
      <c r="D277" s="766"/>
      <c r="E277" s="321"/>
      <c r="F277" s="321"/>
      <c r="G277" s="309"/>
      <c r="H277" s="309"/>
      <c r="I277" s="308"/>
      <c r="J277" s="307"/>
      <c r="K277" s="309"/>
      <c r="L277" s="308"/>
      <c r="M277" s="308"/>
      <c r="N277" s="700">
        <f t="shared" si="80"/>
        <v>0</v>
      </c>
      <c r="O277" s="701">
        <f t="shared" si="81"/>
        <v>0</v>
      </c>
      <c r="P277" s="702"/>
      <c r="Q277" s="709"/>
      <c r="R277" s="709"/>
      <c r="S277" s="709"/>
      <c r="T277" s="709"/>
      <c r="U277" s="709"/>
      <c r="V277" s="704"/>
      <c r="W277" s="710"/>
      <c r="X277" s="710"/>
      <c r="Y277" s="710"/>
      <c r="Z277" s="711"/>
      <c r="AA277" s="308"/>
      <c r="AB277" s="309"/>
      <c r="AC277" s="309"/>
      <c r="AD277" s="309"/>
      <c r="AE277" s="758"/>
      <c r="AF277" s="758"/>
      <c r="AG277" s="327"/>
      <c r="AH277" s="327"/>
      <c r="AI277" s="308"/>
      <c r="AJ277" s="163"/>
      <c r="AK277" s="164"/>
      <c r="AL277" s="774"/>
      <c r="AM277" s="333"/>
      <c r="AN277" s="334"/>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3.5" x14ac:dyDescent="0.2">
      <c r="A278" s="35"/>
      <c r="B278" s="36"/>
      <c r="C278" s="33">
        <v>206</v>
      </c>
      <c r="D278" s="766"/>
      <c r="E278" s="321"/>
      <c r="F278" s="321"/>
      <c r="G278" s="309"/>
      <c r="H278" s="309"/>
      <c r="I278" s="308"/>
      <c r="J278" s="307"/>
      <c r="K278" s="309"/>
      <c r="L278" s="308"/>
      <c r="M278" s="308"/>
      <c r="N278" s="700">
        <f t="shared" si="80"/>
        <v>0</v>
      </c>
      <c r="O278" s="701">
        <f t="shared" si="81"/>
        <v>0</v>
      </c>
      <c r="P278" s="702"/>
      <c r="Q278" s="709"/>
      <c r="R278" s="709"/>
      <c r="S278" s="709"/>
      <c r="T278" s="709"/>
      <c r="U278" s="709"/>
      <c r="V278" s="704"/>
      <c r="W278" s="710"/>
      <c r="X278" s="710"/>
      <c r="Y278" s="710"/>
      <c r="Z278" s="711"/>
      <c r="AA278" s="308"/>
      <c r="AB278" s="309"/>
      <c r="AC278" s="309"/>
      <c r="AD278" s="309"/>
      <c r="AE278" s="758"/>
      <c r="AF278" s="758"/>
      <c r="AG278" s="327"/>
      <c r="AH278" s="327"/>
      <c r="AI278" s="308"/>
      <c r="AJ278" s="163"/>
      <c r="AK278" s="164"/>
      <c r="AL278" s="774"/>
      <c r="AM278" s="333"/>
      <c r="AN278" s="334"/>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3.5" x14ac:dyDescent="0.2">
      <c r="A279" s="35"/>
      <c r="B279" s="36"/>
      <c r="C279" s="33">
        <v>207</v>
      </c>
      <c r="D279" s="766"/>
      <c r="E279" s="321"/>
      <c r="F279" s="321"/>
      <c r="G279" s="309"/>
      <c r="H279" s="309"/>
      <c r="I279" s="308"/>
      <c r="J279" s="307"/>
      <c r="K279" s="309"/>
      <c r="L279" s="308"/>
      <c r="M279" s="308"/>
      <c r="N279" s="700">
        <f t="shared" si="80"/>
        <v>0</v>
      </c>
      <c r="O279" s="701">
        <f t="shared" si="81"/>
        <v>0</v>
      </c>
      <c r="P279" s="702"/>
      <c r="Q279" s="709"/>
      <c r="R279" s="709"/>
      <c r="S279" s="709"/>
      <c r="T279" s="709"/>
      <c r="U279" s="709"/>
      <c r="V279" s="704"/>
      <c r="W279" s="710"/>
      <c r="X279" s="710"/>
      <c r="Y279" s="710"/>
      <c r="Z279" s="711"/>
      <c r="AA279" s="308"/>
      <c r="AB279" s="309"/>
      <c r="AC279" s="309"/>
      <c r="AD279" s="309"/>
      <c r="AE279" s="758"/>
      <c r="AF279" s="758"/>
      <c r="AG279" s="327"/>
      <c r="AH279" s="327"/>
      <c r="AI279" s="308"/>
      <c r="AJ279" s="163"/>
      <c r="AK279" s="164"/>
      <c r="AL279" s="774"/>
      <c r="AM279" s="333"/>
      <c r="AN279" s="334"/>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3.5" x14ac:dyDescent="0.2">
      <c r="A280" s="35"/>
      <c r="B280" s="36"/>
      <c r="C280" s="32">
        <v>208</v>
      </c>
      <c r="D280" s="766"/>
      <c r="E280" s="321"/>
      <c r="F280" s="321"/>
      <c r="G280" s="309"/>
      <c r="H280" s="309"/>
      <c r="I280" s="308"/>
      <c r="J280" s="307"/>
      <c r="K280" s="309"/>
      <c r="L280" s="308"/>
      <c r="M280" s="308"/>
      <c r="N280" s="700">
        <f t="shared" si="80"/>
        <v>0</v>
      </c>
      <c r="O280" s="701">
        <f t="shared" si="81"/>
        <v>0</v>
      </c>
      <c r="P280" s="702"/>
      <c r="Q280" s="709"/>
      <c r="R280" s="709"/>
      <c r="S280" s="709"/>
      <c r="T280" s="709"/>
      <c r="U280" s="709"/>
      <c r="V280" s="704"/>
      <c r="W280" s="710"/>
      <c r="X280" s="710"/>
      <c r="Y280" s="710"/>
      <c r="Z280" s="711"/>
      <c r="AA280" s="308"/>
      <c r="AB280" s="309"/>
      <c r="AC280" s="309"/>
      <c r="AD280" s="309"/>
      <c r="AE280" s="758"/>
      <c r="AF280" s="758"/>
      <c r="AG280" s="327"/>
      <c r="AH280" s="327"/>
      <c r="AI280" s="308"/>
      <c r="AJ280" s="163"/>
      <c r="AK280" s="164"/>
      <c r="AL280" s="774"/>
      <c r="AM280" s="333"/>
      <c r="AN280" s="334"/>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3.5" x14ac:dyDescent="0.2">
      <c r="A281" s="35"/>
      <c r="B281" s="36"/>
      <c r="C281" s="33">
        <v>209</v>
      </c>
      <c r="D281" s="766"/>
      <c r="E281" s="321"/>
      <c r="F281" s="321"/>
      <c r="G281" s="309"/>
      <c r="H281" s="309"/>
      <c r="I281" s="308"/>
      <c r="J281" s="307"/>
      <c r="K281" s="309"/>
      <c r="L281" s="308"/>
      <c r="M281" s="308"/>
      <c r="N281" s="700">
        <f t="shared" si="80"/>
        <v>0</v>
      </c>
      <c r="O281" s="701">
        <f t="shared" si="81"/>
        <v>0</v>
      </c>
      <c r="P281" s="702"/>
      <c r="Q281" s="709"/>
      <c r="R281" s="709"/>
      <c r="S281" s="709"/>
      <c r="T281" s="709"/>
      <c r="U281" s="709"/>
      <c r="V281" s="704"/>
      <c r="W281" s="710"/>
      <c r="X281" s="710"/>
      <c r="Y281" s="710"/>
      <c r="Z281" s="711"/>
      <c r="AA281" s="308"/>
      <c r="AB281" s="309"/>
      <c r="AC281" s="309"/>
      <c r="AD281" s="309"/>
      <c r="AE281" s="758"/>
      <c r="AF281" s="758"/>
      <c r="AG281" s="327"/>
      <c r="AH281" s="327"/>
      <c r="AI281" s="308"/>
      <c r="AJ281" s="163"/>
      <c r="AK281" s="164"/>
      <c r="AL281" s="774"/>
      <c r="AM281" s="333"/>
      <c r="AN281" s="334"/>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3.5" x14ac:dyDescent="0.2">
      <c r="A282" s="35"/>
      <c r="B282" s="36"/>
      <c r="C282" s="33">
        <v>210</v>
      </c>
      <c r="D282" s="766"/>
      <c r="E282" s="321"/>
      <c r="F282" s="321"/>
      <c r="G282" s="309"/>
      <c r="H282" s="309"/>
      <c r="I282" s="308"/>
      <c r="J282" s="307"/>
      <c r="K282" s="309"/>
      <c r="L282" s="308"/>
      <c r="M282" s="308"/>
      <c r="N282" s="700">
        <f t="shared" si="80"/>
        <v>0</v>
      </c>
      <c r="O282" s="701">
        <f t="shared" si="81"/>
        <v>0</v>
      </c>
      <c r="P282" s="702"/>
      <c r="Q282" s="709"/>
      <c r="R282" s="709"/>
      <c r="S282" s="709"/>
      <c r="T282" s="709"/>
      <c r="U282" s="709"/>
      <c r="V282" s="704"/>
      <c r="W282" s="710"/>
      <c r="X282" s="710"/>
      <c r="Y282" s="710"/>
      <c r="Z282" s="711"/>
      <c r="AA282" s="308"/>
      <c r="AB282" s="309"/>
      <c r="AC282" s="309"/>
      <c r="AD282" s="309"/>
      <c r="AE282" s="758"/>
      <c r="AF282" s="758"/>
      <c r="AG282" s="327"/>
      <c r="AH282" s="327"/>
      <c r="AI282" s="308"/>
      <c r="AJ282" s="163"/>
      <c r="AK282" s="164"/>
      <c r="AL282" s="774"/>
      <c r="AM282" s="333"/>
      <c r="AN282" s="334"/>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3.5" x14ac:dyDescent="0.2">
      <c r="A283" s="35"/>
      <c r="B283" s="36"/>
      <c r="C283" s="32">
        <v>211</v>
      </c>
      <c r="D283" s="766"/>
      <c r="E283" s="321"/>
      <c r="F283" s="321"/>
      <c r="G283" s="309"/>
      <c r="H283" s="309"/>
      <c r="I283" s="308"/>
      <c r="J283" s="307"/>
      <c r="K283" s="309"/>
      <c r="L283" s="308"/>
      <c r="M283" s="308"/>
      <c r="N283" s="700">
        <f t="shared" si="80"/>
        <v>0</v>
      </c>
      <c r="O283" s="701">
        <f t="shared" si="81"/>
        <v>0</v>
      </c>
      <c r="P283" s="702"/>
      <c r="Q283" s="709"/>
      <c r="R283" s="709"/>
      <c r="S283" s="709"/>
      <c r="T283" s="709"/>
      <c r="U283" s="709"/>
      <c r="V283" s="704"/>
      <c r="W283" s="710"/>
      <c r="X283" s="710"/>
      <c r="Y283" s="710"/>
      <c r="Z283" s="711"/>
      <c r="AA283" s="308"/>
      <c r="AB283" s="309"/>
      <c r="AC283" s="309"/>
      <c r="AD283" s="309"/>
      <c r="AE283" s="758"/>
      <c r="AF283" s="758"/>
      <c r="AG283" s="327"/>
      <c r="AH283" s="327"/>
      <c r="AI283" s="308"/>
      <c r="AJ283" s="163"/>
      <c r="AK283" s="164"/>
      <c r="AL283" s="774"/>
      <c r="AM283" s="333"/>
      <c r="AN283" s="334"/>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3.5" x14ac:dyDescent="0.2">
      <c r="A284" s="35"/>
      <c r="B284" s="36"/>
      <c r="C284" s="33">
        <v>212</v>
      </c>
      <c r="D284" s="766"/>
      <c r="E284" s="321"/>
      <c r="F284" s="321"/>
      <c r="G284" s="309"/>
      <c r="H284" s="309"/>
      <c r="I284" s="308"/>
      <c r="J284" s="307"/>
      <c r="K284" s="309"/>
      <c r="L284" s="308"/>
      <c r="M284" s="308"/>
      <c r="N284" s="700">
        <f t="shared" si="80"/>
        <v>0</v>
      </c>
      <c r="O284" s="701">
        <f t="shared" si="81"/>
        <v>0</v>
      </c>
      <c r="P284" s="702"/>
      <c r="Q284" s="709"/>
      <c r="R284" s="709"/>
      <c r="S284" s="709"/>
      <c r="T284" s="709"/>
      <c r="U284" s="709"/>
      <c r="V284" s="704"/>
      <c r="W284" s="710"/>
      <c r="X284" s="710"/>
      <c r="Y284" s="710"/>
      <c r="Z284" s="711"/>
      <c r="AA284" s="308"/>
      <c r="AB284" s="309"/>
      <c r="AC284" s="309"/>
      <c r="AD284" s="309"/>
      <c r="AE284" s="758"/>
      <c r="AF284" s="758"/>
      <c r="AG284" s="327"/>
      <c r="AH284" s="327"/>
      <c r="AI284" s="308"/>
      <c r="AJ284" s="163"/>
      <c r="AK284" s="164"/>
      <c r="AL284" s="774"/>
      <c r="AM284" s="333"/>
      <c r="AN284" s="334"/>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3.5" x14ac:dyDescent="0.2">
      <c r="A285" s="35"/>
      <c r="B285" s="36"/>
      <c r="C285" s="33">
        <v>213</v>
      </c>
      <c r="D285" s="766"/>
      <c r="E285" s="321"/>
      <c r="F285" s="321"/>
      <c r="G285" s="309"/>
      <c r="H285" s="309"/>
      <c r="I285" s="308"/>
      <c r="J285" s="307"/>
      <c r="K285" s="309"/>
      <c r="L285" s="308"/>
      <c r="M285" s="308"/>
      <c r="N285" s="700">
        <f t="shared" si="80"/>
        <v>0</v>
      </c>
      <c r="O285" s="701">
        <f t="shared" si="81"/>
        <v>0</v>
      </c>
      <c r="P285" s="702"/>
      <c r="Q285" s="709"/>
      <c r="R285" s="709"/>
      <c r="S285" s="709"/>
      <c r="T285" s="709"/>
      <c r="U285" s="709"/>
      <c r="V285" s="704"/>
      <c r="W285" s="710"/>
      <c r="X285" s="710"/>
      <c r="Y285" s="710"/>
      <c r="Z285" s="711"/>
      <c r="AA285" s="308"/>
      <c r="AB285" s="309"/>
      <c r="AC285" s="309"/>
      <c r="AD285" s="309"/>
      <c r="AE285" s="758"/>
      <c r="AF285" s="758"/>
      <c r="AG285" s="327"/>
      <c r="AH285" s="327"/>
      <c r="AI285" s="308"/>
      <c r="AJ285" s="163"/>
      <c r="AK285" s="164"/>
      <c r="AL285" s="774"/>
      <c r="AM285" s="333"/>
      <c r="AN285" s="334"/>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3.5" x14ac:dyDescent="0.2">
      <c r="A286" s="35"/>
      <c r="B286" s="36"/>
      <c r="C286" s="32">
        <v>214</v>
      </c>
      <c r="D286" s="766"/>
      <c r="E286" s="321"/>
      <c r="F286" s="321"/>
      <c r="G286" s="309"/>
      <c r="H286" s="309"/>
      <c r="I286" s="308"/>
      <c r="J286" s="307"/>
      <c r="K286" s="309"/>
      <c r="L286" s="308"/>
      <c r="M286" s="308"/>
      <c r="N286" s="700">
        <f t="shared" si="80"/>
        <v>0</v>
      </c>
      <c r="O286" s="701">
        <f t="shared" si="81"/>
        <v>0</v>
      </c>
      <c r="P286" s="702"/>
      <c r="Q286" s="709"/>
      <c r="R286" s="709"/>
      <c r="S286" s="709"/>
      <c r="T286" s="709"/>
      <c r="U286" s="709"/>
      <c r="V286" s="704"/>
      <c r="W286" s="710"/>
      <c r="X286" s="710"/>
      <c r="Y286" s="710"/>
      <c r="Z286" s="711"/>
      <c r="AA286" s="308"/>
      <c r="AB286" s="309"/>
      <c r="AC286" s="309"/>
      <c r="AD286" s="309"/>
      <c r="AE286" s="758"/>
      <c r="AF286" s="758"/>
      <c r="AG286" s="327"/>
      <c r="AH286" s="327"/>
      <c r="AI286" s="308"/>
      <c r="AJ286" s="163"/>
      <c r="AK286" s="164"/>
      <c r="AL286" s="774"/>
      <c r="AM286" s="333"/>
      <c r="AN286" s="334"/>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3.5" x14ac:dyDescent="0.2">
      <c r="A287" s="35"/>
      <c r="B287" s="36"/>
      <c r="C287" s="33">
        <v>215</v>
      </c>
      <c r="D287" s="766"/>
      <c r="E287" s="321"/>
      <c r="F287" s="321"/>
      <c r="G287" s="309"/>
      <c r="H287" s="309"/>
      <c r="I287" s="308"/>
      <c r="J287" s="307"/>
      <c r="K287" s="309"/>
      <c r="L287" s="308"/>
      <c r="M287" s="308"/>
      <c r="N287" s="700">
        <f t="shared" si="80"/>
        <v>0</v>
      </c>
      <c r="O287" s="701">
        <f t="shared" si="81"/>
        <v>0</v>
      </c>
      <c r="P287" s="702"/>
      <c r="Q287" s="709"/>
      <c r="R287" s="709"/>
      <c r="S287" s="709"/>
      <c r="T287" s="709"/>
      <c r="U287" s="709"/>
      <c r="V287" s="704"/>
      <c r="W287" s="710"/>
      <c r="X287" s="710"/>
      <c r="Y287" s="710"/>
      <c r="Z287" s="711"/>
      <c r="AA287" s="308"/>
      <c r="AB287" s="309"/>
      <c r="AC287" s="309"/>
      <c r="AD287" s="309"/>
      <c r="AE287" s="758"/>
      <c r="AF287" s="758"/>
      <c r="AG287" s="327"/>
      <c r="AH287" s="327"/>
      <c r="AI287" s="308"/>
      <c r="AJ287" s="163"/>
      <c r="AK287" s="164"/>
      <c r="AL287" s="774"/>
      <c r="AM287" s="333"/>
      <c r="AN287" s="334"/>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3.5" x14ac:dyDescent="0.2">
      <c r="A288" s="35"/>
      <c r="B288" s="36"/>
      <c r="C288" s="33">
        <v>216</v>
      </c>
      <c r="D288" s="766"/>
      <c r="E288" s="321"/>
      <c r="F288" s="321"/>
      <c r="G288" s="309"/>
      <c r="H288" s="309"/>
      <c r="I288" s="308"/>
      <c r="J288" s="307"/>
      <c r="K288" s="309"/>
      <c r="L288" s="308"/>
      <c r="M288" s="308"/>
      <c r="N288" s="700">
        <f t="shared" si="80"/>
        <v>0</v>
      </c>
      <c r="O288" s="701">
        <f t="shared" si="81"/>
        <v>0</v>
      </c>
      <c r="P288" s="702"/>
      <c r="Q288" s="709"/>
      <c r="R288" s="709"/>
      <c r="S288" s="709"/>
      <c r="T288" s="709"/>
      <c r="U288" s="709"/>
      <c r="V288" s="704"/>
      <c r="W288" s="710"/>
      <c r="X288" s="710"/>
      <c r="Y288" s="710"/>
      <c r="Z288" s="711"/>
      <c r="AA288" s="308"/>
      <c r="AB288" s="309"/>
      <c r="AC288" s="309"/>
      <c r="AD288" s="309"/>
      <c r="AE288" s="758"/>
      <c r="AF288" s="758"/>
      <c r="AG288" s="327"/>
      <c r="AH288" s="327"/>
      <c r="AI288" s="308"/>
      <c r="AJ288" s="163"/>
      <c r="AK288" s="164"/>
      <c r="AL288" s="774"/>
      <c r="AM288" s="333"/>
      <c r="AN288" s="334"/>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3.5" x14ac:dyDescent="0.2">
      <c r="A289" s="35"/>
      <c r="B289" s="36"/>
      <c r="C289" s="32">
        <v>217</v>
      </c>
      <c r="D289" s="766"/>
      <c r="E289" s="321"/>
      <c r="F289" s="321"/>
      <c r="G289" s="309"/>
      <c r="H289" s="309"/>
      <c r="I289" s="308"/>
      <c r="J289" s="307"/>
      <c r="K289" s="309"/>
      <c r="L289" s="308"/>
      <c r="M289" s="308"/>
      <c r="N289" s="700">
        <f t="shared" si="80"/>
        <v>0</v>
      </c>
      <c r="O289" s="701">
        <f t="shared" si="81"/>
        <v>0</v>
      </c>
      <c r="P289" s="702"/>
      <c r="Q289" s="709"/>
      <c r="R289" s="709"/>
      <c r="S289" s="709"/>
      <c r="T289" s="709"/>
      <c r="U289" s="709"/>
      <c r="V289" s="704"/>
      <c r="W289" s="710"/>
      <c r="X289" s="710"/>
      <c r="Y289" s="710"/>
      <c r="Z289" s="711"/>
      <c r="AA289" s="308"/>
      <c r="AB289" s="309"/>
      <c r="AC289" s="309"/>
      <c r="AD289" s="309"/>
      <c r="AE289" s="758"/>
      <c r="AF289" s="758"/>
      <c r="AG289" s="327"/>
      <c r="AH289" s="327"/>
      <c r="AI289" s="308"/>
      <c r="AJ289" s="163"/>
      <c r="AK289" s="164"/>
      <c r="AL289" s="774"/>
      <c r="AM289" s="333"/>
      <c r="AN289" s="334"/>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3.5" x14ac:dyDescent="0.2">
      <c r="A290" s="35"/>
      <c r="B290" s="36"/>
      <c r="C290" s="33">
        <v>218</v>
      </c>
      <c r="D290" s="766"/>
      <c r="E290" s="321"/>
      <c r="F290" s="321"/>
      <c r="G290" s="309"/>
      <c r="H290" s="309"/>
      <c r="I290" s="308"/>
      <c r="J290" s="307"/>
      <c r="K290" s="309"/>
      <c r="L290" s="308"/>
      <c r="M290" s="308"/>
      <c r="N290" s="700">
        <f t="shared" si="80"/>
        <v>0</v>
      </c>
      <c r="O290" s="701">
        <f t="shared" si="81"/>
        <v>0</v>
      </c>
      <c r="P290" s="702"/>
      <c r="Q290" s="709"/>
      <c r="R290" s="709"/>
      <c r="S290" s="709"/>
      <c r="T290" s="709"/>
      <c r="U290" s="709"/>
      <c r="V290" s="704"/>
      <c r="W290" s="710"/>
      <c r="X290" s="710"/>
      <c r="Y290" s="710"/>
      <c r="Z290" s="711"/>
      <c r="AA290" s="308"/>
      <c r="AB290" s="309"/>
      <c r="AC290" s="309"/>
      <c r="AD290" s="309"/>
      <c r="AE290" s="758"/>
      <c r="AF290" s="758"/>
      <c r="AG290" s="327"/>
      <c r="AH290" s="327"/>
      <c r="AI290" s="308"/>
      <c r="AJ290" s="163"/>
      <c r="AK290" s="164"/>
      <c r="AL290" s="774"/>
      <c r="AM290" s="333"/>
      <c r="AN290" s="334"/>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3.5" x14ac:dyDescent="0.2">
      <c r="A291" s="35"/>
      <c r="B291" s="36"/>
      <c r="C291" s="33">
        <v>219</v>
      </c>
      <c r="D291" s="766"/>
      <c r="E291" s="321"/>
      <c r="F291" s="321"/>
      <c r="G291" s="309"/>
      <c r="H291" s="309"/>
      <c r="I291" s="308"/>
      <c r="J291" s="307"/>
      <c r="K291" s="309"/>
      <c r="L291" s="308"/>
      <c r="M291" s="308"/>
      <c r="N291" s="700">
        <f t="shared" si="80"/>
        <v>0</v>
      </c>
      <c r="O291" s="701">
        <f t="shared" si="81"/>
        <v>0</v>
      </c>
      <c r="P291" s="702"/>
      <c r="Q291" s="709"/>
      <c r="R291" s="709"/>
      <c r="S291" s="709"/>
      <c r="T291" s="709"/>
      <c r="U291" s="709"/>
      <c r="V291" s="704"/>
      <c r="W291" s="710"/>
      <c r="X291" s="710"/>
      <c r="Y291" s="710"/>
      <c r="Z291" s="711"/>
      <c r="AA291" s="308"/>
      <c r="AB291" s="309"/>
      <c r="AC291" s="309"/>
      <c r="AD291" s="309"/>
      <c r="AE291" s="758"/>
      <c r="AF291" s="758"/>
      <c r="AG291" s="327"/>
      <c r="AH291" s="327"/>
      <c r="AI291" s="308"/>
      <c r="AJ291" s="163"/>
      <c r="AK291" s="164"/>
      <c r="AL291" s="774"/>
      <c r="AM291" s="333"/>
      <c r="AN291" s="334"/>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3.5" x14ac:dyDescent="0.2">
      <c r="A292" s="35"/>
      <c r="B292" s="36"/>
      <c r="C292" s="32">
        <v>220</v>
      </c>
      <c r="D292" s="766"/>
      <c r="E292" s="321"/>
      <c r="F292" s="321"/>
      <c r="G292" s="309"/>
      <c r="H292" s="309"/>
      <c r="I292" s="308"/>
      <c r="J292" s="307"/>
      <c r="K292" s="309"/>
      <c r="L292" s="308"/>
      <c r="M292" s="308"/>
      <c r="N292" s="700">
        <f t="shared" si="80"/>
        <v>0</v>
      </c>
      <c r="O292" s="701">
        <f t="shared" si="81"/>
        <v>0</v>
      </c>
      <c r="P292" s="702"/>
      <c r="Q292" s="709"/>
      <c r="R292" s="709"/>
      <c r="S292" s="709"/>
      <c r="T292" s="709"/>
      <c r="U292" s="709"/>
      <c r="V292" s="704"/>
      <c r="W292" s="710"/>
      <c r="X292" s="710"/>
      <c r="Y292" s="710"/>
      <c r="Z292" s="711"/>
      <c r="AA292" s="308"/>
      <c r="AB292" s="309"/>
      <c r="AC292" s="309"/>
      <c r="AD292" s="309"/>
      <c r="AE292" s="758"/>
      <c r="AF292" s="758"/>
      <c r="AG292" s="327"/>
      <c r="AH292" s="327"/>
      <c r="AI292" s="308"/>
      <c r="AJ292" s="163"/>
      <c r="AK292" s="164"/>
      <c r="AL292" s="774"/>
      <c r="AM292" s="333"/>
      <c r="AN292" s="334"/>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3.5" x14ac:dyDescent="0.2">
      <c r="A293" s="35"/>
      <c r="B293" s="36"/>
      <c r="C293" s="33">
        <v>221</v>
      </c>
      <c r="D293" s="766"/>
      <c r="E293" s="321"/>
      <c r="F293" s="321"/>
      <c r="G293" s="309"/>
      <c r="H293" s="309"/>
      <c r="I293" s="308"/>
      <c r="J293" s="307"/>
      <c r="K293" s="309"/>
      <c r="L293" s="308"/>
      <c r="M293" s="308"/>
      <c r="N293" s="700">
        <f t="shared" si="80"/>
        <v>0</v>
      </c>
      <c r="O293" s="701">
        <f t="shared" si="81"/>
        <v>0</v>
      </c>
      <c r="P293" s="702"/>
      <c r="Q293" s="709"/>
      <c r="R293" s="709"/>
      <c r="S293" s="709"/>
      <c r="T293" s="709"/>
      <c r="U293" s="709"/>
      <c r="V293" s="704"/>
      <c r="W293" s="710"/>
      <c r="X293" s="710"/>
      <c r="Y293" s="710"/>
      <c r="Z293" s="711"/>
      <c r="AA293" s="308"/>
      <c r="AB293" s="309"/>
      <c r="AC293" s="309"/>
      <c r="AD293" s="309"/>
      <c r="AE293" s="758"/>
      <c r="AF293" s="758"/>
      <c r="AG293" s="327"/>
      <c r="AH293" s="327"/>
      <c r="AI293" s="308"/>
      <c r="AJ293" s="163"/>
      <c r="AK293" s="164"/>
      <c r="AL293" s="774"/>
      <c r="AM293" s="333"/>
      <c r="AN293" s="334"/>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3.5" x14ac:dyDescent="0.2">
      <c r="A294" s="35"/>
      <c r="B294" s="36"/>
      <c r="C294" s="33">
        <v>222</v>
      </c>
      <c r="D294" s="766"/>
      <c r="E294" s="321"/>
      <c r="F294" s="321"/>
      <c r="G294" s="309"/>
      <c r="H294" s="309"/>
      <c r="I294" s="308"/>
      <c r="J294" s="307"/>
      <c r="K294" s="309"/>
      <c r="L294" s="308"/>
      <c r="M294" s="308"/>
      <c r="N294" s="700">
        <f t="shared" si="80"/>
        <v>0</v>
      </c>
      <c r="O294" s="701">
        <f t="shared" si="81"/>
        <v>0</v>
      </c>
      <c r="P294" s="702"/>
      <c r="Q294" s="709"/>
      <c r="R294" s="709"/>
      <c r="S294" s="709"/>
      <c r="T294" s="709"/>
      <c r="U294" s="709"/>
      <c r="V294" s="704"/>
      <c r="W294" s="710"/>
      <c r="X294" s="710"/>
      <c r="Y294" s="710"/>
      <c r="Z294" s="711"/>
      <c r="AA294" s="308"/>
      <c r="AB294" s="309"/>
      <c r="AC294" s="309"/>
      <c r="AD294" s="309"/>
      <c r="AE294" s="758"/>
      <c r="AF294" s="758"/>
      <c r="AG294" s="327"/>
      <c r="AH294" s="327"/>
      <c r="AI294" s="308"/>
      <c r="AJ294" s="163"/>
      <c r="AK294" s="164"/>
      <c r="AL294" s="774"/>
      <c r="AM294" s="333"/>
      <c r="AN294" s="334"/>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3.5" x14ac:dyDescent="0.2">
      <c r="A295" s="35"/>
      <c r="B295" s="36"/>
      <c r="C295" s="32">
        <v>223</v>
      </c>
      <c r="D295" s="766"/>
      <c r="E295" s="321"/>
      <c r="F295" s="321"/>
      <c r="G295" s="309"/>
      <c r="H295" s="309"/>
      <c r="I295" s="308"/>
      <c r="J295" s="307"/>
      <c r="K295" s="309"/>
      <c r="L295" s="308"/>
      <c r="M295" s="308"/>
      <c r="N295" s="700">
        <f t="shared" si="80"/>
        <v>0</v>
      </c>
      <c r="O295" s="701">
        <f t="shared" si="81"/>
        <v>0</v>
      </c>
      <c r="P295" s="702"/>
      <c r="Q295" s="709"/>
      <c r="R295" s="709"/>
      <c r="S295" s="709"/>
      <c r="T295" s="709"/>
      <c r="U295" s="709"/>
      <c r="V295" s="704"/>
      <c r="W295" s="710"/>
      <c r="X295" s="710"/>
      <c r="Y295" s="710"/>
      <c r="Z295" s="711"/>
      <c r="AA295" s="308"/>
      <c r="AB295" s="309"/>
      <c r="AC295" s="309"/>
      <c r="AD295" s="309"/>
      <c r="AE295" s="758"/>
      <c r="AF295" s="758"/>
      <c r="AG295" s="327"/>
      <c r="AH295" s="327"/>
      <c r="AI295" s="308"/>
      <c r="AJ295" s="163"/>
      <c r="AK295" s="164"/>
      <c r="AL295" s="774"/>
      <c r="AM295" s="333"/>
      <c r="AN295" s="334"/>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3.5" x14ac:dyDescent="0.2">
      <c r="A296" s="35"/>
      <c r="B296" s="36"/>
      <c r="C296" s="33">
        <v>224</v>
      </c>
      <c r="D296" s="766"/>
      <c r="E296" s="321"/>
      <c r="F296" s="321"/>
      <c r="G296" s="309"/>
      <c r="H296" s="309"/>
      <c r="I296" s="308"/>
      <c r="J296" s="307"/>
      <c r="K296" s="309"/>
      <c r="L296" s="308"/>
      <c r="M296" s="308"/>
      <c r="N296" s="700">
        <f t="shared" si="80"/>
        <v>0</v>
      </c>
      <c r="O296" s="701">
        <f t="shared" si="81"/>
        <v>0</v>
      </c>
      <c r="P296" s="702"/>
      <c r="Q296" s="709"/>
      <c r="R296" s="709"/>
      <c r="S296" s="709"/>
      <c r="T296" s="709"/>
      <c r="U296" s="709"/>
      <c r="V296" s="704"/>
      <c r="W296" s="710"/>
      <c r="X296" s="710"/>
      <c r="Y296" s="710"/>
      <c r="Z296" s="711"/>
      <c r="AA296" s="308"/>
      <c r="AB296" s="309"/>
      <c r="AC296" s="309"/>
      <c r="AD296" s="309"/>
      <c r="AE296" s="758"/>
      <c r="AF296" s="758"/>
      <c r="AG296" s="327"/>
      <c r="AH296" s="327"/>
      <c r="AI296" s="308"/>
      <c r="AJ296" s="163"/>
      <c r="AK296" s="164"/>
      <c r="AL296" s="774"/>
      <c r="AM296" s="333"/>
      <c r="AN296" s="334"/>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3.5" x14ac:dyDescent="0.2">
      <c r="A297" s="35"/>
      <c r="B297" s="36"/>
      <c r="C297" s="33">
        <v>225</v>
      </c>
      <c r="D297" s="766"/>
      <c r="E297" s="321"/>
      <c r="F297" s="321"/>
      <c r="G297" s="309"/>
      <c r="H297" s="309"/>
      <c r="I297" s="308"/>
      <c r="J297" s="307"/>
      <c r="K297" s="309"/>
      <c r="L297" s="308"/>
      <c r="M297" s="308"/>
      <c r="N297" s="700">
        <f t="shared" si="80"/>
        <v>0</v>
      </c>
      <c r="O297" s="701">
        <f t="shared" si="81"/>
        <v>0</v>
      </c>
      <c r="P297" s="702"/>
      <c r="Q297" s="709"/>
      <c r="R297" s="709"/>
      <c r="S297" s="709"/>
      <c r="T297" s="709"/>
      <c r="U297" s="709"/>
      <c r="V297" s="704"/>
      <c r="W297" s="710"/>
      <c r="X297" s="710"/>
      <c r="Y297" s="710"/>
      <c r="Z297" s="711"/>
      <c r="AA297" s="308"/>
      <c r="AB297" s="309"/>
      <c r="AC297" s="309"/>
      <c r="AD297" s="309"/>
      <c r="AE297" s="758"/>
      <c r="AF297" s="758"/>
      <c r="AG297" s="327"/>
      <c r="AH297" s="327"/>
      <c r="AI297" s="308"/>
      <c r="AJ297" s="163"/>
      <c r="AK297" s="164"/>
      <c r="AL297" s="774"/>
      <c r="AM297" s="333"/>
      <c r="AN297" s="334"/>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3.5" x14ac:dyDescent="0.2">
      <c r="A298" s="35"/>
      <c r="B298" s="36"/>
      <c r="C298" s="32">
        <v>226</v>
      </c>
      <c r="D298" s="766"/>
      <c r="E298" s="321"/>
      <c r="F298" s="321"/>
      <c r="G298" s="309"/>
      <c r="H298" s="309"/>
      <c r="I298" s="308"/>
      <c r="J298" s="307"/>
      <c r="K298" s="309"/>
      <c r="L298" s="308"/>
      <c r="M298" s="308"/>
      <c r="N298" s="700">
        <f t="shared" si="80"/>
        <v>0</v>
      </c>
      <c r="O298" s="701">
        <f t="shared" si="81"/>
        <v>0</v>
      </c>
      <c r="P298" s="702"/>
      <c r="Q298" s="709"/>
      <c r="R298" s="709"/>
      <c r="S298" s="709"/>
      <c r="T298" s="709"/>
      <c r="U298" s="709"/>
      <c r="V298" s="704"/>
      <c r="W298" s="710"/>
      <c r="X298" s="710"/>
      <c r="Y298" s="710"/>
      <c r="Z298" s="711"/>
      <c r="AA298" s="308"/>
      <c r="AB298" s="309"/>
      <c r="AC298" s="309"/>
      <c r="AD298" s="309"/>
      <c r="AE298" s="758"/>
      <c r="AF298" s="758"/>
      <c r="AG298" s="327"/>
      <c r="AH298" s="327"/>
      <c r="AI298" s="308"/>
      <c r="AJ298" s="163"/>
      <c r="AK298" s="164"/>
      <c r="AL298" s="774"/>
      <c r="AM298" s="333"/>
      <c r="AN298" s="334"/>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3.5" x14ac:dyDescent="0.2">
      <c r="A299" s="35"/>
      <c r="B299" s="36"/>
      <c r="C299" s="33">
        <v>227</v>
      </c>
      <c r="D299" s="766"/>
      <c r="E299" s="321"/>
      <c r="F299" s="321"/>
      <c r="G299" s="309"/>
      <c r="H299" s="309"/>
      <c r="I299" s="308"/>
      <c r="J299" s="307"/>
      <c r="K299" s="309"/>
      <c r="L299" s="308"/>
      <c r="M299" s="308"/>
      <c r="N299" s="700">
        <f t="shared" si="80"/>
        <v>0</v>
      </c>
      <c r="O299" s="701">
        <f t="shared" si="81"/>
        <v>0</v>
      </c>
      <c r="P299" s="702"/>
      <c r="Q299" s="709"/>
      <c r="R299" s="709"/>
      <c r="S299" s="709"/>
      <c r="T299" s="709"/>
      <c r="U299" s="709"/>
      <c r="V299" s="704"/>
      <c r="W299" s="710"/>
      <c r="X299" s="710"/>
      <c r="Y299" s="710"/>
      <c r="Z299" s="711"/>
      <c r="AA299" s="308"/>
      <c r="AB299" s="309"/>
      <c r="AC299" s="309"/>
      <c r="AD299" s="309"/>
      <c r="AE299" s="758"/>
      <c r="AF299" s="758"/>
      <c r="AG299" s="327"/>
      <c r="AH299" s="327"/>
      <c r="AI299" s="308"/>
      <c r="AJ299" s="163"/>
      <c r="AK299" s="164"/>
      <c r="AL299" s="774"/>
      <c r="AM299" s="333"/>
      <c r="AN299" s="334"/>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3.5" x14ac:dyDescent="0.2">
      <c r="A300" s="35"/>
      <c r="B300" s="36"/>
      <c r="C300" s="33">
        <v>228</v>
      </c>
      <c r="D300" s="766"/>
      <c r="E300" s="321"/>
      <c r="F300" s="321"/>
      <c r="G300" s="309"/>
      <c r="H300" s="309"/>
      <c r="I300" s="308"/>
      <c r="J300" s="307"/>
      <c r="K300" s="309"/>
      <c r="L300" s="308"/>
      <c r="M300" s="308"/>
      <c r="N300" s="700">
        <f t="shared" si="80"/>
        <v>0</v>
      </c>
      <c r="O300" s="701">
        <f t="shared" si="81"/>
        <v>0</v>
      </c>
      <c r="P300" s="702"/>
      <c r="Q300" s="709"/>
      <c r="R300" s="709"/>
      <c r="S300" s="709"/>
      <c r="T300" s="709"/>
      <c r="U300" s="709"/>
      <c r="V300" s="704"/>
      <c r="W300" s="710"/>
      <c r="X300" s="710"/>
      <c r="Y300" s="710"/>
      <c r="Z300" s="711"/>
      <c r="AA300" s="308"/>
      <c r="AB300" s="309"/>
      <c r="AC300" s="309"/>
      <c r="AD300" s="309"/>
      <c r="AE300" s="758"/>
      <c r="AF300" s="758"/>
      <c r="AG300" s="327"/>
      <c r="AH300" s="327"/>
      <c r="AI300" s="308"/>
      <c r="AJ300" s="163"/>
      <c r="AK300" s="164"/>
      <c r="AL300" s="774"/>
      <c r="AM300" s="333"/>
      <c r="AN300" s="334"/>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3.5" x14ac:dyDescent="0.2">
      <c r="A301" s="35"/>
      <c r="B301" s="36"/>
      <c r="C301" s="32">
        <v>229</v>
      </c>
      <c r="D301" s="766"/>
      <c r="E301" s="321"/>
      <c r="F301" s="321"/>
      <c r="G301" s="309"/>
      <c r="H301" s="309"/>
      <c r="I301" s="308"/>
      <c r="J301" s="307"/>
      <c r="K301" s="309"/>
      <c r="L301" s="308"/>
      <c r="M301" s="308"/>
      <c r="N301" s="700">
        <f t="shared" si="80"/>
        <v>0</v>
      </c>
      <c r="O301" s="701">
        <f t="shared" si="81"/>
        <v>0</v>
      </c>
      <c r="P301" s="702"/>
      <c r="Q301" s="709"/>
      <c r="R301" s="709"/>
      <c r="S301" s="709"/>
      <c r="T301" s="709"/>
      <c r="U301" s="709"/>
      <c r="V301" s="704"/>
      <c r="W301" s="710"/>
      <c r="X301" s="710"/>
      <c r="Y301" s="710"/>
      <c r="Z301" s="711"/>
      <c r="AA301" s="308"/>
      <c r="AB301" s="309"/>
      <c r="AC301" s="309"/>
      <c r="AD301" s="309"/>
      <c r="AE301" s="758"/>
      <c r="AF301" s="758"/>
      <c r="AG301" s="327"/>
      <c r="AH301" s="327"/>
      <c r="AI301" s="308"/>
      <c r="AJ301" s="163"/>
      <c r="AK301" s="164"/>
      <c r="AL301" s="774"/>
      <c r="AM301" s="333"/>
      <c r="AN301" s="334"/>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3.5" x14ac:dyDescent="0.2">
      <c r="A302" s="35"/>
      <c r="B302" s="36"/>
      <c r="C302" s="33">
        <v>230</v>
      </c>
      <c r="D302" s="766"/>
      <c r="E302" s="321"/>
      <c r="F302" s="321"/>
      <c r="G302" s="309"/>
      <c r="H302" s="309"/>
      <c r="I302" s="308"/>
      <c r="J302" s="307"/>
      <c r="K302" s="309"/>
      <c r="L302" s="308"/>
      <c r="M302" s="308"/>
      <c r="N302" s="700">
        <f t="shared" si="80"/>
        <v>0</v>
      </c>
      <c r="O302" s="701">
        <f t="shared" si="81"/>
        <v>0</v>
      </c>
      <c r="P302" s="702"/>
      <c r="Q302" s="709"/>
      <c r="R302" s="709"/>
      <c r="S302" s="709"/>
      <c r="T302" s="709"/>
      <c r="U302" s="709"/>
      <c r="V302" s="704"/>
      <c r="W302" s="710"/>
      <c r="X302" s="710"/>
      <c r="Y302" s="710"/>
      <c r="Z302" s="711"/>
      <c r="AA302" s="308"/>
      <c r="AB302" s="309"/>
      <c r="AC302" s="309"/>
      <c r="AD302" s="309"/>
      <c r="AE302" s="758"/>
      <c r="AF302" s="758"/>
      <c r="AG302" s="327"/>
      <c r="AH302" s="327"/>
      <c r="AI302" s="308"/>
      <c r="AJ302" s="163"/>
      <c r="AK302" s="164"/>
      <c r="AL302" s="774"/>
      <c r="AM302" s="333"/>
      <c r="AN302" s="334"/>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3.5" x14ac:dyDescent="0.2">
      <c r="A303" s="35"/>
      <c r="B303" s="36"/>
      <c r="C303" s="33">
        <v>231</v>
      </c>
      <c r="D303" s="766"/>
      <c r="E303" s="321"/>
      <c r="F303" s="321"/>
      <c r="G303" s="309"/>
      <c r="H303" s="309"/>
      <c r="I303" s="308"/>
      <c r="J303" s="307"/>
      <c r="K303" s="309"/>
      <c r="L303" s="308"/>
      <c r="M303" s="308"/>
      <c r="N303" s="700">
        <f t="shared" si="80"/>
        <v>0</v>
      </c>
      <c r="O303" s="701">
        <f t="shared" si="81"/>
        <v>0</v>
      </c>
      <c r="P303" s="702"/>
      <c r="Q303" s="709"/>
      <c r="R303" s="709"/>
      <c r="S303" s="709"/>
      <c r="T303" s="709"/>
      <c r="U303" s="709"/>
      <c r="V303" s="704"/>
      <c r="W303" s="710"/>
      <c r="X303" s="710"/>
      <c r="Y303" s="710"/>
      <c r="Z303" s="711"/>
      <c r="AA303" s="308"/>
      <c r="AB303" s="309"/>
      <c r="AC303" s="309"/>
      <c r="AD303" s="309"/>
      <c r="AE303" s="758"/>
      <c r="AF303" s="758"/>
      <c r="AG303" s="327"/>
      <c r="AH303" s="327"/>
      <c r="AI303" s="308"/>
      <c r="AJ303" s="163"/>
      <c r="AK303" s="164"/>
      <c r="AL303" s="774"/>
      <c r="AM303" s="333"/>
      <c r="AN303" s="334"/>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3.5" x14ac:dyDescent="0.2">
      <c r="A304" s="35"/>
      <c r="B304" s="36"/>
      <c r="C304" s="32">
        <v>232</v>
      </c>
      <c r="D304" s="766"/>
      <c r="E304" s="321"/>
      <c r="F304" s="321"/>
      <c r="G304" s="309"/>
      <c r="H304" s="309"/>
      <c r="I304" s="308"/>
      <c r="J304" s="307"/>
      <c r="K304" s="309"/>
      <c r="L304" s="308"/>
      <c r="M304" s="308"/>
      <c r="N304" s="700">
        <f t="shared" si="80"/>
        <v>0</v>
      </c>
      <c r="O304" s="701">
        <f t="shared" si="81"/>
        <v>0</v>
      </c>
      <c r="P304" s="702"/>
      <c r="Q304" s="709"/>
      <c r="R304" s="709"/>
      <c r="S304" s="709"/>
      <c r="T304" s="709"/>
      <c r="U304" s="709"/>
      <c r="V304" s="704"/>
      <c r="W304" s="710"/>
      <c r="X304" s="710"/>
      <c r="Y304" s="710"/>
      <c r="Z304" s="711"/>
      <c r="AA304" s="308"/>
      <c r="AB304" s="309"/>
      <c r="AC304" s="309"/>
      <c r="AD304" s="309"/>
      <c r="AE304" s="758"/>
      <c r="AF304" s="758"/>
      <c r="AG304" s="327"/>
      <c r="AH304" s="327"/>
      <c r="AI304" s="308"/>
      <c r="AJ304" s="163"/>
      <c r="AK304" s="164"/>
      <c r="AL304" s="774"/>
      <c r="AM304" s="333"/>
      <c r="AN304" s="334"/>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3.5" x14ac:dyDescent="0.2">
      <c r="A305" s="35"/>
      <c r="B305" s="36"/>
      <c r="C305" s="33">
        <v>233</v>
      </c>
      <c r="D305" s="766"/>
      <c r="E305" s="321"/>
      <c r="F305" s="321"/>
      <c r="G305" s="309"/>
      <c r="H305" s="309"/>
      <c r="I305" s="308"/>
      <c r="J305" s="307"/>
      <c r="K305" s="309"/>
      <c r="L305" s="308"/>
      <c r="M305" s="308"/>
      <c r="N305" s="700">
        <f t="shared" si="80"/>
        <v>0</v>
      </c>
      <c r="O305" s="701">
        <f t="shared" si="81"/>
        <v>0</v>
      </c>
      <c r="P305" s="702"/>
      <c r="Q305" s="709"/>
      <c r="R305" s="709"/>
      <c r="S305" s="709"/>
      <c r="T305" s="709"/>
      <c r="U305" s="709"/>
      <c r="V305" s="704"/>
      <c r="W305" s="710"/>
      <c r="X305" s="710"/>
      <c r="Y305" s="710"/>
      <c r="Z305" s="711"/>
      <c r="AA305" s="308"/>
      <c r="AB305" s="309"/>
      <c r="AC305" s="309"/>
      <c r="AD305" s="309"/>
      <c r="AE305" s="758"/>
      <c r="AF305" s="758"/>
      <c r="AG305" s="327"/>
      <c r="AH305" s="327"/>
      <c r="AI305" s="308"/>
      <c r="AJ305" s="163"/>
      <c r="AK305" s="164"/>
      <c r="AL305" s="774"/>
      <c r="AM305" s="333"/>
      <c r="AN305" s="334"/>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3.5" x14ac:dyDescent="0.2">
      <c r="A306" s="35"/>
      <c r="B306" s="36"/>
      <c r="C306" s="33">
        <v>234</v>
      </c>
      <c r="D306" s="766"/>
      <c r="E306" s="321"/>
      <c r="F306" s="321"/>
      <c r="G306" s="309"/>
      <c r="H306" s="309"/>
      <c r="I306" s="308"/>
      <c r="J306" s="307"/>
      <c r="K306" s="309"/>
      <c r="L306" s="308"/>
      <c r="M306" s="308"/>
      <c r="N306" s="700">
        <f t="shared" si="80"/>
        <v>0</v>
      </c>
      <c r="O306" s="701">
        <f t="shared" si="81"/>
        <v>0</v>
      </c>
      <c r="P306" s="702"/>
      <c r="Q306" s="709"/>
      <c r="R306" s="709"/>
      <c r="S306" s="709"/>
      <c r="T306" s="709"/>
      <c r="U306" s="709"/>
      <c r="V306" s="704"/>
      <c r="W306" s="710"/>
      <c r="X306" s="710"/>
      <c r="Y306" s="710"/>
      <c r="Z306" s="711"/>
      <c r="AA306" s="308"/>
      <c r="AB306" s="309"/>
      <c r="AC306" s="309"/>
      <c r="AD306" s="309"/>
      <c r="AE306" s="758"/>
      <c r="AF306" s="758"/>
      <c r="AG306" s="327"/>
      <c r="AH306" s="327"/>
      <c r="AI306" s="308"/>
      <c r="AJ306" s="163"/>
      <c r="AK306" s="164"/>
      <c r="AL306" s="774"/>
      <c r="AM306" s="333"/>
      <c r="AN306" s="334"/>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3.5" x14ac:dyDescent="0.2">
      <c r="A307" s="35"/>
      <c r="B307" s="36"/>
      <c r="C307" s="32">
        <v>235</v>
      </c>
      <c r="D307" s="766"/>
      <c r="E307" s="321"/>
      <c r="F307" s="321"/>
      <c r="G307" s="309"/>
      <c r="H307" s="309"/>
      <c r="I307" s="308"/>
      <c r="J307" s="307"/>
      <c r="K307" s="309"/>
      <c r="L307" s="308"/>
      <c r="M307" s="308"/>
      <c r="N307" s="700">
        <f t="shared" si="80"/>
        <v>0</v>
      </c>
      <c r="O307" s="701">
        <f t="shared" si="81"/>
        <v>0</v>
      </c>
      <c r="P307" s="702"/>
      <c r="Q307" s="709"/>
      <c r="R307" s="709"/>
      <c r="S307" s="709"/>
      <c r="T307" s="709"/>
      <c r="U307" s="709"/>
      <c r="V307" s="704"/>
      <c r="W307" s="710"/>
      <c r="X307" s="710"/>
      <c r="Y307" s="710"/>
      <c r="Z307" s="711"/>
      <c r="AA307" s="308"/>
      <c r="AB307" s="309"/>
      <c r="AC307" s="309"/>
      <c r="AD307" s="309"/>
      <c r="AE307" s="758"/>
      <c r="AF307" s="758"/>
      <c r="AG307" s="327"/>
      <c r="AH307" s="327"/>
      <c r="AI307" s="308"/>
      <c r="AJ307" s="163"/>
      <c r="AK307" s="164"/>
      <c r="AL307" s="774"/>
      <c r="AM307" s="333"/>
      <c r="AN307" s="334"/>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3.5" x14ac:dyDescent="0.2">
      <c r="A308" s="35"/>
      <c r="B308" s="36"/>
      <c r="C308" s="33">
        <v>236</v>
      </c>
      <c r="D308" s="766"/>
      <c r="E308" s="321"/>
      <c r="F308" s="321"/>
      <c r="G308" s="309"/>
      <c r="H308" s="309"/>
      <c r="I308" s="308"/>
      <c r="J308" s="307"/>
      <c r="K308" s="309"/>
      <c r="L308" s="308"/>
      <c r="M308" s="308"/>
      <c r="N308" s="700">
        <f t="shared" si="80"/>
        <v>0</v>
      </c>
      <c r="O308" s="701">
        <f t="shared" si="81"/>
        <v>0</v>
      </c>
      <c r="P308" s="702"/>
      <c r="Q308" s="709"/>
      <c r="R308" s="709"/>
      <c r="S308" s="709"/>
      <c r="T308" s="709"/>
      <c r="U308" s="709"/>
      <c r="V308" s="704"/>
      <c r="W308" s="710"/>
      <c r="X308" s="710"/>
      <c r="Y308" s="710"/>
      <c r="Z308" s="711"/>
      <c r="AA308" s="308"/>
      <c r="AB308" s="309"/>
      <c r="AC308" s="309"/>
      <c r="AD308" s="309"/>
      <c r="AE308" s="758"/>
      <c r="AF308" s="758"/>
      <c r="AG308" s="327"/>
      <c r="AH308" s="327"/>
      <c r="AI308" s="308"/>
      <c r="AJ308" s="163"/>
      <c r="AK308" s="164"/>
      <c r="AL308" s="774"/>
      <c r="AM308" s="333"/>
      <c r="AN308" s="334"/>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3.5" x14ac:dyDescent="0.2">
      <c r="A309" s="35"/>
      <c r="B309" s="36"/>
      <c r="C309" s="33">
        <v>237</v>
      </c>
      <c r="D309" s="766"/>
      <c r="E309" s="321"/>
      <c r="F309" s="321"/>
      <c r="G309" s="309"/>
      <c r="H309" s="309"/>
      <c r="I309" s="308"/>
      <c r="J309" s="307"/>
      <c r="K309" s="309"/>
      <c r="L309" s="308"/>
      <c r="M309" s="308"/>
      <c r="N309" s="700">
        <f t="shared" si="80"/>
        <v>0</v>
      </c>
      <c r="O309" s="701">
        <f t="shared" si="81"/>
        <v>0</v>
      </c>
      <c r="P309" s="702"/>
      <c r="Q309" s="709"/>
      <c r="R309" s="709"/>
      <c r="S309" s="709"/>
      <c r="T309" s="709"/>
      <c r="U309" s="709"/>
      <c r="V309" s="704"/>
      <c r="W309" s="710"/>
      <c r="X309" s="710"/>
      <c r="Y309" s="710"/>
      <c r="Z309" s="711"/>
      <c r="AA309" s="308"/>
      <c r="AB309" s="309"/>
      <c r="AC309" s="309"/>
      <c r="AD309" s="309"/>
      <c r="AE309" s="758"/>
      <c r="AF309" s="758"/>
      <c r="AG309" s="327"/>
      <c r="AH309" s="327"/>
      <c r="AI309" s="308"/>
      <c r="AJ309" s="163"/>
      <c r="AK309" s="164"/>
      <c r="AL309" s="774"/>
      <c r="AM309" s="333"/>
      <c r="AN309" s="334"/>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3.5" x14ac:dyDescent="0.2">
      <c r="A310" s="35"/>
      <c r="B310" s="36"/>
      <c r="C310" s="32">
        <v>238</v>
      </c>
      <c r="D310" s="766"/>
      <c r="E310" s="321"/>
      <c r="F310" s="321"/>
      <c r="G310" s="309"/>
      <c r="H310" s="309"/>
      <c r="I310" s="308"/>
      <c r="J310" s="307"/>
      <c r="K310" s="309"/>
      <c r="L310" s="308"/>
      <c r="M310" s="308"/>
      <c r="N310" s="700">
        <f t="shared" si="80"/>
        <v>0</v>
      </c>
      <c r="O310" s="701">
        <f t="shared" si="81"/>
        <v>0</v>
      </c>
      <c r="P310" s="702"/>
      <c r="Q310" s="709"/>
      <c r="R310" s="709"/>
      <c r="S310" s="709"/>
      <c r="T310" s="709"/>
      <c r="U310" s="709"/>
      <c r="V310" s="704"/>
      <c r="W310" s="710"/>
      <c r="X310" s="710"/>
      <c r="Y310" s="710"/>
      <c r="Z310" s="711"/>
      <c r="AA310" s="308"/>
      <c r="AB310" s="309"/>
      <c r="AC310" s="309"/>
      <c r="AD310" s="309"/>
      <c r="AE310" s="758"/>
      <c r="AF310" s="758"/>
      <c r="AG310" s="327"/>
      <c r="AH310" s="327"/>
      <c r="AI310" s="308"/>
      <c r="AJ310" s="163"/>
      <c r="AK310" s="164"/>
      <c r="AL310" s="774"/>
      <c r="AM310" s="333"/>
      <c r="AN310" s="334"/>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3.5" x14ac:dyDescent="0.2">
      <c r="A311" s="35"/>
      <c r="B311" s="36"/>
      <c r="C311" s="33">
        <v>239</v>
      </c>
      <c r="D311" s="766"/>
      <c r="E311" s="321"/>
      <c r="F311" s="321"/>
      <c r="G311" s="309"/>
      <c r="H311" s="309"/>
      <c r="I311" s="308"/>
      <c r="J311" s="307"/>
      <c r="K311" s="309"/>
      <c r="L311" s="308"/>
      <c r="M311" s="308"/>
      <c r="N311" s="700">
        <f t="shared" si="80"/>
        <v>0</v>
      </c>
      <c r="O311" s="701">
        <f t="shared" si="81"/>
        <v>0</v>
      </c>
      <c r="P311" s="702"/>
      <c r="Q311" s="709"/>
      <c r="R311" s="709"/>
      <c r="S311" s="709"/>
      <c r="T311" s="709"/>
      <c r="U311" s="709"/>
      <c r="V311" s="704"/>
      <c r="W311" s="710"/>
      <c r="X311" s="710"/>
      <c r="Y311" s="710"/>
      <c r="Z311" s="711"/>
      <c r="AA311" s="308"/>
      <c r="AB311" s="309"/>
      <c r="AC311" s="309"/>
      <c r="AD311" s="309"/>
      <c r="AE311" s="758"/>
      <c r="AF311" s="758"/>
      <c r="AG311" s="327"/>
      <c r="AH311" s="327"/>
      <c r="AI311" s="308"/>
      <c r="AJ311" s="163"/>
      <c r="AK311" s="164"/>
      <c r="AL311" s="774"/>
      <c r="AM311" s="333"/>
      <c r="AN311" s="334"/>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3.5" x14ac:dyDescent="0.2">
      <c r="A312" s="35"/>
      <c r="B312" s="36"/>
      <c r="C312" s="33">
        <v>240</v>
      </c>
      <c r="D312" s="766"/>
      <c r="E312" s="321"/>
      <c r="F312" s="321"/>
      <c r="G312" s="309"/>
      <c r="H312" s="309"/>
      <c r="I312" s="308"/>
      <c r="J312" s="307"/>
      <c r="K312" s="309"/>
      <c r="L312" s="308"/>
      <c r="M312" s="308"/>
      <c r="N312" s="700">
        <f t="shared" si="80"/>
        <v>0</v>
      </c>
      <c r="O312" s="701">
        <f t="shared" si="81"/>
        <v>0</v>
      </c>
      <c r="P312" s="702"/>
      <c r="Q312" s="709"/>
      <c r="R312" s="709"/>
      <c r="S312" s="709"/>
      <c r="T312" s="709"/>
      <c r="U312" s="709"/>
      <c r="V312" s="704"/>
      <c r="W312" s="710"/>
      <c r="X312" s="710"/>
      <c r="Y312" s="710"/>
      <c r="Z312" s="711"/>
      <c r="AA312" s="308"/>
      <c r="AB312" s="309"/>
      <c r="AC312" s="309"/>
      <c r="AD312" s="309"/>
      <c r="AE312" s="758"/>
      <c r="AF312" s="758"/>
      <c r="AG312" s="327"/>
      <c r="AH312" s="327"/>
      <c r="AI312" s="308"/>
      <c r="AJ312" s="163"/>
      <c r="AK312" s="164"/>
      <c r="AL312" s="774"/>
      <c r="AM312" s="333"/>
      <c r="AN312" s="334"/>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3.5" x14ac:dyDescent="0.2">
      <c r="A313" s="35"/>
      <c r="B313" s="36"/>
      <c r="C313" s="32">
        <v>241</v>
      </c>
      <c r="D313" s="766"/>
      <c r="E313" s="321"/>
      <c r="F313" s="321"/>
      <c r="G313" s="309"/>
      <c r="H313" s="309"/>
      <c r="I313" s="308"/>
      <c r="J313" s="307"/>
      <c r="K313" s="309"/>
      <c r="L313" s="308"/>
      <c r="M313" s="308"/>
      <c r="N313" s="700">
        <f t="shared" si="80"/>
        <v>0</v>
      </c>
      <c r="O313" s="701">
        <f t="shared" si="81"/>
        <v>0</v>
      </c>
      <c r="P313" s="702"/>
      <c r="Q313" s="709"/>
      <c r="R313" s="709"/>
      <c r="S313" s="709"/>
      <c r="T313" s="709"/>
      <c r="U313" s="709"/>
      <c r="V313" s="704"/>
      <c r="W313" s="710"/>
      <c r="X313" s="710"/>
      <c r="Y313" s="710"/>
      <c r="Z313" s="711"/>
      <c r="AA313" s="308"/>
      <c r="AB313" s="309"/>
      <c r="AC313" s="309"/>
      <c r="AD313" s="309"/>
      <c r="AE313" s="758"/>
      <c r="AF313" s="758"/>
      <c r="AG313" s="327"/>
      <c r="AH313" s="327"/>
      <c r="AI313" s="308"/>
      <c r="AJ313" s="163"/>
      <c r="AK313" s="164"/>
      <c r="AL313" s="774"/>
      <c r="AM313" s="333"/>
      <c r="AN313" s="334"/>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3.5" x14ac:dyDescent="0.2">
      <c r="A314" s="35"/>
      <c r="B314" s="36"/>
      <c r="C314" s="33">
        <v>242</v>
      </c>
      <c r="D314" s="766"/>
      <c r="E314" s="321"/>
      <c r="F314" s="321"/>
      <c r="G314" s="309"/>
      <c r="H314" s="309"/>
      <c r="I314" s="308"/>
      <c r="J314" s="307"/>
      <c r="K314" s="309"/>
      <c r="L314" s="308"/>
      <c r="M314" s="308"/>
      <c r="N314" s="700">
        <f t="shared" si="80"/>
        <v>0</v>
      </c>
      <c r="O314" s="701">
        <f t="shared" si="81"/>
        <v>0</v>
      </c>
      <c r="P314" s="702"/>
      <c r="Q314" s="709"/>
      <c r="R314" s="709"/>
      <c r="S314" s="709"/>
      <c r="T314" s="709"/>
      <c r="U314" s="709"/>
      <c r="V314" s="704"/>
      <c r="W314" s="710"/>
      <c r="X314" s="710"/>
      <c r="Y314" s="710"/>
      <c r="Z314" s="711"/>
      <c r="AA314" s="308"/>
      <c r="AB314" s="309"/>
      <c r="AC314" s="309"/>
      <c r="AD314" s="309"/>
      <c r="AE314" s="758"/>
      <c r="AF314" s="758"/>
      <c r="AG314" s="327"/>
      <c r="AH314" s="327"/>
      <c r="AI314" s="308"/>
      <c r="AJ314" s="163"/>
      <c r="AK314" s="164"/>
      <c r="AL314" s="774"/>
      <c r="AM314" s="333"/>
      <c r="AN314" s="334"/>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3.5" x14ac:dyDescent="0.2">
      <c r="A315" s="35"/>
      <c r="B315" s="36"/>
      <c r="C315" s="33">
        <v>243</v>
      </c>
      <c r="D315" s="766"/>
      <c r="E315" s="321"/>
      <c r="F315" s="321"/>
      <c r="G315" s="309"/>
      <c r="H315" s="309"/>
      <c r="I315" s="308"/>
      <c r="J315" s="307"/>
      <c r="K315" s="309"/>
      <c r="L315" s="308"/>
      <c r="M315" s="308"/>
      <c r="N315" s="700">
        <f t="shared" si="80"/>
        <v>0</v>
      </c>
      <c r="O315" s="701">
        <f t="shared" si="81"/>
        <v>0</v>
      </c>
      <c r="P315" s="702"/>
      <c r="Q315" s="709"/>
      <c r="R315" s="709"/>
      <c r="S315" s="709"/>
      <c r="T315" s="709"/>
      <c r="U315" s="709"/>
      <c r="V315" s="704"/>
      <c r="W315" s="710"/>
      <c r="X315" s="710"/>
      <c r="Y315" s="710"/>
      <c r="Z315" s="711"/>
      <c r="AA315" s="308"/>
      <c r="AB315" s="309"/>
      <c r="AC315" s="309"/>
      <c r="AD315" s="309"/>
      <c r="AE315" s="758"/>
      <c r="AF315" s="758"/>
      <c r="AG315" s="327"/>
      <c r="AH315" s="327"/>
      <c r="AI315" s="308"/>
      <c r="AJ315" s="163"/>
      <c r="AK315" s="164"/>
      <c r="AL315" s="774"/>
      <c r="AM315" s="333"/>
      <c r="AN315" s="334"/>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3.5" x14ac:dyDescent="0.2">
      <c r="A316" s="35"/>
      <c r="B316" s="36"/>
      <c r="C316" s="32">
        <v>244</v>
      </c>
      <c r="D316" s="766"/>
      <c r="E316" s="321"/>
      <c r="F316" s="321"/>
      <c r="G316" s="309"/>
      <c r="H316" s="309"/>
      <c r="I316" s="308"/>
      <c r="J316" s="307"/>
      <c r="K316" s="309"/>
      <c r="L316" s="308"/>
      <c r="M316" s="308"/>
      <c r="N316" s="700">
        <f t="shared" si="80"/>
        <v>0</v>
      </c>
      <c r="O316" s="701">
        <f t="shared" si="81"/>
        <v>0</v>
      </c>
      <c r="P316" s="702"/>
      <c r="Q316" s="709"/>
      <c r="R316" s="709"/>
      <c r="S316" s="709"/>
      <c r="T316" s="709"/>
      <c r="U316" s="709"/>
      <c r="V316" s="704"/>
      <c r="W316" s="710"/>
      <c r="X316" s="710"/>
      <c r="Y316" s="710"/>
      <c r="Z316" s="711"/>
      <c r="AA316" s="308"/>
      <c r="AB316" s="309"/>
      <c r="AC316" s="309"/>
      <c r="AD316" s="309"/>
      <c r="AE316" s="758"/>
      <c r="AF316" s="758"/>
      <c r="AG316" s="327"/>
      <c r="AH316" s="327"/>
      <c r="AI316" s="308"/>
      <c r="AJ316" s="163"/>
      <c r="AK316" s="164"/>
      <c r="AL316" s="774"/>
      <c r="AM316" s="333"/>
      <c r="AN316" s="334"/>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3.5" x14ac:dyDescent="0.2">
      <c r="A317" s="35"/>
      <c r="B317" s="36"/>
      <c r="C317" s="33">
        <v>245</v>
      </c>
      <c r="D317" s="766"/>
      <c r="E317" s="321"/>
      <c r="F317" s="321"/>
      <c r="G317" s="309"/>
      <c r="H317" s="309"/>
      <c r="I317" s="308"/>
      <c r="J317" s="307"/>
      <c r="K317" s="309"/>
      <c r="L317" s="308"/>
      <c r="M317" s="308"/>
      <c r="N317" s="700">
        <f t="shared" si="80"/>
        <v>0</v>
      </c>
      <c r="O317" s="701">
        <f t="shared" si="81"/>
        <v>0</v>
      </c>
      <c r="P317" s="702"/>
      <c r="Q317" s="709"/>
      <c r="R317" s="709"/>
      <c r="S317" s="709"/>
      <c r="T317" s="709"/>
      <c r="U317" s="709"/>
      <c r="V317" s="704"/>
      <c r="W317" s="710"/>
      <c r="X317" s="710"/>
      <c r="Y317" s="710"/>
      <c r="Z317" s="711"/>
      <c r="AA317" s="308"/>
      <c r="AB317" s="309"/>
      <c r="AC317" s="309"/>
      <c r="AD317" s="309"/>
      <c r="AE317" s="758"/>
      <c r="AF317" s="758"/>
      <c r="AG317" s="327"/>
      <c r="AH317" s="327"/>
      <c r="AI317" s="308"/>
      <c r="AJ317" s="163"/>
      <c r="AK317" s="164"/>
      <c r="AL317" s="774"/>
      <c r="AM317" s="333"/>
      <c r="AN317" s="334"/>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3.5" x14ac:dyDescent="0.2">
      <c r="A318" s="35"/>
      <c r="B318" s="36"/>
      <c r="C318" s="33">
        <v>246</v>
      </c>
      <c r="D318" s="766"/>
      <c r="E318" s="321"/>
      <c r="F318" s="321"/>
      <c r="G318" s="309"/>
      <c r="H318" s="309"/>
      <c r="I318" s="308"/>
      <c r="J318" s="307"/>
      <c r="K318" s="309"/>
      <c r="L318" s="308"/>
      <c r="M318" s="308"/>
      <c r="N318" s="700">
        <f t="shared" si="80"/>
        <v>0</v>
      </c>
      <c r="O318" s="701">
        <f t="shared" si="81"/>
        <v>0</v>
      </c>
      <c r="P318" s="702"/>
      <c r="Q318" s="709"/>
      <c r="R318" s="709"/>
      <c r="S318" s="709"/>
      <c r="T318" s="709"/>
      <c r="U318" s="709"/>
      <c r="V318" s="704"/>
      <c r="W318" s="710"/>
      <c r="X318" s="710"/>
      <c r="Y318" s="710"/>
      <c r="Z318" s="711"/>
      <c r="AA318" s="308"/>
      <c r="AB318" s="309"/>
      <c r="AC318" s="309"/>
      <c r="AD318" s="309"/>
      <c r="AE318" s="758"/>
      <c r="AF318" s="758"/>
      <c r="AG318" s="327"/>
      <c r="AH318" s="327"/>
      <c r="AI318" s="308"/>
      <c r="AJ318" s="163"/>
      <c r="AK318" s="164"/>
      <c r="AL318" s="774"/>
      <c r="AM318" s="333"/>
      <c r="AN318" s="334"/>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3.5" x14ac:dyDescent="0.2">
      <c r="A319" s="35"/>
      <c r="B319" s="36"/>
      <c r="C319" s="32">
        <v>247</v>
      </c>
      <c r="D319" s="766"/>
      <c r="E319" s="321"/>
      <c r="F319" s="321"/>
      <c r="G319" s="309"/>
      <c r="H319" s="309"/>
      <c r="I319" s="308"/>
      <c r="J319" s="307"/>
      <c r="K319" s="309"/>
      <c r="L319" s="308"/>
      <c r="M319" s="308"/>
      <c r="N319" s="700">
        <f t="shared" si="80"/>
        <v>0</v>
      </c>
      <c r="O319" s="701">
        <f t="shared" si="81"/>
        <v>0</v>
      </c>
      <c r="P319" s="702"/>
      <c r="Q319" s="709"/>
      <c r="R319" s="709"/>
      <c r="S319" s="709"/>
      <c r="T319" s="709"/>
      <c r="U319" s="709"/>
      <c r="V319" s="704"/>
      <c r="W319" s="710"/>
      <c r="X319" s="710"/>
      <c r="Y319" s="710"/>
      <c r="Z319" s="711"/>
      <c r="AA319" s="308"/>
      <c r="AB319" s="309"/>
      <c r="AC319" s="309"/>
      <c r="AD319" s="309"/>
      <c r="AE319" s="758"/>
      <c r="AF319" s="758"/>
      <c r="AG319" s="327"/>
      <c r="AH319" s="327"/>
      <c r="AI319" s="308"/>
      <c r="AJ319" s="163"/>
      <c r="AK319" s="164"/>
      <c r="AL319" s="774"/>
      <c r="AM319" s="333"/>
      <c r="AN319" s="334"/>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3.5" x14ac:dyDescent="0.2">
      <c r="A320" s="35"/>
      <c r="B320" s="36"/>
      <c r="C320" s="33">
        <v>248</v>
      </c>
      <c r="D320" s="766"/>
      <c r="E320" s="321"/>
      <c r="F320" s="321"/>
      <c r="G320" s="309"/>
      <c r="H320" s="309"/>
      <c r="I320" s="308"/>
      <c r="J320" s="307"/>
      <c r="K320" s="309"/>
      <c r="L320" s="308"/>
      <c r="M320" s="308"/>
      <c r="N320" s="700">
        <f t="shared" si="80"/>
        <v>0</v>
      </c>
      <c r="O320" s="701">
        <f t="shared" si="81"/>
        <v>0</v>
      </c>
      <c r="P320" s="702"/>
      <c r="Q320" s="709"/>
      <c r="R320" s="709"/>
      <c r="S320" s="709"/>
      <c r="T320" s="709"/>
      <c r="U320" s="709"/>
      <c r="V320" s="704"/>
      <c r="W320" s="710"/>
      <c r="X320" s="710"/>
      <c r="Y320" s="710"/>
      <c r="Z320" s="711"/>
      <c r="AA320" s="308"/>
      <c r="AB320" s="309"/>
      <c r="AC320" s="309"/>
      <c r="AD320" s="309"/>
      <c r="AE320" s="758"/>
      <c r="AF320" s="758"/>
      <c r="AG320" s="327"/>
      <c r="AH320" s="327"/>
      <c r="AI320" s="308"/>
      <c r="AJ320" s="163"/>
      <c r="AK320" s="164"/>
      <c r="AL320" s="774"/>
      <c r="AM320" s="333"/>
      <c r="AN320" s="334"/>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3.5" x14ac:dyDescent="0.2">
      <c r="A321" s="35"/>
      <c r="B321" s="36"/>
      <c r="C321" s="33">
        <v>249</v>
      </c>
      <c r="D321" s="766"/>
      <c r="E321" s="321"/>
      <c r="F321" s="321"/>
      <c r="G321" s="309"/>
      <c r="H321" s="309"/>
      <c r="I321" s="308"/>
      <c r="J321" s="307"/>
      <c r="K321" s="309"/>
      <c r="L321" s="308"/>
      <c r="M321" s="308"/>
      <c r="N321" s="700">
        <f t="shared" si="80"/>
        <v>0</v>
      </c>
      <c r="O321" s="701">
        <f t="shared" si="81"/>
        <v>0</v>
      </c>
      <c r="P321" s="702"/>
      <c r="Q321" s="709"/>
      <c r="R321" s="709"/>
      <c r="S321" s="709"/>
      <c r="T321" s="709"/>
      <c r="U321" s="709"/>
      <c r="V321" s="704"/>
      <c r="W321" s="710"/>
      <c r="X321" s="710"/>
      <c r="Y321" s="710"/>
      <c r="Z321" s="711"/>
      <c r="AA321" s="308"/>
      <c r="AB321" s="309"/>
      <c r="AC321" s="309"/>
      <c r="AD321" s="309"/>
      <c r="AE321" s="758"/>
      <c r="AF321" s="758"/>
      <c r="AG321" s="327"/>
      <c r="AH321" s="327"/>
      <c r="AI321" s="308"/>
      <c r="AJ321" s="163"/>
      <c r="AK321" s="164"/>
      <c r="AL321" s="774"/>
      <c r="AM321" s="333"/>
      <c r="AN321" s="334"/>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3.5" x14ac:dyDescent="0.2">
      <c r="A322" s="35"/>
      <c r="B322" s="36"/>
      <c r="C322" s="32">
        <v>250</v>
      </c>
      <c r="D322" s="766"/>
      <c r="E322" s="321"/>
      <c r="F322" s="321"/>
      <c r="G322" s="309"/>
      <c r="H322" s="309"/>
      <c r="I322" s="308"/>
      <c r="J322" s="307"/>
      <c r="K322" s="309"/>
      <c r="L322" s="308"/>
      <c r="M322" s="308"/>
      <c r="N322" s="700">
        <f t="shared" si="80"/>
        <v>0</v>
      </c>
      <c r="O322" s="701">
        <f t="shared" si="81"/>
        <v>0</v>
      </c>
      <c r="P322" s="702"/>
      <c r="Q322" s="709"/>
      <c r="R322" s="709"/>
      <c r="S322" s="709"/>
      <c r="T322" s="709"/>
      <c r="U322" s="709"/>
      <c r="V322" s="704"/>
      <c r="W322" s="710"/>
      <c r="X322" s="710"/>
      <c r="Y322" s="710"/>
      <c r="Z322" s="711"/>
      <c r="AA322" s="308"/>
      <c r="AB322" s="309"/>
      <c r="AC322" s="309"/>
      <c r="AD322" s="309"/>
      <c r="AE322" s="758"/>
      <c r="AF322" s="758"/>
      <c r="AG322" s="327"/>
      <c r="AH322" s="327"/>
      <c r="AI322" s="308"/>
      <c r="AJ322" s="163"/>
      <c r="AK322" s="164"/>
      <c r="AL322" s="774"/>
      <c r="AM322" s="333"/>
      <c r="AN322" s="334"/>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3.5" x14ac:dyDescent="0.2">
      <c r="A323" s="35"/>
      <c r="B323" s="36"/>
      <c r="C323" s="33">
        <v>251</v>
      </c>
      <c r="D323" s="766"/>
      <c r="E323" s="321"/>
      <c r="F323" s="321"/>
      <c r="G323" s="309"/>
      <c r="H323" s="309"/>
      <c r="I323" s="308"/>
      <c r="J323" s="307"/>
      <c r="K323" s="309"/>
      <c r="L323" s="308"/>
      <c r="M323" s="308"/>
      <c r="N323" s="700">
        <f t="shared" si="80"/>
        <v>0</v>
      </c>
      <c r="O323" s="701">
        <f t="shared" si="81"/>
        <v>0</v>
      </c>
      <c r="P323" s="702"/>
      <c r="Q323" s="709"/>
      <c r="R323" s="709"/>
      <c r="S323" s="709"/>
      <c r="T323" s="709"/>
      <c r="U323" s="709"/>
      <c r="V323" s="704"/>
      <c r="W323" s="710"/>
      <c r="X323" s="710"/>
      <c r="Y323" s="710"/>
      <c r="Z323" s="711"/>
      <c r="AA323" s="308"/>
      <c r="AB323" s="309"/>
      <c r="AC323" s="309"/>
      <c r="AD323" s="309"/>
      <c r="AE323" s="758"/>
      <c r="AF323" s="758"/>
      <c r="AG323" s="327"/>
      <c r="AH323" s="327"/>
      <c r="AI323" s="308"/>
      <c r="AJ323" s="163"/>
      <c r="AK323" s="164"/>
      <c r="AL323" s="774"/>
      <c r="AM323" s="333"/>
      <c r="AN323" s="334"/>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3.5" x14ac:dyDescent="0.2">
      <c r="A324" s="35"/>
      <c r="B324" s="36"/>
      <c r="C324" s="33">
        <v>252</v>
      </c>
      <c r="D324" s="766"/>
      <c r="E324" s="321"/>
      <c r="F324" s="321"/>
      <c r="G324" s="309"/>
      <c r="H324" s="309"/>
      <c r="I324" s="308"/>
      <c r="J324" s="307"/>
      <c r="K324" s="309"/>
      <c r="L324" s="308"/>
      <c r="M324" s="308"/>
      <c r="N324" s="700">
        <f t="shared" si="80"/>
        <v>0</v>
      </c>
      <c r="O324" s="701">
        <f t="shared" si="81"/>
        <v>0</v>
      </c>
      <c r="P324" s="702"/>
      <c r="Q324" s="709"/>
      <c r="R324" s="709"/>
      <c r="S324" s="709"/>
      <c r="T324" s="709"/>
      <c r="U324" s="709"/>
      <c r="V324" s="704"/>
      <c r="W324" s="710"/>
      <c r="X324" s="710"/>
      <c r="Y324" s="710"/>
      <c r="Z324" s="711"/>
      <c r="AA324" s="308"/>
      <c r="AB324" s="309"/>
      <c r="AC324" s="309"/>
      <c r="AD324" s="309"/>
      <c r="AE324" s="758"/>
      <c r="AF324" s="758"/>
      <c r="AG324" s="327"/>
      <c r="AH324" s="327"/>
      <c r="AI324" s="308"/>
      <c r="AJ324" s="163"/>
      <c r="AK324" s="164"/>
      <c r="AL324" s="774"/>
      <c r="AM324" s="333"/>
      <c r="AN324" s="334"/>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3.5" x14ac:dyDescent="0.2">
      <c r="A325" s="35"/>
      <c r="B325" s="36"/>
      <c r="C325" s="32">
        <v>253</v>
      </c>
      <c r="D325" s="766"/>
      <c r="E325" s="321"/>
      <c r="F325" s="321"/>
      <c r="G325" s="309"/>
      <c r="H325" s="309"/>
      <c r="I325" s="308"/>
      <c r="J325" s="307"/>
      <c r="K325" s="309"/>
      <c r="L325" s="308"/>
      <c r="M325" s="308"/>
      <c r="N325" s="700">
        <f t="shared" si="80"/>
        <v>0</v>
      </c>
      <c r="O325" s="701">
        <f t="shared" si="81"/>
        <v>0</v>
      </c>
      <c r="P325" s="702"/>
      <c r="Q325" s="709"/>
      <c r="R325" s="709"/>
      <c r="S325" s="709"/>
      <c r="T325" s="709"/>
      <c r="U325" s="709"/>
      <c r="V325" s="704"/>
      <c r="W325" s="710"/>
      <c r="X325" s="710"/>
      <c r="Y325" s="710"/>
      <c r="Z325" s="711"/>
      <c r="AA325" s="308"/>
      <c r="AB325" s="309"/>
      <c r="AC325" s="309"/>
      <c r="AD325" s="309"/>
      <c r="AE325" s="758"/>
      <c r="AF325" s="758"/>
      <c r="AG325" s="327"/>
      <c r="AH325" s="327"/>
      <c r="AI325" s="308"/>
      <c r="AJ325" s="163"/>
      <c r="AK325" s="164"/>
      <c r="AL325" s="774"/>
      <c r="AM325" s="333"/>
      <c r="AN325" s="334"/>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3.5" x14ac:dyDescent="0.2">
      <c r="A326" s="35"/>
      <c r="B326" s="36"/>
      <c r="C326" s="33">
        <v>254</v>
      </c>
      <c r="D326" s="766"/>
      <c r="E326" s="321"/>
      <c r="F326" s="321"/>
      <c r="G326" s="309"/>
      <c r="H326" s="309"/>
      <c r="I326" s="308"/>
      <c r="J326" s="307"/>
      <c r="K326" s="309"/>
      <c r="L326" s="308"/>
      <c r="M326" s="308"/>
      <c r="N326" s="700">
        <f t="shared" si="80"/>
        <v>0</v>
      </c>
      <c r="O326" s="701">
        <f t="shared" si="81"/>
        <v>0</v>
      </c>
      <c r="P326" s="702"/>
      <c r="Q326" s="709"/>
      <c r="R326" s="709"/>
      <c r="S326" s="709"/>
      <c r="T326" s="709"/>
      <c r="U326" s="709"/>
      <c r="V326" s="704"/>
      <c r="W326" s="710"/>
      <c r="X326" s="710"/>
      <c r="Y326" s="710"/>
      <c r="Z326" s="711"/>
      <c r="AA326" s="308"/>
      <c r="AB326" s="309"/>
      <c r="AC326" s="309"/>
      <c r="AD326" s="309"/>
      <c r="AE326" s="758"/>
      <c r="AF326" s="758"/>
      <c r="AG326" s="327"/>
      <c r="AH326" s="327"/>
      <c r="AI326" s="308"/>
      <c r="AJ326" s="163"/>
      <c r="AK326" s="164"/>
      <c r="AL326" s="774"/>
      <c r="AM326" s="333"/>
      <c r="AN326" s="334"/>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3.5" x14ac:dyDescent="0.2">
      <c r="A327" s="35"/>
      <c r="B327" s="36"/>
      <c r="C327" s="33">
        <v>255</v>
      </c>
      <c r="D327" s="766"/>
      <c r="E327" s="321"/>
      <c r="F327" s="321"/>
      <c r="G327" s="309"/>
      <c r="H327" s="309"/>
      <c r="I327" s="308"/>
      <c r="J327" s="307"/>
      <c r="K327" s="309"/>
      <c r="L327" s="308"/>
      <c r="M327" s="308"/>
      <c r="N327" s="700">
        <f t="shared" si="80"/>
        <v>0</v>
      </c>
      <c r="O327" s="701">
        <f t="shared" si="81"/>
        <v>0</v>
      </c>
      <c r="P327" s="702"/>
      <c r="Q327" s="709"/>
      <c r="R327" s="709"/>
      <c r="S327" s="709"/>
      <c r="T327" s="709"/>
      <c r="U327" s="709"/>
      <c r="V327" s="704"/>
      <c r="W327" s="710"/>
      <c r="X327" s="710"/>
      <c r="Y327" s="710"/>
      <c r="Z327" s="711"/>
      <c r="AA327" s="308"/>
      <c r="AB327" s="309"/>
      <c r="AC327" s="309"/>
      <c r="AD327" s="309"/>
      <c r="AE327" s="758"/>
      <c r="AF327" s="758"/>
      <c r="AG327" s="327"/>
      <c r="AH327" s="327"/>
      <c r="AI327" s="308"/>
      <c r="AJ327" s="163"/>
      <c r="AK327" s="164"/>
      <c r="AL327" s="774"/>
      <c r="AM327" s="333"/>
      <c r="AN327" s="334"/>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3.5" x14ac:dyDescent="0.2">
      <c r="A328" s="35"/>
      <c r="B328" s="36"/>
      <c r="C328" s="32">
        <v>256</v>
      </c>
      <c r="D328" s="766"/>
      <c r="E328" s="321"/>
      <c r="F328" s="321"/>
      <c r="G328" s="309"/>
      <c r="H328" s="309"/>
      <c r="I328" s="308"/>
      <c r="J328" s="307"/>
      <c r="K328" s="309"/>
      <c r="L328" s="308"/>
      <c r="M328" s="308"/>
      <c r="N328" s="700">
        <f t="shared" si="80"/>
        <v>0</v>
      </c>
      <c r="O328" s="701">
        <f t="shared" si="81"/>
        <v>0</v>
      </c>
      <c r="P328" s="702"/>
      <c r="Q328" s="709"/>
      <c r="R328" s="709"/>
      <c r="S328" s="709"/>
      <c r="T328" s="709"/>
      <c r="U328" s="709"/>
      <c r="V328" s="704"/>
      <c r="W328" s="710"/>
      <c r="X328" s="710"/>
      <c r="Y328" s="710"/>
      <c r="Z328" s="711"/>
      <c r="AA328" s="308"/>
      <c r="AB328" s="309"/>
      <c r="AC328" s="309"/>
      <c r="AD328" s="309"/>
      <c r="AE328" s="758"/>
      <c r="AF328" s="758"/>
      <c r="AG328" s="327"/>
      <c r="AH328" s="327"/>
      <c r="AI328" s="308"/>
      <c r="AJ328" s="163"/>
      <c r="AK328" s="164"/>
      <c r="AL328" s="774"/>
      <c r="AM328" s="333"/>
      <c r="AN328" s="334"/>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3.5" x14ac:dyDescent="0.2">
      <c r="A329" s="35"/>
      <c r="B329" s="36"/>
      <c r="C329" s="33">
        <v>257</v>
      </c>
      <c r="D329" s="766"/>
      <c r="E329" s="321"/>
      <c r="F329" s="321"/>
      <c r="G329" s="309"/>
      <c r="H329" s="309"/>
      <c r="I329" s="308"/>
      <c r="J329" s="307"/>
      <c r="K329" s="309"/>
      <c r="L329" s="308"/>
      <c r="M329" s="308"/>
      <c r="N329" s="700">
        <f t="shared" ref="N329:N392" si="99">O329+Z329</f>
        <v>0</v>
      </c>
      <c r="O329" s="701">
        <f t="shared" ref="O329:O392" si="100">P329+Q329+R329+S329+T329+U329+V329+W329+X329+Y329</f>
        <v>0</v>
      </c>
      <c r="P329" s="702"/>
      <c r="Q329" s="709"/>
      <c r="R329" s="709"/>
      <c r="S329" s="709"/>
      <c r="T329" s="709"/>
      <c r="U329" s="709"/>
      <c r="V329" s="704"/>
      <c r="W329" s="710"/>
      <c r="X329" s="710"/>
      <c r="Y329" s="710"/>
      <c r="Z329" s="711"/>
      <c r="AA329" s="308"/>
      <c r="AB329" s="309"/>
      <c r="AC329" s="309"/>
      <c r="AD329" s="309"/>
      <c r="AE329" s="758"/>
      <c r="AF329" s="758"/>
      <c r="AG329" s="327"/>
      <c r="AH329" s="327"/>
      <c r="AI329" s="308"/>
      <c r="AJ329" s="163"/>
      <c r="AK329" s="164"/>
      <c r="AL329" s="774"/>
      <c r="AM329" s="333"/>
      <c r="AN329" s="334"/>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3.5" x14ac:dyDescent="0.2">
      <c r="A330" s="35"/>
      <c r="B330" s="36"/>
      <c r="C330" s="33">
        <v>258</v>
      </c>
      <c r="D330" s="766"/>
      <c r="E330" s="321"/>
      <c r="F330" s="321"/>
      <c r="G330" s="309"/>
      <c r="H330" s="309"/>
      <c r="I330" s="308"/>
      <c r="J330" s="307"/>
      <c r="K330" s="309"/>
      <c r="L330" s="308"/>
      <c r="M330" s="308"/>
      <c r="N330" s="700">
        <f t="shared" si="99"/>
        <v>0</v>
      </c>
      <c r="O330" s="701">
        <f t="shared" si="100"/>
        <v>0</v>
      </c>
      <c r="P330" s="702"/>
      <c r="Q330" s="709"/>
      <c r="R330" s="709"/>
      <c r="S330" s="709"/>
      <c r="T330" s="709"/>
      <c r="U330" s="709"/>
      <c r="V330" s="704"/>
      <c r="W330" s="710"/>
      <c r="X330" s="710"/>
      <c r="Y330" s="710"/>
      <c r="Z330" s="711"/>
      <c r="AA330" s="308"/>
      <c r="AB330" s="309"/>
      <c r="AC330" s="309"/>
      <c r="AD330" s="309"/>
      <c r="AE330" s="758"/>
      <c r="AF330" s="758"/>
      <c r="AG330" s="327"/>
      <c r="AH330" s="327"/>
      <c r="AI330" s="308"/>
      <c r="AJ330" s="163"/>
      <c r="AK330" s="164"/>
      <c r="AL330" s="774"/>
      <c r="AM330" s="333"/>
      <c r="AN330" s="334"/>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3.5" x14ac:dyDescent="0.2">
      <c r="A331" s="35"/>
      <c r="B331" s="36"/>
      <c r="C331" s="32">
        <v>259</v>
      </c>
      <c r="D331" s="766"/>
      <c r="E331" s="321"/>
      <c r="F331" s="321"/>
      <c r="G331" s="309"/>
      <c r="H331" s="309"/>
      <c r="I331" s="308"/>
      <c r="J331" s="307"/>
      <c r="K331" s="309"/>
      <c r="L331" s="308"/>
      <c r="M331" s="308"/>
      <c r="N331" s="700">
        <f t="shared" si="99"/>
        <v>0</v>
      </c>
      <c r="O331" s="701">
        <f t="shared" si="100"/>
        <v>0</v>
      </c>
      <c r="P331" s="702"/>
      <c r="Q331" s="709"/>
      <c r="R331" s="709"/>
      <c r="S331" s="709"/>
      <c r="T331" s="709"/>
      <c r="U331" s="709"/>
      <c r="V331" s="704"/>
      <c r="W331" s="710"/>
      <c r="X331" s="710"/>
      <c r="Y331" s="710"/>
      <c r="Z331" s="711"/>
      <c r="AA331" s="308"/>
      <c r="AB331" s="309"/>
      <c r="AC331" s="309"/>
      <c r="AD331" s="309"/>
      <c r="AE331" s="758"/>
      <c r="AF331" s="758"/>
      <c r="AG331" s="327"/>
      <c r="AH331" s="327"/>
      <c r="AI331" s="308"/>
      <c r="AJ331" s="163"/>
      <c r="AK331" s="164"/>
      <c r="AL331" s="774"/>
      <c r="AM331" s="333"/>
      <c r="AN331" s="334"/>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3.5" x14ac:dyDescent="0.2">
      <c r="A332" s="35"/>
      <c r="B332" s="36"/>
      <c r="C332" s="33">
        <v>260</v>
      </c>
      <c r="D332" s="766"/>
      <c r="E332" s="321"/>
      <c r="F332" s="321"/>
      <c r="G332" s="309"/>
      <c r="H332" s="309"/>
      <c r="I332" s="308"/>
      <c r="J332" s="307"/>
      <c r="K332" s="309"/>
      <c r="L332" s="308"/>
      <c r="M332" s="308"/>
      <c r="N332" s="700">
        <f t="shared" si="99"/>
        <v>0</v>
      </c>
      <c r="O332" s="701">
        <f t="shared" si="100"/>
        <v>0</v>
      </c>
      <c r="P332" s="702"/>
      <c r="Q332" s="709"/>
      <c r="R332" s="709"/>
      <c r="S332" s="709"/>
      <c r="T332" s="709"/>
      <c r="U332" s="709"/>
      <c r="V332" s="704"/>
      <c r="W332" s="710"/>
      <c r="X332" s="710"/>
      <c r="Y332" s="710"/>
      <c r="Z332" s="711"/>
      <c r="AA332" s="308"/>
      <c r="AB332" s="309"/>
      <c r="AC332" s="309"/>
      <c r="AD332" s="309"/>
      <c r="AE332" s="758"/>
      <c r="AF332" s="758"/>
      <c r="AG332" s="327"/>
      <c r="AH332" s="327"/>
      <c r="AI332" s="308"/>
      <c r="AJ332" s="163"/>
      <c r="AK332" s="164"/>
      <c r="AL332" s="774"/>
      <c r="AM332" s="333"/>
      <c r="AN332" s="334"/>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3.5" x14ac:dyDescent="0.2">
      <c r="A333" s="35"/>
      <c r="B333" s="36"/>
      <c r="C333" s="33">
        <v>261</v>
      </c>
      <c r="D333" s="766"/>
      <c r="E333" s="321"/>
      <c r="F333" s="321"/>
      <c r="G333" s="309"/>
      <c r="H333" s="309"/>
      <c r="I333" s="308"/>
      <c r="J333" s="307"/>
      <c r="K333" s="309"/>
      <c r="L333" s="308"/>
      <c r="M333" s="308"/>
      <c r="N333" s="700">
        <f t="shared" si="99"/>
        <v>0</v>
      </c>
      <c r="O333" s="701">
        <f t="shared" si="100"/>
        <v>0</v>
      </c>
      <c r="P333" s="702"/>
      <c r="Q333" s="709"/>
      <c r="R333" s="709"/>
      <c r="S333" s="709"/>
      <c r="T333" s="709"/>
      <c r="U333" s="709"/>
      <c r="V333" s="704"/>
      <c r="W333" s="710"/>
      <c r="X333" s="710"/>
      <c r="Y333" s="710"/>
      <c r="Z333" s="711"/>
      <c r="AA333" s="308"/>
      <c r="AB333" s="309"/>
      <c r="AC333" s="309"/>
      <c r="AD333" s="309"/>
      <c r="AE333" s="758"/>
      <c r="AF333" s="758"/>
      <c r="AG333" s="327"/>
      <c r="AH333" s="327"/>
      <c r="AI333" s="308"/>
      <c r="AJ333" s="163"/>
      <c r="AK333" s="164"/>
      <c r="AL333" s="774"/>
      <c r="AM333" s="333"/>
      <c r="AN333" s="334"/>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3.5" x14ac:dyDescent="0.2">
      <c r="A334" s="35"/>
      <c r="B334" s="36"/>
      <c r="C334" s="32">
        <v>262</v>
      </c>
      <c r="D334" s="766"/>
      <c r="E334" s="321"/>
      <c r="F334" s="321"/>
      <c r="G334" s="309"/>
      <c r="H334" s="309"/>
      <c r="I334" s="308"/>
      <c r="J334" s="307"/>
      <c r="K334" s="309"/>
      <c r="L334" s="308"/>
      <c r="M334" s="308"/>
      <c r="N334" s="700">
        <f t="shared" si="99"/>
        <v>0</v>
      </c>
      <c r="O334" s="701">
        <f t="shared" si="100"/>
        <v>0</v>
      </c>
      <c r="P334" s="702"/>
      <c r="Q334" s="709"/>
      <c r="R334" s="709"/>
      <c r="S334" s="709"/>
      <c r="T334" s="709"/>
      <c r="U334" s="709"/>
      <c r="V334" s="704"/>
      <c r="W334" s="710"/>
      <c r="X334" s="710"/>
      <c r="Y334" s="710"/>
      <c r="Z334" s="711"/>
      <c r="AA334" s="308"/>
      <c r="AB334" s="309"/>
      <c r="AC334" s="309"/>
      <c r="AD334" s="309"/>
      <c r="AE334" s="758"/>
      <c r="AF334" s="758"/>
      <c r="AG334" s="327"/>
      <c r="AH334" s="327"/>
      <c r="AI334" s="308"/>
      <c r="AJ334" s="163"/>
      <c r="AK334" s="164"/>
      <c r="AL334" s="774"/>
      <c r="AM334" s="333"/>
      <c r="AN334" s="334"/>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3.5" x14ac:dyDescent="0.2">
      <c r="A335" s="35"/>
      <c r="B335" s="36"/>
      <c r="C335" s="33">
        <v>263</v>
      </c>
      <c r="D335" s="766"/>
      <c r="E335" s="321"/>
      <c r="F335" s="321"/>
      <c r="G335" s="309"/>
      <c r="H335" s="309"/>
      <c r="I335" s="308"/>
      <c r="J335" s="307"/>
      <c r="K335" s="309"/>
      <c r="L335" s="308"/>
      <c r="M335" s="308"/>
      <c r="N335" s="700">
        <f t="shared" si="99"/>
        <v>0</v>
      </c>
      <c r="O335" s="701">
        <f t="shared" si="100"/>
        <v>0</v>
      </c>
      <c r="P335" s="702"/>
      <c r="Q335" s="709"/>
      <c r="R335" s="709"/>
      <c r="S335" s="709"/>
      <c r="T335" s="709"/>
      <c r="U335" s="709"/>
      <c r="V335" s="704"/>
      <c r="W335" s="710"/>
      <c r="X335" s="710"/>
      <c r="Y335" s="710"/>
      <c r="Z335" s="711"/>
      <c r="AA335" s="308"/>
      <c r="AB335" s="309"/>
      <c r="AC335" s="309"/>
      <c r="AD335" s="309"/>
      <c r="AE335" s="758"/>
      <c r="AF335" s="758"/>
      <c r="AG335" s="327"/>
      <c r="AH335" s="327"/>
      <c r="AI335" s="308"/>
      <c r="AJ335" s="163"/>
      <c r="AK335" s="164"/>
      <c r="AL335" s="774"/>
      <c r="AM335" s="333"/>
      <c r="AN335" s="334"/>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3.5" x14ac:dyDescent="0.2">
      <c r="A336" s="35"/>
      <c r="B336" s="36"/>
      <c r="C336" s="33">
        <v>264</v>
      </c>
      <c r="D336" s="766"/>
      <c r="E336" s="321"/>
      <c r="F336" s="321"/>
      <c r="G336" s="309"/>
      <c r="H336" s="309"/>
      <c r="I336" s="308"/>
      <c r="J336" s="307"/>
      <c r="K336" s="309"/>
      <c r="L336" s="308"/>
      <c r="M336" s="308"/>
      <c r="N336" s="700">
        <f t="shared" si="99"/>
        <v>0</v>
      </c>
      <c r="O336" s="701">
        <f t="shared" si="100"/>
        <v>0</v>
      </c>
      <c r="P336" s="702"/>
      <c r="Q336" s="709"/>
      <c r="R336" s="709"/>
      <c r="S336" s="709"/>
      <c r="T336" s="709"/>
      <c r="U336" s="709"/>
      <c r="V336" s="704"/>
      <c r="W336" s="710"/>
      <c r="X336" s="710"/>
      <c r="Y336" s="710"/>
      <c r="Z336" s="711"/>
      <c r="AA336" s="308"/>
      <c r="AB336" s="309"/>
      <c r="AC336" s="309"/>
      <c r="AD336" s="309"/>
      <c r="AE336" s="758"/>
      <c r="AF336" s="758"/>
      <c r="AG336" s="327"/>
      <c r="AH336" s="327"/>
      <c r="AI336" s="308"/>
      <c r="AJ336" s="163"/>
      <c r="AK336" s="164"/>
      <c r="AL336" s="774"/>
      <c r="AM336" s="333"/>
      <c r="AN336" s="334"/>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3.5" x14ac:dyDescent="0.2">
      <c r="A337" s="35"/>
      <c r="B337" s="36"/>
      <c r="C337" s="32">
        <v>265</v>
      </c>
      <c r="D337" s="766"/>
      <c r="E337" s="321"/>
      <c r="F337" s="321"/>
      <c r="G337" s="309"/>
      <c r="H337" s="309"/>
      <c r="I337" s="308"/>
      <c r="J337" s="307"/>
      <c r="K337" s="309"/>
      <c r="L337" s="308"/>
      <c r="M337" s="308"/>
      <c r="N337" s="700">
        <f t="shared" si="99"/>
        <v>0</v>
      </c>
      <c r="O337" s="701">
        <f t="shared" si="100"/>
        <v>0</v>
      </c>
      <c r="P337" s="702"/>
      <c r="Q337" s="709"/>
      <c r="R337" s="709"/>
      <c r="S337" s="709"/>
      <c r="T337" s="709"/>
      <c r="U337" s="709"/>
      <c r="V337" s="704"/>
      <c r="W337" s="710"/>
      <c r="X337" s="710"/>
      <c r="Y337" s="710"/>
      <c r="Z337" s="711"/>
      <c r="AA337" s="308"/>
      <c r="AB337" s="309"/>
      <c r="AC337" s="309"/>
      <c r="AD337" s="309"/>
      <c r="AE337" s="758"/>
      <c r="AF337" s="758"/>
      <c r="AG337" s="327"/>
      <c r="AH337" s="327"/>
      <c r="AI337" s="308"/>
      <c r="AJ337" s="163"/>
      <c r="AK337" s="164"/>
      <c r="AL337" s="774"/>
      <c r="AM337" s="333"/>
      <c r="AN337" s="334"/>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3.5" x14ac:dyDescent="0.2">
      <c r="A338" s="35"/>
      <c r="B338" s="36"/>
      <c r="C338" s="33">
        <v>266</v>
      </c>
      <c r="D338" s="766"/>
      <c r="E338" s="321"/>
      <c r="F338" s="321"/>
      <c r="G338" s="309"/>
      <c r="H338" s="309"/>
      <c r="I338" s="308"/>
      <c r="J338" s="307"/>
      <c r="K338" s="309"/>
      <c r="L338" s="308"/>
      <c r="M338" s="308"/>
      <c r="N338" s="700">
        <f t="shared" si="99"/>
        <v>0</v>
      </c>
      <c r="O338" s="701">
        <f t="shared" si="100"/>
        <v>0</v>
      </c>
      <c r="P338" s="702"/>
      <c r="Q338" s="709"/>
      <c r="R338" s="709"/>
      <c r="S338" s="709"/>
      <c r="T338" s="709"/>
      <c r="U338" s="709"/>
      <c r="V338" s="704"/>
      <c r="W338" s="710"/>
      <c r="X338" s="710"/>
      <c r="Y338" s="710"/>
      <c r="Z338" s="711"/>
      <c r="AA338" s="308"/>
      <c r="AB338" s="309"/>
      <c r="AC338" s="309"/>
      <c r="AD338" s="309"/>
      <c r="AE338" s="758"/>
      <c r="AF338" s="758"/>
      <c r="AG338" s="327"/>
      <c r="AH338" s="327"/>
      <c r="AI338" s="308"/>
      <c r="AJ338" s="163"/>
      <c r="AK338" s="164"/>
      <c r="AL338" s="774"/>
      <c r="AM338" s="333"/>
      <c r="AN338" s="334"/>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3.5" x14ac:dyDescent="0.2">
      <c r="A339" s="35"/>
      <c r="B339" s="36"/>
      <c r="C339" s="33">
        <v>267</v>
      </c>
      <c r="D339" s="766"/>
      <c r="E339" s="321"/>
      <c r="F339" s="321"/>
      <c r="G339" s="309"/>
      <c r="H339" s="309"/>
      <c r="I339" s="308"/>
      <c r="J339" s="307"/>
      <c r="K339" s="309"/>
      <c r="L339" s="308"/>
      <c r="M339" s="308"/>
      <c r="N339" s="700">
        <f t="shared" si="99"/>
        <v>0</v>
      </c>
      <c r="O339" s="701">
        <f t="shared" si="100"/>
        <v>0</v>
      </c>
      <c r="P339" s="702"/>
      <c r="Q339" s="709"/>
      <c r="R339" s="709"/>
      <c r="S339" s="709"/>
      <c r="T339" s="709"/>
      <c r="U339" s="709"/>
      <c r="V339" s="704"/>
      <c r="W339" s="710"/>
      <c r="X339" s="710"/>
      <c r="Y339" s="710"/>
      <c r="Z339" s="711"/>
      <c r="AA339" s="308"/>
      <c r="AB339" s="309"/>
      <c r="AC339" s="309"/>
      <c r="AD339" s="309"/>
      <c r="AE339" s="758"/>
      <c r="AF339" s="758"/>
      <c r="AG339" s="327"/>
      <c r="AH339" s="327"/>
      <c r="AI339" s="308"/>
      <c r="AJ339" s="163"/>
      <c r="AK339" s="164"/>
      <c r="AL339" s="774"/>
      <c r="AM339" s="333"/>
      <c r="AN339" s="334"/>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3.5" x14ac:dyDescent="0.2">
      <c r="A340" s="35"/>
      <c r="B340" s="36"/>
      <c r="C340" s="32">
        <v>268</v>
      </c>
      <c r="D340" s="766"/>
      <c r="E340" s="321"/>
      <c r="F340" s="321"/>
      <c r="G340" s="309"/>
      <c r="H340" s="309"/>
      <c r="I340" s="308"/>
      <c r="J340" s="307"/>
      <c r="K340" s="309"/>
      <c r="L340" s="308"/>
      <c r="M340" s="308"/>
      <c r="N340" s="700">
        <f t="shared" si="99"/>
        <v>0</v>
      </c>
      <c r="O340" s="701">
        <f t="shared" si="100"/>
        <v>0</v>
      </c>
      <c r="P340" s="702"/>
      <c r="Q340" s="709"/>
      <c r="R340" s="709"/>
      <c r="S340" s="709"/>
      <c r="T340" s="709"/>
      <c r="U340" s="709"/>
      <c r="V340" s="704"/>
      <c r="W340" s="710"/>
      <c r="X340" s="710"/>
      <c r="Y340" s="710"/>
      <c r="Z340" s="711"/>
      <c r="AA340" s="308"/>
      <c r="AB340" s="309"/>
      <c r="AC340" s="309"/>
      <c r="AD340" s="309"/>
      <c r="AE340" s="758"/>
      <c r="AF340" s="758"/>
      <c r="AG340" s="327"/>
      <c r="AH340" s="327"/>
      <c r="AI340" s="308"/>
      <c r="AJ340" s="163"/>
      <c r="AK340" s="164"/>
      <c r="AL340" s="774"/>
      <c r="AM340" s="333"/>
      <c r="AN340" s="334"/>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3.5" x14ac:dyDescent="0.2">
      <c r="A341" s="35"/>
      <c r="B341" s="36"/>
      <c r="C341" s="33">
        <v>269</v>
      </c>
      <c r="D341" s="766"/>
      <c r="E341" s="321"/>
      <c r="F341" s="321"/>
      <c r="G341" s="309"/>
      <c r="H341" s="309"/>
      <c r="I341" s="308"/>
      <c r="J341" s="307"/>
      <c r="K341" s="309"/>
      <c r="L341" s="308"/>
      <c r="M341" s="308"/>
      <c r="N341" s="700">
        <f t="shared" si="99"/>
        <v>0</v>
      </c>
      <c r="O341" s="701">
        <f t="shared" si="100"/>
        <v>0</v>
      </c>
      <c r="P341" s="702"/>
      <c r="Q341" s="709"/>
      <c r="R341" s="709"/>
      <c r="S341" s="709"/>
      <c r="T341" s="709"/>
      <c r="U341" s="709"/>
      <c r="V341" s="704"/>
      <c r="W341" s="710"/>
      <c r="X341" s="710"/>
      <c r="Y341" s="710"/>
      <c r="Z341" s="711"/>
      <c r="AA341" s="308"/>
      <c r="AB341" s="309"/>
      <c r="AC341" s="309"/>
      <c r="AD341" s="309"/>
      <c r="AE341" s="758"/>
      <c r="AF341" s="758"/>
      <c r="AG341" s="327"/>
      <c r="AH341" s="327"/>
      <c r="AI341" s="308"/>
      <c r="AJ341" s="163"/>
      <c r="AK341" s="164"/>
      <c r="AL341" s="774"/>
      <c r="AM341" s="333"/>
      <c r="AN341" s="334"/>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3.5" x14ac:dyDescent="0.2">
      <c r="A342" s="35"/>
      <c r="B342" s="36"/>
      <c r="C342" s="33">
        <v>270</v>
      </c>
      <c r="D342" s="766"/>
      <c r="E342" s="321"/>
      <c r="F342" s="321"/>
      <c r="G342" s="309"/>
      <c r="H342" s="309"/>
      <c r="I342" s="308"/>
      <c r="J342" s="307"/>
      <c r="K342" s="309"/>
      <c r="L342" s="308"/>
      <c r="M342" s="308"/>
      <c r="N342" s="700">
        <f t="shared" si="99"/>
        <v>0</v>
      </c>
      <c r="O342" s="701">
        <f t="shared" si="100"/>
        <v>0</v>
      </c>
      <c r="P342" s="702"/>
      <c r="Q342" s="709"/>
      <c r="R342" s="709"/>
      <c r="S342" s="709"/>
      <c r="T342" s="709"/>
      <c r="U342" s="709"/>
      <c r="V342" s="704"/>
      <c r="W342" s="710"/>
      <c r="X342" s="710"/>
      <c r="Y342" s="710"/>
      <c r="Z342" s="711"/>
      <c r="AA342" s="308"/>
      <c r="AB342" s="309"/>
      <c r="AC342" s="309"/>
      <c r="AD342" s="309"/>
      <c r="AE342" s="758"/>
      <c r="AF342" s="758"/>
      <c r="AG342" s="327"/>
      <c r="AH342" s="327"/>
      <c r="AI342" s="308"/>
      <c r="AJ342" s="163"/>
      <c r="AK342" s="164"/>
      <c r="AL342" s="774"/>
      <c r="AM342" s="333"/>
      <c r="AN342" s="334"/>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3.5" x14ac:dyDescent="0.2">
      <c r="A343" s="35"/>
      <c r="B343" s="36"/>
      <c r="C343" s="32">
        <v>271</v>
      </c>
      <c r="D343" s="766"/>
      <c r="E343" s="321"/>
      <c r="F343" s="321"/>
      <c r="G343" s="309"/>
      <c r="H343" s="309"/>
      <c r="I343" s="308"/>
      <c r="J343" s="307"/>
      <c r="K343" s="309"/>
      <c r="L343" s="308"/>
      <c r="M343" s="308"/>
      <c r="N343" s="700">
        <f t="shared" si="99"/>
        <v>0</v>
      </c>
      <c r="O343" s="701">
        <f t="shared" si="100"/>
        <v>0</v>
      </c>
      <c r="P343" s="702"/>
      <c r="Q343" s="709"/>
      <c r="R343" s="709"/>
      <c r="S343" s="709"/>
      <c r="T343" s="709"/>
      <c r="U343" s="709"/>
      <c r="V343" s="704"/>
      <c r="W343" s="710"/>
      <c r="X343" s="710"/>
      <c r="Y343" s="710"/>
      <c r="Z343" s="711"/>
      <c r="AA343" s="308"/>
      <c r="AB343" s="309"/>
      <c r="AC343" s="309"/>
      <c r="AD343" s="309"/>
      <c r="AE343" s="758"/>
      <c r="AF343" s="758"/>
      <c r="AG343" s="327"/>
      <c r="AH343" s="327"/>
      <c r="AI343" s="308"/>
      <c r="AJ343" s="163"/>
      <c r="AK343" s="164"/>
      <c r="AL343" s="774"/>
      <c r="AM343" s="333"/>
      <c r="AN343" s="334"/>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3.5" x14ac:dyDescent="0.2">
      <c r="A344" s="35"/>
      <c r="B344" s="36"/>
      <c r="C344" s="33">
        <v>272</v>
      </c>
      <c r="D344" s="766"/>
      <c r="E344" s="321"/>
      <c r="F344" s="321"/>
      <c r="G344" s="309"/>
      <c r="H344" s="309"/>
      <c r="I344" s="308"/>
      <c r="J344" s="307"/>
      <c r="K344" s="309"/>
      <c r="L344" s="308"/>
      <c r="M344" s="308"/>
      <c r="N344" s="700">
        <f t="shared" si="99"/>
        <v>0</v>
      </c>
      <c r="O344" s="701">
        <f t="shared" si="100"/>
        <v>0</v>
      </c>
      <c r="P344" s="702"/>
      <c r="Q344" s="709"/>
      <c r="R344" s="709"/>
      <c r="S344" s="709"/>
      <c r="T344" s="709"/>
      <c r="U344" s="709"/>
      <c r="V344" s="704"/>
      <c r="W344" s="710"/>
      <c r="X344" s="710"/>
      <c r="Y344" s="710"/>
      <c r="Z344" s="711"/>
      <c r="AA344" s="308"/>
      <c r="AB344" s="309"/>
      <c r="AC344" s="309"/>
      <c r="AD344" s="309"/>
      <c r="AE344" s="758"/>
      <c r="AF344" s="758"/>
      <c r="AG344" s="327"/>
      <c r="AH344" s="327"/>
      <c r="AI344" s="308"/>
      <c r="AJ344" s="163"/>
      <c r="AK344" s="164"/>
      <c r="AL344" s="774"/>
      <c r="AM344" s="333"/>
      <c r="AN344" s="334"/>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3.5" x14ac:dyDescent="0.2">
      <c r="A345" s="35"/>
      <c r="B345" s="36"/>
      <c r="C345" s="33">
        <v>273</v>
      </c>
      <c r="D345" s="766"/>
      <c r="E345" s="321"/>
      <c r="F345" s="321"/>
      <c r="G345" s="309"/>
      <c r="H345" s="309"/>
      <c r="I345" s="308"/>
      <c r="J345" s="307"/>
      <c r="K345" s="309"/>
      <c r="L345" s="308"/>
      <c r="M345" s="308"/>
      <c r="N345" s="700">
        <f t="shared" si="99"/>
        <v>0</v>
      </c>
      <c r="O345" s="701">
        <f t="shared" si="100"/>
        <v>0</v>
      </c>
      <c r="P345" s="702"/>
      <c r="Q345" s="709"/>
      <c r="R345" s="709"/>
      <c r="S345" s="709"/>
      <c r="T345" s="709"/>
      <c r="U345" s="709"/>
      <c r="V345" s="704"/>
      <c r="W345" s="710"/>
      <c r="X345" s="710"/>
      <c r="Y345" s="710"/>
      <c r="Z345" s="711"/>
      <c r="AA345" s="308"/>
      <c r="AB345" s="309"/>
      <c r="AC345" s="309"/>
      <c r="AD345" s="309"/>
      <c r="AE345" s="758"/>
      <c r="AF345" s="758"/>
      <c r="AG345" s="327"/>
      <c r="AH345" s="327"/>
      <c r="AI345" s="308"/>
      <c r="AJ345" s="163"/>
      <c r="AK345" s="164"/>
      <c r="AL345" s="774"/>
      <c r="AM345" s="333"/>
      <c r="AN345" s="334"/>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3.5" x14ac:dyDescent="0.2">
      <c r="A346" s="35"/>
      <c r="B346" s="36"/>
      <c r="C346" s="32">
        <v>274</v>
      </c>
      <c r="D346" s="766"/>
      <c r="E346" s="321"/>
      <c r="F346" s="321"/>
      <c r="G346" s="309"/>
      <c r="H346" s="309"/>
      <c r="I346" s="308"/>
      <c r="J346" s="307"/>
      <c r="K346" s="309"/>
      <c r="L346" s="308"/>
      <c r="M346" s="308"/>
      <c r="N346" s="700">
        <f t="shared" si="99"/>
        <v>0</v>
      </c>
      <c r="O346" s="701">
        <f t="shared" si="100"/>
        <v>0</v>
      </c>
      <c r="P346" s="702"/>
      <c r="Q346" s="709"/>
      <c r="R346" s="709"/>
      <c r="S346" s="709"/>
      <c r="T346" s="709"/>
      <c r="U346" s="709"/>
      <c r="V346" s="704"/>
      <c r="W346" s="710"/>
      <c r="X346" s="710"/>
      <c r="Y346" s="710"/>
      <c r="Z346" s="711"/>
      <c r="AA346" s="308"/>
      <c r="AB346" s="309"/>
      <c r="AC346" s="309"/>
      <c r="AD346" s="309"/>
      <c r="AE346" s="758"/>
      <c r="AF346" s="758"/>
      <c r="AG346" s="327"/>
      <c r="AH346" s="327"/>
      <c r="AI346" s="308"/>
      <c r="AJ346" s="163"/>
      <c r="AK346" s="164"/>
      <c r="AL346" s="774"/>
      <c r="AM346" s="333"/>
      <c r="AN346" s="334"/>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3.5" x14ac:dyDescent="0.2">
      <c r="A347" s="35"/>
      <c r="B347" s="36"/>
      <c r="C347" s="33">
        <v>275</v>
      </c>
      <c r="D347" s="766"/>
      <c r="E347" s="321"/>
      <c r="F347" s="321"/>
      <c r="G347" s="309"/>
      <c r="H347" s="309"/>
      <c r="I347" s="308"/>
      <c r="J347" s="307"/>
      <c r="K347" s="309"/>
      <c r="L347" s="308"/>
      <c r="M347" s="308"/>
      <c r="N347" s="700">
        <f t="shared" si="99"/>
        <v>0</v>
      </c>
      <c r="O347" s="701">
        <f t="shared" si="100"/>
        <v>0</v>
      </c>
      <c r="P347" s="702"/>
      <c r="Q347" s="709"/>
      <c r="R347" s="709"/>
      <c r="S347" s="709"/>
      <c r="T347" s="709"/>
      <c r="U347" s="709"/>
      <c r="V347" s="704"/>
      <c r="W347" s="710"/>
      <c r="X347" s="710"/>
      <c r="Y347" s="710"/>
      <c r="Z347" s="711"/>
      <c r="AA347" s="308"/>
      <c r="AB347" s="309"/>
      <c r="AC347" s="309"/>
      <c r="AD347" s="309"/>
      <c r="AE347" s="758"/>
      <c r="AF347" s="758"/>
      <c r="AG347" s="327"/>
      <c r="AH347" s="327"/>
      <c r="AI347" s="308"/>
      <c r="AJ347" s="163"/>
      <c r="AK347" s="164"/>
      <c r="AL347" s="774"/>
      <c r="AM347" s="333"/>
      <c r="AN347" s="334"/>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3.5" x14ac:dyDescent="0.2">
      <c r="A348" s="35"/>
      <c r="B348" s="36"/>
      <c r="C348" s="33">
        <v>276</v>
      </c>
      <c r="D348" s="766"/>
      <c r="E348" s="321"/>
      <c r="F348" s="321"/>
      <c r="G348" s="309"/>
      <c r="H348" s="309"/>
      <c r="I348" s="308"/>
      <c r="J348" s="307"/>
      <c r="K348" s="309"/>
      <c r="L348" s="308"/>
      <c r="M348" s="308"/>
      <c r="N348" s="700">
        <f t="shared" si="99"/>
        <v>0</v>
      </c>
      <c r="O348" s="701">
        <f t="shared" si="100"/>
        <v>0</v>
      </c>
      <c r="P348" s="702"/>
      <c r="Q348" s="709"/>
      <c r="R348" s="709"/>
      <c r="S348" s="709"/>
      <c r="T348" s="709"/>
      <c r="U348" s="709"/>
      <c r="V348" s="704"/>
      <c r="W348" s="710"/>
      <c r="X348" s="710"/>
      <c r="Y348" s="710"/>
      <c r="Z348" s="711"/>
      <c r="AA348" s="308"/>
      <c r="AB348" s="309"/>
      <c r="AC348" s="309"/>
      <c r="AD348" s="309"/>
      <c r="AE348" s="758"/>
      <c r="AF348" s="758"/>
      <c r="AG348" s="327"/>
      <c r="AH348" s="327"/>
      <c r="AI348" s="308"/>
      <c r="AJ348" s="163"/>
      <c r="AK348" s="164"/>
      <c r="AL348" s="774"/>
      <c r="AM348" s="333"/>
      <c r="AN348" s="334"/>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3.5" x14ac:dyDescent="0.2">
      <c r="A349" s="35"/>
      <c r="B349" s="36"/>
      <c r="C349" s="32">
        <v>277</v>
      </c>
      <c r="D349" s="766"/>
      <c r="E349" s="321"/>
      <c r="F349" s="321"/>
      <c r="G349" s="309"/>
      <c r="H349" s="309"/>
      <c r="I349" s="308"/>
      <c r="J349" s="307"/>
      <c r="K349" s="309"/>
      <c r="L349" s="308"/>
      <c r="M349" s="308"/>
      <c r="N349" s="700">
        <f t="shared" si="99"/>
        <v>0</v>
      </c>
      <c r="O349" s="701">
        <f t="shared" si="100"/>
        <v>0</v>
      </c>
      <c r="P349" s="702"/>
      <c r="Q349" s="709"/>
      <c r="R349" s="709"/>
      <c r="S349" s="709"/>
      <c r="T349" s="709"/>
      <c r="U349" s="709"/>
      <c r="V349" s="704"/>
      <c r="W349" s="710"/>
      <c r="X349" s="710"/>
      <c r="Y349" s="710"/>
      <c r="Z349" s="711"/>
      <c r="AA349" s="308"/>
      <c r="AB349" s="309"/>
      <c r="AC349" s="309"/>
      <c r="AD349" s="309"/>
      <c r="AE349" s="758"/>
      <c r="AF349" s="758"/>
      <c r="AG349" s="327"/>
      <c r="AH349" s="327"/>
      <c r="AI349" s="308"/>
      <c r="AJ349" s="163"/>
      <c r="AK349" s="164"/>
      <c r="AL349" s="774"/>
      <c r="AM349" s="333"/>
      <c r="AN349" s="334"/>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3.5" x14ac:dyDescent="0.2">
      <c r="A350" s="35"/>
      <c r="B350" s="36"/>
      <c r="C350" s="33">
        <v>278</v>
      </c>
      <c r="D350" s="766"/>
      <c r="E350" s="321"/>
      <c r="F350" s="321"/>
      <c r="G350" s="309"/>
      <c r="H350" s="309"/>
      <c r="I350" s="308"/>
      <c r="J350" s="307"/>
      <c r="K350" s="309"/>
      <c r="L350" s="308"/>
      <c r="M350" s="308"/>
      <c r="N350" s="700">
        <f t="shared" si="99"/>
        <v>0</v>
      </c>
      <c r="O350" s="701">
        <f t="shared" si="100"/>
        <v>0</v>
      </c>
      <c r="P350" s="702"/>
      <c r="Q350" s="709"/>
      <c r="R350" s="709"/>
      <c r="S350" s="709"/>
      <c r="T350" s="709"/>
      <c r="U350" s="709"/>
      <c r="V350" s="704"/>
      <c r="W350" s="710"/>
      <c r="X350" s="710"/>
      <c r="Y350" s="710"/>
      <c r="Z350" s="711"/>
      <c r="AA350" s="308"/>
      <c r="AB350" s="309"/>
      <c r="AC350" s="309"/>
      <c r="AD350" s="309"/>
      <c r="AE350" s="758"/>
      <c r="AF350" s="758"/>
      <c r="AG350" s="327"/>
      <c r="AH350" s="327"/>
      <c r="AI350" s="308"/>
      <c r="AJ350" s="163"/>
      <c r="AK350" s="164"/>
      <c r="AL350" s="774"/>
      <c r="AM350" s="333"/>
      <c r="AN350" s="334"/>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3.5" x14ac:dyDescent="0.2">
      <c r="A351" s="35"/>
      <c r="B351" s="36"/>
      <c r="C351" s="33">
        <v>279</v>
      </c>
      <c r="D351" s="766"/>
      <c r="E351" s="321"/>
      <c r="F351" s="321"/>
      <c r="G351" s="309"/>
      <c r="H351" s="309"/>
      <c r="I351" s="308"/>
      <c r="J351" s="307"/>
      <c r="K351" s="309"/>
      <c r="L351" s="308"/>
      <c r="M351" s="308"/>
      <c r="N351" s="700">
        <f t="shared" si="99"/>
        <v>0</v>
      </c>
      <c r="O351" s="701">
        <f t="shared" si="100"/>
        <v>0</v>
      </c>
      <c r="P351" s="702"/>
      <c r="Q351" s="709"/>
      <c r="R351" s="709"/>
      <c r="S351" s="709"/>
      <c r="T351" s="709"/>
      <c r="U351" s="709"/>
      <c r="V351" s="704"/>
      <c r="W351" s="710"/>
      <c r="X351" s="710"/>
      <c r="Y351" s="710"/>
      <c r="Z351" s="711"/>
      <c r="AA351" s="308"/>
      <c r="AB351" s="309"/>
      <c r="AC351" s="309"/>
      <c r="AD351" s="309"/>
      <c r="AE351" s="758"/>
      <c r="AF351" s="758"/>
      <c r="AG351" s="327"/>
      <c r="AH351" s="327"/>
      <c r="AI351" s="308"/>
      <c r="AJ351" s="163"/>
      <c r="AK351" s="164"/>
      <c r="AL351" s="774"/>
      <c r="AM351" s="333"/>
      <c r="AN351" s="334"/>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3.5" x14ac:dyDescent="0.2">
      <c r="A352" s="35"/>
      <c r="B352" s="36"/>
      <c r="C352" s="32">
        <v>280</v>
      </c>
      <c r="D352" s="766"/>
      <c r="E352" s="321"/>
      <c r="F352" s="321"/>
      <c r="G352" s="309"/>
      <c r="H352" s="309"/>
      <c r="I352" s="308"/>
      <c r="J352" s="307"/>
      <c r="K352" s="309"/>
      <c r="L352" s="308"/>
      <c r="M352" s="308"/>
      <c r="N352" s="700">
        <f t="shared" si="99"/>
        <v>0</v>
      </c>
      <c r="O352" s="701">
        <f t="shared" si="100"/>
        <v>0</v>
      </c>
      <c r="P352" s="702"/>
      <c r="Q352" s="709"/>
      <c r="R352" s="709"/>
      <c r="S352" s="709"/>
      <c r="T352" s="709"/>
      <c r="U352" s="709"/>
      <c r="V352" s="704"/>
      <c r="W352" s="710"/>
      <c r="X352" s="710"/>
      <c r="Y352" s="710"/>
      <c r="Z352" s="711"/>
      <c r="AA352" s="308"/>
      <c r="AB352" s="309"/>
      <c r="AC352" s="309"/>
      <c r="AD352" s="309"/>
      <c r="AE352" s="758"/>
      <c r="AF352" s="758"/>
      <c r="AG352" s="327"/>
      <c r="AH352" s="327"/>
      <c r="AI352" s="308"/>
      <c r="AJ352" s="163"/>
      <c r="AK352" s="164"/>
      <c r="AL352" s="774"/>
      <c r="AM352" s="333"/>
      <c r="AN352" s="334"/>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3.5" x14ac:dyDescent="0.2">
      <c r="A353" s="35"/>
      <c r="B353" s="36"/>
      <c r="C353" s="33">
        <v>281</v>
      </c>
      <c r="D353" s="766"/>
      <c r="E353" s="321"/>
      <c r="F353" s="321"/>
      <c r="G353" s="309"/>
      <c r="H353" s="309"/>
      <c r="I353" s="308"/>
      <c r="J353" s="307"/>
      <c r="K353" s="309"/>
      <c r="L353" s="308"/>
      <c r="M353" s="308"/>
      <c r="N353" s="700">
        <f t="shared" si="99"/>
        <v>0</v>
      </c>
      <c r="O353" s="701">
        <f t="shared" si="100"/>
        <v>0</v>
      </c>
      <c r="P353" s="702"/>
      <c r="Q353" s="709"/>
      <c r="R353" s="709"/>
      <c r="S353" s="709"/>
      <c r="T353" s="709"/>
      <c r="U353" s="709"/>
      <c r="V353" s="704"/>
      <c r="W353" s="710"/>
      <c r="X353" s="710"/>
      <c r="Y353" s="710"/>
      <c r="Z353" s="711"/>
      <c r="AA353" s="308"/>
      <c r="AB353" s="309"/>
      <c r="AC353" s="309"/>
      <c r="AD353" s="309"/>
      <c r="AE353" s="758"/>
      <c r="AF353" s="758"/>
      <c r="AG353" s="327"/>
      <c r="AH353" s="327"/>
      <c r="AI353" s="308"/>
      <c r="AJ353" s="163"/>
      <c r="AK353" s="164"/>
      <c r="AL353" s="774"/>
      <c r="AM353" s="333"/>
      <c r="AN353" s="334"/>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3.5" x14ac:dyDescent="0.2">
      <c r="A354" s="35"/>
      <c r="B354" s="36"/>
      <c r="C354" s="33">
        <v>282</v>
      </c>
      <c r="D354" s="766"/>
      <c r="E354" s="321"/>
      <c r="F354" s="321"/>
      <c r="G354" s="309"/>
      <c r="H354" s="309"/>
      <c r="I354" s="308"/>
      <c r="J354" s="307"/>
      <c r="K354" s="309"/>
      <c r="L354" s="308"/>
      <c r="M354" s="308"/>
      <c r="N354" s="700">
        <f t="shared" si="99"/>
        <v>0</v>
      </c>
      <c r="O354" s="701">
        <f t="shared" si="100"/>
        <v>0</v>
      </c>
      <c r="P354" s="702"/>
      <c r="Q354" s="709"/>
      <c r="R354" s="709"/>
      <c r="S354" s="709"/>
      <c r="T354" s="709"/>
      <c r="U354" s="709"/>
      <c r="V354" s="704"/>
      <c r="W354" s="710"/>
      <c r="X354" s="710"/>
      <c r="Y354" s="710"/>
      <c r="Z354" s="711"/>
      <c r="AA354" s="308"/>
      <c r="AB354" s="309"/>
      <c r="AC354" s="309"/>
      <c r="AD354" s="309"/>
      <c r="AE354" s="758"/>
      <c r="AF354" s="758"/>
      <c r="AG354" s="327"/>
      <c r="AH354" s="327"/>
      <c r="AI354" s="308"/>
      <c r="AJ354" s="163"/>
      <c r="AK354" s="164"/>
      <c r="AL354" s="774"/>
      <c r="AM354" s="333"/>
      <c r="AN354" s="334"/>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3.5" x14ac:dyDescent="0.2">
      <c r="A355" s="35"/>
      <c r="B355" s="36"/>
      <c r="C355" s="32">
        <v>283</v>
      </c>
      <c r="D355" s="766"/>
      <c r="E355" s="321"/>
      <c r="F355" s="321"/>
      <c r="G355" s="309"/>
      <c r="H355" s="309"/>
      <c r="I355" s="308"/>
      <c r="J355" s="307"/>
      <c r="K355" s="309"/>
      <c r="L355" s="308"/>
      <c r="M355" s="308"/>
      <c r="N355" s="700">
        <f t="shared" si="99"/>
        <v>0</v>
      </c>
      <c r="O355" s="701">
        <f t="shared" si="100"/>
        <v>0</v>
      </c>
      <c r="P355" s="702"/>
      <c r="Q355" s="709"/>
      <c r="R355" s="709"/>
      <c r="S355" s="709"/>
      <c r="T355" s="709"/>
      <c r="U355" s="709"/>
      <c r="V355" s="704"/>
      <c r="W355" s="710"/>
      <c r="X355" s="710"/>
      <c r="Y355" s="710"/>
      <c r="Z355" s="711"/>
      <c r="AA355" s="308"/>
      <c r="AB355" s="309"/>
      <c r="AC355" s="309"/>
      <c r="AD355" s="309"/>
      <c r="AE355" s="758"/>
      <c r="AF355" s="758"/>
      <c r="AG355" s="327"/>
      <c r="AH355" s="327"/>
      <c r="AI355" s="308"/>
      <c r="AJ355" s="163"/>
      <c r="AK355" s="164"/>
      <c r="AL355" s="774"/>
      <c r="AM355" s="333"/>
      <c r="AN355" s="334"/>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3.5" x14ac:dyDescent="0.2">
      <c r="A356" s="35"/>
      <c r="B356" s="36"/>
      <c r="C356" s="33">
        <v>284</v>
      </c>
      <c r="D356" s="766"/>
      <c r="E356" s="321"/>
      <c r="F356" s="321"/>
      <c r="G356" s="309"/>
      <c r="H356" s="309"/>
      <c r="I356" s="308"/>
      <c r="J356" s="307"/>
      <c r="K356" s="309"/>
      <c r="L356" s="308"/>
      <c r="M356" s="308"/>
      <c r="N356" s="700">
        <f t="shared" si="99"/>
        <v>0</v>
      </c>
      <c r="O356" s="701">
        <f t="shared" si="100"/>
        <v>0</v>
      </c>
      <c r="P356" s="702"/>
      <c r="Q356" s="709"/>
      <c r="R356" s="709"/>
      <c r="S356" s="709"/>
      <c r="T356" s="709"/>
      <c r="U356" s="709"/>
      <c r="V356" s="704"/>
      <c r="W356" s="710"/>
      <c r="X356" s="710"/>
      <c r="Y356" s="710"/>
      <c r="Z356" s="711"/>
      <c r="AA356" s="308"/>
      <c r="AB356" s="309"/>
      <c r="AC356" s="309"/>
      <c r="AD356" s="309"/>
      <c r="AE356" s="758"/>
      <c r="AF356" s="758"/>
      <c r="AG356" s="327"/>
      <c r="AH356" s="327"/>
      <c r="AI356" s="308"/>
      <c r="AJ356" s="163"/>
      <c r="AK356" s="164"/>
      <c r="AL356" s="774"/>
      <c r="AM356" s="333"/>
      <c r="AN356" s="334"/>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3.5" x14ac:dyDescent="0.2">
      <c r="A357" s="35"/>
      <c r="B357" s="36"/>
      <c r="C357" s="33">
        <v>285</v>
      </c>
      <c r="D357" s="766"/>
      <c r="E357" s="321"/>
      <c r="F357" s="321"/>
      <c r="G357" s="309"/>
      <c r="H357" s="309"/>
      <c r="I357" s="308"/>
      <c r="J357" s="307"/>
      <c r="K357" s="309"/>
      <c r="L357" s="308"/>
      <c r="M357" s="308"/>
      <c r="N357" s="700">
        <f t="shared" si="99"/>
        <v>0</v>
      </c>
      <c r="O357" s="701">
        <f t="shared" si="100"/>
        <v>0</v>
      </c>
      <c r="P357" s="702"/>
      <c r="Q357" s="709"/>
      <c r="R357" s="709"/>
      <c r="S357" s="709"/>
      <c r="T357" s="709"/>
      <c r="U357" s="709"/>
      <c r="V357" s="704"/>
      <c r="W357" s="710"/>
      <c r="X357" s="710"/>
      <c r="Y357" s="710"/>
      <c r="Z357" s="711"/>
      <c r="AA357" s="308"/>
      <c r="AB357" s="309"/>
      <c r="AC357" s="309"/>
      <c r="AD357" s="309"/>
      <c r="AE357" s="758"/>
      <c r="AF357" s="758"/>
      <c r="AG357" s="327"/>
      <c r="AH357" s="327"/>
      <c r="AI357" s="308"/>
      <c r="AJ357" s="163"/>
      <c r="AK357" s="164"/>
      <c r="AL357" s="774"/>
      <c r="AM357" s="333"/>
      <c r="AN357" s="334"/>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3.5" x14ac:dyDescent="0.2">
      <c r="A358" s="35"/>
      <c r="B358" s="36"/>
      <c r="C358" s="32">
        <v>286</v>
      </c>
      <c r="D358" s="766"/>
      <c r="E358" s="321"/>
      <c r="F358" s="321"/>
      <c r="G358" s="309"/>
      <c r="H358" s="309"/>
      <c r="I358" s="308"/>
      <c r="J358" s="307"/>
      <c r="K358" s="309"/>
      <c r="L358" s="308"/>
      <c r="M358" s="308"/>
      <c r="N358" s="700">
        <f t="shared" si="99"/>
        <v>0</v>
      </c>
      <c r="O358" s="701">
        <f t="shared" si="100"/>
        <v>0</v>
      </c>
      <c r="P358" s="702"/>
      <c r="Q358" s="709"/>
      <c r="R358" s="709"/>
      <c r="S358" s="709"/>
      <c r="T358" s="709"/>
      <c r="U358" s="709"/>
      <c r="V358" s="704"/>
      <c r="W358" s="710"/>
      <c r="X358" s="710"/>
      <c r="Y358" s="710"/>
      <c r="Z358" s="711"/>
      <c r="AA358" s="308"/>
      <c r="AB358" s="309"/>
      <c r="AC358" s="309"/>
      <c r="AD358" s="309"/>
      <c r="AE358" s="758"/>
      <c r="AF358" s="758"/>
      <c r="AG358" s="327"/>
      <c r="AH358" s="327"/>
      <c r="AI358" s="308"/>
      <c r="AJ358" s="163"/>
      <c r="AK358" s="164"/>
      <c r="AL358" s="774"/>
      <c r="AM358" s="333"/>
      <c r="AN358" s="334"/>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3.5" x14ac:dyDescent="0.2">
      <c r="A359" s="35"/>
      <c r="B359" s="36"/>
      <c r="C359" s="33">
        <v>287</v>
      </c>
      <c r="D359" s="766"/>
      <c r="E359" s="321"/>
      <c r="F359" s="321"/>
      <c r="G359" s="309"/>
      <c r="H359" s="309"/>
      <c r="I359" s="308"/>
      <c r="J359" s="307"/>
      <c r="K359" s="309"/>
      <c r="L359" s="308"/>
      <c r="M359" s="308"/>
      <c r="N359" s="700">
        <f t="shared" si="99"/>
        <v>0</v>
      </c>
      <c r="O359" s="701">
        <f t="shared" si="100"/>
        <v>0</v>
      </c>
      <c r="P359" s="702"/>
      <c r="Q359" s="709"/>
      <c r="R359" s="709"/>
      <c r="S359" s="709"/>
      <c r="T359" s="709"/>
      <c r="U359" s="709"/>
      <c r="V359" s="704"/>
      <c r="W359" s="710"/>
      <c r="X359" s="710"/>
      <c r="Y359" s="710"/>
      <c r="Z359" s="711"/>
      <c r="AA359" s="308"/>
      <c r="AB359" s="309"/>
      <c r="AC359" s="309"/>
      <c r="AD359" s="309"/>
      <c r="AE359" s="758"/>
      <c r="AF359" s="758"/>
      <c r="AG359" s="327"/>
      <c r="AH359" s="327"/>
      <c r="AI359" s="308"/>
      <c r="AJ359" s="163"/>
      <c r="AK359" s="164"/>
      <c r="AL359" s="774"/>
      <c r="AM359" s="333"/>
      <c r="AN359" s="334"/>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3.5" x14ac:dyDescent="0.2">
      <c r="A360" s="35"/>
      <c r="B360" s="36"/>
      <c r="C360" s="33">
        <v>288</v>
      </c>
      <c r="D360" s="766"/>
      <c r="E360" s="321"/>
      <c r="F360" s="321"/>
      <c r="G360" s="309"/>
      <c r="H360" s="309"/>
      <c r="I360" s="308"/>
      <c r="J360" s="307"/>
      <c r="K360" s="309"/>
      <c r="L360" s="308"/>
      <c r="M360" s="308"/>
      <c r="N360" s="700">
        <f t="shared" si="99"/>
        <v>0</v>
      </c>
      <c r="O360" s="701">
        <f t="shared" si="100"/>
        <v>0</v>
      </c>
      <c r="P360" s="702"/>
      <c r="Q360" s="709"/>
      <c r="R360" s="709"/>
      <c r="S360" s="709"/>
      <c r="T360" s="709"/>
      <c r="U360" s="709"/>
      <c r="V360" s="704"/>
      <c r="W360" s="710"/>
      <c r="X360" s="710"/>
      <c r="Y360" s="710"/>
      <c r="Z360" s="711"/>
      <c r="AA360" s="308"/>
      <c r="AB360" s="309"/>
      <c r="AC360" s="309"/>
      <c r="AD360" s="309"/>
      <c r="AE360" s="758"/>
      <c r="AF360" s="758"/>
      <c r="AG360" s="327"/>
      <c r="AH360" s="327"/>
      <c r="AI360" s="308"/>
      <c r="AJ360" s="163"/>
      <c r="AK360" s="164"/>
      <c r="AL360" s="774"/>
      <c r="AM360" s="333"/>
      <c r="AN360" s="334"/>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3.5" x14ac:dyDescent="0.2">
      <c r="A361" s="35"/>
      <c r="B361" s="36"/>
      <c r="C361" s="32">
        <v>289</v>
      </c>
      <c r="D361" s="766"/>
      <c r="E361" s="321"/>
      <c r="F361" s="321"/>
      <c r="G361" s="309"/>
      <c r="H361" s="309"/>
      <c r="I361" s="308"/>
      <c r="J361" s="307"/>
      <c r="K361" s="309"/>
      <c r="L361" s="308"/>
      <c r="M361" s="308"/>
      <c r="N361" s="700">
        <f t="shared" si="99"/>
        <v>0</v>
      </c>
      <c r="O361" s="701">
        <f t="shared" si="100"/>
        <v>0</v>
      </c>
      <c r="P361" s="702"/>
      <c r="Q361" s="709"/>
      <c r="R361" s="709"/>
      <c r="S361" s="709"/>
      <c r="T361" s="709"/>
      <c r="U361" s="709"/>
      <c r="V361" s="704"/>
      <c r="W361" s="710"/>
      <c r="X361" s="710"/>
      <c r="Y361" s="710"/>
      <c r="Z361" s="711"/>
      <c r="AA361" s="308"/>
      <c r="AB361" s="309"/>
      <c r="AC361" s="309"/>
      <c r="AD361" s="309"/>
      <c r="AE361" s="758"/>
      <c r="AF361" s="758"/>
      <c r="AG361" s="327"/>
      <c r="AH361" s="327"/>
      <c r="AI361" s="308"/>
      <c r="AJ361" s="163"/>
      <c r="AK361" s="164"/>
      <c r="AL361" s="774"/>
      <c r="AM361" s="333"/>
      <c r="AN361" s="334"/>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3.5" x14ac:dyDescent="0.2">
      <c r="A362" s="35"/>
      <c r="B362" s="36"/>
      <c r="C362" s="33">
        <v>290</v>
      </c>
      <c r="D362" s="766"/>
      <c r="E362" s="321"/>
      <c r="F362" s="321"/>
      <c r="G362" s="309"/>
      <c r="H362" s="309"/>
      <c r="I362" s="308"/>
      <c r="J362" s="307"/>
      <c r="K362" s="309"/>
      <c r="L362" s="308"/>
      <c r="M362" s="308"/>
      <c r="N362" s="700">
        <f t="shared" si="99"/>
        <v>0</v>
      </c>
      <c r="O362" s="701">
        <f t="shared" si="100"/>
        <v>0</v>
      </c>
      <c r="P362" s="702"/>
      <c r="Q362" s="709"/>
      <c r="R362" s="709"/>
      <c r="S362" s="709"/>
      <c r="T362" s="709"/>
      <c r="U362" s="709"/>
      <c r="V362" s="704"/>
      <c r="W362" s="710"/>
      <c r="X362" s="710"/>
      <c r="Y362" s="710"/>
      <c r="Z362" s="711"/>
      <c r="AA362" s="308"/>
      <c r="AB362" s="309"/>
      <c r="AC362" s="309"/>
      <c r="AD362" s="309"/>
      <c r="AE362" s="758"/>
      <c r="AF362" s="758"/>
      <c r="AG362" s="327"/>
      <c r="AH362" s="327"/>
      <c r="AI362" s="308"/>
      <c r="AJ362" s="163"/>
      <c r="AK362" s="164"/>
      <c r="AL362" s="774"/>
      <c r="AM362" s="333"/>
      <c r="AN362" s="334"/>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3.5" x14ac:dyDescent="0.2">
      <c r="A363" s="35"/>
      <c r="B363" s="36"/>
      <c r="C363" s="33">
        <v>291</v>
      </c>
      <c r="D363" s="766"/>
      <c r="E363" s="321"/>
      <c r="F363" s="321"/>
      <c r="G363" s="309"/>
      <c r="H363" s="309"/>
      <c r="I363" s="308"/>
      <c r="J363" s="307"/>
      <c r="K363" s="309"/>
      <c r="L363" s="308"/>
      <c r="M363" s="308"/>
      <c r="N363" s="700">
        <f t="shared" si="99"/>
        <v>0</v>
      </c>
      <c r="O363" s="701">
        <f t="shared" si="100"/>
        <v>0</v>
      </c>
      <c r="P363" s="702"/>
      <c r="Q363" s="709"/>
      <c r="R363" s="709"/>
      <c r="S363" s="709"/>
      <c r="T363" s="709"/>
      <c r="U363" s="709"/>
      <c r="V363" s="704"/>
      <c r="W363" s="710"/>
      <c r="X363" s="710"/>
      <c r="Y363" s="710"/>
      <c r="Z363" s="711"/>
      <c r="AA363" s="308"/>
      <c r="AB363" s="309"/>
      <c r="AC363" s="309"/>
      <c r="AD363" s="309"/>
      <c r="AE363" s="758"/>
      <c r="AF363" s="758"/>
      <c r="AG363" s="327"/>
      <c r="AH363" s="327"/>
      <c r="AI363" s="308"/>
      <c r="AJ363" s="163"/>
      <c r="AK363" s="164"/>
      <c r="AL363" s="774"/>
      <c r="AM363" s="333"/>
      <c r="AN363" s="334"/>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3.5" x14ac:dyDescent="0.2">
      <c r="A364" s="35"/>
      <c r="B364" s="36"/>
      <c r="C364" s="32">
        <v>292</v>
      </c>
      <c r="D364" s="766"/>
      <c r="E364" s="321"/>
      <c r="F364" s="321"/>
      <c r="G364" s="309"/>
      <c r="H364" s="309"/>
      <c r="I364" s="308"/>
      <c r="J364" s="307"/>
      <c r="K364" s="309"/>
      <c r="L364" s="308"/>
      <c r="M364" s="308"/>
      <c r="N364" s="700">
        <f t="shared" si="99"/>
        <v>0</v>
      </c>
      <c r="O364" s="701">
        <f t="shared" si="100"/>
        <v>0</v>
      </c>
      <c r="P364" s="702"/>
      <c r="Q364" s="709"/>
      <c r="R364" s="709"/>
      <c r="S364" s="709"/>
      <c r="T364" s="709"/>
      <c r="U364" s="709"/>
      <c r="V364" s="704"/>
      <c r="W364" s="710"/>
      <c r="X364" s="710"/>
      <c r="Y364" s="710"/>
      <c r="Z364" s="711"/>
      <c r="AA364" s="308"/>
      <c r="AB364" s="309"/>
      <c r="AC364" s="309"/>
      <c r="AD364" s="309"/>
      <c r="AE364" s="758"/>
      <c r="AF364" s="758"/>
      <c r="AG364" s="327"/>
      <c r="AH364" s="327"/>
      <c r="AI364" s="308"/>
      <c r="AJ364" s="163"/>
      <c r="AK364" s="164"/>
      <c r="AL364" s="774"/>
      <c r="AM364" s="333"/>
      <c r="AN364" s="334"/>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3.5" x14ac:dyDescent="0.2">
      <c r="A365" s="35"/>
      <c r="B365" s="36"/>
      <c r="C365" s="33">
        <v>293</v>
      </c>
      <c r="D365" s="766"/>
      <c r="E365" s="321"/>
      <c r="F365" s="321"/>
      <c r="G365" s="309"/>
      <c r="H365" s="309"/>
      <c r="I365" s="308"/>
      <c r="J365" s="307"/>
      <c r="K365" s="309"/>
      <c r="L365" s="308"/>
      <c r="M365" s="308"/>
      <c r="N365" s="700">
        <f t="shared" si="99"/>
        <v>0</v>
      </c>
      <c r="O365" s="701">
        <f t="shared" si="100"/>
        <v>0</v>
      </c>
      <c r="P365" s="702"/>
      <c r="Q365" s="709"/>
      <c r="R365" s="709"/>
      <c r="S365" s="709"/>
      <c r="T365" s="709"/>
      <c r="U365" s="709"/>
      <c r="V365" s="704"/>
      <c r="W365" s="710"/>
      <c r="X365" s="710"/>
      <c r="Y365" s="710"/>
      <c r="Z365" s="711"/>
      <c r="AA365" s="308"/>
      <c r="AB365" s="309"/>
      <c r="AC365" s="309"/>
      <c r="AD365" s="309"/>
      <c r="AE365" s="758"/>
      <c r="AF365" s="758"/>
      <c r="AG365" s="327"/>
      <c r="AH365" s="327"/>
      <c r="AI365" s="308"/>
      <c r="AJ365" s="163"/>
      <c r="AK365" s="164"/>
      <c r="AL365" s="774"/>
      <c r="AM365" s="333"/>
      <c r="AN365" s="334"/>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3.5" x14ac:dyDescent="0.2">
      <c r="A366" s="35"/>
      <c r="B366" s="36"/>
      <c r="C366" s="33">
        <v>294</v>
      </c>
      <c r="D366" s="766"/>
      <c r="E366" s="321"/>
      <c r="F366" s="321"/>
      <c r="G366" s="309"/>
      <c r="H366" s="309"/>
      <c r="I366" s="308"/>
      <c r="J366" s="307"/>
      <c r="K366" s="309"/>
      <c r="L366" s="308"/>
      <c r="M366" s="308"/>
      <c r="N366" s="700">
        <f t="shared" si="99"/>
        <v>0</v>
      </c>
      <c r="O366" s="701">
        <f t="shared" si="100"/>
        <v>0</v>
      </c>
      <c r="P366" s="702"/>
      <c r="Q366" s="709"/>
      <c r="R366" s="709"/>
      <c r="S366" s="709"/>
      <c r="T366" s="709"/>
      <c r="U366" s="709"/>
      <c r="V366" s="704"/>
      <c r="W366" s="710"/>
      <c r="X366" s="710"/>
      <c r="Y366" s="710"/>
      <c r="Z366" s="711"/>
      <c r="AA366" s="308"/>
      <c r="AB366" s="309"/>
      <c r="AC366" s="309"/>
      <c r="AD366" s="309"/>
      <c r="AE366" s="758"/>
      <c r="AF366" s="758"/>
      <c r="AG366" s="327"/>
      <c r="AH366" s="327"/>
      <c r="AI366" s="308"/>
      <c r="AJ366" s="163"/>
      <c r="AK366" s="164"/>
      <c r="AL366" s="774"/>
      <c r="AM366" s="333"/>
      <c r="AN366" s="334"/>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3.5" x14ac:dyDescent="0.2">
      <c r="A367" s="35"/>
      <c r="B367" s="36"/>
      <c r="C367" s="32">
        <v>295</v>
      </c>
      <c r="D367" s="766"/>
      <c r="E367" s="321"/>
      <c r="F367" s="321"/>
      <c r="G367" s="309"/>
      <c r="H367" s="309"/>
      <c r="I367" s="308"/>
      <c r="J367" s="307"/>
      <c r="K367" s="309"/>
      <c r="L367" s="308"/>
      <c r="M367" s="308"/>
      <c r="N367" s="700">
        <f t="shared" si="99"/>
        <v>0</v>
      </c>
      <c r="O367" s="701">
        <f t="shared" si="100"/>
        <v>0</v>
      </c>
      <c r="P367" s="702"/>
      <c r="Q367" s="709"/>
      <c r="R367" s="709"/>
      <c r="S367" s="709"/>
      <c r="T367" s="709"/>
      <c r="U367" s="709"/>
      <c r="V367" s="704"/>
      <c r="W367" s="710"/>
      <c r="X367" s="710"/>
      <c r="Y367" s="710"/>
      <c r="Z367" s="711"/>
      <c r="AA367" s="308"/>
      <c r="AB367" s="309"/>
      <c r="AC367" s="309"/>
      <c r="AD367" s="309"/>
      <c r="AE367" s="758"/>
      <c r="AF367" s="758"/>
      <c r="AG367" s="327"/>
      <c r="AH367" s="327"/>
      <c r="AI367" s="308"/>
      <c r="AJ367" s="163"/>
      <c r="AK367" s="164"/>
      <c r="AL367" s="774"/>
      <c r="AM367" s="333"/>
      <c r="AN367" s="334"/>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3.5" x14ac:dyDescent="0.2">
      <c r="A368" s="35"/>
      <c r="B368" s="36"/>
      <c r="C368" s="33">
        <v>296</v>
      </c>
      <c r="D368" s="766"/>
      <c r="E368" s="321"/>
      <c r="F368" s="321"/>
      <c r="G368" s="309"/>
      <c r="H368" s="309"/>
      <c r="I368" s="308"/>
      <c r="J368" s="307"/>
      <c r="K368" s="309"/>
      <c r="L368" s="308"/>
      <c r="M368" s="308"/>
      <c r="N368" s="700">
        <f t="shared" si="99"/>
        <v>0</v>
      </c>
      <c r="O368" s="701">
        <f t="shared" si="100"/>
        <v>0</v>
      </c>
      <c r="P368" s="702"/>
      <c r="Q368" s="709"/>
      <c r="R368" s="709"/>
      <c r="S368" s="709"/>
      <c r="T368" s="709"/>
      <c r="U368" s="709"/>
      <c r="V368" s="704"/>
      <c r="W368" s="710"/>
      <c r="X368" s="710"/>
      <c r="Y368" s="710"/>
      <c r="Z368" s="711"/>
      <c r="AA368" s="308"/>
      <c r="AB368" s="309"/>
      <c r="AC368" s="309"/>
      <c r="AD368" s="309"/>
      <c r="AE368" s="758"/>
      <c r="AF368" s="758"/>
      <c r="AG368" s="327"/>
      <c r="AH368" s="327"/>
      <c r="AI368" s="308"/>
      <c r="AJ368" s="163"/>
      <c r="AK368" s="164"/>
      <c r="AL368" s="774"/>
      <c r="AM368" s="333"/>
      <c r="AN368" s="334"/>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3.5" x14ac:dyDescent="0.2">
      <c r="A369" s="35"/>
      <c r="B369" s="36"/>
      <c r="C369" s="33">
        <v>297</v>
      </c>
      <c r="D369" s="766"/>
      <c r="E369" s="321"/>
      <c r="F369" s="321"/>
      <c r="G369" s="309"/>
      <c r="H369" s="309"/>
      <c r="I369" s="308"/>
      <c r="J369" s="307"/>
      <c r="K369" s="309"/>
      <c r="L369" s="308"/>
      <c r="M369" s="308"/>
      <c r="N369" s="700">
        <f t="shared" si="99"/>
        <v>0</v>
      </c>
      <c r="O369" s="701">
        <f t="shared" si="100"/>
        <v>0</v>
      </c>
      <c r="P369" s="702"/>
      <c r="Q369" s="709"/>
      <c r="R369" s="709"/>
      <c r="S369" s="709"/>
      <c r="T369" s="709"/>
      <c r="U369" s="709"/>
      <c r="V369" s="704"/>
      <c r="W369" s="710"/>
      <c r="X369" s="710"/>
      <c r="Y369" s="710"/>
      <c r="Z369" s="711"/>
      <c r="AA369" s="308"/>
      <c r="AB369" s="309"/>
      <c r="AC369" s="309"/>
      <c r="AD369" s="309"/>
      <c r="AE369" s="758"/>
      <c r="AF369" s="758"/>
      <c r="AG369" s="327"/>
      <c r="AH369" s="327"/>
      <c r="AI369" s="308"/>
      <c r="AJ369" s="163"/>
      <c r="AK369" s="164"/>
      <c r="AL369" s="774"/>
      <c r="AM369" s="333"/>
      <c r="AN369" s="334"/>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3.5" x14ac:dyDescent="0.2">
      <c r="A370" s="35"/>
      <c r="B370" s="36"/>
      <c r="C370" s="32">
        <v>298</v>
      </c>
      <c r="D370" s="766"/>
      <c r="E370" s="321"/>
      <c r="F370" s="321"/>
      <c r="G370" s="309"/>
      <c r="H370" s="309"/>
      <c r="I370" s="308"/>
      <c r="J370" s="307"/>
      <c r="K370" s="309"/>
      <c r="L370" s="308"/>
      <c r="M370" s="308"/>
      <c r="N370" s="700">
        <f t="shared" si="99"/>
        <v>0</v>
      </c>
      <c r="O370" s="701">
        <f t="shared" si="100"/>
        <v>0</v>
      </c>
      <c r="P370" s="702"/>
      <c r="Q370" s="709"/>
      <c r="R370" s="709"/>
      <c r="S370" s="709"/>
      <c r="T370" s="709"/>
      <c r="U370" s="709"/>
      <c r="V370" s="704"/>
      <c r="W370" s="710"/>
      <c r="X370" s="710"/>
      <c r="Y370" s="710"/>
      <c r="Z370" s="711"/>
      <c r="AA370" s="308"/>
      <c r="AB370" s="309"/>
      <c r="AC370" s="309"/>
      <c r="AD370" s="309"/>
      <c r="AE370" s="758"/>
      <c r="AF370" s="758"/>
      <c r="AG370" s="327"/>
      <c r="AH370" s="327"/>
      <c r="AI370" s="308"/>
      <c r="AJ370" s="163"/>
      <c r="AK370" s="164"/>
      <c r="AL370" s="774"/>
      <c r="AM370" s="333"/>
      <c r="AN370" s="334"/>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3.5" x14ac:dyDescent="0.2">
      <c r="A371" s="35"/>
      <c r="B371" s="36"/>
      <c r="C371" s="33">
        <v>299</v>
      </c>
      <c r="D371" s="766"/>
      <c r="E371" s="321"/>
      <c r="F371" s="321"/>
      <c r="G371" s="309"/>
      <c r="H371" s="309"/>
      <c r="I371" s="308"/>
      <c r="J371" s="307"/>
      <c r="K371" s="309"/>
      <c r="L371" s="308"/>
      <c r="M371" s="308"/>
      <c r="N371" s="700">
        <f t="shared" si="99"/>
        <v>0</v>
      </c>
      <c r="O371" s="701">
        <f t="shared" si="100"/>
        <v>0</v>
      </c>
      <c r="P371" s="702"/>
      <c r="Q371" s="709"/>
      <c r="R371" s="709"/>
      <c r="S371" s="709"/>
      <c r="T371" s="709"/>
      <c r="U371" s="709"/>
      <c r="V371" s="704"/>
      <c r="W371" s="710"/>
      <c r="X371" s="710"/>
      <c r="Y371" s="710"/>
      <c r="Z371" s="711"/>
      <c r="AA371" s="308"/>
      <c r="AB371" s="309"/>
      <c r="AC371" s="309"/>
      <c r="AD371" s="309"/>
      <c r="AE371" s="758"/>
      <c r="AF371" s="758"/>
      <c r="AG371" s="327"/>
      <c r="AH371" s="327"/>
      <c r="AI371" s="308"/>
      <c r="AJ371" s="163"/>
      <c r="AK371" s="164"/>
      <c r="AL371" s="774"/>
      <c r="AM371" s="333"/>
      <c r="AN371" s="334"/>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3.5" x14ac:dyDescent="0.2">
      <c r="A372" s="35"/>
      <c r="B372" s="36"/>
      <c r="C372" s="33">
        <v>300</v>
      </c>
      <c r="D372" s="766"/>
      <c r="E372" s="321"/>
      <c r="F372" s="321"/>
      <c r="G372" s="309"/>
      <c r="H372" s="309"/>
      <c r="I372" s="308"/>
      <c r="J372" s="307"/>
      <c r="K372" s="309"/>
      <c r="L372" s="308"/>
      <c r="M372" s="308"/>
      <c r="N372" s="700">
        <f t="shared" si="99"/>
        <v>0</v>
      </c>
      <c r="O372" s="701">
        <f t="shared" si="100"/>
        <v>0</v>
      </c>
      <c r="P372" s="702"/>
      <c r="Q372" s="709"/>
      <c r="R372" s="709"/>
      <c r="S372" s="709"/>
      <c r="T372" s="709"/>
      <c r="U372" s="709"/>
      <c r="V372" s="704"/>
      <c r="W372" s="710"/>
      <c r="X372" s="710"/>
      <c r="Y372" s="710"/>
      <c r="Z372" s="711"/>
      <c r="AA372" s="308"/>
      <c r="AB372" s="309"/>
      <c r="AC372" s="309"/>
      <c r="AD372" s="309"/>
      <c r="AE372" s="758"/>
      <c r="AF372" s="758"/>
      <c r="AG372" s="327"/>
      <c r="AH372" s="327"/>
      <c r="AI372" s="308"/>
      <c r="AJ372" s="163"/>
      <c r="AK372" s="164"/>
      <c r="AL372" s="774"/>
      <c r="AM372" s="333"/>
      <c r="AN372" s="334"/>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3.5" x14ac:dyDescent="0.2">
      <c r="A373" s="35"/>
      <c r="B373" s="36"/>
      <c r="C373" s="32">
        <v>301</v>
      </c>
      <c r="D373" s="766"/>
      <c r="E373" s="321"/>
      <c r="F373" s="321"/>
      <c r="G373" s="309"/>
      <c r="H373" s="309"/>
      <c r="I373" s="308"/>
      <c r="J373" s="307"/>
      <c r="K373" s="309"/>
      <c r="L373" s="308"/>
      <c r="M373" s="308"/>
      <c r="N373" s="700">
        <f t="shared" si="99"/>
        <v>0</v>
      </c>
      <c r="O373" s="701">
        <f t="shared" si="100"/>
        <v>0</v>
      </c>
      <c r="P373" s="702"/>
      <c r="Q373" s="709"/>
      <c r="R373" s="709"/>
      <c r="S373" s="709"/>
      <c r="T373" s="709"/>
      <c r="U373" s="709"/>
      <c r="V373" s="704"/>
      <c r="W373" s="710"/>
      <c r="X373" s="710"/>
      <c r="Y373" s="710"/>
      <c r="Z373" s="711"/>
      <c r="AA373" s="308"/>
      <c r="AB373" s="309"/>
      <c r="AC373" s="309"/>
      <c r="AD373" s="309"/>
      <c r="AE373" s="758"/>
      <c r="AF373" s="758"/>
      <c r="AG373" s="327"/>
      <c r="AH373" s="327"/>
      <c r="AI373" s="308"/>
      <c r="AJ373" s="163"/>
      <c r="AK373" s="164"/>
      <c r="AL373" s="774"/>
      <c r="AM373" s="333"/>
      <c r="AN373" s="334"/>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3.5" x14ac:dyDescent="0.2">
      <c r="A374" s="35"/>
      <c r="B374" s="36"/>
      <c r="C374" s="33">
        <v>302</v>
      </c>
      <c r="D374" s="766"/>
      <c r="E374" s="321"/>
      <c r="F374" s="321"/>
      <c r="G374" s="309"/>
      <c r="H374" s="309"/>
      <c r="I374" s="308"/>
      <c r="J374" s="307"/>
      <c r="K374" s="309"/>
      <c r="L374" s="308"/>
      <c r="M374" s="308"/>
      <c r="N374" s="700">
        <f t="shared" si="99"/>
        <v>0</v>
      </c>
      <c r="O374" s="701">
        <f t="shared" si="100"/>
        <v>0</v>
      </c>
      <c r="P374" s="702"/>
      <c r="Q374" s="709"/>
      <c r="R374" s="709"/>
      <c r="S374" s="709"/>
      <c r="T374" s="709"/>
      <c r="U374" s="709"/>
      <c r="V374" s="704"/>
      <c r="W374" s="710"/>
      <c r="X374" s="710"/>
      <c r="Y374" s="710"/>
      <c r="Z374" s="711"/>
      <c r="AA374" s="308"/>
      <c r="AB374" s="309"/>
      <c r="AC374" s="309"/>
      <c r="AD374" s="309"/>
      <c r="AE374" s="758"/>
      <c r="AF374" s="758"/>
      <c r="AG374" s="327"/>
      <c r="AH374" s="327"/>
      <c r="AI374" s="308"/>
      <c r="AJ374" s="163"/>
      <c r="AK374" s="164"/>
      <c r="AL374" s="774"/>
      <c r="AM374" s="333"/>
      <c r="AN374" s="334"/>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3.5" x14ac:dyDescent="0.2">
      <c r="A375" s="35"/>
      <c r="B375" s="36"/>
      <c r="C375" s="33">
        <v>303</v>
      </c>
      <c r="D375" s="766"/>
      <c r="E375" s="321"/>
      <c r="F375" s="321"/>
      <c r="G375" s="309"/>
      <c r="H375" s="309"/>
      <c r="I375" s="308"/>
      <c r="J375" s="307"/>
      <c r="K375" s="309"/>
      <c r="L375" s="308"/>
      <c r="M375" s="308"/>
      <c r="N375" s="700">
        <f t="shared" si="99"/>
        <v>0</v>
      </c>
      <c r="O375" s="701">
        <f t="shared" si="100"/>
        <v>0</v>
      </c>
      <c r="P375" s="702"/>
      <c r="Q375" s="709"/>
      <c r="R375" s="709"/>
      <c r="S375" s="709"/>
      <c r="T375" s="709"/>
      <c r="U375" s="709"/>
      <c r="V375" s="704"/>
      <c r="W375" s="710"/>
      <c r="X375" s="710"/>
      <c r="Y375" s="710"/>
      <c r="Z375" s="711"/>
      <c r="AA375" s="308"/>
      <c r="AB375" s="309"/>
      <c r="AC375" s="309"/>
      <c r="AD375" s="309"/>
      <c r="AE375" s="758"/>
      <c r="AF375" s="758"/>
      <c r="AG375" s="327"/>
      <c r="AH375" s="327"/>
      <c r="AI375" s="308"/>
      <c r="AJ375" s="163"/>
      <c r="AK375" s="164"/>
      <c r="AL375" s="774"/>
      <c r="AM375" s="333"/>
      <c r="AN375" s="334"/>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3.5" x14ac:dyDescent="0.2">
      <c r="A376" s="35"/>
      <c r="B376" s="36"/>
      <c r="C376" s="32">
        <v>304</v>
      </c>
      <c r="D376" s="766"/>
      <c r="E376" s="321"/>
      <c r="F376" s="321"/>
      <c r="G376" s="309"/>
      <c r="H376" s="309"/>
      <c r="I376" s="308"/>
      <c r="J376" s="307"/>
      <c r="K376" s="309"/>
      <c r="L376" s="308"/>
      <c r="M376" s="308"/>
      <c r="N376" s="700">
        <f t="shared" si="99"/>
        <v>0</v>
      </c>
      <c r="O376" s="701">
        <f t="shared" si="100"/>
        <v>0</v>
      </c>
      <c r="P376" s="702"/>
      <c r="Q376" s="709"/>
      <c r="R376" s="709"/>
      <c r="S376" s="709"/>
      <c r="T376" s="709"/>
      <c r="U376" s="709"/>
      <c r="V376" s="704"/>
      <c r="W376" s="710"/>
      <c r="X376" s="710"/>
      <c r="Y376" s="710"/>
      <c r="Z376" s="711"/>
      <c r="AA376" s="308"/>
      <c r="AB376" s="309"/>
      <c r="AC376" s="309"/>
      <c r="AD376" s="309"/>
      <c r="AE376" s="758"/>
      <c r="AF376" s="758"/>
      <c r="AG376" s="327"/>
      <c r="AH376" s="327"/>
      <c r="AI376" s="308"/>
      <c r="AJ376" s="163"/>
      <c r="AK376" s="164"/>
      <c r="AL376" s="774"/>
      <c r="AM376" s="333"/>
      <c r="AN376" s="334"/>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3.5" x14ac:dyDescent="0.2">
      <c r="A377" s="35"/>
      <c r="B377" s="36"/>
      <c r="C377" s="33">
        <v>305</v>
      </c>
      <c r="D377" s="766"/>
      <c r="E377" s="321"/>
      <c r="F377" s="321"/>
      <c r="G377" s="309"/>
      <c r="H377" s="309"/>
      <c r="I377" s="308"/>
      <c r="J377" s="307"/>
      <c r="K377" s="309"/>
      <c r="L377" s="308"/>
      <c r="M377" s="308"/>
      <c r="N377" s="700">
        <f t="shared" si="99"/>
        <v>0</v>
      </c>
      <c r="O377" s="701">
        <f t="shared" si="100"/>
        <v>0</v>
      </c>
      <c r="P377" s="702"/>
      <c r="Q377" s="709"/>
      <c r="R377" s="709"/>
      <c r="S377" s="709"/>
      <c r="T377" s="709"/>
      <c r="U377" s="709"/>
      <c r="V377" s="704"/>
      <c r="W377" s="710"/>
      <c r="X377" s="710"/>
      <c r="Y377" s="710"/>
      <c r="Z377" s="711"/>
      <c r="AA377" s="308"/>
      <c r="AB377" s="309"/>
      <c r="AC377" s="309"/>
      <c r="AD377" s="309"/>
      <c r="AE377" s="758"/>
      <c r="AF377" s="758"/>
      <c r="AG377" s="327"/>
      <c r="AH377" s="327"/>
      <c r="AI377" s="308"/>
      <c r="AJ377" s="163"/>
      <c r="AK377" s="164"/>
      <c r="AL377" s="774"/>
      <c r="AM377" s="333"/>
      <c r="AN377" s="334"/>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3.5" x14ac:dyDescent="0.2">
      <c r="A378" s="35"/>
      <c r="B378" s="36"/>
      <c r="C378" s="33">
        <v>306</v>
      </c>
      <c r="D378" s="766"/>
      <c r="E378" s="321"/>
      <c r="F378" s="321"/>
      <c r="G378" s="309"/>
      <c r="H378" s="309"/>
      <c r="I378" s="308"/>
      <c r="J378" s="307"/>
      <c r="K378" s="309"/>
      <c r="L378" s="308"/>
      <c r="M378" s="308"/>
      <c r="N378" s="700">
        <f t="shared" si="99"/>
        <v>0</v>
      </c>
      <c r="O378" s="701">
        <f t="shared" si="100"/>
        <v>0</v>
      </c>
      <c r="P378" s="702"/>
      <c r="Q378" s="709"/>
      <c r="R378" s="709"/>
      <c r="S378" s="709"/>
      <c r="T378" s="709"/>
      <c r="U378" s="709"/>
      <c r="V378" s="704"/>
      <c r="W378" s="710"/>
      <c r="X378" s="710"/>
      <c r="Y378" s="710"/>
      <c r="Z378" s="711"/>
      <c r="AA378" s="308"/>
      <c r="AB378" s="309"/>
      <c r="AC378" s="309"/>
      <c r="AD378" s="309"/>
      <c r="AE378" s="758"/>
      <c r="AF378" s="758"/>
      <c r="AG378" s="327"/>
      <c r="AH378" s="327"/>
      <c r="AI378" s="308"/>
      <c r="AJ378" s="163"/>
      <c r="AK378" s="164"/>
      <c r="AL378" s="774"/>
      <c r="AM378" s="333"/>
      <c r="AN378" s="334"/>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3.5" x14ac:dyDescent="0.2">
      <c r="A379" s="35"/>
      <c r="B379" s="36"/>
      <c r="C379" s="32">
        <v>307</v>
      </c>
      <c r="D379" s="766"/>
      <c r="E379" s="321"/>
      <c r="F379" s="321"/>
      <c r="G379" s="309"/>
      <c r="H379" s="309"/>
      <c r="I379" s="308"/>
      <c r="J379" s="307"/>
      <c r="K379" s="309"/>
      <c r="L379" s="308"/>
      <c r="M379" s="308"/>
      <c r="N379" s="700">
        <f t="shared" si="99"/>
        <v>0</v>
      </c>
      <c r="O379" s="701">
        <f t="shared" si="100"/>
        <v>0</v>
      </c>
      <c r="P379" s="702"/>
      <c r="Q379" s="709"/>
      <c r="R379" s="709"/>
      <c r="S379" s="709"/>
      <c r="T379" s="709"/>
      <c r="U379" s="709"/>
      <c r="V379" s="704"/>
      <c r="W379" s="710"/>
      <c r="X379" s="710"/>
      <c r="Y379" s="710"/>
      <c r="Z379" s="711"/>
      <c r="AA379" s="308"/>
      <c r="AB379" s="309"/>
      <c r="AC379" s="309"/>
      <c r="AD379" s="309"/>
      <c r="AE379" s="758"/>
      <c r="AF379" s="758"/>
      <c r="AG379" s="327"/>
      <c r="AH379" s="327"/>
      <c r="AI379" s="308"/>
      <c r="AJ379" s="163"/>
      <c r="AK379" s="164"/>
      <c r="AL379" s="774"/>
      <c r="AM379" s="333"/>
      <c r="AN379" s="334"/>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3.5" x14ac:dyDescent="0.2">
      <c r="A380" s="35"/>
      <c r="B380" s="36"/>
      <c r="C380" s="33">
        <v>308</v>
      </c>
      <c r="D380" s="766"/>
      <c r="E380" s="321"/>
      <c r="F380" s="321"/>
      <c r="G380" s="309"/>
      <c r="H380" s="309"/>
      <c r="I380" s="308"/>
      <c r="J380" s="307"/>
      <c r="K380" s="309"/>
      <c r="L380" s="308"/>
      <c r="M380" s="308"/>
      <c r="N380" s="700">
        <f t="shared" si="99"/>
        <v>0</v>
      </c>
      <c r="O380" s="701">
        <f t="shared" si="100"/>
        <v>0</v>
      </c>
      <c r="P380" s="702"/>
      <c r="Q380" s="709"/>
      <c r="R380" s="709"/>
      <c r="S380" s="709"/>
      <c r="T380" s="709"/>
      <c r="U380" s="709"/>
      <c r="V380" s="704"/>
      <c r="W380" s="710"/>
      <c r="X380" s="710"/>
      <c r="Y380" s="710"/>
      <c r="Z380" s="711"/>
      <c r="AA380" s="308"/>
      <c r="AB380" s="309"/>
      <c r="AC380" s="309"/>
      <c r="AD380" s="309"/>
      <c r="AE380" s="758"/>
      <c r="AF380" s="758"/>
      <c r="AG380" s="327"/>
      <c r="AH380" s="327"/>
      <c r="AI380" s="308"/>
      <c r="AJ380" s="163"/>
      <c r="AK380" s="164"/>
      <c r="AL380" s="774"/>
      <c r="AM380" s="333"/>
      <c r="AN380" s="334"/>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3.5" x14ac:dyDescent="0.2">
      <c r="A381" s="35"/>
      <c r="B381" s="36"/>
      <c r="C381" s="33">
        <v>309</v>
      </c>
      <c r="D381" s="766"/>
      <c r="E381" s="321"/>
      <c r="F381" s="321"/>
      <c r="G381" s="309"/>
      <c r="H381" s="309"/>
      <c r="I381" s="308"/>
      <c r="J381" s="307"/>
      <c r="K381" s="309"/>
      <c r="L381" s="308"/>
      <c r="M381" s="308"/>
      <c r="N381" s="700">
        <f t="shared" si="99"/>
        <v>0</v>
      </c>
      <c r="O381" s="701">
        <f t="shared" si="100"/>
        <v>0</v>
      </c>
      <c r="P381" s="702"/>
      <c r="Q381" s="709"/>
      <c r="R381" s="709"/>
      <c r="S381" s="709"/>
      <c r="T381" s="709"/>
      <c r="U381" s="709"/>
      <c r="V381" s="704"/>
      <c r="W381" s="710"/>
      <c r="X381" s="710"/>
      <c r="Y381" s="710"/>
      <c r="Z381" s="711"/>
      <c r="AA381" s="308"/>
      <c r="AB381" s="309"/>
      <c r="AC381" s="309"/>
      <c r="AD381" s="309"/>
      <c r="AE381" s="758"/>
      <c r="AF381" s="758"/>
      <c r="AG381" s="327"/>
      <c r="AH381" s="327"/>
      <c r="AI381" s="308"/>
      <c r="AJ381" s="163"/>
      <c r="AK381" s="164"/>
      <c r="AL381" s="774"/>
      <c r="AM381" s="333"/>
      <c r="AN381" s="334"/>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3.5" x14ac:dyDescent="0.2">
      <c r="A382" s="35"/>
      <c r="B382" s="36"/>
      <c r="C382" s="32">
        <v>310</v>
      </c>
      <c r="D382" s="766"/>
      <c r="E382" s="321"/>
      <c r="F382" s="321"/>
      <c r="G382" s="309"/>
      <c r="H382" s="309"/>
      <c r="I382" s="308"/>
      <c r="J382" s="307"/>
      <c r="K382" s="309"/>
      <c r="L382" s="308"/>
      <c r="M382" s="308"/>
      <c r="N382" s="700">
        <f t="shared" si="99"/>
        <v>0</v>
      </c>
      <c r="O382" s="701">
        <f t="shared" si="100"/>
        <v>0</v>
      </c>
      <c r="P382" s="702"/>
      <c r="Q382" s="709"/>
      <c r="R382" s="709"/>
      <c r="S382" s="709"/>
      <c r="T382" s="709"/>
      <c r="U382" s="709"/>
      <c r="V382" s="704"/>
      <c r="W382" s="710"/>
      <c r="X382" s="710"/>
      <c r="Y382" s="710"/>
      <c r="Z382" s="711"/>
      <c r="AA382" s="308"/>
      <c r="AB382" s="309"/>
      <c r="AC382" s="309"/>
      <c r="AD382" s="309"/>
      <c r="AE382" s="758"/>
      <c r="AF382" s="758"/>
      <c r="AG382" s="327"/>
      <c r="AH382" s="327"/>
      <c r="AI382" s="308"/>
      <c r="AJ382" s="163"/>
      <c r="AK382" s="164"/>
      <c r="AL382" s="774"/>
      <c r="AM382" s="333"/>
      <c r="AN382" s="334"/>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3.5" x14ac:dyDescent="0.2">
      <c r="A383" s="35"/>
      <c r="B383" s="36"/>
      <c r="C383" s="33">
        <v>311</v>
      </c>
      <c r="D383" s="766"/>
      <c r="E383" s="321"/>
      <c r="F383" s="321"/>
      <c r="G383" s="309"/>
      <c r="H383" s="309"/>
      <c r="I383" s="308"/>
      <c r="J383" s="307"/>
      <c r="K383" s="309"/>
      <c r="L383" s="308"/>
      <c r="M383" s="308"/>
      <c r="N383" s="700">
        <f t="shared" si="99"/>
        <v>0</v>
      </c>
      <c r="O383" s="701">
        <f t="shared" si="100"/>
        <v>0</v>
      </c>
      <c r="P383" s="702"/>
      <c r="Q383" s="709"/>
      <c r="R383" s="709"/>
      <c r="S383" s="709"/>
      <c r="T383" s="709"/>
      <c r="U383" s="709"/>
      <c r="V383" s="704"/>
      <c r="W383" s="710"/>
      <c r="X383" s="710"/>
      <c r="Y383" s="710"/>
      <c r="Z383" s="711"/>
      <c r="AA383" s="308"/>
      <c r="AB383" s="309"/>
      <c r="AC383" s="309"/>
      <c r="AD383" s="309"/>
      <c r="AE383" s="758"/>
      <c r="AF383" s="758"/>
      <c r="AG383" s="327"/>
      <c r="AH383" s="327"/>
      <c r="AI383" s="308"/>
      <c r="AJ383" s="163"/>
      <c r="AK383" s="164"/>
      <c r="AL383" s="774"/>
      <c r="AM383" s="333"/>
      <c r="AN383" s="334"/>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3.5" x14ac:dyDescent="0.2">
      <c r="A384" s="35"/>
      <c r="B384" s="36"/>
      <c r="C384" s="33">
        <v>312</v>
      </c>
      <c r="D384" s="766"/>
      <c r="E384" s="321"/>
      <c r="F384" s="321"/>
      <c r="G384" s="309"/>
      <c r="H384" s="309"/>
      <c r="I384" s="308"/>
      <c r="J384" s="307"/>
      <c r="K384" s="309"/>
      <c r="L384" s="308"/>
      <c r="M384" s="308"/>
      <c r="N384" s="700">
        <f t="shared" si="99"/>
        <v>0</v>
      </c>
      <c r="O384" s="701">
        <f t="shared" si="100"/>
        <v>0</v>
      </c>
      <c r="P384" s="702"/>
      <c r="Q384" s="709"/>
      <c r="R384" s="709"/>
      <c r="S384" s="709"/>
      <c r="T384" s="709"/>
      <c r="U384" s="709"/>
      <c r="V384" s="704"/>
      <c r="W384" s="710"/>
      <c r="X384" s="710"/>
      <c r="Y384" s="710"/>
      <c r="Z384" s="711"/>
      <c r="AA384" s="308"/>
      <c r="AB384" s="309"/>
      <c r="AC384" s="309"/>
      <c r="AD384" s="309"/>
      <c r="AE384" s="758"/>
      <c r="AF384" s="758"/>
      <c r="AG384" s="327"/>
      <c r="AH384" s="327"/>
      <c r="AI384" s="308"/>
      <c r="AJ384" s="163"/>
      <c r="AK384" s="164"/>
      <c r="AL384" s="774"/>
      <c r="AM384" s="333"/>
      <c r="AN384" s="334"/>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3.5" x14ac:dyDescent="0.2">
      <c r="A385" s="35"/>
      <c r="B385" s="36"/>
      <c r="C385" s="32">
        <v>313</v>
      </c>
      <c r="D385" s="766"/>
      <c r="E385" s="321"/>
      <c r="F385" s="321"/>
      <c r="G385" s="309"/>
      <c r="H385" s="309"/>
      <c r="I385" s="308"/>
      <c r="J385" s="307"/>
      <c r="K385" s="309"/>
      <c r="L385" s="308"/>
      <c r="M385" s="308"/>
      <c r="N385" s="700">
        <f t="shared" si="99"/>
        <v>0</v>
      </c>
      <c r="O385" s="701">
        <f t="shared" si="100"/>
        <v>0</v>
      </c>
      <c r="P385" s="702"/>
      <c r="Q385" s="709"/>
      <c r="R385" s="709"/>
      <c r="S385" s="709"/>
      <c r="T385" s="709"/>
      <c r="U385" s="709"/>
      <c r="V385" s="704"/>
      <c r="W385" s="710"/>
      <c r="X385" s="710"/>
      <c r="Y385" s="710"/>
      <c r="Z385" s="711"/>
      <c r="AA385" s="308"/>
      <c r="AB385" s="309"/>
      <c r="AC385" s="309"/>
      <c r="AD385" s="309"/>
      <c r="AE385" s="758"/>
      <c r="AF385" s="758"/>
      <c r="AG385" s="327"/>
      <c r="AH385" s="327"/>
      <c r="AI385" s="308"/>
      <c r="AJ385" s="163"/>
      <c r="AK385" s="164"/>
      <c r="AL385" s="774"/>
      <c r="AM385" s="333"/>
      <c r="AN385" s="334"/>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3.5" x14ac:dyDescent="0.2">
      <c r="A386" s="35"/>
      <c r="B386" s="36"/>
      <c r="C386" s="33">
        <v>314</v>
      </c>
      <c r="D386" s="766"/>
      <c r="E386" s="321"/>
      <c r="F386" s="321"/>
      <c r="G386" s="309"/>
      <c r="H386" s="309"/>
      <c r="I386" s="308"/>
      <c r="J386" s="307"/>
      <c r="K386" s="309"/>
      <c r="L386" s="308"/>
      <c r="M386" s="308"/>
      <c r="N386" s="700">
        <f t="shared" si="99"/>
        <v>0</v>
      </c>
      <c r="O386" s="701">
        <f t="shared" si="100"/>
        <v>0</v>
      </c>
      <c r="P386" s="702"/>
      <c r="Q386" s="709"/>
      <c r="R386" s="709"/>
      <c r="S386" s="709"/>
      <c r="T386" s="709"/>
      <c r="U386" s="709"/>
      <c r="V386" s="704"/>
      <c r="W386" s="710"/>
      <c r="X386" s="710"/>
      <c r="Y386" s="710"/>
      <c r="Z386" s="711"/>
      <c r="AA386" s="308"/>
      <c r="AB386" s="309"/>
      <c r="AC386" s="309"/>
      <c r="AD386" s="309"/>
      <c r="AE386" s="758"/>
      <c r="AF386" s="758"/>
      <c r="AG386" s="327"/>
      <c r="AH386" s="327"/>
      <c r="AI386" s="308"/>
      <c r="AJ386" s="163"/>
      <c r="AK386" s="164"/>
      <c r="AL386" s="774"/>
      <c r="AM386" s="333"/>
      <c r="AN386" s="334"/>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3.5" x14ac:dyDescent="0.2">
      <c r="A387" s="35"/>
      <c r="B387" s="36"/>
      <c r="C387" s="33">
        <v>315</v>
      </c>
      <c r="D387" s="766"/>
      <c r="E387" s="321"/>
      <c r="F387" s="321"/>
      <c r="G387" s="309"/>
      <c r="H387" s="309"/>
      <c r="I387" s="308"/>
      <c r="J387" s="307"/>
      <c r="K387" s="309"/>
      <c r="L387" s="308"/>
      <c r="M387" s="308"/>
      <c r="N387" s="700">
        <f t="shared" si="99"/>
        <v>0</v>
      </c>
      <c r="O387" s="701">
        <f t="shared" si="100"/>
        <v>0</v>
      </c>
      <c r="P387" s="702"/>
      <c r="Q387" s="709"/>
      <c r="R387" s="709"/>
      <c r="S387" s="709"/>
      <c r="T387" s="709"/>
      <c r="U387" s="709"/>
      <c r="V387" s="704"/>
      <c r="W387" s="710"/>
      <c r="X387" s="710"/>
      <c r="Y387" s="710"/>
      <c r="Z387" s="711"/>
      <c r="AA387" s="308"/>
      <c r="AB387" s="309"/>
      <c r="AC387" s="309"/>
      <c r="AD387" s="309"/>
      <c r="AE387" s="758"/>
      <c r="AF387" s="758"/>
      <c r="AG387" s="327"/>
      <c r="AH387" s="327"/>
      <c r="AI387" s="308"/>
      <c r="AJ387" s="163"/>
      <c r="AK387" s="164"/>
      <c r="AL387" s="774"/>
      <c r="AM387" s="333"/>
      <c r="AN387" s="334"/>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3.5" x14ac:dyDescent="0.2">
      <c r="A388" s="35"/>
      <c r="B388" s="36"/>
      <c r="C388" s="32">
        <v>316</v>
      </c>
      <c r="D388" s="766"/>
      <c r="E388" s="321"/>
      <c r="F388" s="321"/>
      <c r="G388" s="309"/>
      <c r="H388" s="309"/>
      <c r="I388" s="308"/>
      <c r="J388" s="307"/>
      <c r="K388" s="309"/>
      <c r="L388" s="308"/>
      <c r="M388" s="308"/>
      <c r="N388" s="700">
        <f t="shared" si="99"/>
        <v>0</v>
      </c>
      <c r="O388" s="701">
        <f t="shared" si="100"/>
        <v>0</v>
      </c>
      <c r="P388" s="702"/>
      <c r="Q388" s="709"/>
      <c r="R388" s="709"/>
      <c r="S388" s="709"/>
      <c r="T388" s="709"/>
      <c r="U388" s="709"/>
      <c r="V388" s="704"/>
      <c r="W388" s="710"/>
      <c r="X388" s="710"/>
      <c r="Y388" s="710"/>
      <c r="Z388" s="711"/>
      <c r="AA388" s="308"/>
      <c r="AB388" s="309"/>
      <c r="AC388" s="309"/>
      <c r="AD388" s="309"/>
      <c r="AE388" s="758"/>
      <c r="AF388" s="758"/>
      <c r="AG388" s="327"/>
      <c r="AH388" s="327"/>
      <c r="AI388" s="308"/>
      <c r="AJ388" s="163"/>
      <c r="AK388" s="164"/>
      <c r="AL388" s="774"/>
      <c r="AM388" s="333"/>
      <c r="AN388" s="334"/>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3.5" x14ac:dyDescent="0.2">
      <c r="A389" s="35"/>
      <c r="B389" s="36"/>
      <c r="C389" s="33">
        <v>317</v>
      </c>
      <c r="D389" s="766"/>
      <c r="E389" s="321"/>
      <c r="F389" s="321"/>
      <c r="G389" s="309"/>
      <c r="H389" s="309"/>
      <c r="I389" s="308"/>
      <c r="J389" s="307"/>
      <c r="K389" s="309"/>
      <c r="L389" s="308"/>
      <c r="M389" s="308"/>
      <c r="N389" s="700">
        <f t="shared" si="99"/>
        <v>0</v>
      </c>
      <c r="O389" s="701">
        <f t="shared" si="100"/>
        <v>0</v>
      </c>
      <c r="P389" s="702"/>
      <c r="Q389" s="709"/>
      <c r="R389" s="709"/>
      <c r="S389" s="709"/>
      <c r="T389" s="709"/>
      <c r="U389" s="709"/>
      <c r="V389" s="704"/>
      <c r="W389" s="710"/>
      <c r="X389" s="710"/>
      <c r="Y389" s="710"/>
      <c r="Z389" s="711"/>
      <c r="AA389" s="308"/>
      <c r="AB389" s="309"/>
      <c r="AC389" s="309"/>
      <c r="AD389" s="309"/>
      <c r="AE389" s="758"/>
      <c r="AF389" s="758"/>
      <c r="AG389" s="327"/>
      <c r="AH389" s="327"/>
      <c r="AI389" s="308"/>
      <c r="AJ389" s="163"/>
      <c r="AK389" s="164"/>
      <c r="AL389" s="774"/>
      <c r="AM389" s="333"/>
      <c r="AN389" s="334"/>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3.5" x14ac:dyDescent="0.2">
      <c r="A390" s="35"/>
      <c r="B390" s="36"/>
      <c r="C390" s="33">
        <v>318</v>
      </c>
      <c r="D390" s="766"/>
      <c r="E390" s="321"/>
      <c r="F390" s="321"/>
      <c r="G390" s="309"/>
      <c r="H390" s="309"/>
      <c r="I390" s="308"/>
      <c r="J390" s="307"/>
      <c r="K390" s="309"/>
      <c r="L390" s="308"/>
      <c r="M390" s="308"/>
      <c r="N390" s="700">
        <f t="shared" si="99"/>
        <v>0</v>
      </c>
      <c r="O390" s="701">
        <f t="shared" si="100"/>
        <v>0</v>
      </c>
      <c r="P390" s="702"/>
      <c r="Q390" s="709"/>
      <c r="R390" s="709"/>
      <c r="S390" s="709"/>
      <c r="T390" s="709"/>
      <c r="U390" s="709"/>
      <c r="V390" s="704"/>
      <c r="W390" s="710"/>
      <c r="X390" s="710"/>
      <c r="Y390" s="710"/>
      <c r="Z390" s="711"/>
      <c r="AA390" s="308"/>
      <c r="AB390" s="309"/>
      <c r="AC390" s="309"/>
      <c r="AD390" s="309"/>
      <c r="AE390" s="758"/>
      <c r="AF390" s="758"/>
      <c r="AG390" s="327"/>
      <c r="AH390" s="327"/>
      <c r="AI390" s="308"/>
      <c r="AJ390" s="163"/>
      <c r="AK390" s="164"/>
      <c r="AL390" s="774"/>
      <c r="AM390" s="333"/>
      <c r="AN390" s="334"/>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3.5" x14ac:dyDescent="0.2">
      <c r="A391" s="35"/>
      <c r="B391" s="36"/>
      <c r="C391" s="32">
        <v>319</v>
      </c>
      <c r="D391" s="766"/>
      <c r="E391" s="321"/>
      <c r="F391" s="321"/>
      <c r="G391" s="309"/>
      <c r="H391" s="309"/>
      <c r="I391" s="308"/>
      <c r="J391" s="307"/>
      <c r="K391" s="309"/>
      <c r="L391" s="308"/>
      <c r="M391" s="308"/>
      <c r="N391" s="700">
        <f t="shared" si="99"/>
        <v>0</v>
      </c>
      <c r="O391" s="701">
        <f t="shared" si="100"/>
        <v>0</v>
      </c>
      <c r="P391" s="702"/>
      <c r="Q391" s="709"/>
      <c r="R391" s="709"/>
      <c r="S391" s="709"/>
      <c r="T391" s="709"/>
      <c r="U391" s="709"/>
      <c r="V391" s="704"/>
      <c r="W391" s="710"/>
      <c r="X391" s="710"/>
      <c r="Y391" s="710"/>
      <c r="Z391" s="711"/>
      <c r="AA391" s="308"/>
      <c r="AB391" s="309"/>
      <c r="AC391" s="309"/>
      <c r="AD391" s="309"/>
      <c r="AE391" s="758"/>
      <c r="AF391" s="758"/>
      <c r="AG391" s="327"/>
      <c r="AH391" s="327"/>
      <c r="AI391" s="308"/>
      <c r="AJ391" s="163"/>
      <c r="AK391" s="164"/>
      <c r="AL391" s="774"/>
      <c r="AM391" s="333"/>
      <c r="AN391" s="334"/>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3.5" x14ac:dyDescent="0.2">
      <c r="A392" s="35"/>
      <c r="B392" s="36"/>
      <c r="C392" s="33">
        <v>320</v>
      </c>
      <c r="D392" s="766"/>
      <c r="E392" s="321"/>
      <c r="F392" s="321"/>
      <c r="G392" s="309"/>
      <c r="H392" s="309"/>
      <c r="I392" s="308"/>
      <c r="J392" s="307"/>
      <c r="K392" s="309"/>
      <c r="L392" s="308"/>
      <c r="M392" s="308"/>
      <c r="N392" s="700">
        <f t="shared" si="99"/>
        <v>0</v>
      </c>
      <c r="O392" s="701">
        <f t="shared" si="100"/>
        <v>0</v>
      </c>
      <c r="P392" s="702"/>
      <c r="Q392" s="709"/>
      <c r="R392" s="709"/>
      <c r="S392" s="709"/>
      <c r="T392" s="709"/>
      <c r="U392" s="709"/>
      <c r="V392" s="704"/>
      <c r="W392" s="710"/>
      <c r="X392" s="710"/>
      <c r="Y392" s="710"/>
      <c r="Z392" s="711"/>
      <c r="AA392" s="308"/>
      <c r="AB392" s="309"/>
      <c r="AC392" s="309"/>
      <c r="AD392" s="309"/>
      <c r="AE392" s="758"/>
      <c r="AF392" s="758"/>
      <c r="AG392" s="327"/>
      <c r="AH392" s="327"/>
      <c r="AI392" s="308"/>
      <c r="AJ392" s="163"/>
      <c r="AK392" s="164"/>
      <c r="AL392" s="774"/>
      <c r="AM392" s="333"/>
      <c r="AN392" s="334"/>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3.5" x14ac:dyDescent="0.2">
      <c r="A393" s="35"/>
      <c r="B393" s="36"/>
      <c r="C393" s="33">
        <v>321</v>
      </c>
      <c r="D393" s="766"/>
      <c r="E393" s="321"/>
      <c r="F393" s="321"/>
      <c r="G393" s="309"/>
      <c r="H393" s="309"/>
      <c r="I393" s="308"/>
      <c r="J393" s="307"/>
      <c r="K393" s="309"/>
      <c r="L393" s="308"/>
      <c r="M393" s="308"/>
      <c r="N393" s="700">
        <f t="shared" ref="N393:N456" si="118">O393+Z393</f>
        <v>0</v>
      </c>
      <c r="O393" s="701">
        <f t="shared" ref="O393:O456" si="119">P393+Q393+R393+S393+T393+U393+V393+W393+X393+Y393</f>
        <v>0</v>
      </c>
      <c r="P393" s="702"/>
      <c r="Q393" s="709"/>
      <c r="R393" s="709"/>
      <c r="S393" s="709"/>
      <c r="T393" s="709"/>
      <c r="U393" s="709"/>
      <c r="V393" s="704"/>
      <c r="W393" s="710"/>
      <c r="X393" s="710"/>
      <c r="Y393" s="710"/>
      <c r="Z393" s="711"/>
      <c r="AA393" s="308"/>
      <c r="AB393" s="309"/>
      <c r="AC393" s="309"/>
      <c r="AD393" s="309"/>
      <c r="AE393" s="758"/>
      <c r="AF393" s="758"/>
      <c r="AG393" s="327"/>
      <c r="AH393" s="327"/>
      <c r="AI393" s="308"/>
      <c r="AJ393" s="163"/>
      <c r="AK393" s="164"/>
      <c r="AL393" s="774"/>
      <c r="AM393" s="333"/>
      <c r="AN393" s="334"/>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3.5" x14ac:dyDescent="0.2">
      <c r="A394" s="35"/>
      <c r="B394" s="36"/>
      <c r="C394" s="32">
        <v>322</v>
      </c>
      <c r="D394" s="766"/>
      <c r="E394" s="321"/>
      <c r="F394" s="321"/>
      <c r="G394" s="309"/>
      <c r="H394" s="309"/>
      <c r="I394" s="308"/>
      <c r="J394" s="307"/>
      <c r="K394" s="309"/>
      <c r="L394" s="308"/>
      <c r="M394" s="308"/>
      <c r="N394" s="700">
        <f t="shared" si="118"/>
        <v>0</v>
      </c>
      <c r="O394" s="701">
        <f t="shared" si="119"/>
        <v>0</v>
      </c>
      <c r="P394" s="702"/>
      <c r="Q394" s="709"/>
      <c r="R394" s="709"/>
      <c r="S394" s="709"/>
      <c r="T394" s="709"/>
      <c r="U394" s="709"/>
      <c r="V394" s="704"/>
      <c r="W394" s="710"/>
      <c r="X394" s="710"/>
      <c r="Y394" s="710"/>
      <c r="Z394" s="711"/>
      <c r="AA394" s="308"/>
      <c r="AB394" s="309"/>
      <c r="AC394" s="309"/>
      <c r="AD394" s="309"/>
      <c r="AE394" s="758"/>
      <c r="AF394" s="758"/>
      <c r="AG394" s="327"/>
      <c r="AH394" s="327"/>
      <c r="AI394" s="308"/>
      <c r="AJ394" s="163"/>
      <c r="AK394" s="164"/>
      <c r="AL394" s="774"/>
      <c r="AM394" s="333"/>
      <c r="AN394" s="334"/>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3.5" x14ac:dyDescent="0.2">
      <c r="A395" s="35"/>
      <c r="B395" s="36"/>
      <c r="C395" s="33">
        <v>323</v>
      </c>
      <c r="D395" s="766"/>
      <c r="E395" s="321"/>
      <c r="F395" s="321"/>
      <c r="G395" s="309"/>
      <c r="H395" s="309"/>
      <c r="I395" s="308"/>
      <c r="J395" s="307"/>
      <c r="K395" s="309"/>
      <c r="L395" s="308"/>
      <c r="M395" s="308"/>
      <c r="N395" s="700">
        <f t="shared" si="118"/>
        <v>0</v>
      </c>
      <c r="O395" s="701">
        <f t="shared" si="119"/>
        <v>0</v>
      </c>
      <c r="P395" s="702"/>
      <c r="Q395" s="709"/>
      <c r="R395" s="709"/>
      <c r="S395" s="709"/>
      <c r="T395" s="709"/>
      <c r="U395" s="709"/>
      <c r="V395" s="704"/>
      <c r="W395" s="710"/>
      <c r="X395" s="710"/>
      <c r="Y395" s="710"/>
      <c r="Z395" s="711"/>
      <c r="AA395" s="308"/>
      <c r="AB395" s="309"/>
      <c r="AC395" s="309"/>
      <c r="AD395" s="309"/>
      <c r="AE395" s="758"/>
      <c r="AF395" s="758"/>
      <c r="AG395" s="327"/>
      <c r="AH395" s="327"/>
      <c r="AI395" s="308"/>
      <c r="AJ395" s="163"/>
      <c r="AK395" s="164"/>
      <c r="AL395" s="774"/>
      <c r="AM395" s="333"/>
      <c r="AN395" s="334"/>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3.5" x14ac:dyDescent="0.2">
      <c r="A396" s="35"/>
      <c r="B396" s="36"/>
      <c r="C396" s="33">
        <v>324</v>
      </c>
      <c r="D396" s="766"/>
      <c r="E396" s="321"/>
      <c r="F396" s="321"/>
      <c r="G396" s="309"/>
      <c r="H396" s="309"/>
      <c r="I396" s="308"/>
      <c r="J396" s="307"/>
      <c r="K396" s="309"/>
      <c r="L396" s="308"/>
      <c r="M396" s="308"/>
      <c r="N396" s="700">
        <f t="shared" si="118"/>
        <v>0</v>
      </c>
      <c r="O396" s="701">
        <f t="shared" si="119"/>
        <v>0</v>
      </c>
      <c r="P396" s="702"/>
      <c r="Q396" s="709"/>
      <c r="R396" s="709"/>
      <c r="S396" s="709"/>
      <c r="T396" s="709"/>
      <c r="U396" s="709"/>
      <c r="V396" s="704"/>
      <c r="W396" s="710"/>
      <c r="X396" s="710"/>
      <c r="Y396" s="710"/>
      <c r="Z396" s="711"/>
      <c r="AA396" s="308"/>
      <c r="AB396" s="309"/>
      <c r="AC396" s="309"/>
      <c r="AD396" s="309"/>
      <c r="AE396" s="758"/>
      <c r="AF396" s="758"/>
      <c r="AG396" s="327"/>
      <c r="AH396" s="327"/>
      <c r="AI396" s="308"/>
      <c r="AJ396" s="163"/>
      <c r="AK396" s="164"/>
      <c r="AL396" s="774"/>
      <c r="AM396" s="333"/>
      <c r="AN396" s="334"/>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3.5" x14ac:dyDescent="0.2">
      <c r="A397" s="35"/>
      <c r="B397" s="36"/>
      <c r="C397" s="32">
        <v>325</v>
      </c>
      <c r="D397" s="766"/>
      <c r="E397" s="321"/>
      <c r="F397" s="321"/>
      <c r="G397" s="309"/>
      <c r="H397" s="309"/>
      <c r="I397" s="308"/>
      <c r="J397" s="307"/>
      <c r="K397" s="309"/>
      <c r="L397" s="308"/>
      <c r="M397" s="308"/>
      <c r="N397" s="700">
        <f t="shared" si="118"/>
        <v>0</v>
      </c>
      <c r="O397" s="701">
        <f t="shared" si="119"/>
        <v>0</v>
      </c>
      <c r="P397" s="702"/>
      <c r="Q397" s="709"/>
      <c r="R397" s="709"/>
      <c r="S397" s="709"/>
      <c r="T397" s="709"/>
      <c r="U397" s="709"/>
      <c r="V397" s="704"/>
      <c r="W397" s="710"/>
      <c r="X397" s="710"/>
      <c r="Y397" s="710"/>
      <c r="Z397" s="711"/>
      <c r="AA397" s="308"/>
      <c r="AB397" s="309"/>
      <c r="AC397" s="309"/>
      <c r="AD397" s="309"/>
      <c r="AE397" s="758"/>
      <c r="AF397" s="758"/>
      <c r="AG397" s="327"/>
      <c r="AH397" s="327"/>
      <c r="AI397" s="308"/>
      <c r="AJ397" s="163"/>
      <c r="AK397" s="164"/>
      <c r="AL397" s="774"/>
      <c r="AM397" s="333"/>
      <c r="AN397" s="334"/>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3.5" x14ac:dyDescent="0.2">
      <c r="A398" s="35"/>
      <c r="B398" s="36"/>
      <c r="C398" s="33">
        <v>326</v>
      </c>
      <c r="D398" s="766"/>
      <c r="E398" s="321"/>
      <c r="F398" s="321"/>
      <c r="G398" s="309"/>
      <c r="H398" s="309"/>
      <c r="I398" s="308"/>
      <c r="J398" s="307"/>
      <c r="K398" s="309"/>
      <c r="L398" s="308"/>
      <c r="M398" s="308"/>
      <c r="N398" s="700">
        <f t="shared" si="118"/>
        <v>0</v>
      </c>
      <c r="O398" s="701">
        <f t="shared" si="119"/>
        <v>0</v>
      </c>
      <c r="P398" s="702"/>
      <c r="Q398" s="709"/>
      <c r="R398" s="709"/>
      <c r="S398" s="709"/>
      <c r="T398" s="709"/>
      <c r="U398" s="709"/>
      <c r="V398" s="704"/>
      <c r="W398" s="710"/>
      <c r="X398" s="710"/>
      <c r="Y398" s="710"/>
      <c r="Z398" s="711"/>
      <c r="AA398" s="308"/>
      <c r="AB398" s="309"/>
      <c r="AC398" s="309"/>
      <c r="AD398" s="309"/>
      <c r="AE398" s="758"/>
      <c r="AF398" s="758"/>
      <c r="AG398" s="327"/>
      <c r="AH398" s="327"/>
      <c r="AI398" s="308"/>
      <c r="AJ398" s="163"/>
      <c r="AK398" s="164"/>
      <c r="AL398" s="774"/>
      <c r="AM398" s="333"/>
      <c r="AN398" s="334"/>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3.5" x14ac:dyDescent="0.2">
      <c r="A399" s="35"/>
      <c r="B399" s="36"/>
      <c r="C399" s="33">
        <v>327</v>
      </c>
      <c r="D399" s="766"/>
      <c r="E399" s="321"/>
      <c r="F399" s="321"/>
      <c r="G399" s="309"/>
      <c r="H399" s="309"/>
      <c r="I399" s="308"/>
      <c r="J399" s="307"/>
      <c r="K399" s="309"/>
      <c r="L399" s="308"/>
      <c r="M399" s="308"/>
      <c r="N399" s="700">
        <f t="shared" si="118"/>
        <v>0</v>
      </c>
      <c r="O399" s="701">
        <f t="shared" si="119"/>
        <v>0</v>
      </c>
      <c r="P399" s="702"/>
      <c r="Q399" s="709"/>
      <c r="R399" s="709"/>
      <c r="S399" s="709"/>
      <c r="T399" s="709"/>
      <c r="U399" s="709"/>
      <c r="V399" s="704"/>
      <c r="W399" s="710"/>
      <c r="X399" s="710"/>
      <c r="Y399" s="710"/>
      <c r="Z399" s="711"/>
      <c r="AA399" s="308"/>
      <c r="AB399" s="309"/>
      <c r="AC399" s="309"/>
      <c r="AD399" s="309"/>
      <c r="AE399" s="758"/>
      <c r="AF399" s="758"/>
      <c r="AG399" s="327"/>
      <c r="AH399" s="327"/>
      <c r="AI399" s="308"/>
      <c r="AJ399" s="163"/>
      <c r="AK399" s="164"/>
      <c r="AL399" s="774"/>
      <c r="AM399" s="333"/>
      <c r="AN399" s="334"/>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3.5" x14ac:dyDescent="0.2">
      <c r="A400" s="35"/>
      <c r="B400" s="36"/>
      <c r="C400" s="32">
        <v>328</v>
      </c>
      <c r="D400" s="766"/>
      <c r="E400" s="321"/>
      <c r="F400" s="321"/>
      <c r="G400" s="309"/>
      <c r="H400" s="309"/>
      <c r="I400" s="308"/>
      <c r="J400" s="307"/>
      <c r="K400" s="309"/>
      <c r="L400" s="308"/>
      <c r="M400" s="308"/>
      <c r="N400" s="700">
        <f t="shared" si="118"/>
        <v>0</v>
      </c>
      <c r="O400" s="701">
        <f t="shared" si="119"/>
        <v>0</v>
      </c>
      <c r="P400" s="702"/>
      <c r="Q400" s="709"/>
      <c r="R400" s="709"/>
      <c r="S400" s="709"/>
      <c r="T400" s="709"/>
      <c r="U400" s="709"/>
      <c r="V400" s="704"/>
      <c r="W400" s="710"/>
      <c r="X400" s="710"/>
      <c r="Y400" s="710"/>
      <c r="Z400" s="711"/>
      <c r="AA400" s="308"/>
      <c r="AB400" s="309"/>
      <c r="AC400" s="309"/>
      <c r="AD400" s="309"/>
      <c r="AE400" s="758"/>
      <c r="AF400" s="758"/>
      <c r="AG400" s="327"/>
      <c r="AH400" s="327"/>
      <c r="AI400" s="308"/>
      <c r="AJ400" s="163"/>
      <c r="AK400" s="164"/>
      <c r="AL400" s="774"/>
      <c r="AM400" s="333"/>
      <c r="AN400" s="334"/>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3.5" x14ac:dyDescent="0.2">
      <c r="A401" s="35"/>
      <c r="B401" s="36"/>
      <c r="C401" s="33">
        <v>329</v>
      </c>
      <c r="D401" s="766"/>
      <c r="E401" s="321"/>
      <c r="F401" s="321"/>
      <c r="G401" s="309"/>
      <c r="H401" s="309"/>
      <c r="I401" s="308"/>
      <c r="J401" s="307"/>
      <c r="K401" s="309"/>
      <c r="L401" s="308"/>
      <c r="M401" s="308"/>
      <c r="N401" s="700">
        <f t="shared" si="118"/>
        <v>0</v>
      </c>
      <c r="O401" s="701">
        <f t="shared" si="119"/>
        <v>0</v>
      </c>
      <c r="P401" s="702"/>
      <c r="Q401" s="709"/>
      <c r="R401" s="709"/>
      <c r="S401" s="709"/>
      <c r="T401" s="709"/>
      <c r="U401" s="709"/>
      <c r="V401" s="704"/>
      <c r="W401" s="710"/>
      <c r="X401" s="710"/>
      <c r="Y401" s="710"/>
      <c r="Z401" s="711"/>
      <c r="AA401" s="308"/>
      <c r="AB401" s="309"/>
      <c r="AC401" s="309"/>
      <c r="AD401" s="309"/>
      <c r="AE401" s="758"/>
      <c r="AF401" s="758"/>
      <c r="AG401" s="327"/>
      <c r="AH401" s="327"/>
      <c r="AI401" s="308"/>
      <c r="AJ401" s="163"/>
      <c r="AK401" s="164"/>
      <c r="AL401" s="774"/>
      <c r="AM401" s="333"/>
      <c r="AN401" s="334"/>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3.5" x14ac:dyDescent="0.2">
      <c r="A402" s="35"/>
      <c r="B402" s="36"/>
      <c r="C402" s="33">
        <v>330</v>
      </c>
      <c r="D402" s="766"/>
      <c r="E402" s="321"/>
      <c r="F402" s="321"/>
      <c r="G402" s="309"/>
      <c r="H402" s="309"/>
      <c r="I402" s="308"/>
      <c r="J402" s="307"/>
      <c r="K402" s="309"/>
      <c r="L402" s="308"/>
      <c r="M402" s="308"/>
      <c r="N402" s="700">
        <f t="shared" si="118"/>
        <v>0</v>
      </c>
      <c r="O402" s="701">
        <f t="shared" si="119"/>
        <v>0</v>
      </c>
      <c r="P402" s="702"/>
      <c r="Q402" s="709"/>
      <c r="R402" s="709"/>
      <c r="S402" s="709"/>
      <c r="T402" s="709"/>
      <c r="U402" s="709"/>
      <c r="V402" s="704"/>
      <c r="W402" s="710"/>
      <c r="X402" s="710"/>
      <c r="Y402" s="710"/>
      <c r="Z402" s="711"/>
      <c r="AA402" s="308"/>
      <c r="AB402" s="309"/>
      <c r="AC402" s="309"/>
      <c r="AD402" s="309"/>
      <c r="AE402" s="758"/>
      <c r="AF402" s="758"/>
      <c r="AG402" s="327"/>
      <c r="AH402" s="327"/>
      <c r="AI402" s="308"/>
      <c r="AJ402" s="163"/>
      <c r="AK402" s="164"/>
      <c r="AL402" s="774"/>
      <c r="AM402" s="333"/>
      <c r="AN402" s="334"/>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3.5" x14ac:dyDescent="0.2">
      <c r="A403" s="35"/>
      <c r="B403" s="36"/>
      <c r="C403" s="32">
        <v>331</v>
      </c>
      <c r="D403" s="766"/>
      <c r="E403" s="321"/>
      <c r="F403" s="321"/>
      <c r="G403" s="309"/>
      <c r="H403" s="309"/>
      <c r="I403" s="308"/>
      <c r="J403" s="307"/>
      <c r="K403" s="309"/>
      <c r="L403" s="308"/>
      <c r="M403" s="308"/>
      <c r="N403" s="700">
        <f t="shared" si="118"/>
        <v>0</v>
      </c>
      <c r="O403" s="701">
        <f t="shared" si="119"/>
        <v>0</v>
      </c>
      <c r="P403" s="702"/>
      <c r="Q403" s="709"/>
      <c r="R403" s="709"/>
      <c r="S403" s="709"/>
      <c r="T403" s="709"/>
      <c r="U403" s="709"/>
      <c r="V403" s="704"/>
      <c r="W403" s="710"/>
      <c r="X403" s="710"/>
      <c r="Y403" s="710"/>
      <c r="Z403" s="711"/>
      <c r="AA403" s="308"/>
      <c r="AB403" s="309"/>
      <c r="AC403" s="309"/>
      <c r="AD403" s="309"/>
      <c r="AE403" s="758"/>
      <c r="AF403" s="758"/>
      <c r="AG403" s="327"/>
      <c r="AH403" s="327"/>
      <c r="AI403" s="308"/>
      <c r="AJ403" s="163"/>
      <c r="AK403" s="164"/>
      <c r="AL403" s="774"/>
      <c r="AM403" s="333"/>
      <c r="AN403" s="334"/>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3.5" x14ac:dyDescent="0.2">
      <c r="A404" s="35"/>
      <c r="B404" s="36"/>
      <c r="C404" s="33">
        <v>332</v>
      </c>
      <c r="D404" s="766"/>
      <c r="E404" s="321"/>
      <c r="F404" s="321"/>
      <c r="G404" s="309"/>
      <c r="H404" s="309"/>
      <c r="I404" s="308"/>
      <c r="J404" s="307"/>
      <c r="K404" s="309"/>
      <c r="L404" s="308"/>
      <c r="M404" s="308"/>
      <c r="N404" s="700">
        <f t="shared" si="118"/>
        <v>0</v>
      </c>
      <c r="O404" s="701">
        <f t="shared" si="119"/>
        <v>0</v>
      </c>
      <c r="P404" s="702"/>
      <c r="Q404" s="709"/>
      <c r="R404" s="709"/>
      <c r="S404" s="709"/>
      <c r="T404" s="709"/>
      <c r="U404" s="709"/>
      <c r="V404" s="704"/>
      <c r="W404" s="710"/>
      <c r="X404" s="710"/>
      <c r="Y404" s="710"/>
      <c r="Z404" s="711"/>
      <c r="AA404" s="308"/>
      <c r="AB404" s="309"/>
      <c r="AC404" s="309"/>
      <c r="AD404" s="309"/>
      <c r="AE404" s="758"/>
      <c r="AF404" s="758"/>
      <c r="AG404" s="327"/>
      <c r="AH404" s="327"/>
      <c r="AI404" s="308"/>
      <c r="AJ404" s="163"/>
      <c r="AK404" s="164"/>
      <c r="AL404" s="774"/>
      <c r="AM404" s="333"/>
      <c r="AN404" s="334"/>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3.5" x14ac:dyDescent="0.2">
      <c r="A405" s="35"/>
      <c r="B405" s="36"/>
      <c r="C405" s="33">
        <v>333</v>
      </c>
      <c r="D405" s="766"/>
      <c r="E405" s="321"/>
      <c r="F405" s="321"/>
      <c r="G405" s="309"/>
      <c r="H405" s="309"/>
      <c r="I405" s="308"/>
      <c r="J405" s="307"/>
      <c r="K405" s="309"/>
      <c r="L405" s="308"/>
      <c r="M405" s="308"/>
      <c r="N405" s="700">
        <f t="shared" si="118"/>
        <v>0</v>
      </c>
      <c r="O405" s="701">
        <f t="shared" si="119"/>
        <v>0</v>
      </c>
      <c r="P405" s="702"/>
      <c r="Q405" s="709"/>
      <c r="R405" s="709"/>
      <c r="S405" s="709"/>
      <c r="T405" s="709"/>
      <c r="U405" s="709"/>
      <c r="V405" s="704"/>
      <c r="W405" s="710"/>
      <c r="X405" s="710"/>
      <c r="Y405" s="710"/>
      <c r="Z405" s="711"/>
      <c r="AA405" s="308"/>
      <c r="AB405" s="309"/>
      <c r="AC405" s="309"/>
      <c r="AD405" s="309"/>
      <c r="AE405" s="758"/>
      <c r="AF405" s="758"/>
      <c r="AG405" s="327"/>
      <c r="AH405" s="327"/>
      <c r="AI405" s="308"/>
      <c r="AJ405" s="163"/>
      <c r="AK405" s="164"/>
      <c r="AL405" s="774"/>
      <c r="AM405" s="333"/>
      <c r="AN405" s="334"/>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3.5" x14ac:dyDescent="0.2">
      <c r="A406" s="35"/>
      <c r="B406" s="36"/>
      <c r="C406" s="32">
        <v>334</v>
      </c>
      <c r="D406" s="766"/>
      <c r="E406" s="321"/>
      <c r="F406" s="321"/>
      <c r="G406" s="309"/>
      <c r="H406" s="309"/>
      <c r="I406" s="308"/>
      <c r="J406" s="307"/>
      <c r="K406" s="309"/>
      <c r="L406" s="308"/>
      <c r="M406" s="308"/>
      <c r="N406" s="700">
        <f t="shared" si="118"/>
        <v>0</v>
      </c>
      <c r="O406" s="701">
        <f t="shared" si="119"/>
        <v>0</v>
      </c>
      <c r="P406" s="702"/>
      <c r="Q406" s="709"/>
      <c r="R406" s="709"/>
      <c r="S406" s="709"/>
      <c r="T406" s="709"/>
      <c r="U406" s="709"/>
      <c r="V406" s="704"/>
      <c r="W406" s="710"/>
      <c r="X406" s="710"/>
      <c r="Y406" s="710"/>
      <c r="Z406" s="711"/>
      <c r="AA406" s="308"/>
      <c r="AB406" s="309"/>
      <c r="AC406" s="309"/>
      <c r="AD406" s="309"/>
      <c r="AE406" s="758"/>
      <c r="AF406" s="758"/>
      <c r="AG406" s="327"/>
      <c r="AH406" s="327"/>
      <c r="AI406" s="308"/>
      <c r="AJ406" s="163"/>
      <c r="AK406" s="164"/>
      <c r="AL406" s="774"/>
      <c r="AM406" s="333"/>
      <c r="AN406" s="334"/>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3.5" x14ac:dyDescent="0.2">
      <c r="A407" s="35"/>
      <c r="B407" s="36"/>
      <c r="C407" s="33">
        <v>335</v>
      </c>
      <c r="D407" s="766"/>
      <c r="E407" s="321"/>
      <c r="F407" s="321"/>
      <c r="G407" s="309"/>
      <c r="H407" s="309"/>
      <c r="I407" s="308"/>
      <c r="J407" s="307"/>
      <c r="K407" s="309"/>
      <c r="L407" s="308"/>
      <c r="M407" s="308"/>
      <c r="N407" s="700">
        <f t="shared" si="118"/>
        <v>0</v>
      </c>
      <c r="O407" s="701">
        <f t="shared" si="119"/>
        <v>0</v>
      </c>
      <c r="P407" s="702"/>
      <c r="Q407" s="709"/>
      <c r="R407" s="709"/>
      <c r="S407" s="709"/>
      <c r="T407" s="709"/>
      <c r="U407" s="709"/>
      <c r="V407" s="704"/>
      <c r="W407" s="710"/>
      <c r="X407" s="710"/>
      <c r="Y407" s="710"/>
      <c r="Z407" s="711"/>
      <c r="AA407" s="308"/>
      <c r="AB407" s="309"/>
      <c r="AC407" s="309"/>
      <c r="AD407" s="309"/>
      <c r="AE407" s="758"/>
      <c r="AF407" s="758"/>
      <c r="AG407" s="327"/>
      <c r="AH407" s="327"/>
      <c r="AI407" s="308"/>
      <c r="AJ407" s="163"/>
      <c r="AK407" s="164"/>
      <c r="AL407" s="774"/>
      <c r="AM407" s="333"/>
      <c r="AN407" s="334"/>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3.5" x14ac:dyDescent="0.2">
      <c r="A408" s="35"/>
      <c r="B408" s="36"/>
      <c r="C408" s="33">
        <v>336</v>
      </c>
      <c r="D408" s="766"/>
      <c r="E408" s="321"/>
      <c r="F408" s="321"/>
      <c r="G408" s="309"/>
      <c r="H408" s="309"/>
      <c r="I408" s="308"/>
      <c r="J408" s="307"/>
      <c r="K408" s="309"/>
      <c r="L408" s="308"/>
      <c r="M408" s="308"/>
      <c r="N408" s="700">
        <f t="shared" si="118"/>
        <v>0</v>
      </c>
      <c r="O408" s="701">
        <f t="shared" si="119"/>
        <v>0</v>
      </c>
      <c r="P408" s="702"/>
      <c r="Q408" s="709"/>
      <c r="R408" s="709"/>
      <c r="S408" s="709"/>
      <c r="T408" s="709"/>
      <c r="U408" s="709"/>
      <c r="V408" s="704"/>
      <c r="W408" s="710"/>
      <c r="X408" s="710"/>
      <c r="Y408" s="710"/>
      <c r="Z408" s="711"/>
      <c r="AA408" s="308"/>
      <c r="AB408" s="309"/>
      <c r="AC408" s="309"/>
      <c r="AD408" s="309"/>
      <c r="AE408" s="758"/>
      <c r="AF408" s="758"/>
      <c r="AG408" s="327"/>
      <c r="AH408" s="327"/>
      <c r="AI408" s="308"/>
      <c r="AJ408" s="163"/>
      <c r="AK408" s="164"/>
      <c r="AL408" s="774"/>
      <c r="AM408" s="333"/>
      <c r="AN408" s="334"/>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3.5" x14ac:dyDescent="0.2">
      <c r="A409" s="35"/>
      <c r="B409" s="36"/>
      <c r="C409" s="32">
        <v>337</v>
      </c>
      <c r="D409" s="766"/>
      <c r="E409" s="321"/>
      <c r="F409" s="321"/>
      <c r="G409" s="309"/>
      <c r="H409" s="309"/>
      <c r="I409" s="308"/>
      <c r="J409" s="307"/>
      <c r="K409" s="309"/>
      <c r="L409" s="308"/>
      <c r="M409" s="308"/>
      <c r="N409" s="700">
        <f t="shared" si="118"/>
        <v>0</v>
      </c>
      <c r="O409" s="701">
        <f t="shared" si="119"/>
        <v>0</v>
      </c>
      <c r="P409" s="702"/>
      <c r="Q409" s="709"/>
      <c r="R409" s="709"/>
      <c r="S409" s="709"/>
      <c r="T409" s="709"/>
      <c r="U409" s="709"/>
      <c r="V409" s="704"/>
      <c r="W409" s="710"/>
      <c r="X409" s="710"/>
      <c r="Y409" s="710"/>
      <c r="Z409" s="711"/>
      <c r="AA409" s="308"/>
      <c r="AB409" s="309"/>
      <c r="AC409" s="309"/>
      <c r="AD409" s="309"/>
      <c r="AE409" s="758"/>
      <c r="AF409" s="758"/>
      <c r="AG409" s="327"/>
      <c r="AH409" s="327"/>
      <c r="AI409" s="308"/>
      <c r="AJ409" s="163"/>
      <c r="AK409" s="164"/>
      <c r="AL409" s="774"/>
      <c r="AM409" s="333"/>
      <c r="AN409" s="334"/>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3.5" x14ac:dyDescent="0.2">
      <c r="A410" s="35"/>
      <c r="B410" s="36"/>
      <c r="C410" s="33">
        <v>338</v>
      </c>
      <c r="D410" s="766"/>
      <c r="E410" s="321"/>
      <c r="F410" s="321"/>
      <c r="G410" s="309"/>
      <c r="H410" s="309"/>
      <c r="I410" s="308"/>
      <c r="J410" s="307"/>
      <c r="K410" s="309"/>
      <c r="L410" s="308"/>
      <c r="M410" s="308"/>
      <c r="N410" s="700">
        <f t="shared" si="118"/>
        <v>0</v>
      </c>
      <c r="O410" s="701">
        <f t="shared" si="119"/>
        <v>0</v>
      </c>
      <c r="P410" s="702"/>
      <c r="Q410" s="709"/>
      <c r="R410" s="709"/>
      <c r="S410" s="709"/>
      <c r="T410" s="709"/>
      <c r="U410" s="709"/>
      <c r="V410" s="704"/>
      <c r="W410" s="710"/>
      <c r="X410" s="710"/>
      <c r="Y410" s="710"/>
      <c r="Z410" s="711"/>
      <c r="AA410" s="308"/>
      <c r="AB410" s="309"/>
      <c r="AC410" s="309"/>
      <c r="AD410" s="309"/>
      <c r="AE410" s="758"/>
      <c r="AF410" s="758"/>
      <c r="AG410" s="327"/>
      <c r="AH410" s="327"/>
      <c r="AI410" s="308"/>
      <c r="AJ410" s="163"/>
      <c r="AK410" s="164"/>
      <c r="AL410" s="774"/>
      <c r="AM410" s="333"/>
      <c r="AN410" s="334"/>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3.5" x14ac:dyDescent="0.2">
      <c r="A411" s="35"/>
      <c r="B411" s="36"/>
      <c r="C411" s="33">
        <v>339</v>
      </c>
      <c r="D411" s="766"/>
      <c r="E411" s="321"/>
      <c r="F411" s="321"/>
      <c r="G411" s="309"/>
      <c r="H411" s="309"/>
      <c r="I411" s="308"/>
      <c r="J411" s="307"/>
      <c r="K411" s="309"/>
      <c r="L411" s="308"/>
      <c r="M411" s="308"/>
      <c r="N411" s="700">
        <f t="shared" si="118"/>
        <v>0</v>
      </c>
      <c r="O411" s="701">
        <f t="shared" si="119"/>
        <v>0</v>
      </c>
      <c r="P411" s="702"/>
      <c r="Q411" s="709"/>
      <c r="R411" s="709"/>
      <c r="S411" s="709"/>
      <c r="T411" s="709"/>
      <c r="U411" s="709"/>
      <c r="V411" s="704"/>
      <c r="W411" s="710"/>
      <c r="X411" s="710"/>
      <c r="Y411" s="710"/>
      <c r="Z411" s="711"/>
      <c r="AA411" s="308"/>
      <c r="AB411" s="309"/>
      <c r="AC411" s="309"/>
      <c r="AD411" s="309"/>
      <c r="AE411" s="758"/>
      <c r="AF411" s="758"/>
      <c r="AG411" s="327"/>
      <c r="AH411" s="327"/>
      <c r="AI411" s="308"/>
      <c r="AJ411" s="163"/>
      <c r="AK411" s="164"/>
      <c r="AL411" s="774"/>
      <c r="AM411" s="333"/>
      <c r="AN411" s="334"/>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3.5" x14ac:dyDescent="0.2">
      <c r="A412" s="35"/>
      <c r="B412" s="36"/>
      <c r="C412" s="32">
        <v>340</v>
      </c>
      <c r="D412" s="766"/>
      <c r="E412" s="321"/>
      <c r="F412" s="321"/>
      <c r="G412" s="309"/>
      <c r="H412" s="309"/>
      <c r="I412" s="308"/>
      <c r="J412" s="307"/>
      <c r="K412" s="309"/>
      <c r="L412" s="308"/>
      <c r="M412" s="308"/>
      <c r="N412" s="700">
        <f t="shared" si="118"/>
        <v>0</v>
      </c>
      <c r="O412" s="701">
        <f t="shared" si="119"/>
        <v>0</v>
      </c>
      <c r="P412" s="702"/>
      <c r="Q412" s="709"/>
      <c r="R412" s="709"/>
      <c r="S412" s="709"/>
      <c r="T412" s="709"/>
      <c r="U412" s="709"/>
      <c r="V412" s="704"/>
      <c r="W412" s="710"/>
      <c r="X412" s="710"/>
      <c r="Y412" s="710"/>
      <c r="Z412" s="711"/>
      <c r="AA412" s="308"/>
      <c r="AB412" s="309"/>
      <c r="AC412" s="309"/>
      <c r="AD412" s="309"/>
      <c r="AE412" s="758"/>
      <c r="AF412" s="758"/>
      <c r="AG412" s="327"/>
      <c r="AH412" s="327"/>
      <c r="AI412" s="308"/>
      <c r="AJ412" s="163"/>
      <c r="AK412" s="164"/>
      <c r="AL412" s="774"/>
      <c r="AM412" s="333"/>
      <c r="AN412" s="334"/>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3.5" x14ac:dyDescent="0.2">
      <c r="A413" s="35"/>
      <c r="B413" s="36"/>
      <c r="C413" s="33">
        <v>341</v>
      </c>
      <c r="D413" s="766"/>
      <c r="E413" s="321"/>
      <c r="F413" s="321"/>
      <c r="G413" s="309"/>
      <c r="H413" s="309"/>
      <c r="I413" s="308"/>
      <c r="J413" s="307"/>
      <c r="K413" s="309"/>
      <c r="L413" s="308"/>
      <c r="M413" s="308"/>
      <c r="N413" s="700">
        <f t="shared" si="118"/>
        <v>0</v>
      </c>
      <c r="O413" s="701">
        <f t="shared" si="119"/>
        <v>0</v>
      </c>
      <c r="P413" s="702"/>
      <c r="Q413" s="709"/>
      <c r="R413" s="709"/>
      <c r="S413" s="709"/>
      <c r="T413" s="709"/>
      <c r="U413" s="709"/>
      <c r="V413" s="704"/>
      <c r="W413" s="710"/>
      <c r="X413" s="710"/>
      <c r="Y413" s="710"/>
      <c r="Z413" s="711"/>
      <c r="AA413" s="308"/>
      <c r="AB413" s="309"/>
      <c r="AC413" s="309"/>
      <c r="AD413" s="309"/>
      <c r="AE413" s="758"/>
      <c r="AF413" s="758"/>
      <c r="AG413" s="327"/>
      <c r="AH413" s="327"/>
      <c r="AI413" s="308"/>
      <c r="AJ413" s="163"/>
      <c r="AK413" s="164"/>
      <c r="AL413" s="774"/>
      <c r="AM413" s="333"/>
      <c r="AN413" s="334"/>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3.5" x14ac:dyDescent="0.2">
      <c r="A414" s="35"/>
      <c r="B414" s="36"/>
      <c r="C414" s="33">
        <v>342</v>
      </c>
      <c r="D414" s="766"/>
      <c r="E414" s="321"/>
      <c r="F414" s="321"/>
      <c r="G414" s="309"/>
      <c r="H414" s="309"/>
      <c r="I414" s="308"/>
      <c r="J414" s="307"/>
      <c r="K414" s="309"/>
      <c r="L414" s="308"/>
      <c r="M414" s="308"/>
      <c r="N414" s="700">
        <f t="shared" si="118"/>
        <v>0</v>
      </c>
      <c r="O414" s="701">
        <f t="shared" si="119"/>
        <v>0</v>
      </c>
      <c r="P414" s="702"/>
      <c r="Q414" s="709"/>
      <c r="R414" s="709"/>
      <c r="S414" s="709"/>
      <c r="T414" s="709"/>
      <c r="U414" s="709"/>
      <c r="V414" s="704"/>
      <c r="W414" s="710"/>
      <c r="X414" s="710"/>
      <c r="Y414" s="710"/>
      <c r="Z414" s="711"/>
      <c r="AA414" s="308"/>
      <c r="AB414" s="309"/>
      <c r="AC414" s="309"/>
      <c r="AD414" s="309"/>
      <c r="AE414" s="758"/>
      <c r="AF414" s="758"/>
      <c r="AG414" s="327"/>
      <c r="AH414" s="327"/>
      <c r="AI414" s="308"/>
      <c r="AJ414" s="163"/>
      <c r="AK414" s="164"/>
      <c r="AL414" s="774"/>
      <c r="AM414" s="333"/>
      <c r="AN414" s="334"/>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3.5" x14ac:dyDescent="0.2">
      <c r="A415" s="35"/>
      <c r="B415" s="36"/>
      <c r="C415" s="32">
        <v>343</v>
      </c>
      <c r="D415" s="766"/>
      <c r="E415" s="321"/>
      <c r="F415" s="321"/>
      <c r="G415" s="309"/>
      <c r="H415" s="309"/>
      <c r="I415" s="308"/>
      <c r="J415" s="307"/>
      <c r="K415" s="309"/>
      <c r="L415" s="308"/>
      <c r="M415" s="308"/>
      <c r="N415" s="700">
        <f t="shared" si="118"/>
        <v>0</v>
      </c>
      <c r="O415" s="701">
        <f t="shared" si="119"/>
        <v>0</v>
      </c>
      <c r="P415" s="702"/>
      <c r="Q415" s="709"/>
      <c r="R415" s="709"/>
      <c r="S415" s="709"/>
      <c r="T415" s="709"/>
      <c r="U415" s="709"/>
      <c r="V415" s="704"/>
      <c r="W415" s="710"/>
      <c r="X415" s="710"/>
      <c r="Y415" s="710"/>
      <c r="Z415" s="711"/>
      <c r="AA415" s="308"/>
      <c r="AB415" s="309"/>
      <c r="AC415" s="309"/>
      <c r="AD415" s="309"/>
      <c r="AE415" s="758"/>
      <c r="AF415" s="758"/>
      <c r="AG415" s="327"/>
      <c r="AH415" s="327"/>
      <c r="AI415" s="308"/>
      <c r="AJ415" s="163"/>
      <c r="AK415" s="164"/>
      <c r="AL415" s="774"/>
      <c r="AM415" s="333"/>
      <c r="AN415" s="334"/>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3.5" x14ac:dyDescent="0.2">
      <c r="A416" s="35"/>
      <c r="B416" s="36"/>
      <c r="C416" s="33">
        <v>344</v>
      </c>
      <c r="D416" s="766"/>
      <c r="E416" s="321"/>
      <c r="F416" s="321"/>
      <c r="G416" s="309"/>
      <c r="H416" s="309"/>
      <c r="I416" s="308"/>
      <c r="J416" s="307"/>
      <c r="K416" s="309"/>
      <c r="L416" s="308"/>
      <c r="M416" s="308"/>
      <c r="N416" s="700">
        <f t="shared" si="118"/>
        <v>0</v>
      </c>
      <c r="O416" s="701">
        <f t="shared" si="119"/>
        <v>0</v>
      </c>
      <c r="P416" s="702"/>
      <c r="Q416" s="709"/>
      <c r="R416" s="709"/>
      <c r="S416" s="709"/>
      <c r="T416" s="709"/>
      <c r="U416" s="709"/>
      <c r="V416" s="704"/>
      <c r="W416" s="710"/>
      <c r="X416" s="710"/>
      <c r="Y416" s="710"/>
      <c r="Z416" s="711"/>
      <c r="AA416" s="308"/>
      <c r="AB416" s="309"/>
      <c r="AC416" s="309"/>
      <c r="AD416" s="309"/>
      <c r="AE416" s="758"/>
      <c r="AF416" s="758"/>
      <c r="AG416" s="327"/>
      <c r="AH416" s="327"/>
      <c r="AI416" s="308"/>
      <c r="AJ416" s="163"/>
      <c r="AK416" s="164"/>
      <c r="AL416" s="774"/>
      <c r="AM416" s="333"/>
      <c r="AN416" s="334"/>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3.5" x14ac:dyDescent="0.2">
      <c r="A417" s="35"/>
      <c r="B417" s="36"/>
      <c r="C417" s="33">
        <v>345</v>
      </c>
      <c r="D417" s="766"/>
      <c r="E417" s="321"/>
      <c r="F417" s="321"/>
      <c r="G417" s="309"/>
      <c r="H417" s="309"/>
      <c r="I417" s="308"/>
      <c r="J417" s="307"/>
      <c r="K417" s="309"/>
      <c r="L417" s="308"/>
      <c r="M417" s="308"/>
      <c r="N417" s="700">
        <f t="shared" si="118"/>
        <v>0</v>
      </c>
      <c r="O417" s="701">
        <f t="shared" si="119"/>
        <v>0</v>
      </c>
      <c r="P417" s="702"/>
      <c r="Q417" s="709"/>
      <c r="R417" s="709"/>
      <c r="S417" s="709"/>
      <c r="T417" s="709"/>
      <c r="U417" s="709"/>
      <c r="V417" s="704"/>
      <c r="W417" s="710"/>
      <c r="X417" s="710"/>
      <c r="Y417" s="710"/>
      <c r="Z417" s="711"/>
      <c r="AA417" s="308"/>
      <c r="AB417" s="309"/>
      <c r="AC417" s="309"/>
      <c r="AD417" s="309"/>
      <c r="AE417" s="758"/>
      <c r="AF417" s="758"/>
      <c r="AG417" s="327"/>
      <c r="AH417" s="327"/>
      <c r="AI417" s="308"/>
      <c r="AJ417" s="163"/>
      <c r="AK417" s="164"/>
      <c r="AL417" s="774"/>
      <c r="AM417" s="333"/>
      <c r="AN417" s="334"/>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3.5" x14ac:dyDescent="0.2">
      <c r="A418" s="35"/>
      <c r="B418" s="36"/>
      <c r="C418" s="32">
        <v>346</v>
      </c>
      <c r="D418" s="766"/>
      <c r="E418" s="321"/>
      <c r="F418" s="321"/>
      <c r="G418" s="309"/>
      <c r="H418" s="309"/>
      <c r="I418" s="308"/>
      <c r="J418" s="307"/>
      <c r="K418" s="309"/>
      <c r="L418" s="308"/>
      <c r="M418" s="308"/>
      <c r="N418" s="700">
        <f t="shared" si="118"/>
        <v>0</v>
      </c>
      <c r="O418" s="701">
        <f t="shared" si="119"/>
        <v>0</v>
      </c>
      <c r="P418" s="702"/>
      <c r="Q418" s="709"/>
      <c r="R418" s="709"/>
      <c r="S418" s="709"/>
      <c r="T418" s="709"/>
      <c r="U418" s="709"/>
      <c r="V418" s="704"/>
      <c r="W418" s="710"/>
      <c r="X418" s="710"/>
      <c r="Y418" s="710"/>
      <c r="Z418" s="711"/>
      <c r="AA418" s="308"/>
      <c r="AB418" s="309"/>
      <c r="AC418" s="309"/>
      <c r="AD418" s="309"/>
      <c r="AE418" s="758"/>
      <c r="AF418" s="758"/>
      <c r="AG418" s="327"/>
      <c r="AH418" s="327"/>
      <c r="AI418" s="308"/>
      <c r="AJ418" s="163"/>
      <c r="AK418" s="164"/>
      <c r="AL418" s="774"/>
      <c r="AM418" s="333"/>
      <c r="AN418" s="334"/>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3.5" x14ac:dyDescent="0.2">
      <c r="A419" s="35"/>
      <c r="B419" s="36"/>
      <c r="C419" s="33">
        <v>347</v>
      </c>
      <c r="D419" s="766"/>
      <c r="E419" s="321"/>
      <c r="F419" s="321"/>
      <c r="G419" s="309"/>
      <c r="H419" s="309"/>
      <c r="I419" s="308"/>
      <c r="J419" s="307"/>
      <c r="K419" s="309"/>
      <c r="L419" s="308"/>
      <c r="M419" s="308"/>
      <c r="N419" s="700">
        <f t="shared" si="118"/>
        <v>0</v>
      </c>
      <c r="O419" s="701">
        <f t="shared" si="119"/>
        <v>0</v>
      </c>
      <c r="P419" s="702"/>
      <c r="Q419" s="709"/>
      <c r="R419" s="709"/>
      <c r="S419" s="709"/>
      <c r="T419" s="709"/>
      <c r="U419" s="709"/>
      <c r="V419" s="704"/>
      <c r="W419" s="710"/>
      <c r="X419" s="710"/>
      <c r="Y419" s="710"/>
      <c r="Z419" s="711"/>
      <c r="AA419" s="308"/>
      <c r="AB419" s="309"/>
      <c r="AC419" s="309"/>
      <c r="AD419" s="309"/>
      <c r="AE419" s="758"/>
      <c r="AF419" s="758"/>
      <c r="AG419" s="327"/>
      <c r="AH419" s="327"/>
      <c r="AI419" s="308"/>
      <c r="AJ419" s="163"/>
      <c r="AK419" s="164"/>
      <c r="AL419" s="774"/>
      <c r="AM419" s="333"/>
      <c r="AN419" s="334"/>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3.5" x14ac:dyDescent="0.2">
      <c r="A420" s="35"/>
      <c r="B420" s="36"/>
      <c r="C420" s="33">
        <v>348</v>
      </c>
      <c r="D420" s="766"/>
      <c r="E420" s="321"/>
      <c r="F420" s="321"/>
      <c r="G420" s="309"/>
      <c r="H420" s="309"/>
      <c r="I420" s="308"/>
      <c r="J420" s="307"/>
      <c r="K420" s="309"/>
      <c r="L420" s="308"/>
      <c r="M420" s="308"/>
      <c r="N420" s="700">
        <f t="shared" si="118"/>
        <v>0</v>
      </c>
      <c r="O420" s="701">
        <f t="shared" si="119"/>
        <v>0</v>
      </c>
      <c r="P420" s="702"/>
      <c r="Q420" s="709"/>
      <c r="R420" s="709"/>
      <c r="S420" s="709"/>
      <c r="T420" s="709"/>
      <c r="U420" s="709"/>
      <c r="V420" s="704"/>
      <c r="W420" s="710"/>
      <c r="X420" s="710"/>
      <c r="Y420" s="710"/>
      <c r="Z420" s="711"/>
      <c r="AA420" s="308"/>
      <c r="AB420" s="309"/>
      <c r="AC420" s="309"/>
      <c r="AD420" s="309"/>
      <c r="AE420" s="758"/>
      <c r="AF420" s="758"/>
      <c r="AG420" s="327"/>
      <c r="AH420" s="327"/>
      <c r="AI420" s="308"/>
      <c r="AJ420" s="163"/>
      <c r="AK420" s="164"/>
      <c r="AL420" s="774"/>
      <c r="AM420" s="333"/>
      <c r="AN420" s="334"/>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3.5" x14ac:dyDescent="0.2">
      <c r="A421" s="35"/>
      <c r="B421" s="36"/>
      <c r="C421" s="32">
        <v>349</v>
      </c>
      <c r="D421" s="766"/>
      <c r="E421" s="321"/>
      <c r="F421" s="321"/>
      <c r="G421" s="309"/>
      <c r="H421" s="309"/>
      <c r="I421" s="308"/>
      <c r="J421" s="307"/>
      <c r="K421" s="309"/>
      <c r="L421" s="308"/>
      <c r="M421" s="308"/>
      <c r="N421" s="700">
        <f t="shared" si="118"/>
        <v>0</v>
      </c>
      <c r="O421" s="701">
        <f t="shared" si="119"/>
        <v>0</v>
      </c>
      <c r="P421" s="702"/>
      <c r="Q421" s="709"/>
      <c r="R421" s="709"/>
      <c r="S421" s="709"/>
      <c r="T421" s="709"/>
      <c r="U421" s="709"/>
      <c r="V421" s="704"/>
      <c r="W421" s="710"/>
      <c r="X421" s="710"/>
      <c r="Y421" s="710"/>
      <c r="Z421" s="711"/>
      <c r="AA421" s="308"/>
      <c r="AB421" s="309"/>
      <c r="AC421" s="309"/>
      <c r="AD421" s="309"/>
      <c r="AE421" s="758"/>
      <c r="AF421" s="758"/>
      <c r="AG421" s="327"/>
      <c r="AH421" s="327"/>
      <c r="AI421" s="308"/>
      <c r="AJ421" s="163"/>
      <c r="AK421" s="164"/>
      <c r="AL421" s="774"/>
      <c r="AM421" s="333"/>
      <c r="AN421" s="334"/>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3.5" x14ac:dyDescent="0.2">
      <c r="A422" s="35"/>
      <c r="B422" s="36"/>
      <c r="C422" s="33">
        <v>350</v>
      </c>
      <c r="D422" s="766"/>
      <c r="E422" s="321"/>
      <c r="F422" s="321"/>
      <c r="G422" s="309"/>
      <c r="H422" s="309"/>
      <c r="I422" s="308"/>
      <c r="J422" s="307"/>
      <c r="K422" s="309"/>
      <c r="L422" s="308"/>
      <c r="M422" s="308"/>
      <c r="N422" s="700">
        <f t="shared" si="118"/>
        <v>0</v>
      </c>
      <c r="O422" s="701">
        <f t="shared" si="119"/>
        <v>0</v>
      </c>
      <c r="P422" s="702"/>
      <c r="Q422" s="709"/>
      <c r="R422" s="709"/>
      <c r="S422" s="709"/>
      <c r="T422" s="709"/>
      <c r="U422" s="709"/>
      <c r="V422" s="704"/>
      <c r="W422" s="710"/>
      <c r="X422" s="710"/>
      <c r="Y422" s="710"/>
      <c r="Z422" s="711"/>
      <c r="AA422" s="308"/>
      <c r="AB422" s="309"/>
      <c r="AC422" s="309"/>
      <c r="AD422" s="309"/>
      <c r="AE422" s="758"/>
      <c r="AF422" s="758"/>
      <c r="AG422" s="327"/>
      <c r="AH422" s="327"/>
      <c r="AI422" s="308"/>
      <c r="AJ422" s="163"/>
      <c r="AK422" s="164"/>
      <c r="AL422" s="774"/>
      <c r="AM422" s="333"/>
      <c r="AN422" s="334"/>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3.5" x14ac:dyDescent="0.2">
      <c r="A423" s="35"/>
      <c r="B423" s="36"/>
      <c r="C423" s="33">
        <v>351</v>
      </c>
      <c r="D423" s="766"/>
      <c r="E423" s="321"/>
      <c r="F423" s="321"/>
      <c r="G423" s="309"/>
      <c r="H423" s="309"/>
      <c r="I423" s="308"/>
      <c r="J423" s="307"/>
      <c r="K423" s="309"/>
      <c r="L423" s="308"/>
      <c r="M423" s="308"/>
      <c r="N423" s="700">
        <f t="shared" si="118"/>
        <v>0</v>
      </c>
      <c r="O423" s="701">
        <f t="shared" si="119"/>
        <v>0</v>
      </c>
      <c r="P423" s="702"/>
      <c r="Q423" s="709"/>
      <c r="R423" s="709"/>
      <c r="S423" s="709"/>
      <c r="T423" s="709"/>
      <c r="U423" s="709"/>
      <c r="V423" s="704"/>
      <c r="W423" s="710"/>
      <c r="X423" s="710"/>
      <c r="Y423" s="710"/>
      <c r="Z423" s="711"/>
      <c r="AA423" s="308"/>
      <c r="AB423" s="309"/>
      <c r="AC423" s="309"/>
      <c r="AD423" s="309"/>
      <c r="AE423" s="758"/>
      <c r="AF423" s="758"/>
      <c r="AG423" s="327"/>
      <c r="AH423" s="327"/>
      <c r="AI423" s="308"/>
      <c r="AJ423" s="163"/>
      <c r="AK423" s="164"/>
      <c r="AL423" s="774"/>
      <c r="AM423" s="333"/>
      <c r="AN423" s="334"/>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3.5" x14ac:dyDescent="0.2">
      <c r="A424" s="35"/>
      <c r="B424" s="36"/>
      <c r="C424" s="32">
        <v>352</v>
      </c>
      <c r="D424" s="766"/>
      <c r="E424" s="321"/>
      <c r="F424" s="321"/>
      <c r="G424" s="309"/>
      <c r="H424" s="309"/>
      <c r="I424" s="308"/>
      <c r="J424" s="307"/>
      <c r="K424" s="309"/>
      <c r="L424" s="308"/>
      <c r="M424" s="308"/>
      <c r="N424" s="700">
        <f t="shared" si="118"/>
        <v>0</v>
      </c>
      <c r="O424" s="701">
        <f t="shared" si="119"/>
        <v>0</v>
      </c>
      <c r="P424" s="702"/>
      <c r="Q424" s="709"/>
      <c r="R424" s="709"/>
      <c r="S424" s="709"/>
      <c r="T424" s="709"/>
      <c r="U424" s="709"/>
      <c r="V424" s="704"/>
      <c r="W424" s="710"/>
      <c r="X424" s="710"/>
      <c r="Y424" s="710"/>
      <c r="Z424" s="711"/>
      <c r="AA424" s="308"/>
      <c r="AB424" s="309"/>
      <c r="AC424" s="309"/>
      <c r="AD424" s="309"/>
      <c r="AE424" s="758"/>
      <c r="AF424" s="758"/>
      <c r="AG424" s="327"/>
      <c r="AH424" s="327"/>
      <c r="AI424" s="308"/>
      <c r="AJ424" s="163"/>
      <c r="AK424" s="164"/>
      <c r="AL424" s="774"/>
      <c r="AM424" s="333"/>
      <c r="AN424" s="334"/>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3.5" x14ac:dyDescent="0.2">
      <c r="A425" s="35"/>
      <c r="B425" s="36"/>
      <c r="C425" s="33">
        <v>353</v>
      </c>
      <c r="D425" s="766"/>
      <c r="E425" s="321"/>
      <c r="F425" s="321"/>
      <c r="G425" s="309"/>
      <c r="H425" s="309"/>
      <c r="I425" s="308"/>
      <c r="J425" s="307"/>
      <c r="K425" s="309"/>
      <c r="L425" s="308"/>
      <c r="M425" s="308"/>
      <c r="N425" s="700">
        <f t="shared" si="118"/>
        <v>0</v>
      </c>
      <c r="O425" s="701">
        <f t="shared" si="119"/>
        <v>0</v>
      </c>
      <c r="P425" s="702"/>
      <c r="Q425" s="709"/>
      <c r="R425" s="709"/>
      <c r="S425" s="709"/>
      <c r="T425" s="709"/>
      <c r="U425" s="709"/>
      <c r="V425" s="704"/>
      <c r="W425" s="710"/>
      <c r="X425" s="710"/>
      <c r="Y425" s="710"/>
      <c r="Z425" s="711"/>
      <c r="AA425" s="308"/>
      <c r="AB425" s="309"/>
      <c r="AC425" s="309"/>
      <c r="AD425" s="309"/>
      <c r="AE425" s="758"/>
      <c r="AF425" s="758"/>
      <c r="AG425" s="327"/>
      <c r="AH425" s="327"/>
      <c r="AI425" s="308"/>
      <c r="AJ425" s="163"/>
      <c r="AK425" s="164"/>
      <c r="AL425" s="774"/>
      <c r="AM425" s="333"/>
      <c r="AN425" s="334"/>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3.5" x14ac:dyDescent="0.2">
      <c r="A426" s="35"/>
      <c r="B426" s="36"/>
      <c r="C426" s="33">
        <v>354</v>
      </c>
      <c r="D426" s="766"/>
      <c r="E426" s="321"/>
      <c r="F426" s="321"/>
      <c r="G426" s="309"/>
      <c r="H426" s="309"/>
      <c r="I426" s="308"/>
      <c r="J426" s="307"/>
      <c r="K426" s="309"/>
      <c r="L426" s="308"/>
      <c r="M426" s="308"/>
      <c r="N426" s="700">
        <f t="shared" si="118"/>
        <v>0</v>
      </c>
      <c r="O426" s="701">
        <f t="shared" si="119"/>
        <v>0</v>
      </c>
      <c r="P426" s="702"/>
      <c r="Q426" s="709"/>
      <c r="R426" s="709"/>
      <c r="S426" s="709"/>
      <c r="T426" s="709"/>
      <c r="U426" s="709"/>
      <c r="V426" s="704"/>
      <c r="W426" s="710"/>
      <c r="X426" s="710"/>
      <c r="Y426" s="710"/>
      <c r="Z426" s="711"/>
      <c r="AA426" s="308"/>
      <c r="AB426" s="309"/>
      <c r="AC426" s="309"/>
      <c r="AD426" s="309"/>
      <c r="AE426" s="758"/>
      <c r="AF426" s="758"/>
      <c r="AG426" s="327"/>
      <c r="AH426" s="327"/>
      <c r="AI426" s="308"/>
      <c r="AJ426" s="163"/>
      <c r="AK426" s="164"/>
      <c r="AL426" s="774"/>
      <c r="AM426" s="333"/>
      <c r="AN426" s="334"/>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3.5" x14ac:dyDescent="0.2">
      <c r="A427" s="35"/>
      <c r="B427" s="36"/>
      <c r="C427" s="32">
        <v>355</v>
      </c>
      <c r="D427" s="766"/>
      <c r="E427" s="321"/>
      <c r="F427" s="321"/>
      <c r="G427" s="309"/>
      <c r="H427" s="309"/>
      <c r="I427" s="308"/>
      <c r="J427" s="307"/>
      <c r="K427" s="309"/>
      <c r="L427" s="308"/>
      <c r="M427" s="308"/>
      <c r="N427" s="700">
        <f t="shared" si="118"/>
        <v>0</v>
      </c>
      <c r="O427" s="701">
        <f t="shared" si="119"/>
        <v>0</v>
      </c>
      <c r="P427" s="702"/>
      <c r="Q427" s="709"/>
      <c r="R427" s="709"/>
      <c r="S427" s="709"/>
      <c r="T427" s="709"/>
      <c r="U427" s="709"/>
      <c r="V427" s="704"/>
      <c r="W427" s="710"/>
      <c r="X427" s="710"/>
      <c r="Y427" s="710"/>
      <c r="Z427" s="711"/>
      <c r="AA427" s="308"/>
      <c r="AB427" s="309"/>
      <c r="AC427" s="309"/>
      <c r="AD427" s="309"/>
      <c r="AE427" s="758"/>
      <c r="AF427" s="758"/>
      <c r="AG427" s="327"/>
      <c r="AH427" s="327"/>
      <c r="AI427" s="308"/>
      <c r="AJ427" s="163"/>
      <c r="AK427" s="164"/>
      <c r="AL427" s="774"/>
      <c r="AM427" s="333"/>
      <c r="AN427" s="334"/>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3.5" x14ac:dyDescent="0.2">
      <c r="A428" s="35"/>
      <c r="B428" s="36"/>
      <c r="C428" s="33">
        <v>356</v>
      </c>
      <c r="D428" s="766"/>
      <c r="E428" s="321"/>
      <c r="F428" s="321"/>
      <c r="G428" s="309"/>
      <c r="H428" s="309"/>
      <c r="I428" s="308"/>
      <c r="J428" s="307"/>
      <c r="K428" s="309"/>
      <c r="L428" s="308"/>
      <c r="M428" s="308"/>
      <c r="N428" s="700">
        <f t="shared" si="118"/>
        <v>0</v>
      </c>
      <c r="O428" s="701">
        <f t="shared" si="119"/>
        <v>0</v>
      </c>
      <c r="P428" s="702"/>
      <c r="Q428" s="709"/>
      <c r="R428" s="709"/>
      <c r="S428" s="709"/>
      <c r="T428" s="709"/>
      <c r="U428" s="709"/>
      <c r="V428" s="704"/>
      <c r="W428" s="710"/>
      <c r="X428" s="710"/>
      <c r="Y428" s="710"/>
      <c r="Z428" s="711"/>
      <c r="AA428" s="308"/>
      <c r="AB428" s="309"/>
      <c r="AC428" s="309"/>
      <c r="AD428" s="309"/>
      <c r="AE428" s="758"/>
      <c r="AF428" s="758"/>
      <c r="AG428" s="327"/>
      <c r="AH428" s="327"/>
      <c r="AI428" s="308"/>
      <c r="AJ428" s="163"/>
      <c r="AK428" s="164"/>
      <c r="AL428" s="774"/>
      <c r="AM428" s="333"/>
      <c r="AN428" s="334"/>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3.5" x14ac:dyDescent="0.2">
      <c r="A429" s="35"/>
      <c r="B429" s="36"/>
      <c r="C429" s="33">
        <v>357</v>
      </c>
      <c r="D429" s="766"/>
      <c r="E429" s="321"/>
      <c r="F429" s="321"/>
      <c r="G429" s="309"/>
      <c r="H429" s="309"/>
      <c r="I429" s="308"/>
      <c r="J429" s="307"/>
      <c r="K429" s="309"/>
      <c r="L429" s="308"/>
      <c r="M429" s="308"/>
      <c r="N429" s="700">
        <f t="shared" si="118"/>
        <v>0</v>
      </c>
      <c r="O429" s="701">
        <f t="shared" si="119"/>
        <v>0</v>
      </c>
      <c r="P429" s="702"/>
      <c r="Q429" s="709"/>
      <c r="R429" s="709"/>
      <c r="S429" s="709"/>
      <c r="T429" s="709"/>
      <c r="U429" s="709"/>
      <c r="V429" s="704"/>
      <c r="W429" s="710"/>
      <c r="X429" s="710"/>
      <c r="Y429" s="710"/>
      <c r="Z429" s="711"/>
      <c r="AA429" s="308"/>
      <c r="AB429" s="309"/>
      <c r="AC429" s="309"/>
      <c r="AD429" s="309"/>
      <c r="AE429" s="758"/>
      <c r="AF429" s="758"/>
      <c r="AG429" s="327"/>
      <c r="AH429" s="327"/>
      <c r="AI429" s="308"/>
      <c r="AJ429" s="163"/>
      <c r="AK429" s="164"/>
      <c r="AL429" s="774"/>
      <c r="AM429" s="333"/>
      <c r="AN429" s="334"/>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3.5" x14ac:dyDescent="0.2">
      <c r="A430" s="35"/>
      <c r="B430" s="36"/>
      <c r="C430" s="32">
        <v>358</v>
      </c>
      <c r="D430" s="766"/>
      <c r="E430" s="321"/>
      <c r="F430" s="321"/>
      <c r="G430" s="309"/>
      <c r="H430" s="309"/>
      <c r="I430" s="308"/>
      <c r="J430" s="307"/>
      <c r="K430" s="309"/>
      <c r="L430" s="308"/>
      <c r="M430" s="308"/>
      <c r="N430" s="700">
        <f t="shared" si="118"/>
        <v>0</v>
      </c>
      <c r="O430" s="701">
        <f t="shared" si="119"/>
        <v>0</v>
      </c>
      <c r="P430" s="702"/>
      <c r="Q430" s="709"/>
      <c r="R430" s="709"/>
      <c r="S430" s="709"/>
      <c r="T430" s="709"/>
      <c r="U430" s="709"/>
      <c r="V430" s="704"/>
      <c r="W430" s="710"/>
      <c r="X430" s="710"/>
      <c r="Y430" s="710"/>
      <c r="Z430" s="711"/>
      <c r="AA430" s="308"/>
      <c r="AB430" s="309"/>
      <c r="AC430" s="309"/>
      <c r="AD430" s="309"/>
      <c r="AE430" s="758"/>
      <c r="AF430" s="758"/>
      <c r="AG430" s="327"/>
      <c r="AH430" s="327"/>
      <c r="AI430" s="308"/>
      <c r="AJ430" s="163"/>
      <c r="AK430" s="164"/>
      <c r="AL430" s="774"/>
      <c r="AM430" s="333"/>
      <c r="AN430" s="334"/>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3.5" x14ac:dyDescent="0.2">
      <c r="A431" s="35"/>
      <c r="B431" s="36"/>
      <c r="C431" s="33">
        <v>359</v>
      </c>
      <c r="D431" s="766"/>
      <c r="E431" s="321"/>
      <c r="F431" s="321"/>
      <c r="G431" s="309"/>
      <c r="H431" s="309"/>
      <c r="I431" s="308"/>
      <c r="J431" s="307"/>
      <c r="K431" s="309"/>
      <c r="L431" s="308"/>
      <c r="M431" s="308"/>
      <c r="N431" s="700">
        <f t="shared" si="118"/>
        <v>0</v>
      </c>
      <c r="O431" s="701">
        <f t="shared" si="119"/>
        <v>0</v>
      </c>
      <c r="P431" s="702"/>
      <c r="Q431" s="709"/>
      <c r="R431" s="709"/>
      <c r="S431" s="709"/>
      <c r="T431" s="709"/>
      <c r="U431" s="709"/>
      <c r="V431" s="704"/>
      <c r="W431" s="710"/>
      <c r="X431" s="710"/>
      <c r="Y431" s="710"/>
      <c r="Z431" s="711"/>
      <c r="AA431" s="308"/>
      <c r="AB431" s="309"/>
      <c r="AC431" s="309"/>
      <c r="AD431" s="309"/>
      <c r="AE431" s="758"/>
      <c r="AF431" s="758"/>
      <c r="AG431" s="327"/>
      <c r="AH431" s="327"/>
      <c r="AI431" s="308"/>
      <c r="AJ431" s="163"/>
      <c r="AK431" s="164"/>
      <c r="AL431" s="774"/>
      <c r="AM431" s="333"/>
      <c r="AN431" s="334"/>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3.5" x14ac:dyDescent="0.2">
      <c r="A432" s="35"/>
      <c r="B432" s="36"/>
      <c r="C432" s="33">
        <v>360</v>
      </c>
      <c r="D432" s="766"/>
      <c r="E432" s="321"/>
      <c r="F432" s="321"/>
      <c r="G432" s="309"/>
      <c r="H432" s="309"/>
      <c r="I432" s="308"/>
      <c r="J432" s="307"/>
      <c r="K432" s="309"/>
      <c r="L432" s="308"/>
      <c r="M432" s="308"/>
      <c r="N432" s="700">
        <f t="shared" si="118"/>
        <v>0</v>
      </c>
      <c r="O432" s="701">
        <f t="shared" si="119"/>
        <v>0</v>
      </c>
      <c r="P432" s="702"/>
      <c r="Q432" s="709"/>
      <c r="R432" s="709"/>
      <c r="S432" s="709"/>
      <c r="T432" s="709"/>
      <c r="U432" s="709"/>
      <c r="V432" s="704"/>
      <c r="W432" s="710"/>
      <c r="X432" s="710"/>
      <c r="Y432" s="710"/>
      <c r="Z432" s="711"/>
      <c r="AA432" s="308"/>
      <c r="AB432" s="309"/>
      <c r="AC432" s="309"/>
      <c r="AD432" s="309"/>
      <c r="AE432" s="758"/>
      <c r="AF432" s="758"/>
      <c r="AG432" s="327"/>
      <c r="AH432" s="327"/>
      <c r="AI432" s="308"/>
      <c r="AJ432" s="163"/>
      <c r="AK432" s="164"/>
      <c r="AL432" s="774"/>
      <c r="AM432" s="333"/>
      <c r="AN432" s="334"/>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3.5" x14ac:dyDescent="0.2">
      <c r="A433" s="35"/>
      <c r="B433" s="36"/>
      <c r="C433" s="32">
        <v>361</v>
      </c>
      <c r="D433" s="766"/>
      <c r="E433" s="321"/>
      <c r="F433" s="321"/>
      <c r="G433" s="309"/>
      <c r="H433" s="309"/>
      <c r="I433" s="308"/>
      <c r="J433" s="307"/>
      <c r="K433" s="309"/>
      <c r="L433" s="308"/>
      <c r="M433" s="308"/>
      <c r="N433" s="700">
        <f t="shared" si="118"/>
        <v>0</v>
      </c>
      <c r="O433" s="701">
        <f t="shared" si="119"/>
        <v>0</v>
      </c>
      <c r="P433" s="702"/>
      <c r="Q433" s="709"/>
      <c r="R433" s="709"/>
      <c r="S433" s="709"/>
      <c r="T433" s="709"/>
      <c r="U433" s="709"/>
      <c r="V433" s="704"/>
      <c r="W433" s="710"/>
      <c r="X433" s="710"/>
      <c r="Y433" s="710"/>
      <c r="Z433" s="711"/>
      <c r="AA433" s="308"/>
      <c r="AB433" s="309"/>
      <c r="AC433" s="309"/>
      <c r="AD433" s="309"/>
      <c r="AE433" s="758"/>
      <c r="AF433" s="758"/>
      <c r="AG433" s="327"/>
      <c r="AH433" s="327"/>
      <c r="AI433" s="308"/>
      <c r="AJ433" s="163"/>
      <c r="AK433" s="164"/>
      <c r="AL433" s="774"/>
      <c r="AM433" s="333"/>
      <c r="AN433" s="334"/>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3.5" x14ac:dyDescent="0.2">
      <c r="A434" s="35"/>
      <c r="B434" s="36"/>
      <c r="C434" s="33">
        <v>362</v>
      </c>
      <c r="D434" s="766"/>
      <c r="E434" s="321"/>
      <c r="F434" s="321"/>
      <c r="G434" s="309"/>
      <c r="H434" s="309"/>
      <c r="I434" s="308"/>
      <c r="J434" s="307"/>
      <c r="K434" s="309"/>
      <c r="L434" s="308"/>
      <c r="M434" s="308"/>
      <c r="N434" s="700">
        <f t="shared" si="118"/>
        <v>0</v>
      </c>
      <c r="O434" s="701">
        <f t="shared" si="119"/>
        <v>0</v>
      </c>
      <c r="P434" s="702"/>
      <c r="Q434" s="709"/>
      <c r="R434" s="709"/>
      <c r="S434" s="709"/>
      <c r="T434" s="709"/>
      <c r="U434" s="709"/>
      <c r="V434" s="704"/>
      <c r="W434" s="710"/>
      <c r="X434" s="710"/>
      <c r="Y434" s="710"/>
      <c r="Z434" s="711"/>
      <c r="AA434" s="308"/>
      <c r="AB434" s="309"/>
      <c r="AC434" s="309"/>
      <c r="AD434" s="309"/>
      <c r="AE434" s="758"/>
      <c r="AF434" s="758"/>
      <c r="AG434" s="327"/>
      <c r="AH434" s="327"/>
      <c r="AI434" s="308"/>
      <c r="AJ434" s="163"/>
      <c r="AK434" s="164"/>
      <c r="AL434" s="774"/>
      <c r="AM434" s="333"/>
      <c r="AN434" s="334"/>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3.5" x14ac:dyDescent="0.2">
      <c r="A435" s="35"/>
      <c r="B435" s="36"/>
      <c r="C435" s="33">
        <v>363</v>
      </c>
      <c r="D435" s="766"/>
      <c r="E435" s="321"/>
      <c r="F435" s="321"/>
      <c r="G435" s="309"/>
      <c r="H435" s="309"/>
      <c r="I435" s="308"/>
      <c r="J435" s="307"/>
      <c r="K435" s="309"/>
      <c r="L435" s="308"/>
      <c r="M435" s="308"/>
      <c r="N435" s="700">
        <f t="shared" si="118"/>
        <v>0</v>
      </c>
      <c r="O435" s="701">
        <f t="shared" si="119"/>
        <v>0</v>
      </c>
      <c r="P435" s="702"/>
      <c r="Q435" s="709"/>
      <c r="R435" s="709"/>
      <c r="S435" s="709"/>
      <c r="T435" s="709"/>
      <c r="U435" s="709"/>
      <c r="V435" s="704"/>
      <c r="W435" s="710"/>
      <c r="X435" s="710"/>
      <c r="Y435" s="710"/>
      <c r="Z435" s="711"/>
      <c r="AA435" s="308"/>
      <c r="AB435" s="309"/>
      <c r="AC435" s="309"/>
      <c r="AD435" s="309"/>
      <c r="AE435" s="758"/>
      <c r="AF435" s="758"/>
      <c r="AG435" s="327"/>
      <c r="AH435" s="327"/>
      <c r="AI435" s="308"/>
      <c r="AJ435" s="163"/>
      <c r="AK435" s="164"/>
      <c r="AL435" s="774"/>
      <c r="AM435" s="333"/>
      <c r="AN435" s="334"/>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3.5" x14ac:dyDescent="0.2">
      <c r="A436" s="35"/>
      <c r="B436" s="36"/>
      <c r="C436" s="32">
        <v>364</v>
      </c>
      <c r="D436" s="766"/>
      <c r="E436" s="321"/>
      <c r="F436" s="321"/>
      <c r="G436" s="309"/>
      <c r="H436" s="309"/>
      <c r="I436" s="308"/>
      <c r="J436" s="307"/>
      <c r="K436" s="309"/>
      <c r="L436" s="308"/>
      <c r="M436" s="308"/>
      <c r="N436" s="700">
        <f t="shared" si="118"/>
        <v>0</v>
      </c>
      <c r="O436" s="701">
        <f t="shared" si="119"/>
        <v>0</v>
      </c>
      <c r="P436" s="702"/>
      <c r="Q436" s="709"/>
      <c r="R436" s="709"/>
      <c r="S436" s="709"/>
      <c r="T436" s="709"/>
      <c r="U436" s="709"/>
      <c r="V436" s="704"/>
      <c r="W436" s="710"/>
      <c r="X436" s="710"/>
      <c r="Y436" s="710"/>
      <c r="Z436" s="711"/>
      <c r="AA436" s="308"/>
      <c r="AB436" s="309"/>
      <c r="AC436" s="309"/>
      <c r="AD436" s="309"/>
      <c r="AE436" s="758"/>
      <c r="AF436" s="758"/>
      <c r="AG436" s="327"/>
      <c r="AH436" s="327"/>
      <c r="AI436" s="308"/>
      <c r="AJ436" s="163"/>
      <c r="AK436" s="164"/>
      <c r="AL436" s="774"/>
      <c r="AM436" s="333"/>
      <c r="AN436" s="334"/>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3.5" x14ac:dyDescent="0.2">
      <c r="A437" s="35"/>
      <c r="B437" s="36"/>
      <c r="C437" s="33">
        <v>365</v>
      </c>
      <c r="D437" s="766"/>
      <c r="E437" s="321"/>
      <c r="F437" s="321"/>
      <c r="G437" s="309"/>
      <c r="H437" s="309"/>
      <c r="I437" s="308"/>
      <c r="J437" s="307"/>
      <c r="K437" s="309"/>
      <c r="L437" s="308"/>
      <c r="M437" s="308"/>
      <c r="N437" s="700">
        <f t="shared" si="118"/>
        <v>0</v>
      </c>
      <c r="O437" s="701">
        <f t="shared" si="119"/>
        <v>0</v>
      </c>
      <c r="P437" s="702"/>
      <c r="Q437" s="709"/>
      <c r="R437" s="709"/>
      <c r="S437" s="709"/>
      <c r="T437" s="709"/>
      <c r="U437" s="709"/>
      <c r="V437" s="704"/>
      <c r="W437" s="710"/>
      <c r="X437" s="710"/>
      <c r="Y437" s="710"/>
      <c r="Z437" s="711"/>
      <c r="AA437" s="308"/>
      <c r="AB437" s="309"/>
      <c r="AC437" s="309"/>
      <c r="AD437" s="309"/>
      <c r="AE437" s="758"/>
      <c r="AF437" s="758"/>
      <c r="AG437" s="327"/>
      <c r="AH437" s="327"/>
      <c r="AI437" s="308"/>
      <c r="AJ437" s="163"/>
      <c r="AK437" s="164"/>
      <c r="AL437" s="774"/>
      <c r="AM437" s="333"/>
      <c r="AN437" s="334"/>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3.5" x14ac:dyDescent="0.2">
      <c r="A438" s="35"/>
      <c r="B438" s="36"/>
      <c r="C438" s="33">
        <v>366</v>
      </c>
      <c r="D438" s="766"/>
      <c r="E438" s="321"/>
      <c r="F438" s="321"/>
      <c r="G438" s="309"/>
      <c r="H438" s="309"/>
      <c r="I438" s="308"/>
      <c r="J438" s="307"/>
      <c r="K438" s="309"/>
      <c r="L438" s="308"/>
      <c r="M438" s="308"/>
      <c r="N438" s="700">
        <f t="shared" si="118"/>
        <v>0</v>
      </c>
      <c r="O438" s="701">
        <f t="shared" si="119"/>
        <v>0</v>
      </c>
      <c r="P438" s="702"/>
      <c r="Q438" s="709"/>
      <c r="R438" s="709"/>
      <c r="S438" s="709"/>
      <c r="T438" s="709"/>
      <c r="U438" s="709"/>
      <c r="V438" s="704"/>
      <c r="W438" s="710"/>
      <c r="X438" s="710"/>
      <c r="Y438" s="710"/>
      <c r="Z438" s="711"/>
      <c r="AA438" s="308"/>
      <c r="AB438" s="309"/>
      <c r="AC438" s="309"/>
      <c r="AD438" s="309"/>
      <c r="AE438" s="758"/>
      <c r="AF438" s="758"/>
      <c r="AG438" s="327"/>
      <c r="AH438" s="327"/>
      <c r="AI438" s="308"/>
      <c r="AJ438" s="163"/>
      <c r="AK438" s="164"/>
      <c r="AL438" s="774"/>
      <c r="AM438" s="333"/>
      <c r="AN438" s="334"/>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3.5" x14ac:dyDescent="0.2">
      <c r="A439" s="35"/>
      <c r="B439" s="36"/>
      <c r="C439" s="32">
        <v>367</v>
      </c>
      <c r="D439" s="766"/>
      <c r="E439" s="321"/>
      <c r="F439" s="321"/>
      <c r="G439" s="309"/>
      <c r="H439" s="309"/>
      <c r="I439" s="308"/>
      <c r="J439" s="307"/>
      <c r="K439" s="309"/>
      <c r="L439" s="308"/>
      <c r="M439" s="308"/>
      <c r="N439" s="700">
        <f t="shared" si="118"/>
        <v>0</v>
      </c>
      <c r="O439" s="701">
        <f t="shared" si="119"/>
        <v>0</v>
      </c>
      <c r="P439" s="702"/>
      <c r="Q439" s="709"/>
      <c r="R439" s="709"/>
      <c r="S439" s="709"/>
      <c r="T439" s="709"/>
      <c r="U439" s="709"/>
      <c r="V439" s="704"/>
      <c r="W439" s="710"/>
      <c r="X439" s="710"/>
      <c r="Y439" s="710"/>
      <c r="Z439" s="711"/>
      <c r="AA439" s="308"/>
      <c r="AB439" s="309"/>
      <c r="AC439" s="309"/>
      <c r="AD439" s="309"/>
      <c r="AE439" s="758"/>
      <c r="AF439" s="758"/>
      <c r="AG439" s="327"/>
      <c r="AH439" s="327"/>
      <c r="AI439" s="308"/>
      <c r="AJ439" s="163"/>
      <c r="AK439" s="164"/>
      <c r="AL439" s="774"/>
      <c r="AM439" s="333"/>
      <c r="AN439" s="334"/>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3.5" x14ac:dyDescent="0.2">
      <c r="A440" s="35"/>
      <c r="B440" s="36"/>
      <c r="C440" s="33">
        <v>368</v>
      </c>
      <c r="D440" s="766"/>
      <c r="E440" s="321"/>
      <c r="F440" s="321"/>
      <c r="G440" s="309"/>
      <c r="H440" s="309"/>
      <c r="I440" s="308"/>
      <c r="J440" s="307"/>
      <c r="K440" s="309"/>
      <c r="L440" s="308"/>
      <c r="M440" s="308"/>
      <c r="N440" s="700">
        <f t="shared" si="118"/>
        <v>0</v>
      </c>
      <c r="O440" s="701">
        <f t="shared" si="119"/>
        <v>0</v>
      </c>
      <c r="P440" s="702"/>
      <c r="Q440" s="709"/>
      <c r="R440" s="709"/>
      <c r="S440" s="709"/>
      <c r="T440" s="709"/>
      <c r="U440" s="709"/>
      <c r="V440" s="704"/>
      <c r="W440" s="710"/>
      <c r="X440" s="710"/>
      <c r="Y440" s="710"/>
      <c r="Z440" s="711"/>
      <c r="AA440" s="308"/>
      <c r="AB440" s="309"/>
      <c r="AC440" s="309"/>
      <c r="AD440" s="309"/>
      <c r="AE440" s="758"/>
      <c r="AF440" s="758"/>
      <c r="AG440" s="327"/>
      <c r="AH440" s="327"/>
      <c r="AI440" s="308"/>
      <c r="AJ440" s="163"/>
      <c r="AK440" s="164"/>
      <c r="AL440" s="774"/>
      <c r="AM440" s="333"/>
      <c r="AN440" s="334"/>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3.5" x14ac:dyDescent="0.2">
      <c r="A441" s="35"/>
      <c r="B441" s="36"/>
      <c r="C441" s="33">
        <v>369</v>
      </c>
      <c r="D441" s="766"/>
      <c r="E441" s="321"/>
      <c r="F441" s="321"/>
      <c r="G441" s="309"/>
      <c r="H441" s="309"/>
      <c r="I441" s="308"/>
      <c r="J441" s="307"/>
      <c r="K441" s="309"/>
      <c r="L441" s="308"/>
      <c r="M441" s="308"/>
      <c r="N441" s="700">
        <f t="shared" si="118"/>
        <v>0</v>
      </c>
      <c r="O441" s="701">
        <f t="shared" si="119"/>
        <v>0</v>
      </c>
      <c r="P441" s="702"/>
      <c r="Q441" s="709"/>
      <c r="R441" s="709"/>
      <c r="S441" s="709"/>
      <c r="T441" s="709"/>
      <c r="U441" s="709"/>
      <c r="V441" s="704"/>
      <c r="W441" s="710"/>
      <c r="X441" s="710"/>
      <c r="Y441" s="710"/>
      <c r="Z441" s="711"/>
      <c r="AA441" s="308"/>
      <c r="AB441" s="309"/>
      <c r="AC441" s="309"/>
      <c r="AD441" s="309"/>
      <c r="AE441" s="758"/>
      <c r="AF441" s="758"/>
      <c r="AG441" s="327"/>
      <c r="AH441" s="327"/>
      <c r="AI441" s="308"/>
      <c r="AJ441" s="163"/>
      <c r="AK441" s="164"/>
      <c r="AL441" s="774"/>
      <c r="AM441" s="333"/>
      <c r="AN441" s="334"/>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3.5" x14ac:dyDescent="0.2">
      <c r="A442" s="35"/>
      <c r="B442" s="36"/>
      <c r="C442" s="32">
        <v>370</v>
      </c>
      <c r="D442" s="766"/>
      <c r="E442" s="321"/>
      <c r="F442" s="321"/>
      <c r="G442" s="309"/>
      <c r="H442" s="309"/>
      <c r="I442" s="308"/>
      <c r="J442" s="307"/>
      <c r="K442" s="309"/>
      <c r="L442" s="308"/>
      <c r="M442" s="308"/>
      <c r="N442" s="700">
        <f t="shared" si="118"/>
        <v>0</v>
      </c>
      <c r="O442" s="701">
        <f t="shared" si="119"/>
        <v>0</v>
      </c>
      <c r="P442" s="702"/>
      <c r="Q442" s="709"/>
      <c r="R442" s="709"/>
      <c r="S442" s="709"/>
      <c r="T442" s="709"/>
      <c r="U442" s="709"/>
      <c r="V442" s="704"/>
      <c r="W442" s="710"/>
      <c r="X442" s="710"/>
      <c r="Y442" s="710"/>
      <c r="Z442" s="711"/>
      <c r="AA442" s="308"/>
      <c r="AB442" s="309"/>
      <c r="AC442" s="309"/>
      <c r="AD442" s="309"/>
      <c r="AE442" s="758"/>
      <c r="AF442" s="758"/>
      <c r="AG442" s="327"/>
      <c r="AH442" s="327"/>
      <c r="AI442" s="308"/>
      <c r="AJ442" s="163"/>
      <c r="AK442" s="164"/>
      <c r="AL442" s="774"/>
      <c r="AM442" s="333"/>
      <c r="AN442" s="334"/>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3.5" x14ac:dyDescent="0.2">
      <c r="A443" s="35"/>
      <c r="B443" s="36"/>
      <c r="C443" s="33">
        <v>371</v>
      </c>
      <c r="D443" s="766"/>
      <c r="E443" s="321"/>
      <c r="F443" s="321"/>
      <c r="G443" s="309"/>
      <c r="H443" s="309"/>
      <c r="I443" s="308"/>
      <c r="J443" s="307"/>
      <c r="K443" s="309"/>
      <c r="L443" s="308"/>
      <c r="M443" s="308"/>
      <c r="N443" s="700">
        <f t="shared" si="118"/>
        <v>0</v>
      </c>
      <c r="O443" s="701">
        <f t="shared" si="119"/>
        <v>0</v>
      </c>
      <c r="P443" s="702"/>
      <c r="Q443" s="709"/>
      <c r="R443" s="709"/>
      <c r="S443" s="709"/>
      <c r="T443" s="709"/>
      <c r="U443" s="709"/>
      <c r="V443" s="704"/>
      <c r="W443" s="710"/>
      <c r="X443" s="710"/>
      <c r="Y443" s="710"/>
      <c r="Z443" s="711"/>
      <c r="AA443" s="308"/>
      <c r="AB443" s="309"/>
      <c r="AC443" s="309"/>
      <c r="AD443" s="309"/>
      <c r="AE443" s="758"/>
      <c r="AF443" s="758"/>
      <c r="AG443" s="327"/>
      <c r="AH443" s="327"/>
      <c r="AI443" s="308"/>
      <c r="AJ443" s="163"/>
      <c r="AK443" s="164"/>
      <c r="AL443" s="774"/>
      <c r="AM443" s="333"/>
      <c r="AN443" s="334"/>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3.5" x14ac:dyDescent="0.2">
      <c r="A444" s="35"/>
      <c r="B444" s="36"/>
      <c r="C444" s="33">
        <v>372</v>
      </c>
      <c r="D444" s="766"/>
      <c r="E444" s="321"/>
      <c r="F444" s="321"/>
      <c r="G444" s="309"/>
      <c r="H444" s="309"/>
      <c r="I444" s="308"/>
      <c r="J444" s="307"/>
      <c r="K444" s="309"/>
      <c r="L444" s="308"/>
      <c r="M444" s="308"/>
      <c r="N444" s="700">
        <f t="shared" si="118"/>
        <v>0</v>
      </c>
      <c r="O444" s="701">
        <f t="shared" si="119"/>
        <v>0</v>
      </c>
      <c r="P444" s="702"/>
      <c r="Q444" s="709"/>
      <c r="R444" s="709"/>
      <c r="S444" s="709"/>
      <c r="T444" s="709"/>
      <c r="U444" s="709"/>
      <c r="V444" s="704"/>
      <c r="W444" s="710"/>
      <c r="X444" s="710"/>
      <c r="Y444" s="710"/>
      <c r="Z444" s="711"/>
      <c r="AA444" s="308"/>
      <c r="AB444" s="309"/>
      <c r="AC444" s="309"/>
      <c r="AD444" s="309"/>
      <c r="AE444" s="758"/>
      <c r="AF444" s="758"/>
      <c r="AG444" s="327"/>
      <c r="AH444" s="327"/>
      <c r="AI444" s="308"/>
      <c r="AJ444" s="163"/>
      <c r="AK444" s="164"/>
      <c r="AL444" s="774"/>
      <c r="AM444" s="333"/>
      <c r="AN444" s="334"/>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3.5" x14ac:dyDescent="0.2">
      <c r="A445" s="35"/>
      <c r="B445" s="36"/>
      <c r="C445" s="32">
        <v>373</v>
      </c>
      <c r="D445" s="766"/>
      <c r="E445" s="321"/>
      <c r="F445" s="321"/>
      <c r="G445" s="309"/>
      <c r="H445" s="309"/>
      <c r="I445" s="308"/>
      <c r="J445" s="307"/>
      <c r="K445" s="309"/>
      <c r="L445" s="308"/>
      <c r="M445" s="308"/>
      <c r="N445" s="700">
        <f t="shared" si="118"/>
        <v>0</v>
      </c>
      <c r="O445" s="701">
        <f t="shared" si="119"/>
        <v>0</v>
      </c>
      <c r="P445" s="702"/>
      <c r="Q445" s="709"/>
      <c r="R445" s="709"/>
      <c r="S445" s="709"/>
      <c r="T445" s="709"/>
      <c r="U445" s="709"/>
      <c r="V445" s="704"/>
      <c r="W445" s="710"/>
      <c r="X445" s="710"/>
      <c r="Y445" s="710"/>
      <c r="Z445" s="711"/>
      <c r="AA445" s="308"/>
      <c r="AB445" s="309"/>
      <c r="AC445" s="309"/>
      <c r="AD445" s="309"/>
      <c r="AE445" s="758"/>
      <c r="AF445" s="758"/>
      <c r="AG445" s="327"/>
      <c r="AH445" s="327"/>
      <c r="AI445" s="308"/>
      <c r="AJ445" s="163"/>
      <c r="AK445" s="164"/>
      <c r="AL445" s="774"/>
      <c r="AM445" s="333"/>
      <c r="AN445" s="334"/>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3.5" x14ac:dyDescent="0.2">
      <c r="A446" s="35"/>
      <c r="B446" s="36"/>
      <c r="C446" s="33">
        <v>374</v>
      </c>
      <c r="D446" s="766"/>
      <c r="E446" s="321"/>
      <c r="F446" s="321"/>
      <c r="G446" s="309"/>
      <c r="H446" s="309"/>
      <c r="I446" s="308"/>
      <c r="J446" s="307"/>
      <c r="K446" s="309"/>
      <c r="L446" s="308"/>
      <c r="M446" s="308"/>
      <c r="N446" s="700">
        <f t="shared" si="118"/>
        <v>0</v>
      </c>
      <c r="O446" s="701">
        <f t="shared" si="119"/>
        <v>0</v>
      </c>
      <c r="P446" s="702"/>
      <c r="Q446" s="709"/>
      <c r="R446" s="709"/>
      <c r="S446" s="709"/>
      <c r="T446" s="709"/>
      <c r="U446" s="709"/>
      <c r="V446" s="704"/>
      <c r="W446" s="710"/>
      <c r="X446" s="710"/>
      <c r="Y446" s="710"/>
      <c r="Z446" s="711"/>
      <c r="AA446" s="308"/>
      <c r="AB446" s="309"/>
      <c r="AC446" s="309"/>
      <c r="AD446" s="309"/>
      <c r="AE446" s="758"/>
      <c r="AF446" s="758"/>
      <c r="AG446" s="327"/>
      <c r="AH446" s="327"/>
      <c r="AI446" s="308"/>
      <c r="AJ446" s="163"/>
      <c r="AK446" s="164"/>
      <c r="AL446" s="774"/>
      <c r="AM446" s="333"/>
      <c r="AN446" s="334"/>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3.5" x14ac:dyDescent="0.2">
      <c r="A447" s="35"/>
      <c r="B447" s="36"/>
      <c r="C447" s="33">
        <v>375</v>
      </c>
      <c r="D447" s="766"/>
      <c r="E447" s="321"/>
      <c r="F447" s="321"/>
      <c r="G447" s="309"/>
      <c r="H447" s="309"/>
      <c r="I447" s="308"/>
      <c r="J447" s="307"/>
      <c r="K447" s="309"/>
      <c r="L447" s="308"/>
      <c r="M447" s="308"/>
      <c r="N447" s="700">
        <f t="shared" si="118"/>
        <v>0</v>
      </c>
      <c r="O447" s="701">
        <f t="shared" si="119"/>
        <v>0</v>
      </c>
      <c r="P447" s="702"/>
      <c r="Q447" s="709"/>
      <c r="R447" s="709"/>
      <c r="S447" s="709"/>
      <c r="T447" s="709"/>
      <c r="U447" s="709"/>
      <c r="V447" s="704"/>
      <c r="W447" s="710"/>
      <c r="X447" s="710"/>
      <c r="Y447" s="710"/>
      <c r="Z447" s="711"/>
      <c r="AA447" s="308"/>
      <c r="AB447" s="309"/>
      <c r="AC447" s="309"/>
      <c r="AD447" s="309"/>
      <c r="AE447" s="758"/>
      <c r="AF447" s="758"/>
      <c r="AG447" s="327"/>
      <c r="AH447" s="327"/>
      <c r="AI447" s="308"/>
      <c r="AJ447" s="163"/>
      <c r="AK447" s="164"/>
      <c r="AL447" s="774"/>
      <c r="AM447" s="333"/>
      <c r="AN447" s="334"/>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3.5" x14ac:dyDescent="0.2">
      <c r="A448" s="35"/>
      <c r="B448" s="36"/>
      <c r="C448" s="32">
        <v>376</v>
      </c>
      <c r="D448" s="766"/>
      <c r="E448" s="321"/>
      <c r="F448" s="321"/>
      <c r="G448" s="309"/>
      <c r="H448" s="309"/>
      <c r="I448" s="308"/>
      <c r="J448" s="307"/>
      <c r="K448" s="309"/>
      <c r="L448" s="308"/>
      <c r="M448" s="308"/>
      <c r="N448" s="700">
        <f t="shared" si="118"/>
        <v>0</v>
      </c>
      <c r="O448" s="701">
        <f t="shared" si="119"/>
        <v>0</v>
      </c>
      <c r="P448" s="702"/>
      <c r="Q448" s="709"/>
      <c r="R448" s="709"/>
      <c r="S448" s="709"/>
      <c r="T448" s="709"/>
      <c r="U448" s="709"/>
      <c r="V448" s="704"/>
      <c r="W448" s="710"/>
      <c r="X448" s="710"/>
      <c r="Y448" s="710"/>
      <c r="Z448" s="711"/>
      <c r="AA448" s="308"/>
      <c r="AB448" s="309"/>
      <c r="AC448" s="309"/>
      <c r="AD448" s="309"/>
      <c r="AE448" s="758"/>
      <c r="AF448" s="758"/>
      <c r="AG448" s="327"/>
      <c r="AH448" s="327"/>
      <c r="AI448" s="308"/>
      <c r="AJ448" s="163"/>
      <c r="AK448" s="164"/>
      <c r="AL448" s="774"/>
      <c r="AM448" s="333"/>
      <c r="AN448" s="334"/>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3.5" x14ac:dyDescent="0.2">
      <c r="A449" s="35"/>
      <c r="B449" s="36"/>
      <c r="C449" s="33">
        <v>377</v>
      </c>
      <c r="D449" s="766"/>
      <c r="E449" s="321"/>
      <c r="F449" s="321"/>
      <c r="G449" s="309"/>
      <c r="H449" s="309"/>
      <c r="I449" s="308"/>
      <c r="J449" s="307"/>
      <c r="K449" s="309"/>
      <c r="L449" s="308"/>
      <c r="M449" s="308"/>
      <c r="N449" s="700">
        <f t="shared" si="118"/>
        <v>0</v>
      </c>
      <c r="O449" s="701">
        <f t="shared" si="119"/>
        <v>0</v>
      </c>
      <c r="P449" s="702"/>
      <c r="Q449" s="709"/>
      <c r="R449" s="709"/>
      <c r="S449" s="709"/>
      <c r="T449" s="709"/>
      <c r="U449" s="709"/>
      <c r="V449" s="704"/>
      <c r="W449" s="710"/>
      <c r="X449" s="710"/>
      <c r="Y449" s="710"/>
      <c r="Z449" s="711"/>
      <c r="AA449" s="308"/>
      <c r="AB449" s="309"/>
      <c r="AC449" s="309"/>
      <c r="AD449" s="309"/>
      <c r="AE449" s="758"/>
      <c r="AF449" s="758"/>
      <c r="AG449" s="327"/>
      <c r="AH449" s="327"/>
      <c r="AI449" s="308"/>
      <c r="AJ449" s="163"/>
      <c r="AK449" s="164"/>
      <c r="AL449" s="774"/>
      <c r="AM449" s="333"/>
      <c r="AN449" s="334"/>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3.5" x14ac:dyDescent="0.2">
      <c r="A450" s="35"/>
      <c r="B450" s="36"/>
      <c r="C450" s="33">
        <v>378</v>
      </c>
      <c r="D450" s="766"/>
      <c r="E450" s="321"/>
      <c r="F450" s="321"/>
      <c r="G450" s="309"/>
      <c r="H450" s="309"/>
      <c r="I450" s="308"/>
      <c r="J450" s="307"/>
      <c r="K450" s="309"/>
      <c r="L450" s="308"/>
      <c r="M450" s="308"/>
      <c r="N450" s="700">
        <f t="shared" si="118"/>
        <v>0</v>
      </c>
      <c r="O450" s="701">
        <f t="shared" si="119"/>
        <v>0</v>
      </c>
      <c r="P450" s="702"/>
      <c r="Q450" s="709"/>
      <c r="R450" s="709"/>
      <c r="S450" s="709"/>
      <c r="T450" s="709"/>
      <c r="U450" s="709"/>
      <c r="V450" s="704"/>
      <c r="W450" s="710"/>
      <c r="X450" s="710"/>
      <c r="Y450" s="710"/>
      <c r="Z450" s="711"/>
      <c r="AA450" s="308"/>
      <c r="AB450" s="309"/>
      <c r="AC450" s="309"/>
      <c r="AD450" s="309"/>
      <c r="AE450" s="758"/>
      <c r="AF450" s="758"/>
      <c r="AG450" s="327"/>
      <c r="AH450" s="327"/>
      <c r="AI450" s="308"/>
      <c r="AJ450" s="163"/>
      <c r="AK450" s="164"/>
      <c r="AL450" s="774"/>
      <c r="AM450" s="333"/>
      <c r="AN450" s="334"/>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3.5" x14ac:dyDescent="0.2">
      <c r="A451" s="35"/>
      <c r="B451" s="36"/>
      <c r="C451" s="32">
        <v>379</v>
      </c>
      <c r="D451" s="766"/>
      <c r="E451" s="321"/>
      <c r="F451" s="321"/>
      <c r="G451" s="309"/>
      <c r="H451" s="309"/>
      <c r="I451" s="308"/>
      <c r="J451" s="307"/>
      <c r="K451" s="309"/>
      <c r="L451" s="308"/>
      <c r="M451" s="308"/>
      <c r="N451" s="700">
        <f t="shared" si="118"/>
        <v>0</v>
      </c>
      <c r="O451" s="701">
        <f t="shared" si="119"/>
        <v>0</v>
      </c>
      <c r="P451" s="702"/>
      <c r="Q451" s="709"/>
      <c r="R451" s="709"/>
      <c r="S451" s="709"/>
      <c r="T451" s="709"/>
      <c r="U451" s="709"/>
      <c r="V451" s="704"/>
      <c r="W451" s="710"/>
      <c r="X451" s="710"/>
      <c r="Y451" s="710"/>
      <c r="Z451" s="711"/>
      <c r="AA451" s="308"/>
      <c r="AB451" s="309"/>
      <c r="AC451" s="309"/>
      <c r="AD451" s="309"/>
      <c r="AE451" s="758"/>
      <c r="AF451" s="758"/>
      <c r="AG451" s="327"/>
      <c r="AH451" s="327"/>
      <c r="AI451" s="308"/>
      <c r="AJ451" s="163"/>
      <c r="AK451" s="164"/>
      <c r="AL451" s="774"/>
      <c r="AM451" s="333"/>
      <c r="AN451" s="334"/>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3.5" x14ac:dyDescent="0.2">
      <c r="A452" s="35"/>
      <c r="B452" s="36"/>
      <c r="C452" s="33">
        <v>380</v>
      </c>
      <c r="D452" s="766"/>
      <c r="E452" s="321"/>
      <c r="F452" s="321"/>
      <c r="G452" s="309"/>
      <c r="H452" s="309"/>
      <c r="I452" s="308"/>
      <c r="J452" s="307"/>
      <c r="K452" s="309"/>
      <c r="L452" s="308"/>
      <c r="M452" s="308"/>
      <c r="N452" s="700">
        <f t="shared" si="118"/>
        <v>0</v>
      </c>
      <c r="O452" s="701">
        <f t="shared" si="119"/>
        <v>0</v>
      </c>
      <c r="P452" s="702"/>
      <c r="Q452" s="709"/>
      <c r="R452" s="709"/>
      <c r="S452" s="709"/>
      <c r="T452" s="709"/>
      <c r="U452" s="709"/>
      <c r="V452" s="704"/>
      <c r="W452" s="710"/>
      <c r="X452" s="710"/>
      <c r="Y452" s="710"/>
      <c r="Z452" s="711"/>
      <c r="AA452" s="308"/>
      <c r="AB452" s="309"/>
      <c r="AC452" s="309"/>
      <c r="AD452" s="309"/>
      <c r="AE452" s="758"/>
      <c r="AF452" s="758"/>
      <c r="AG452" s="327"/>
      <c r="AH452" s="327"/>
      <c r="AI452" s="308"/>
      <c r="AJ452" s="163"/>
      <c r="AK452" s="164"/>
      <c r="AL452" s="774"/>
      <c r="AM452" s="333"/>
      <c r="AN452" s="334"/>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3.5" x14ac:dyDescent="0.2">
      <c r="A453" s="35"/>
      <c r="B453" s="36"/>
      <c r="C453" s="33">
        <v>381</v>
      </c>
      <c r="D453" s="766"/>
      <c r="E453" s="321"/>
      <c r="F453" s="321"/>
      <c r="G453" s="309"/>
      <c r="H453" s="309"/>
      <c r="I453" s="308"/>
      <c r="J453" s="307"/>
      <c r="K453" s="309"/>
      <c r="L453" s="308"/>
      <c r="M453" s="308"/>
      <c r="N453" s="700">
        <f t="shared" si="118"/>
        <v>0</v>
      </c>
      <c r="O453" s="701">
        <f t="shared" si="119"/>
        <v>0</v>
      </c>
      <c r="P453" s="702"/>
      <c r="Q453" s="709"/>
      <c r="R453" s="709"/>
      <c r="S453" s="709"/>
      <c r="T453" s="709"/>
      <c r="U453" s="709"/>
      <c r="V453" s="704"/>
      <c r="W453" s="710"/>
      <c r="X453" s="710"/>
      <c r="Y453" s="710"/>
      <c r="Z453" s="711"/>
      <c r="AA453" s="308"/>
      <c r="AB453" s="309"/>
      <c r="AC453" s="309"/>
      <c r="AD453" s="309"/>
      <c r="AE453" s="758"/>
      <c r="AF453" s="758"/>
      <c r="AG453" s="327"/>
      <c r="AH453" s="327"/>
      <c r="AI453" s="308"/>
      <c r="AJ453" s="163"/>
      <c r="AK453" s="164"/>
      <c r="AL453" s="774"/>
      <c r="AM453" s="333"/>
      <c r="AN453" s="334"/>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3.5" x14ac:dyDescent="0.2">
      <c r="A454" s="35"/>
      <c r="B454" s="36"/>
      <c r="C454" s="32">
        <v>382</v>
      </c>
      <c r="D454" s="766"/>
      <c r="E454" s="321"/>
      <c r="F454" s="321"/>
      <c r="G454" s="309"/>
      <c r="H454" s="309"/>
      <c r="I454" s="308"/>
      <c r="J454" s="307"/>
      <c r="K454" s="309"/>
      <c r="L454" s="308"/>
      <c r="M454" s="308"/>
      <c r="N454" s="700">
        <f t="shared" si="118"/>
        <v>0</v>
      </c>
      <c r="O454" s="701">
        <f t="shared" si="119"/>
        <v>0</v>
      </c>
      <c r="P454" s="702"/>
      <c r="Q454" s="709"/>
      <c r="R454" s="709"/>
      <c r="S454" s="709"/>
      <c r="T454" s="709"/>
      <c r="U454" s="709"/>
      <c r="V454" s="704"/>
      <c r="W454" s="710"/>
      <c r="X454" s="710"/>
      <c r="Y454" s="710"/>
      <c r="Z454" s="711"/>
      <c r="AA454" s="308"/>
      <c r="AB454" s="309"/>
      <c r="AC454" s="309"/>
      <c r="AD454" s="309"/>
      <c r="AE454" s="758"/>
      <c r="AF454" s="758"/>
      <c r="AG454" s="327"/>
      <c r="AH454" s="327"/>
      <c r="AI454" s="308"/>
      <c r="AJ454" s="163"/>
      <c r="AK454" s="164"/>
      <c r="AL454" s="774"/>
      <c r="AM454" s="333"/>
      <c r="AN454" s="334"/>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3.5" x14ac:dyDescent="0.2">
      <c r="A455" s="35"/>
      <c r="B455" s="36"/>
      <c r="C455" s="33">
        <v>383</v>
      </c>
      <c r="D455" s="766"/>
      <c r="E455" s="321"/>
      <c r="F455" s="321"/>
      <c r="G455" s="309"/>
      <c r="H455" s="309"/>
      <c r="I455" s="308"/>
      <c r="J455" s="307"/>
      <c r="K455" s="309"/>
      <c r="L455" s="308"/>
      <c r="M455" s="308"/>
      <c r="N455" s="700">
        <f t="shared" si="118"/>
        <v>0</v>
      </c>
      <c r="O455" s="701">
        <f t="shared" si="119"/>
        <v>0</v>
      </c>
      <c r="P455" s="702"/>
      <c r="Q455" s="709"/>
      <c r="R455" s="709"/>
      <c r="S455" s="709"/>
      <c r="T455" s="709"/>
      <c r="U455" s="709"/>
      <c r="V455" s="704"/>
      <c r="W455" s="710"/>
      <c r="X455" s="710"/>
      <c r="Y455" s="710"/>
      <c r="Z455" s="711"/>
      <c r="AA455" s="308"/>
      <c r="AB455" s="309"/>
      <c r="AC455" s="309"/>
      <c r="AD455" s="309"/>
      <c r="AE455" s="758"/>
      <c r="AF455" s="758"/>
      <c r="AG455" s="327"/>
      <c r="AH455" s="327"/>
      <c r="AI455" s="308"/>
      <c r="AJ455" s="163"/>
      <c r="AK455" s="164"/>
      <c r="AL455" s="774"/>
      <c r="AM455" s="333"/>
      <c r="AN455" s="334"/>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3.5" x14ac:dyDescent="0.2">
      <c r="A456" s="35"/>
      <c r="B456" s="36"/>
      <c r="C456" s="33">
        <v>384</v>
      </c>
      <c r="D456" s="766"/>
      <c r="E456" s="321"/>
      <c r="F456" s="321"/>
      <c r="G456" s="309"/>
      <c r="H456" s="309"/>
      <c r="I456" s="308"/>
      <c r="J456" s="307"/>
      <c r="K456" s="309"/>
      <c r="L456" s="308"/>
      <c r="M456" s="308"/>
      <c r="N456" s="700">
        <f t="shared" si="118"/>
        <v>0</v>
      </c>
      <c r="O456" s="701">
        <f t="shared" si="119"/>
        <v>0</v>
      </c>
      <c r="P456" s="702"/>
      <c r="Q456" s="709"/>
      <c r="R456" s="709"/>
      <c r="S456" s="709"/>
      <c r="T456" s="709"/>
      <c r="U456" s="709"/>
      <c r="V456" s="704"/>
      <c r="W456" s="710"/>
      <c r="X456" s="710"/>
      <c r="Y456" s="710"/>
      <c r="Z456" s="711"/>
      <c r="AA456" s="308"/>
      <c r="AB456" s="309"/>
      <c r="AC456" s="309"/>
      <c r="AD456" s="309"/>
      <c r="AE456" s="758"/>
      <c r="AF456" s="758"/>
      <c r="AG456" s="327"/>
      <c r="AH456" s="327"/>
      <c r="AI456" s="308"/>
      <c r="AJ456" s="163"/>
      <c r="AK456" s="164"/>
      <c r="AL456" s="774"/>
      <c r="AM456" s="333"/>
      <c r="AN456" s="334"/>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3.5" x14ac:dyDescent="0.2">
      <c r="A457" s="35"/>
      <c r="B457" s="36"/>
      <c r="C457" s="32">
        <v>385</v>
      </c>
      <c r="D457" s="766"/>
      <c r="E457" s="321"/>
      <c r="F457" s="321"/>
      <c r="G457" s="309"/>
      <c r="H457" s="309"/>
      <c r="I457" s="308"/>
      <c r="J457" s="307"/>
      <c r="K457" s="309"/>
      <c r="L457" s="308"/>
      <c r="M457" s="308"/>
      <c r="N457" s="700">
        <f t="shared" ref="N457:N471" si="137">O457+Z457</f>
        <v>0</v>
      </c>
      <c r="O457" s="701">
        <f t="shared" ref="O457:O471" si="138">P457+Q457+R457+S457+T457+U457+V457+W457+X457+Y457</f>
        <v>0</v>
      </c>
      <c r="P457" s="702"/>
      <c r="Q457" s="709"/>
      <c r="R457" s="709"/>
      <c r="S457" s="709"/>
      <c r="T457" s="709"/>
      <c r="U457" s="709"/>
      <c r="V457" s="704"/>
      <c r="W457" s="710"/>
      <c r="X457" s="710"/>
      <c r="Y457" s="710"/>
      <c r="Z457" s="711"/>
      <c r="AA457" s="308"/>
      <c r="AB457" s="309"/>
      <c r="AC457" s="309"/>
      <c r="AD457" s="309"/>
      <c r="AE457" s="758"/>
      <c r="AF457" s="758"/>
      <c r="AG457" s="327"/>
      <c r="AH457" s="327"/>
      <c r="AI457" s="308"/>
      <c r="AJ457" s="163"/>
      <c r="AK457" s="164"/>
      <c r="AL457" s="774"/>
      <c r="AM457" s="333"/>
      <c r="AN457" s="334"/>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3.5" x14ac:dyDescent="0.2">
      <c r="A458" s="35"/>
      <c r="B458" s="36"/>
      <c r="C458" s="33">
        <v>386</v>
      </c>
      <c r="D458" s="766"/>
      <c r="E458" s="321"/>
      <c r="F458" s="321"/>
      <c r="G458" s="309"/>
      <c r="H458" s="309"/>
      <c r="I458" s="308"/>
      <c r="J458" s="307"/>
      <c r="K458" s="309"/>
      <c r="L458" s="308"/>
      <c r="M458" s="308"/>
      <c r="N458" s="700">
        <f t="shared" si="137"/>
        <v>0</v>
      </c>
      <c r="O458" s="701">
        <f t="shared" si="138"/>
        <v>0</v>
      </c>
      <c r="P458" s="702"/>
      <c r="Q458" s="709"/>
      <c r="R458" s="709"/>
      <c r="S458" s="709"/>
      <c r="T458" s="709"/>
      <c r="U458" s="709"/>
      <c r="V458" s="704"/>
      <c r="W458" s="710"/>
      <c r="X458" s="710"/>
      <c r="Y458" s="710"/>
      <c r="Z458" s="711"/>
      <c r="AA458" s="308"/>
      <c r="AB458" s="309"/>
      <c r="AC458" s="309"/>
      <c r="AD458" s="309"/>
      <c r="AE458" s="758"/>
      <c r="AF458" s="758"/>
      <c r="AG458" s="327"/>
      <c r="AH458" s="327"/>
      <c r="AI458" s="308"/>
      <c r="AJ458" s="163"/>
      <c r="AK458" s="164"/>
      <c r="AL458" s="774"/>
      <c r="AM458" s="333"/>
      <c r="AN458" s="334"/>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3.5" x14ac:dyDescent="0.2">
      <c r="A459" s="35"/>
      <c r="B459" s="36"/>
      <c r="C459" s="33">
        <v>387</v>
      </c>
      <c r="D459" s="766"/>
      <c r="E459" s="321"/>
      <c r="F459" s="321"/>
      <c r="G459" s="309"/>
      <c r="H459" s="309"/>
      <c r="I459" s="308"/>
      <c r="J459" s="307"/>
      <c r="K459" s="309"/>
      <c r="L459" s="308"/>
      <c r="M459" s="308"/>
      <c r="N459" s="700">
        <f t="shared" si="137"/>
        <v>0</v>
      </c>
      <c r="O459" s="701">
        <f t="shared" si="138"/>
        <v>0</v>
      </c>
      <c r="P459" s="702"/>
      <c r="Q459" s="709"/>
      <c r="R459" s="709"/>
      <c r="S459" s="709"/>
      <c r="T459" s="709"/>
      <c r="U459" s="709"/>
      <c r="V459" s="704"/>
      <c r="W459" s="710"/>
      <c r="X459" s="710"/>
      <c r="Y459" s="710"/>
      <c r="Z459" s="711"/>
      <c r="AA459" s="308"/>
      <c r="AB459" s="309"/>
      <c r="AC459" s="309"/>
      <c r="AD459" s="309"/>
      <c r="AE459" s="758"/>
      <c r="AF459" s="758"/>
      <c r="AG459" s="327"/>
      <c r="AH459" s="327"/>
      <c r="AI459" s="308"/>
      <c r="AJ459" s="163"/>
      <c r="AK459" s="164"/>
      <c r="AL459" s="774"/>
      <c r="AM459" s="333"/>
      <c r="AN459" s="334"/>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3.5" x14ac:dyDescent="0.2">
      <c r="A460" s="35"/>
      <c r="B460" s="36"/>
      <c r="C460" s="32">
        <v>388</v>
      </c>
      <c r="D460" s="766"/>
      <c r="E460" s="321"/>
      <c r="F460" s="321"/>
      <c r="G460" s="309"/>
      <c r="H460" s="309"/>
      <c r="I460" s="308"/>
      <c r="J460" s="307"/>
      <c r="K460" s="309"/>
      <c r="L460" s="308"/>
      <c r="M460" s="308"/>
      <c r="N460" s="700">
        <f t="shared" si="137"/>
        <v>0</v>
      </c>
      <c r="O460" s="701">
        <f t="shared" si="138"/>
        <v>0</v>
      </c>
      <c r="P460" s="702"/>
      <c r="Q460" s="709"/>
      <c r="R460" s="709"/>
      <c r="S460" s="709"/>
      <c r="T460" s="709"/>
      <c r="U460" s="709"/>
      <c r="V460" s="704"/>
      <c r="W460" s="710"/>
      <c r="X460" s="710"/>
      <c r="Y460" s="710"/>
      <c r="Z460" s="711"/>
      <c r="AA460" s="308"/>
      <c r="AB460" s="309"/>
      <c r="AC460" s="309"/>
      <c r="AD460" s="309"/>
      <c r="AE460" s="758"/>
      <c r="AF460" s="758"/>
      <c r="AG460" s="327"/>
      <c r="AH460" s="327"/>
      <c r="AI460" s="308"/>
      <c r="AJ460" s="163"/>
      <c r="AK460" s="164"/>
      <c r="AL460" s="774"/>
      <c r="AM460" s="333"/>
      <c r="AN460" s="334"/>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3.5" x14ac:dyDescent="0.2">
      <c r="A461" s="35"/>
      <c r="B461" s="36"/>
      <c r="C461" s="33">
        <v>389</v>
      </c>
      <c r="D461" s="766"/>
      <c r="E461" s="321"/>
      <c r="F461" s="321"/>
      <c r="G461" s="309"/>
      <c r="H461" s="309"/>
      <c r="I461" s="308"/>
      <c r="J461" s="307"/>
      <c r="K461" s="309"/>
      <c r="L461" s="308"/>
      <c r="M461" s="308"/>
      <c r="N461" s="700">
        <f t="shared" si="137"/>
        <v>0</v>
      </c>
      <c r="O461" s="701">
        <f t="shared" si="138"/>
        <v>0</v>
      </c>
      <c r="P461" s="702"/>
      <c r="Q461" s="709"/>
      <c r="R461" s="709"/>
      <c r="S461" s="709"/>
      <c r="T461" s="709"/>
      <c r="U461" s="709"/>
      <c r="V461" s="704"/>
      <c r="W461" s="710"/>
      <c r="X461" s="710"/>
      <c r="Y461" s="710"/>
      <c r="Z461" s="711"/>
      <c r="AA461" s="308"/>
      <c r="AB461" s="309"/>
      <c r="AC461" s="309"/>
      <c r="AD461" s="309"/>
      <c r="AE461" s="758"/>
      <c r="AF461" s="758"/>
      <c r="AG461" s="327"/>
      <c r="AH461" s="327"/>
      <c r="AI461" s="308"/>
      <c r="AJ461" s="163"/>
      <c r="AK461" s="164"/>
      <c r="AL461" s="774"/>
      <c r="AM461" s="333"/>
      <c r="AN461" s="334"/>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3.5" x14ac:dyDescent="0.2">
      <c r="A462" s="35"/>
      <c r="B462" s="36"/>
      <c r="C462" s="33">
        <v>390</v>
      </c>
      <c r="D462" s="766"/>
      <c r="E462" s="321"/>
      <c r="F462" s="321"/>
      <c r="G462" s="309"/>
      <c r="H462" s="309"/>
      <c r="I462" s="308"/>
      <c r="J462" s="307"/>
      <c r="K462" s="309"/>
      <c r="L462" s="308"/>
      <c r="M462" s="308"/>
      <c r="N462" s="700">
        <f t="shared" si="137"/>
        <v>0</v>
      </c>
      <c r="O462" s="701">
        <f t="shared" si="138"/>
        <v>0</v>
      </c>
      <c r="P462" s="702"/>
      <c r="Q462" s="709"/>
      <c r="R462" s="709"/>
      <c r="S462" s="709"/>
      <c r="T462" s="709"/>
      <c r="U462" s="709"/>
      <c r="V462" s="704"/>
      <c r="W462" s="710"/>
      <c r="X462" s="710"/>
      <c r="Y462" s="710"/>
      <c r="Z462" s="711"/>
      <c r="AA462" s="308"/>
      <c r="AB462" s="309"/>
      <c r="AC462" s="309"/>
      <c r="AD462" s="309"/>
      <c r="AE462" s="758"/>
      <c r="AF462" s="758"/>
      <c r="AG462" s="327"/>
      <c r="AH462" s="327"/>
      <c r="AI462" s="308"/>
      <c r="AJ462" s="163"/>
      <c r="AK462" s="164"/>
      <c r="AL462" s="774"/>
      <c r="AM462" s="333"/>
      <c r="AN462" s="334"/>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3.5" x14ac:dyDescent="0.2">
      <c r="A463" s="35"/>
      <c r="B463" s="36"/>
      <c r="C463" s="32">
        <v>391</v>
      </c>
      <c r="D463" s="766"/>
      <c r="E463" s="321"/>
      <c r="F463" s="321"/>
      <c r="G463" s="309"/>
      <c r="H463" s="309"/>
      <c r="I463" s="308"/>
      <c r="J463" s="307"/>
      <c r="K463" s="309"/>
      <c r="L463" s="308"/>
      <c r="M463" s="308"/>
      <c r="N463" s="700">
        <f t="shared" si="137"/>
        <v>0</v>
      </c>
      <c r="O463" s="701">
        <f t="shared" si="138"/>
        <v>0</v>
      </c>
      <c r="P463" s="702"/>
      <c r="Q463" s="709"/>
      <c r="R463" s="709"/>
      <c r="S463" s="709"/>
      <c r="T463" s="709"/>
      <c r="U463" s="709"/>
      <c r="V463" s="704"/>
      <c r="W463" s="710"/>
      <c r="X463" s="710"/>
      <c r="Y463" s="710"/>
      <c r="Z463" s="711"/>
      <c r="AA463" s="308"/>
      <c r="AB463" s="309"/>
      <c r="AC463" s="309"/>
      <c r="AD463" s="309"/>
      <c r="AE463" s="758"/>
      <c r="AF463" s="758"/>
      <c r="AG463" s="327"/>
      <c r="AH463" s="327"/>
      <c r="AI463" s="308"/>
      <c r="AJ463" s="163"/>
      <c r="AK463" s="164"/>
      <c r="AL463" s="774"/>
      <c r="AM463" s="333"/>
      <c r="AN463" s="334"/>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3.5" x14ac:dyDescent="0.2">
      <c r="A464" s="35"/>
      <c r="B464" s="36"/>
      <c r="C464" s="33">
        <v>392</v>
      </c>
      <c r="D464" s="766"/>
      <c r="E464" s="321"/>
      <c r="F464" s="321"/>
      <c r="G464" s="309"/>
      <c r="H464" s="309"/>
      <c r="I464" s="308"/>
      <c r="J464" s="307"/>
      <c r="K464" s="309"/>
      <c r="L464" s="308"/>
      <c r="M464" s="308"/>
      <c r="N464" s="700">
        <f t="shared" si="137"/>
        <v>0</v>
      </c>
      <c r="O464" s="701">
        <f t="shared" si="138"/>
        <v>0</v>
      </c>
      <c r="P464" s="702"/>
      <c r="Q464" s="709"/>
      <c r="R464" s="709"/>
      <c r="S464" s="709"/>
      <c r="T464" s="709"/>
      <c r="U464" s="709"/>
      <c r="V464" s="704"/>
      <c r="W464" s="710"/>
      <c r="X464" s="710"/>
      <c r="Y464" s="710"/>
      <c r="Z464" s="711"/>
      <c r="AA464" s="308"/>
      <c r="AB464" s="309"/>
      <c r="AC464" s="309"/>
      <c r="AD464" s="309"/>
      <c r="AE464" s="758"/>
      <c r="AF464" s="758"/>
      <c r="AG464" s="327"/>
      <c r="AH464" s="327"/>
      <c r="AI464" s="308"/>
      <c r="AJ464" s="163"/>
      <c r="AK464" s="164"/>
      <c r="AL464" s="774"/>
      <c r="AM464" s="333"/>
      <c r="AN464" s="334"/>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3.5" x14ac:dyDescent="0.2">
      <c r="A465" s="35"/>
      <c r="B465" s="36"/>
      <c r="C465" s="33">
        <v>393</v>
      </c>
      <c r="D465" s="766"/>
      <c r="E465" s="321"/>
      <c r="F465" s="321"/>
      <c r="G465" s="309"/>
      <c r="H465" s="309"/>
      <c r="I465" s="308"/>
      <c r="J465" s="307"/>
      <c r="K465" s="309"/>
      <c r="L465" s="308"/>
      <c r="M465" s="308"/>
      <c r="N465" s="700">
        <f t="shared" si="137"/>
        <v>0</v>
      </c>
      <c r="O465" s="701">
        <f t="shared" si="138"/>
        <v>0</v>
      </c>
      <c r="P465" s="702"/>
      <c r="Q465" s="709"/>
      <c r="R465" s="709"/>
      <c r="S465" s="709"/>
      <c r="T465" s="709"/>
      <c r="U465" s="709"/>
      <c r="V465" s="704"/>
      <c r="W465" s="710"/>
      <c r="X465" s="710"/>
      <c r="Y465" s="710"/>
      <c r="Z465" s="711"/>
      <c r="AA465" s="308"/>
      <c r="AB465" s="309"/>
      <c r="AC465" s="309"/>
      <c r="AD465" s="309"/>
      <c r="AE465" s="758"/>
      <c r="AF465" s="758"/>
      <c r="AG465" s="327"/>
      <c r="AH465" s="327"/>
      <c r="AI465" s="308"/>
      <c r="AJ465" s="163"/>
      <c r="AK465" s="164"/>
      <c r="AL465" s="774"/>
      <c r="AM465" s="339"/>
      <c r="AN465" s="334"/>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3.5" x14ac:dyDescent="0.2">
      <c r="A466" s="35"/>
      <c r="B466" s="36"/>
      <c r="C466" s="203">
        <v>394</v>
      </c>
      <c r="D466" s="768"/>
      <c r="E466" s="323"/>
      <c r="F466" s="323"/>
      <c r="G466" s="312"/>
      <c r="H466" s="312"/>
      <c r="I466" s="313"/>
      <c r="J466" s="307"/>
      <c r="K466" s="312"/>
      <c r="L466" s="313"/>
      <c r="M466" s="313"/>
      <c r="N466" s="712">
        <f t="shared" si="137"/>
        <v>0</v>
      </c>
      <c r="O466" s="713">
        <f t="shared" si="138"/>
        <v>0</v>
      </c>
      <c r="P466" s="702"/>
      <c r="Q466" s="714"/>
      <c r="R466" s="715"/>
      <c r="S466" s="715"/>
      <c r="T466" s="715"/>
      <c r="U466" s="715"/>
      <c r="V466" s="704"/>
      <c r="W466" s="716"/>
      <c r="X466" s="716"/>
      <c r="Y466" s="716"/>
      <c r="Z466" s="717"/>
      <c r="AA466" s="314"/>
      <c r="AB466" s="315"/>
      <c r="AC466" s="315"/>
      <c r="AD466" s="316"/>
      <c r="AE466" s="760"/>
      <c r="AF466" s="760"/>
      <c r="AG466" s="329"/>
      <c r="AH466" s="330"/>
      <c r="AI466" s="317"/>
      <c r="AJ466" s="285"/>
      <c r="AK466" s="285"/>
      <c r="AL466" s="774"/>
      <c r="AM466" s="340"/>
      <c r="AN466" s="341"/>
      <c r="AO466" s="76" t="str">
        <f t="shared" si="131"/>
        <v/>
      </c>
      <c r="AP466" s="275" t="str">
        <f t="shared" si="146"/>
        <v/>
      </c>
      <c r="AQ466" s="276" t="str">
        <f t="shared" si="147"/>
        <v/>
      </c>
      <c r="AR466" s="277" t="str">
        <f t="shared" si="148"/>
        <v/>
      </c>
      <c r="AS466" s="277" t="str">
        <f t="shared" si="149"/>
        <v/>
      </c>
      <c r="AT466" s="90" t="str">
        <f>IF(F466="","",IF(OR(AND(分岐管理シート!D466=1,J466="Ⅰ．物価高から国民生活を守る"),AND(分岐管理シート!D466=4,J466="Ⅱ．物価高の克服")),"","error"))</f>
        <v/>
      </c>
      <c r="AU466" s="278" t="str">
        <f t="shared" si="150"/>
        <v/>
      </c>
      <c r="AV466" s="279" t="str">
        <f t="shared" si="151"/>
        <v/>
      </c>
      <c r="AW466" s="279" t="str">
        <f t="shared" si="152"/>
        <v/>
      </c>
      <c r="AX466" s="279" t="str">
        <f t="shared" si="153"/>
        <v/>
      </c>
      <c r="AY466" s="32" t="str">
        <f t="shared" si="136"/>
        <v/>
      </c>
      <c r="AZ466" s="280"/>
      <c r="BA466" s="103"/>
      <c r="BB466" s="278" t="str">
        <f t="shared" si="154"/>
        <v/>
      </c>
      <c r="BC466" s="278" t="str">
        <f t="shared" si="155"/>
        <v/>
      </c>
      <c r="BD466" s="278" t="str">
        <f t="shared" si="156"/>
        <v/>
      </c>
      <c r="BE466" s="103"/>
      <c r="BF466" s="103"/>
      <c r="BG466" s="103"/>
      <c r="BH466" s="103"/>
      <c r="BI466" s="278" t="str">
        <f t="shared" si="143"/>
        <v/>
      </c>
      <c r="BJ466" s="278"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0"/>
      <c r="BQ466" s="291"/>
      <c r="BR466" s="100" t="str">
        <f>IF(F466="","",IF(OR(分岐管理シート!AI466&lt;1,分岐管理シート!AI466&gt;39),"error",""))</f>
        <v/>
      </c>
      <c r="BS466" s="278"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1" t="str">
        <f>分岐管理シート!AW466</f>
        <v/>
      </c>
      <c r="BW466" s="282" t="str">
        <f t="shared" si="130"/>
        <v/>
      </c>
    </row>
    <row r="467" spans="1:76" ht="23.5" x14ac:dyDescent="0.2">
      <c r="A467" s="72"/>
      <c r="B467" s="36"/>
      <c r="C467" s="293">
        <v>395</v>
      </c>
      <c r="D467" s="769"/>
      <c r="E467" s="318"/>
      <c r="F467" s="318"/>
      <c r="G467" s="318"/>
      <c r="H467" s="318"/>
      <c r="I467" s="319"/>
      <c r="J467" s="307"/>
      <c r="K467" s="318"/>
      <c r="L467" s="319"/>
      <c r="M467" s="319"/>
      <c r="N467" s="718">
        <f t="shared" si="137"/>
        <v>0</v>
      </c>
      <c r="O467" s="719">
        <f t="shared" si="138"/>
        <v>0</v>
      </c>
      <c r="P467" s="702"/>
      <c r="Q467" s="719"/>
      <c r="R467" s="719"/>
      <c r="S467" s="719"/>
      <c r="T467" s="719"/>
      <c r="U467" s="719"/>
      <c r="V467" s="704"/>
      <c r="W467" s="720"/>
      <c r="X467" s="720"/>
      <c r="Y467" s="720"/>
      <c r="Z467" s="721"/>
      <c r="AA467" s="319"/>
      <c r="AB467" s="318"/>
      <c r="AC467" s="318"/>
      <c r="AD467" s="318"/>
      <c r="AE467" s="761"/>
      <c r="AF467" s="761"/>
      <c r="AG467" s="319"/>
      <c r="AH467" s="319"/>
      <c r="AI467" s="319"/>
      <c r="AJ467" s="283"/>
      <c r="AK467" s="283"/>
      <c r="AL467" s="774"/>
      <c r="AM467" s="342"/>
      <c r="AN467" s="342"/>
      <c r="AO467" s="76" t="str">
        <f t="shared" si="131"/>
        <v/>
      </c>
      <c r="AP467" s="284" t="str">
        <f t="shared" si="146"/>
        <v/>
      </c>
      <c r="AQ467" s="284" t="str">
        <f t="shared" si="147"/>
        <v/>
      </c>
      <c r="AR467" s="284" t="str">
        <f t="shared" si="148"/>
        <v/>
      </c>
      <c r="AS467" s="286" t="str">
        <f t="shared" si="149"/>
        <v/>
      </c>
      <c r="AT467" s="90" t="str">
        <f>IF(F467="","",IF(OR(AND(分岐管理シート!D467=1,J467="Ⅰ．物価高から国民生活を守る"),AND(分岐管理シート!D467=4,J467="Ⅱ．物価高の克服")),"","error"))</f>
        <v/>
      </c>
      <c r="AU467" s="286" t="str">
        <f t="shared" si="150"/>
        <v/>
      </c>
      <c r="AV467" s="287" t="str">
        <f t="shared" si="151"/>
        <v/>
      </c>
      <c r="AW467" s="286" t="str">
        <f t="shared" si="152"/>
        <v/>
      </c>
      <c r="AX467" s="287" t="str">
        <f t="shared" si="153"/>
        <v/>
      </c>
      <c r="AY467" s="32" t="str">
        <f t="shared" si="136"/>
        <v/>
      </c>
      <c r="AZ467" s="288"/>
      <c r="BA467" s="289"/>
      <c r="BB467" s="287" t="str">
        <f t="shared" si="154"/>
        <v/>
      </c>
      <c r="BC467" s="286" t="str">
        <f t="shared" si="155"/>
        <v/>
      </c>
      <c r="BD467" s="287" t="str">
        <f t="shared" si="156"/>
        <v/>
      </c>
      <c r="BE467" s="289"/>
      <c r="BF467" s="288"/>
      <c r="BG467" s="289"/>
      <c r="BH467" s="288"/>
      <c r="BI467" s="286" t="str">
        <f t="shared" si="143"/>
        <v/>
      </c>
      <c r="BJ467" s="287"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89"/>
      <c r="BP467" s="288"/>
      <c r="BQ467" s="289"/>
      <c r="BR467" s="100" t="str">
        <f>IF(F467="","",IF(OR(分岐管理シート!AI467&lt;1,分岐管理シート!AI467&gt;39),"error",""))</f>
        <v/>
      </c>
      <c r="BS467" s="286"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7" t="str">
        <f>分岐管理シート!AW467</f>
        <v/>
      </c>
      <c r="BW467" s="284"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3.5" x14ac:dyDescent="0.2">
      <c r="A468" s="72"/>
      <c r="B468" s="36"/>
      <c r="C468" s="293">
        <v>396</v>
      </c>
      <c r="D468" s="769"/>
      <c r="E468" s="318"/>
      <c r="F468" s="318"/>
      <c r="G468" s="318"/>
      <c r="H468" s="318"/>
      <c r="I468" s="319"/>
      <c r="J468" s="307"/>
      <c r="K468" s="318"/>
      <c r="L468" s="319"/>
      <c r="M468" s="319"/>
      <c r="N468" s="718">
        <f t="shared" si="137"/>
        <v>0</v>
      </c>
      <c r="O468" s="719">
        <f t="shared" si="138"/>
        <v>0</v>
      </c>
      <c r="P468" s="702"/>
      <c r="Q468" s="719"/>
      <c r="R468" s="719"/>
      <c r="S468" s="719"/>
      <c r="T468" s="719"/>
      <c r="U468" s="719"/>
      <c r="V468" s="704"/>
      <c r="W468" s="720"/>
      <c r="X468" s="720"/>
      <c r="Y468" s="720"/>
      <c r="Z468" s="721"/>
      <c r="AA468" s="324"/>
      <c r="AB468" s="318"/>
      <c r="AC468" s="318"/>
      <c r="AD468" s="318"/>
      <c r="AE468" s="761"/>
      <c r="AF468" s="761"/>
      <c r="AG468" s="319"/>
      <c r="AH468" s="319"/>
      <c r="AI468" s="324"/>
      <c r="AJ468" s="284"/>
      <c r="AK468" s="284"/>
      <c r="AL468" s="774"/>
      <c r="AM468" s="411"/>
      <c r="AN468" s="411"/>
      <c r="AO468" s="76" t="str">
        <f t="shared" ref="AO468:AO472" si="158">IF(F468="","",IF(OR(D468="R5_補正",D468="R6_補正"),"","error"))</f>
        <v/>
      </c>
      <c r="AP468" s="284" t="str">
        <f t="shared" si="146"/>
        <v/>
      </c>
      <c r="AQ468" s="284" t="str">
        <f t="shared" si="147"/>
        <v/>
      </c>
      <c r="AR468" s="284" t="str">
        <f t="shared" si="148"/>
        <v/>
      </c>
      <c r="AS468" s="286" t="str">
        <f t="shared" si="149"/>
        <v/>
      </c>
      <c r="AT468" s="90" t="str">
        <f>IF(F468="","",IF(OR(AND(分岐管理シート!D468=1,J468="Ⅰ．物価高から国民生活を守る"),AND(分岐管理シート!D468=4,J468="Ⅱ．物価高の克服")),"","error"))</f>
        <v/>
      </c>
      <c r="AU468" s="286" t="str">
        <f t="shared" si="150"/>
        <v/>
      </c>
      <c r="AV468" s="287" t="str">
        <f t="shared" si="151"/>
        <v/>
      </c>
      <c r="AW468" s="286" t="str">
        <f t="shared" si="152"/>
        <v/>
      </c>
      <c r="AX468" s="287" t="str">
        <f t="shared" si="153"/>
        <v/>
      </c>
      <c r="AY468" s="32" t="str">
        <f t="shared" ref="AY468:AY472" si="159">IF(F468="","",IF(OR(AND(D468="R5_補正",P468&gt;0,V468=""),AND(D468="R6_補正",P468="",V468&gt;0)),"","error"))</f>
        <v/>
      </c>
      <c r="AZ468" s="288"/>
      <c r="BA468" s="289"/>
      <c r="BB468" s="287" t="str">
        <f t="shared" si="154"/>
        <v/>
      </c>
      <c r="BC468" s="286" t="str">
        <f t="shared" si="155"/>
        <v/>
      </c>
      <c r="BD468" s="287" t="str">
        <f t="shared" si="156"/>
        <v/>
      </c>
      <c r="BE468" s="289"/>
      <c r="BF468" s="288"/>
      <c r="BG468" s="289"/>
      <c r="BH468" s="288"/>
      <c r="BI468" s="286" t="str">
        <f t="shared" si="143"/>
        <v/>
      </c>
      <c r="BJ468" s="287"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89"/>
      <c r="BP468" s="288"/>
      <c r="BQ468" s="289"/>
      <c r="BR468" s="100" t="str">
        <f>IF(F468="","",IF(OR(分岐管理シート!AI468&lt;1,分岐管理シート!AI468&gt;39),"error",""))</f>
        <v/>
      </c>
      <c r="BS468" s="286"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7" t="str">
        <f>分岐管理シート!AW468</f>
        <v/>
      </c>
      <c r="BW468" s="284" t="str">
        <f t="shared" si="157"/>
        <v/>
      </c>
      <c r="BX468" s="117"/>
    </row>
    <row r="469" spans="1:76" ht="23.5" x14ac:dyDescent="0.2">
      <c r="A469" s="72"/>
      <c r="B469" s="36"/>
      <c r="C469" s="293">
        <v>397</v>
      </c>
      <c r="D469" s="769"/>
      <c r="E469" s="318"/>
      <c r="F469" s="318"/>
      <c r="G469" s="318"/>
      <c r="H469" s="318"/>
      <c r="I469" s="319"/>
      <c r="J469" s="307"/>
      <c r="K469" s="318"/>
      <c r="L469" s="319"/>
      <c r="M469" s="319"/>
      <c r="N469" s="718">
        <f t="shared" si="137"/>
        <v>0</v>
      </c>
      <c r="O469" s="719">
        <f t="shared" si="138"/>
        <v>0</v>
      </c>
      <c r="P469" s="702"/>
      <c r="Q469" s="719"/>
      <c r="R469" s="719"/>
      <c r="S469" s="719"/>
      <c r="T469" s="719"/>
      <c r="U469" s="719"/>
      <c r="V469" s="704"/>
      <c r="W469" s="720"/>
      <c r="X469" s="720"/>
      <c r="Y469" s="720"/>
      <c r="Z469" s="721"/>
      <c r="AA469" s="324"/>
      <c r="AB469" s="318"/>
      <c r="AC469" s="318"/>
      <c r="AD469" s="318"/>
      <c r="AE469" s="761"/>
      <c r="AF469" s="761"/>
      <c r="AG469" s="319"/>
      <c r="AH469" s="319"/>
      <c r="AI469" s="324"/>
      <c r="AJ469" s="284"/>
      <c r="AK469" s="284"/>
      <c r="AL469" s="774"/>
      <c r="AM469" s="411"/>
      <c r="AN469" s="411"/>
      <c r="AO469" s="76" t="str">
        <f t="shared" si="158"/>
        <v/>
      </c>
      <c r="AP469" s="284" t="str">
        <f t="shared" si="146"/>
        <v/>
      </c>
      <c r="AQ469" s="284" t="str">
        <f t="shared" si="147"/>
        <v/>
      </c>
      <c r="AR469" s="284" t="str">
        <f t="shared" si="148"/>
        <v/>
      </c>
      <c r="AS469" s="286" t="str">
        <f t="shared" si="149"/>
        <v/>
      </c>
      <c r="AT469" s="90" t="str">
        <f>IF(F469="","",IF(OR(AND(分岐管理シート!D469=1,J469="Ⅰ．物価高から国民生活を守る"),AND(分岐管理シート!D469=4,J469="Ⅱ．物価高の克服")),"","error"))</f>
        <v/>
      </c>
      <c r="AU469" s="286" t="str">
        <f t="shared" si="150"/>
        <v/>
      </c>
      <c r="AV469" s="287" t="str">
        <f t="shared" si="151"/>
        <v/>
      </c>
      <c r="AW469" s="286" t="str">
        <f t="shared" si="152"/>
        <v/>
      </c>
      <c r="AX469" s="287" t="str">
        <f t="shared" si="153"/>
        <v/>
      </c>
      <c r="AY469" s="32" t="str">
        <f t="shared" si="159"/>
        <v/>
      </c>
      <c r="AZ469" s="288"/>
      <c r="BA469" s="289"/>
      <c r="BB469" s="287" t="str">
        <f t="shared" si="154"/>
        <v/>
      </c>
      <c r="BC469" s="286" t="str">
        <f t="shared" si="155"/>
        <v/>
      </c>
      <c r="BD469" s="287" t="str">
        <f t="shared" si="156"/>
        <v/>
      </c>
      <c r="BE469" s="289"/>
      <c r="BF469" s="288"/>
      <c r="BG469" s="289"/>
      <c r="BH469" s="288"/>
      <c r="BI469" s="286" t="str">
        <f t="shared" si="143"/>
        <v/>
      </c>
      <c r="BJ469" s="287"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89"/>
      <c r="BP469" s="288"/>
      <c r="BQ469" s="289"/>
      <c r="BR469" s="100" t="str">
        <f>IF(F469="","",IF(OR(分岐管理シート!AI469&lt;1,分岐管理シート!AI469&gt;39),"error",""))</f>
        <v/>
      </c>
      <c r="BS469" s="286"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7" t="str">
        <f>分岐管理シート!AW469</f>
        <v/>
      </c>
      <c r="BW469" s="284" t="str">
        <f t="shared" si="157"/>
        <v/>
      </c>
      <c r="BX469" s="117"/>
    </row>
    <row r="470" spans="1:76" ht="23.5" x14ac:dyDescent="0.2">
      <c r="A470" s="72"/>
      <c r="B470" s="36"/>
      <c r="C470" s="293">
        <v>398</v>
      </c>
      <c r="D470" s="769"/>
      <c r="E470" s="318"/>
      <c r="F470" s="318"/>
      <c r="G470" s="318"/>
      <c r="H470" s="318"/>
      <c r="I470" s="319"/>
      <c r="J470" s="307"/>
      <c r="K470" s="318"/>
      <c r="L470" s="319"/>
      <c r="M470" s="319"/>
      <c r="N470" s="718">
        <f t="shared" si="137"/>
        <v>0</v>
      </c>
      <c r="O470" s="719">
        <f t="shared" si="138"/>
        <v>0</v>
      </c>
      <c r="P470" s="702"/>
      <c r="Q470" s="719"/>
      <c r="R470" s="719"/>
      <c r="S470" s="719"/>
      <c r="T470" s="719"/>
      <c r="U470" s="719"/>
      <c r="V470" s="704"/>
      <c r="W470" s="720"/>
      <c r="X470" s="720"/>
      <c r="Y470" s="720"/>
      <c r="Z470" s="721"/>
      <c r="AA470" s="324"/>
      <c r="AB470" s="318"/>
      <c r="AC470" s="318"/>
      <c r="AD470" s="318"/>
      <c r="AE470" s="761"/>
      <c r="AF470" s="761"/>
      <c r="AG470" s="319"/>
      <c r="AH470" s="319"/>
      <c r="AI470" s="324"/>
      <c r="AJ470" s="284"/>
      <c r="AK470" s="284"/>
      <c r="AL470" s="774"/>
      <c r="AM470" s="411"/>
      <c r="AN470" s="411"/>
      <c r="AO470" s="76" t="str">
        <f t="shared" si="158"/>
        <v/>
      </c>
      <c r="AP470" s="284" t="str">
        <f t="shared" si="146"/>
        <v/>
      </c>
      <c r="AQ470" s="284" t="str">
        <f t="shared" si="147"/>
        <v/>
      </c>
      <c r="AR470" s="284" t="str">
        <f t="shared" si="148"/>
        <v/>
      </c>
      <c r="AS470" s="286" t="str">
        <f t="shared" si="149"/>
        <v/>
      </c>
      <c r="AT470" s="90" t="str">
        <f>IF(F470="","",IF(OR(AND(分岐管理シート!D470=1,J470="Ⅰ．物価高から国民生活を守る"),AND(分岐管理シート!D470=4,J470="Ⅱ．物価高の克服")),"","error"))</f>
        <v/>
      </c>
      <c r="AU470" s="286" t="str">
        <f t="shared" si="150"/>
        <v/>
      </c>
      <c r="AV470" s="287" t="str">
        <f t="shared" si="151"/>
        <v/>
      </c>
      <c r="AW470" s="286" t="str">
        <f t="shared" si="152"/>
        <v/>
      </c>
      <c r="AX470" s="287" t="str">
        <f t="shared" si="153"/>
        <v/>
      </c>
      <c r="AY470" s="32" t="str">
        <f t="shared" si="159"/>
        <v/>
      </c>
      <c r="AZ470" s="288"/>
      <c r="BA470" s="289"/>
      <c r="BB470" s="287" t="str">
        <f t="shared" si="154"/>
        <v/>
      </c>
      <c r="BC470" s="286" t="str">
        <f t="shared" si="155"/>
        <v/>
      </c>
      <c r="BD470" s="287" t="str">
        <f t="shared" si="156"/>
        <v/>
      </c>
      <c r="BE470" s="289"/>
      <c r="BF470" s="288"/>
      <c r="BG470" s="289"/>
      <c r="BH470" s="288"/>
      <c r="BI470" s="286" t="str">
        <f t="shared" si="143"/>
        <v/>
      </c>
      <c r="BJ470" s="287"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89"/>
      <c r="BP470" s="288"/>
      <c r="BQ470" s="289"/>
      <c r="BR470" s="100" t="str">
        <f>IF(F470="","",IF(OR(分岐管理シート!AI470&lt;1,分岐管理シート!AI470&gt;39),"error",""))</f>
        <v/>
      </c>
      <c r="BS470" s="286"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7" t="str">
        <f>分岐管理シート!AW470</f>
        <v/>
      </c>
      <c r="BW470" s="284" t="str">
        <f t="shared" si="157"/>
        <v/>
      </c>
      <c r="BX470" s="117"/>
    </row>
    <row r="471" spans="1:76" ht="23.5" x14ac:dyDescent="0.2">
      <c r="A471" s="72"/>
      <c r="B471" s="36"/>
      <c r="C471" s="293">
        <v>399</v>
      </c>
      <c r="D471" s="769"/>
      <c r="E471" s="318"/>
      <c r="F471" s="318"/>
      <c r="G471" s="318"/>
      <c r="H471" s="318"/>
      <c r="I471" s="319"/>
      <c r="J471" s="307"/>
      <c r="K471" s="318"/>
      <c r="L471" s="319"/>
      <c r="M471" s="319"/>
      <c r="N471" s="718">
        <f t="shared" si="137"/>
        <v>0</v>
      </c>
      <c r="O471" s="719">
        <f t="shared" si="138"/>
        <v>0</v>
      </c>
      <c r="P471" s="702"/>
      <c r="Q471" s="719"/>
      <c r="R471" s="719"/>
      <c r="S471" s="719"/>
      <c r="T471" s="719"/>
      <c r="U471" s="719"/>
      <c r="V471" s="704"/>
      <c r="W471" s="720"/>
      <c r="X471" s="720"/>
      <c r="Y471" s="720"/>
      <c r="Z471" s="721"/>
      <c r="AA471" s="319"/>
      <c r="AB471" s="318"/>
      <c r="AC471" s="318"/>
      <c r="AD471" s="318"/>
      <c r="AE471" s="761"/>
      <c r="AF471" s="761"/>
      <c r="AG471" s="319"/>
      <c r="AH471" s="319"/>
      <c r="AI471" s="324"/>
      <c r="AJ471" s="284"/>
      <c r="AK471" s="284"/>
      <c r="AL471" s="774"/>
      <c r="AM471" s="411"/>
      <c r="AN471" s="411"/>
      <c r="AO471" s="76" t="str">
        <f t="shared" si="158"/>
        <v/>
      </c>
      <c r="AP471" s="284" t="str">
        <f t="shared" si="146"/>
        <v/>
      </c>
      <c r="AQ471" s="284" t="str">
        <f t="shared" si="147"/>
        <v/>
      </c>
      <c r="AR471" s="284" t="str">
        <f t="shared" si="148"/>
        <v/>
      </c>
      <c r="AS471" s="286" t="str">
        <f t="shared" si="149"/>
        <v/>
      </c>
      <c r="AT471" s="90" t="str">
        <f>IF(F471="","",IF(OR(AND(分岐管理シート!D471=1,J471="Ⅰ．物価高から国民生活を守る"),AND(分岐管理シート!D471=4,J471="Ⅱ．物価高の克服")),"","error"))</f>
        <v/>
      </c>
      <c r="AU471" s="286" t="str">
        <f t="shared" si="150"/>
        <v/>
      </c>
      <c r="AV471" s="287" t="str">
        <f t="shared" si="151"/>
        <v/>
      </c>
      <c r="AW471" s="286" t="str">
        <f t="shared" si="152"/>
        <v/>
      </c>
      <c r="AX471" s="287" t="str">
        <f t="shared" si="153"/>
        <v/>
      </c>
      <c r="AY471" s="32" t="str">
        <f t="shared" si="159"/>
        <v/>
      </c>
      <c r="AZ471" s="288"/>
      <c r="BA471" s="289"/>
      <c r="BB471" s="287" t="str">
        <f t="shared" si="154"/>
        <v/>
      </c>
      <c r="BC471" s="286" t="str">
        <f t="shared" si="155"/>
        <v/>
      </c>
      <c r="BD471" s="287" t="str">
        <f t="shared" si="156"/>
        <v/>
      </c>
      <c r="BE471" s="289"/>
      <c r="BF471" s="288"/>
      <c r="BG471" s="289"/>
      <c r="BH471" s="288"/>
      <c r="BI471" s="286" t="str">
        <f t="shared" si="143"/>
        <v/>
      </c>
      <c r="BJ471" s="287"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89"/>
      <c r="BP471" s="288"/>
      <c r="BQ471" s="289"/>
      <c r="BR471" s="100" t="str">
        <f>IF(F471="","",IF(OR(分岐管理シート!AI471&lt;1,分岐管理シート!AI471&gt;39),"error",""))</f>
        <v/>
      </c>
      <c r="BS471" s="286"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7" t="str">
        <f>分岐管理シート!AW471</f>
        <v/>
      </c>
      <c r="BW471" s="294" t="str">
        <f t="shared" si="157"/>
        <v/>
      </c>
    </row>
    <row r="472" spans="1:76" customFormat="1" ht="16.5" customHeight="1" x14ac:dyDescent="0.2">
      <c r="A472" s="72"/>
      <c r="B472" s="36"/>
      <c r="C472" s="293">
        <v>400</v>
      </c>
      <c r="D472" s="769"/>
      <c r="E472" s="318"/>
      <c r="F472" s="318"/>
      <c r="G472" s="318"/>
      <c r="H472" s="318"/>
      <c r="I472" s="319"/>
      <c r="J472" s="307"/>
      <c r="K472" s="318"/>
      <c r="L472" s="319"/>
      <c r="M472" s="319"/>
      <c r="N472" s="718">
        <f t="shared" ref="N472" si="160">O472+Z472</f>
        <v>0</v>
      </c>
      <c r="O472" s="719">
        <f t="shared" ref="O472" si="161">P472+Q472+R472+S472+T472+U472+V472+W472+X472+Y472</f>
        <v>0</v>
      </c>
      <c r="P472" s="702"/>
      <c r="Q472" s="719"/>
      <c r="R472" s="719"/>
      <c r="S472" s="719"/>
      <c r="T472" s="719"/>
      <c r="U472" s="719"/>
      <c r="V472" s="704"/>
      <c r="W472" s="720"/>
      <c r="X472" s="720"/>
      <c r="Y472" s="720"/>
      <c r="Z472" s="721"/>
      <c r="AA472" s="319"/>
      <c r="AB472" s="318"/>
      <c r="AC472" s="318"/>
      <c r="AD472" s="318"/>
      <c r="AE472" s="761"/>
      <c r="AF472" s="761"/>
      <c r="AG472" s="319"/>
      <c r="AH472" s="319"/>
      <c r="AI472" s="324"/>
      <c r="AJ472" s="284"/>
      <c r="AK472" s="284"/>
      <c r="AL472" s="774"/>
      <c r="AM472" s="411"/>
      <c r="AN472" s="411"/>
      <c r="AO472" s="76" t="str">
        <f t="shared" si="158"/>
        <v/>
      </c>
      <c r="AP472" s="284" t="str">
        <f t="shared" ref="AP472" si="162">IF(F472="","",IF(E472="推奨事業","","error"))</f>
        <v/>
      </c>
      <c r="AQ472" s="284" t="str">
        <f t="shared" ref="AQ472" si="163">IF(F472="","",IF(G472="○","","error"))</f>
        <v/>
      </c>
      <c r="AR472" s="284" t="str">
        <f t="shared" ref="AR472" si="164">IF(F472="","",IF(H472="○","","error"))</f>
        <v/>
      </c>
      <c r="AS472" s="286" t="str">
        <f t="shared" ref="AS472" si="165">IF(F472="","",IF(I472="","error",""))</f>
        <v/>
      </c>
      <c r="AT472" s="90" t="str">
        <f>IF(F472="","",IF(OR(AND(分岐管理シート!D472=1,J472="Ⅰ．物価高から国民生活を守る"),AND(分岐管理シート!D472=4,J472="Ⅱ．物価高の克服")),"","error"))</f>
        <v/>
      </c>
      <c r="AU472" s="286" t="str">
        <f t="shared" ref="AU472" si="166">IF(F472="","",IF(K472="○","","error"))</f>
        <v/>
      </c>
      <c r="AV472" s="287" t="str">
        <f t="shared" ref="AV472" si="167">IF(F472="","",IF(L472="","error",""))</f>
        <v/>
      </c>
      <c r="AW472" s="286" t="str">
        <f t="shared" ref="AW472" si="168">IF(L472="⑨推奨事業メニュー例よりも更に効果があると判断する地方単独事業",IF(M472="","error",""),"")</f>
        <v/>
      </c>
      <c r="AX472" s="287" t="str">
        <f t="shared" ref="AX472" si="169">IF(L472&lt;&gt;"⑨推奨事業メニュー例よりも更に効果があると判断する地方単独事業",IF(M472&lt;&gt;"","error",""),"")</f>
        <v/>
      </c>
      <c r="AY472" s="32" t="str">
        <f t="shared" si="159"/>
        <v/>
      </c>
      <c r="AZ472" s="288"/>
      <c r="BA472" s="289"/>
      <c r="BB472" s="287" t="str">
        <f t="shared" ref="BB472" si="170">IF(F472="","",IF(O472&gt;0,"","error"))</f>
        <v/>
      </c>
      <c r="BC472" s="286" t="str">
        <f t="shared" ref="BC472" si="171">IF(F472="","",IF(O472=INT(O472),"","error"))</f>
        <v/>
      </c>
      <c r="BD472" s="287" t="str">
        <f t="shared" ref="BD472" si="172">IF(F472="","",IF(N472&gt;0,"","error"))</f>
        <v/>
      </c>
      <c r="BE472" s="289"/>
      <c r="BF472" s="288"/>
      <c r="BG472" s="289"/>
      <c r="BH472" s="288"/>
      <c r="BI472" s="286" t="str">
        <f t="shared" si="143"/>
        <v/>
      </c>
      <c r="BJ472" s="287"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89"/>
      <c r="BP472" s="288"/>
      <c r="BQ472" s="289"/>
      <c r="BR472" s="100" t="str">
        <f>IF(F472="","",IF(OR(分岐管理シート!AI472&lt;1,分岐管理シート!AI472&gt;39),"error",""))</f>
        <v/>
      </c>
      <c r="BS472" s="286" t="str">
        <f t="shared" si="145"/>
        <v/>
      </c>
      <c r="BT472" s="100" t="str">
        <f>IF(F472="","",IF(OR(AND(分岐管理シート!D472=1,OR(分岐管理シート!AL472&lt;1,分岐管理シート!AL472&gt;6)),AND(分岐管理シート!D472=4,OR(分岐管理シート!AL472&lt;4,分岐管理シート!AL472&gt;6))),"error",""))</f>
        <v/>
      </c>
      <c r="BU472" s="289"/>
      <c r="BV472" s="287" t="str">
        <f>分岐管理シート!AW472</f>
        <v/>
      </c>
      <c r="BW472" s="294" t="str">
        <f t="shared" si="157"/>
        <v/>
      </c>
    </row>
    <row r="473" spans="1:76" x14ac:dyDescent="0.2">
      <c r="AM473" s="292"/>
    </row>
  </sheetData>
  <sheetProtection algorithmName="SHA-512" hashValue="HLiEd1ihZcTUNb7pZMITmr2TRvUSaIspkTehlAHTy/VUoEUOtIWeJBwmN5+lUfQNOH7hxhxkjsimoXR6YcPyZw==" saltValue="VXn06JilEECI/M9BhQknJg==" spinCount="100000" sheet="1" formatCells="0" formatColumns="0" formatRows="0" autoFilter="0"/>
  <dataConsolidate link="1"/>
  <mergeCells count="229">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BW68:BW71"/>
    <mergeCell ref="BL68:BL71"/>
    <mergeCell ref="BV68:BV71"/>
    <mergeCell ref="BT68:BT71"/>
    <mergeCell ref="BO68:BO71"/>
    <mergeCell ref="BU68:BU71"/>
    <mergeCell ref="BP68:BP71"/>
    <mergeCell ref="BQ68:BQ71"/>
    <mergeCell ref="BR68:BR71"/>
    <mergeCell ref="BS68:BS71"/>
    <mergeCell ref="BN68:BN71"/>
    <mergeCell ref="BM68:BM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s>
  <phoneticPr fontId="19"/>
  <conditionalFormatting sqref="D73:D472">
    <cfRule type="expression" dxfId="33" priority="1">
      <formula>D73="R6_補正"</formula>
    </cfRule>
  </conditionalFormatting>
  <conditionalFormatting sqref="D74">
    <cfRule type="expression" dxfId="32" priority="2">
      <formula>$D$74&lt;&gt;""</formula>
    </cfRule>
  </conditionalFormatting>
  <conditionalFormatting sqref="M83:M472">
    <cfRule type="expression" dxfId="30" priority="42">
      <formula>$L83&lt;&gt;"⑨推奨事業メニュー例よりも更に効果があると判断する地方単独事業"</formula>
    </cfRule>
  </conditionalFormatting>
  <conditionalFormatting sqref="P76">
    <cfRule type="expression" dxfId="29" priority="40">
      <formula>OR($E$76="",$E$76="低所得")</formula>
    </cfRule>
  </conditionalFormatting>
  <conditionalFormatting sqref="P77">
    <cfRule type="expression" dxfId="28" priority="33">
      <formula>OR($E$77="",$E$77="一体支援")</formula>
    </cfRule>
  </conditionalFormatting>
  <conditionalFormatting sqref="P78">
    <cfRule type="expression" dxfId="27" priority="31">
      <formula>OR($E$78="低所得・一体支援",$E$78="低所得",$E$78="一体支援",$E$78="")</formula>
    </cfRule>
  </conditionalFormatting>
  <conditionalFormatting sqref="P83:P472">
    <cfRule type="expression" dxfId="26" priority="10">
      <formula>OR(D83="",D83="R6_補正")</formula>
    </cfRule>
  </conditionalFormatting>
  <conditionalFormatting sqref="Q76">
    <cfRule type="expression" dxfId="25" priority="27">
      <formula>OR($E$76="",$E$76="推奨事業")</formula>
    </cfRule>
  </conditionalFormatting>
  <conditionalFormatting sqref="R78">
    <cfRule type="expression" dxfId="24" priority="30">
      <formula>OR($E$78="推奨事業・一体支援",$E$78="推奨事業",$E$78="一体支援",$E$78="")</formula>
    </cfRule>
  </conditionalFormatting>
  <conditionalFormatting sqref="S77">
    <cfRule type="expression" dxfId="23" priority="28">
      <formula>OR($E$77="",$E$77="推奨事業")</formula>
    </cfRule>
  </conditionalFormatting>
  <conditionalFormatting sqref="T78">
    <cfRule type="expression" dxfId="22" priority="29">
      <formula>OR($E$78="推奨事業・低所得",$E$78="推奨事業",$E$78="低所得",$E$78="")</formula>
    </cfRule>
  </conditionalFormatting>
  <conditionalFormatting sqref="U75">
    <cfRule type="expression" dxfId="21" priority="4">
      <formula>($E$75="")</formula>
    </cfRule>
  </conditionalFormatting>
  <conditionalFormatting sqref="V17:V22">
    <cfRule type="expression" dxfId="20" priority="21">
      <formula>V17=0</formula>
    </cfRule>
  </conditionalFormatting>
  <conditionalFormatting sqref="V81">
    <cfRule type="expression" dxfId="19" priority="8">
      <formula>OR($E$81="",$E$81="低所得")</formula>
    </cfRule>
  </conditionalFormatting>
  <conditionalFormatting sqref="V82">
    <cfRule type="expression" dxfId="18" priority="6">
      <formula>OR($E$82="",$E$82="低所得")</formula>
    </cfRule>
  </conditionalFormatting>
  <conditionalFormatting sqref="V83:V472">
    <cfRule type="expression" dxfId="17" priority="9">
      <formula>OR(D83="",D83="R5_補正")</formula>
    </cfRule>
  </conditionalFormatting>
  <conditionalFormatting sqref="W81">
    <cfRule type="expression" dxfId="16" priority="7">
      <formula>OR($E$81="",$E$81="推奨事業")</formula>
    </cfRule>
  </conditionalFormatting>
  <conditionalFormatting sqref="X82">
    <cfRule type="expression" dxfId="15" priority="5">
      <formula>OR($E$82="",$E$82="推奨事業")</formula>
    </cfRule>
  </conditionalFormatting>
  <conditionalFormatting sqref="Y17:Y20">
    <cfRule type="expression" dxfId="14" priority="18">
      <formula>Y17=0</formula>
    </cfRule>
  </conditionalFormatting>
  <conditionalFormatting sqref="Y80">
    <cfRule type="expression" dxfId="13" priority="3">
      <formula>($E$80="")</formula>
    </cfRule>
  </conditionalFormatting>
  <dataValidations xWindow="921" yWindow="402" count="46">
    <dataValidation allowBlank="1" showErrorMessage="1" prompt="数式や、当室で入力した数値は変更しないでください。" sqref="V17:V23 V10:V15 Q5:Q14 Y10:Y13 Y17:Y21" xr:uid="{7180A75D-490F-4D0E-A29B-1C5E64687844}"/>
    <dataValidation allowBlank="1" showErrorMessage="1" sqref="M73 AI73:AK73 H73:H74 AK74 AI74 AJ78:AK78 M78:M79 AI79:AK79 H79 AI7:AI8 AI3:AI5 M82:M466 AJ82:AK466 AM73:AN466" xr:uid="{3A51A9E1-E98B-43D7-AF6C-315B15DF4A59}"/>
    <dataValidation type="list" allowBlank="1" showErrorMessage="1" sqref="G78 G82:G472" xr:uid="{D5B9A257-2A75-4B4F-8972-F05D0A08DC46}">
      <formula1>エネルギー・食料品価格等の物価高騰の影響を受けた生活者等に対して事業の効果が直接及ぶ</formula1>
    </dataValidation>
    <dataValidation type="list" allowBlank="1" showInputMessage="1" showErrorMessage="1" sqref="L83:L472" xr:uid="{237BC5F7-0E74-4152-BB65-32EDD65DFD97}">
      <formula1>種類_推奨事業メニュー</formula1>
    </dataValidation>
    <dataValidation type="list" allowBlank="1" showInputMessage="1" showErrorMessage="1" sqref="D75" xr:uid="{16BBEF3A-67F9-4687-B90C-80C2E81678E0}">
      <formula1>国の予算年度_R5予備</formula1>
    </dataValidation>
    <dataValidation type="list" allowBlank="1" showInputMessage="1" showErrorMessage="1" sqref="AB83:AB472" xr:uid="{664054C9-08B3-439C-B456-C768C9E587E6}">
      <formula1>特定事業者等支援</formula1>
    </dataValidation>
    <dataValidation type="list" allowBlank="1" showInputMessage="1" showErrorMessage="1" sqref="AC83:AC472" xr:uid="{2DEA87BE-8CC4-498E-9435-BB4E6D3C29E7}">
      <formula1>個人を対象とした給付金等</formula1>
    </dataValidation>
    <dataValidation type="list" allowBlank="1" showInputMessage="1" showErrorMessage="1" sqref="E83:E472" xr:uid="{86977DEF-5F6C-4948-AA86-18EA317E23E8}">
      <formula1>枠_推奨</formula1>
    </dataValidation>
    <dataValidation type="list" allowBlank="1" showInputMessage="1" showErrorMessage="1" sqref="AD83:AD472" xr:uid="{38C3F3BC-08AB-4F45-8F81-EB021C12DD90}">
      <formula1>基金_通常</formula1>
    </dataValidation>
    <dataValidation type="list" allowBlank="1" showErrorMessage="1" sqref="AL78" xr:uid="{C769B9EF-01C1-45C2-B419-6C7980076759}">
      <formula1>予算区分_通常</formula1>
    </dataValidation>
    <dataValidation type="list" allowBlank="1" showInputMessage="1" showErrorMessage="1" sqref="D76" xr:uid="{D97A7639-B9F0-42B6-82E5-CC366D1A3BB0}">
      <formula1>国の予算年度_R5補正</formula1>
    </dataValidation>
    <dataValidation type="list" allowBlank="1" showInputMessage="1" showErrorMessage="1" sqref="AL75:AL77" xr:uid="{2522438C-3E62-4973-93C0-CA68BC899C81}">
      <formula1>予算区分_通常</formula1>
    </dataValidation>
    <dataValidation type="list" allowBlank="1" showInputMessage="1" showErrorMessage="1" sqref="G75:G77 G80:G82" xr:uid="{7C9E1E8B-A167-4B91-BCB8-BAA45BCB5445}">
      <formula1>エネルギー・食料品価格等の物価高騰の影響を受けた生活者等に対して事業の効果が直接及ぶ</formula1>
    </dataValidation>
    <dataValidation type="list" allowBlank="1" showInputMessage="1" showErrorMessage="1" sqref="AF75:AF77" xr:uid="{A3E44FF0-32E0-4F62-87C1-81DA7D2D0A0F}">
      <formula1>事業終期_R6_通常</formula1>
    </dataValidation>
    <dataValidation type="list" allowBlank="1" showInputMessage="1" showErrorMessage="1" sqref="L75:L78 L80:L82" xr:uid="{BA03413B-226A-4ECE-96F2-C490E79876D2}">
      <formula1>低_推奨事業メニュー</formula1>
    </dataValidation>
    <dataValidation type="list" allowBlank="1" showInputMessage="1" showErrorMessage="1" sqref="AB75:AB78 AB80:AB82" xr:uid="{6084FE26-73F3-4B3D-BCFB-ACD4507BF141}">
      <formula1>特定事業者等支援_低所得</formula1>
    </dataValidation>
    <dataValidation type="list" allowBlank="1" showInputMessage="1" showErrorMessage="1" sqref="AC75:AC78 AC80:AC82" xr:uid="{59EB6592-0543-4266-8FDE-C1BDAF1CC58C}">
      <formula1>個人を対象とした給付金等_低所得</formula1>
    </dataValidation>
    <dataValidation type="list" allowBlank="1" showInputMessage="1" showErrorMessage="1" sqref="AD75:AD78 AD80:AD82" xr:uid="{8DDC31A0-5ED0-4923-88CD-C549332573CD}">
      <formula1>基金_低所得</formula1>
    </dataValidation>
    <dataValidation type="list" allowBlank="1" showInputMessage="1" showErrorMessage="1" sqref="AI75:AI78 AI80:AI82" xr:uid="{D0023AE2-EEF4-453F-8404-7CC739931931}">
      <formula1>対象分野_低</formula1>
    </dataValidation>
    <dataValidation type="list" allowBlank="1" showInputMessage="1" showErrorMessage="1" sqref="K75:K78 K80:K472" xr:uid="{724727EE-712F-4777-855E-8D6BD2DB871E}">
      <formula1>対象外経費に臨時交付金を充当していない</formula1>
    </dataValidation>
    <dataValidation type="list" allowBlank="1" showInputMessage="1" showErrorMessage="1" sqref="F75:F78 F80:F472" xr:uid="{E77677AE-4D57-43EE-A132-14E552E35A6A}">
      <formula1>地方単独事業</formula1>
    </dataValidation>
    <dataValidation type="list" allowBlank="1" showErrorMessage="1" sqref="H75 H77:H78 H80 H82:H472" xr:uid="{9CFCA3A6-87F5-47AB-A3BF-73B4DE5696E0}">
      <formula1>臨時の措置であることが分かる名称</formula1>
    </dataValidation>
    <dataValidation type="list" allowBlank="1" showInputMessage="1" showErrorMessage="1" sqref="J75:J78" xr:uid="{6B1AB836-D426-4BE6-B71B-014D89381630}">
      <formula1>経済対策との関係</formula1>
    </dataValidation>
    <dataValidation type="whole" operator="greaterThanOrEqual" allowBlank="1" showInputMessage="1" showErrorMessage="1" sqref="P72:Z72 P74:P78 N72:O79 N80:Z472 Q73:Z79" xr:uid="{3814F2FB-C6D8-4639-AA3C-4C6241BB6779}">
      <formula1>0</formula1>
    </dataValidation>
    <dataValidation type="list" allowBlank="1" showInputMessage="1" showErrorMessage="1" sqref="I3:K3" xr:uid="{C4CD86E5-753A-4530-BE8B-11AAB922B2AC}">
      <formula1>都道府県別_括弧あり</formula1>
    </dataValidation>
    <dataValidation type="list" allowBlank="1" showInputMessage="1" showErrorMessage="1" sqref="I4:K4" xr:uid="{5AF51DC0-B3EC-44EB-8F70-565EC1EAE89C}">
      <formula1>INDIRECT($I$3)</formula1>
    </dataValidation>
    <dataValidation type="list" allowBlank="1" showInputMessage="1" showErrorMessage="1" sqref="E75 E80" xr:uid="{3249F5EB-177D-42A5-A03A-B631BEA966F9}">
      <formula1>枠_給付支援</formula1>
    </dataValidation>
    <dataValidation type="list" allowBlank="1" showInputMessage="1" showErrorMessage="1" sqref="AE75:AE77 AE83:AE472" xr:uid="{24884C75-2E95-49B7-BB5C-E66B32D16917}">
      <formula1>事業始期_R6_通常</formula1>
    </dataValidation>
    <dataValidation type="list" allowBlank="1" showInputMessage="1" showErrorMessage="1" sqref="E76 E81" xr:uid="{BD88F5AE-16DE-437E-B5DD-F0E06FDAF0C9}">
      <formula1>枠_事務費_2</formula1>
    </dataValidation>
    <dataValidation type="list" allowBlank="1" showInputMessage="1" showErrorMessage="1" sqref="H76 H81" xr:uid="{45046B7A-5BAD-46F2-915A-D70677D7D360}">
      <formula1>臨時の措置であることが分かる名称</formula1>
    </dataValidation>
    <dataValidation type="list" allowBlank="1" showInputMessage="1" showErrorMessage="1" sqref="D77:D78" xr:uid="{DDB27F8A-437C-4A6D-86DC-FE4824C723EC}">
      <formula1>国の予算年度_R5全部改</formula1>
    </dataValidation>
    <dataValidation type="list" allowBlank="1" showErrorMessage="1" sqref="AE78" xr:uid="{339E2D29-E43F-4664-815C-4549F02BCE17}">
      <formula1>事業始期_別表１</formula1>
    </dataValidation>
    <dataValidation operator="greaterThanOrEqual" allowBlank="1" showInputMessage="1" showErrorMessage="1" sqref="P73 P79" xr:uid="{42394C44-96CD-4D1F-A89A-E2EC82315174}"/>
    <dataValidation allowBlank="1" showErrorMessage="1" prompt="該当が無い場合は0を入力してください。" sqref="AB3:AE3 AB21 V3:V8 Y3:Y6" xr:uid="{40B851B5-F2B6-4D95-8743-B21BF3B5D10D}"/>
    <dataValidation type="list" allowBlank="1" showInputMessage="1" showErrorMessage="1" sqref="AF78" xr:uid="{D567EEA2-ED8E-4A66-931C-2021D4394673}">
      <formula1>事業終期_別表2</formula1>
    </dataValidation>
    <dataValidation type="list" allowBlank="1" showInputMessage="1" showErrorMessage="1" sqref="D83:D472" xr:uid="{7B9E1F02-30F4-4256-8666-37710BA802D7}">
      <formula1>国の予算年度_R5補正orR6補正</formula1>
    </dataValidation>
    <dataValidation type="list" allowBlank="1" showInputMessage="1" showErrorMessage="1" sqref="D80:D82" xr:uid="{6CC8F2AD-9BE3-479A-A09F-B9FB0B24AA33}">
      <formula1>国の予算年度_R6補正</formula1>
    </dataValidation>
    <dataValidation type="list" allowBlank="1" showErrorMessage="1" prompt="D78を選択すると、入力可能になります。" sqref="E82" xr:uid="{931E44EA-F2CD-4157-BAFD-D60A43AE23C2}">
      <formula1>枠_事務費_2</formula1>
    </dataValidation>
    <dataValidation type="list" allowBlank="1" showInputMessage="1" showErrorMessage="1" sqref="AE80:AE82" xr:uid="{AC173D4D-E0B0-434C-A91E-4CA0D25A0357}">
      <formula1>事業始期_別表3</formula1>
    </dataValidation>
    <dataValidation type="list" allowBlank="1" showInputMessage="1" showErrorMessage="1" sqref="AF80:AF82" xr:uid="{35329F95-A0E6-49A7-B015-8405E4D4A074}">
      <formula1>事業終期_別表3</formula1>
    </dataValidation>
    <dataValidation type="list" allowBlank="1" showInputMessage="1" showErrorMessage="1" sqref="J80:J82" xr:uid="{77DB489D-9AB5-4D35-9BCB-E65CAFE4BDD3}">
      <formula1>経済対策との関係_R6</formula1>
    </dataValidation>
    <dataValidation allowBlank="1" showInputMessage="1" showErrorMessage="1" prompt="事業No.8の事業名称を入力すると交付限度額が表示されます。" sqref="AI10:AL10" xr:uid="{8D5B5DFA-6F30-472F-9A37-22928F04EC83}"/>
    <dataValidation type="list" allowBlank="1" showInputMessage="1" showErrorMessage="1" sqref="AL80:AL82" xr:uid="{A984E525-78BA-431B-97FA-D98BE689EBFA}">
      <formula1>予算区分_R6_通常</formula1>
    </dataValidation>
    <dataValidation type="list" allowBlank="1" showErrorMessage="1" sqref="AE82" xr:uid="{5CD52B55-F802-4FF8-AC0A-9E9B826F397F}">
      <formula1>事業始期_別表3</formula1>
    </dataValidation>
    <dataValidation type="whole" allowBlank="1" showInputMessage="1" showErrorMessage="1" prompt="該当がない場合は「0」を入力してください。" sqref="AI22:AL22" xr:uid="{2A8466C4-30F8-4FB2-BD6D-8EFBCDBD16BB}">
      <formula1>0</formula1>
      <formula2>1000000000000</formula2>
    </dataValidation>
    <dataValidation showErrorMessage="1" prompt="該当がない場合は「0」を入力してください。" sqref="AI20:AL20" xr:uid="{89815C71-09A6-474C-B2FF-888F948C993B}"/>
  </dataValidations>
  <printOptions horizontalCentered="1" headings="1"/>
  <pageMargins left="0.23622047244094491" right="0.23622047244094491" top="0.74803149606299213" bottom="0.74803149606299213" header="0.31496062992125984" footer="0.31496062992125984"/>
  <pageSetup paperSize="8" scale="20" fitToHeight="0" orientation="landscape" horizontalDpi="300" verticalDpi="300" r:id="rId1"/>
  <headerFooter alignWithMargins="0">
    <oddHeader>&amp;R&amp;20&amp;F</oddHeader>
  </headerFooter>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r:uid="{82BE9C94-3A9F-478C-8A6D-3B8CE151BD1A}">
          <x14:formula1>
            <xm:f>INDIRECT(分岐管理シート!$AO$77)</xm:f>
          </x14:formula1>
          <xm:sqref>E77</xm:sqref>
        </x14:dataValidation>
        <x14:dataValidation type="list" allowBlank="1" showInputMessage="1" showErrorMessage="1" prompt="D78を選択すると、入力可能になります。" xr:uid="{B38B2C57-7A98-453A-823F-54F40D3EACB8}">
          <x14:formula1>
            <xm:f>INDIRECT(分岐管理シート!$AO$78)</xm:f>
          </x14:formula1>
          <xm:sqref>E78</xm:sqref>
        </x14:dataValidation>
        <x14:dataValidation type="list" allowBlank="1" showInputMessage="1" showErrorMessage="1" xr:uid="{90B54B12-EA41-48FF-870A-B80FFC1F951F}">
          <x14:formula1>
            <xm:f>INDIRECT(分岐管理シート!$AR83)</xm:f>
          </x14:formula1>
          <xm:sqref>AL83:AL472</xm:sqref>
        </x14:dataValidation>
        <x14:dataValidation type="list" allowBlank="1" showInputMessage="1" showErrorMessage="1" xr:uid="{55E100D5-0A80-45DB-95E1-009E9E57C684}">
          <x14:formula1>
            <xm:f>INDIRECT(分岐管理シート!$AQ83)</xm:f>
          </x14:formula1>
          <xm:sqref>AI83:AI472</xm:sqref>
        </x14:dataValidation>
        <x14:dataValidation type="list" allowBlank="1" showInputMessage="1" showErrorMessage="1" xr:uid="{76FDE8CA-CEE6-441E-8A05-028FDB553550}">
          <x14:formula1>
            <xm:f>INDIRECT(分岐管理シート!AN83)</xm:f>
          </x14:formula1>
          <xm:sqref>AF83:AF472</xm:sqref>
        </x14:dataValidation>
        <x14:dataValidation type="list" allowBlank="1" showInputMessage="1" showErrorMessage="1" xr:uid="{ECC6D36D-CEF6-4EEA-89CF-2737145F67B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B12" sqref="B12"/>
    </sheetView>
  </sheetViews>
  <sheetFormatPr defaultColWidth="8.81640625" defaultRowHeight="13" x14ac:dyDescent="0.2"/>
  <sheetData>
    <row r="1" spans="1:11" ht="13.5" customHeight="1" x14ac:dyDescent="0.2">
      <c r="B1" s="1398" t="s">
        <v>121</v>
      </c>
      <c r="C1" s="1401" t="s">
        <v>4270</v>
      </c>
      <c r="D1" s="1402"/>
      <c r="E1" s="1402"/>
    </row>
    <row r="2" spans="1:11" x14ac:dyDescent="0.2">
      <c r="B2" s="1399"/>
      <c r="C2" s="1401"/>
      <c r="D2" s="1402"/>
      <c r="E2" s="1402"/>
    </row>
    <row r="3" spans="1:11" x14ac:dyDescent="0.2">
      <c r="B3" s="1399"/>
      <c r="C3" s="1401"/>
      <c r="D3" s="1402"/>
      <c r="E3" s="1402"/>
    </row>
    <row r="4" spans="1:11" ht="13.5" thickBot="1" x14ac:dyDescent="0.25">
      <c r="B4" s="1400"/>
      <c r="C4" s="1401"/>
      <c r="D4" s="1402"/>
      <c r="E4" s="1402"/>
    </row>
    <row r="5" spans="1:11" ht="16.5" x14ac:dyDescent="0.2">
      <c r="B5" s="29"/>
      <c r="D5" s="74"/>
      <c r="E5" t="s">
        <v>4035</v>
      </c>
    </row>
    <row r="6" spans="1:11" ht="16.5" x14ac:dyDescent="0.2">
      <c r="A6">
        <v>1</v>
      </c>
      <c r="B6" s="882" t="str">
        <f>実施計画様式!AD73</f>
        <v>－</v>
      </c>
      <c r="C6">
        <f>IF(B6="○",1,0)</f>
        <v>0</v>
      </c>
      <c r="D6">
        <f>A6*C6</f>
        <v>0</v>
      </c>
      <c r="E6" t="str">
        <f>IFERROR(VLOOKUP(D6,$K$6:$K$405,1,FALSE),"")</f>
        <v/>
      </c>
      <c r="K6">
        <v>1</v>
      </c>
    </row>
    <row r="7" spans="1:11" ht="16.5" x14ac:dyDescent="0.2">
      <c r="A7">
        <v>2</v>
      </c>
      <c r="B7" s="882" t="str">
        <f>実施計画様式!AD74</f>
        <v>－</v>
      </c>
      <c r="C7">
        <f t="shared" ref="C7:C70" si="0">IF(B7="○",1,0)</f>
        <v>0</v>
      </c>
      <c r="D7">
        <f t="shared" ref="D7:D70" si="1">A7*C7</f>
        <v>0</v>
      </c>
      <c r="E7" t="str">
        <f t="shared" ref="E7:E70" si="2">IFERROR(VLOOKUP(D7,$K$6:$K$405,1,FALSE),"")</f>
        <v/>
      </c>
      <c r="K7">
        <v>2</v>
      </c>
    </row>
    <row r="8" spans="1:11" ht="16.5" x14ac:dyDescent="0.2">
      <c r="A8">
        <v>3</v>
      </c>
      <c r="B8" s="882">
        <f>実施計画様式!AD75</f>
        <v>0</v>
      </c>
      <c r="C8">
        <f t="shared" si="0"/>
        <v>0</v>
      </c>
      <c r="D8">
        <f t="shared" si="1"/>
        <v>0</v>
      </c>
      <c r="E8" t="str">
        <f t="shared" si="2"/>
        <v/>
      </c>
      <c r="K8">
        <v>3</v>
      </c>
    </row>
    <row r="9" spans="1:11" ht="16.5" x14ac:dyDescent="0.2">
      <c r="A9">
        <v>4</v>
      </c>
      <c r="B9" s="882">
        <f>実施計画様式!AD76</f>
        <v>0</v>
      </c>
      <c r="C9">
        <f t="shared" si="0"/>
        <v>0</v>
      </c>
      <c r="D9">
        <f t="shared" si="1"/>
        <v>0</v>
      </c>
      <c r="E9" t="str">
        <f t="shared" si="2"/>
        <v/>
      </c>
      <c r="K9">
        <v>4</v>
      </c>
    </row>
    <row r="10" spans="1:11" ht="16.5" x14ac:dyDescent="0.2">
      <c r="A10">
        <v>5</v>
      </c>
      <c r="B10" s="882">
        <f>実施計画様式!AD77</f>
        <v>0</v>
      </c>
      <c r="C10">
        <f t="shared" si="0"/>
        <v>0</v>
      </c>
      <c r="D10">
        <f t="shared" si="1"/>
        <v>0</v>
      </c>
      <c r="E10" t="str">
        <f t="shared" si="2"/>
        <v/>
      </c>
      <c r="K10">
        <v>5</v>
      </c>
    </row>
    <row r="11" spans="1:11" ht="16.5" x14ac:dyDescent="0.2">
      <c r="A11">
        <v>6</v>
      </c>
      <c r="B11" s="882" t="str">
        <f>実施計画様式!AD78</f>
        <v>－</v>
      </c>
      <c r="C11">
        <f t="shared" si="0"/>
        <v>0</v>
      </c>
      <c r="D11">
        <f t="shared" si="1"/>
        <v>0</v>
      </c>
      <c r="E11" t="str">
        <f t="shared" si="2"/>
        <v/>
      </c>
      <c r="K11">
        <v>6</v>
      </c>
    </row>
    <row r="12" spans="1:11" ht="16.5" x14ac:dyDescent="0.2">
      <c r="A12">
        <v>7</v>
      </c>
      <c r="B12" s="882" t="str">
        <f>実施計画様式!AD79</f>
        <v>－</v>
      </c>
      <c r="C12">
        <f t="shared" si="0"/>
        <v>0</v>
      </c>
      <c r="D12">
        <f t="shared" si="1"/>
        <v>0</v>
      </c>
      <c r="E12" t="str">
        <f t="shared" si="2"/>
        <v/>
      </c>
      <c r="K12">
        <v>7</v>
      </c>
    </row>
    <row r="13" spans="1:11" ht="16.5" x14ac:dyDescent="0.2">
      <c r="A13">
        <v>8</v>
      </c>
      <c r="B13" s="882">
        <f>実施計画様式!AD80</f>
        <v>0</v>
      </c>
      <c r="C13">
        <f t="shared" si="0"/>
        <v>0</v>
      </c>
      <c r="D13">
        <f t="shared" si="1"/>
        <v>0</v>
      </c>
      <c r="E13" t="str">
        <f t="shared" si="2"/>
        <v/>
      </c>
      <c r="K13">
        <v>8</v>
      </c>
    </row>
    <row r="14" spans="1:11" ht="16.5" x14ac:dyDescent="0.2">
      <c r="A14">
        <v>9</v>
      </c>
      <c r="B14" s="882">
        <f>実施計画様式!AD81</f>
        <v>0</v>
      </c>
      <c r="C14">
        <f t="shared" si="0"/>
        <v>0</v>
      </c>
      <c r="D14">
        <f t="shared" si="1"/>
        <v>0</v>
      </c>
      <c r="E14" t="str">
        <f t="shared" si="2"/>
        <v/>
      </c>
      <c r="K14">
        <v>9</v>
      </c>
    </row>
    <row r="15" spans="1:11" ht="16.5" x14ac:dyDescent="0.2">
      <c r="A15">
        <v>10</v>
      </c>
      <c r="B15" s="882">
        <f>実施計画様式!AD82</f>
        <v>0</v>
      </c>
      <c r="C15">
        <f t="shared" si="0"/>
        <v>0</v>
      </c>
      <c r="D15">
        <f t="shared" si="1"/>
        <v>0</v>
      </c>
      <c r="E15" t="str">
        <f t="shared" si="2"/>
        <v/>
      </c>
      <c r="K15">
        <v>10</v>
      </c>
    </row>
    <row r="16" spans="1:11" ht="16.5" x14ac:dyDescent="0.2">
      <c r="A16">
        <v>11</v>
      </c>
      <c r="B16" s="882" t="str">
        <f>実施計画様式!AD83</f>
        <v>－</v>
      </c>
      <c r="C16">
        <f t="shared" si="0"/>
        <v>0</v>
      </c>
      <c r="D16">
        <f t="shared" si="1"/>
        <v>0</v>
      </c>
      <c r="E16" t="str">
        <f t="shared" si="2"/>
        <v/>
      </c>
      <c r="K16">
        <v>11</v>
      </c>
    </row>
    <row r="17" spans="1:11" ht="16.5" x14ac:dyDescent="0.2">
      <c r="A17">
        <v>12</v>
      </c>
      <c r="B17" s="882" t="str">
        <f>実施計画様式!AD84</f>
        <v>－</v>
      </c>
      <c r="C17">
        <f t="shared" si="0"/>
        <v>0</v>
      </c>
      <c r="D17">
        <f t="shared" si="1"/>
        <v>0</v>
      </c>
      <c r="E17" t="str">
        <f t="shared" si="2"/>
        <v/>
      </c>
      <c r="K17">
        <v>12</v>
      </c>
    </row>
    <row r="18" spans="1:11" ht="16.5" x14ac:dyDescent="0.2">
      <c r="A18">
        <v>13</v>
      </c>
      <c r="B18" s="882" t="str">
        <f>実施計画様式!AD85</f>
        <v>－</v>
      </c>
      <c r="C18">
        <f t="shared" si="0"/>
        <v>0</v>
      </c>
      <c r="D18">
        <f t="shared" si="1"/>
        <v>0</v>
      </c>
      <c r="E18" t="str">
        <f t="shared" si="2"/>
        <v/>
      </c>
      <c r="K18">
        <v>13</v>
      </c>
    </row>
    <row r="19" spans="1:11" ht="16.5" x14ac:dyDescent="0.2">
      <c r="A19">
        <v>14</v>
      </c>
      <c r="B19" s="882">
        <f>実施計画様式!AD86</f>
        <v>0</v>
      </c>
      <c r="C19">
        <f t="shared" si="0"/>
        <v>0</v>
      </c>
      <c r="D19">
        <f t="shared" si="1"/>
        <v>0</v>
      </c>
      <c r="E19" t="str">
        <f t="shared" si="2"/>
        <v/>
      </c>
      <c r="K19">
        <v>14</v>
      </c>
    </row>
    <row r="20" spans="1:11" ht="16.5" x14ac:dyDescent="0.2">
      <c r="A20">
        <v>15</v>
      </c>
      <c r="B20" s="882">
        <f>実施計画様式!AD87</f>
        <v>0</v>
      </c>
      <c r="C20">
        <f t="shared" si="0"/>
        <v>0</v>
      </c>
      <c r="D20">
        <f t="shared" si="1"/>
        <v>0</v>
      </c>
      <c r="E20" t="str">
        <f t="shared" si="2"/>
        <v/>
      </c>
      <c r="K20">
        <v>15</v>
      </c>
    </row>
    <row r="21" spans="1:11" ht="16.5" x14ac:dyDescent="0.2">
      <c r="A21">
        <v>16</v>
      </c>
      <c r="B21" s="882">
        <f>実施計画様式!AD88</f>
        <v>0</v>
      </c>
      <c r="C21">
        <f t="shared" si="0"/>
        <v>0</v>
      </c>
      <c r="D21">
        <f t="shared" si="1"/>
        <v>0</v>
      </c>
      <c r="E21" t="str">
        <f t="shared" si="2"/>
        <v/>
      </c>
      <c r="K21">
        <v>16</v>
      </c>
    </row>
    <row r="22" spans="1:11" ht="16.5" x14ac:dyDescent="0.2">
      <c r="A22">
        <v>17</v>
      </c>
      <c r="B22" s="882">
        <f>実施計画様式!AD89</f>
        <v>0</v>
      </c>
      <c r="C22">
        <f t="shared" si="0"/>
        <v>0</v>
      </c>
      <c r="D22">
        <f t="shared" si="1"/>
        <v>0</v>
      </c>
      <c r="E22" t="str">
        <f t="shared" si="2"/>
        <v/>
      </c>
      <c r="K22">
        <v>17</v>
      </c>
    </row>
    <row r="23" spans="1:11" ht="16.5" x14ac:dyDescent="0.2">
      <c r="A23">
        <v>18</v>
      </c>
      <c r="B23" s="882">
        <f>実施計画様式!AD90</f>
        <v>0</v>
      </c>
      <c r="C23">
        <f t="shared" si="0"/>
        <v>0</v>
      </c>
      <c r="D23">
        <f t="shared" si="1"/>
        <v>0</v>
      </c>
      <c r="E23" t="str">
        <f t="shared" si="2"/>
        <v/>
      </c>
      <c r="K23">
        <v>18</v>
      </c>
    </row>
    <row r="24" spans="1:11" ht="16.5" x14ac:dyDescent="0.2">
      <c r="A24">
        <v>19</v>
      </c>
      <c r="B24" s="882">
        <f>実施計画様式!AD91</f>
        <v>0</v>
      </c>
      <c r="C24">
        <f t="shared" si="0"/>
        <v>0</v>
      </c>
      <c r="D24">
        <f t="shared" si="1"/>
        <v>0</v>
      </c>
      <c r="E24" t="str">
        <f t="shared" si="2"/>
        <v/>
      </c>
      <c r="K24">
        <v>19</v>
      </c>
    </row>
    <row r="25" spans="1:11" ht="16.5" x14ac:dyDescent="0.2">
      <c r="A25">
        <v>20</v>
      </c>
      <c r="B25" s="882">
        <f>実施計画様式!AD92</f>
        <v>0</v>
      </c>
      <c r="C25">
        <f t="shared" si="0"/>
        <v>0</v>
      </c>
      <c r="D25">
        <f t="shared" si="1"/>
        <v>0</v>
      </c>
      <c r="E25" t="str">
        <f t="shared" si="2"/>
        <v/>
      </c>
      <c r="K25">
        <v>20</v>
      </c>
    </row>
    <row r="26" spans="1:11" ht="16.5" x14ac:dyDescent="0.2">
      <c r="A26">
        <v>21</v>
      </c>
      <c r="B26" s="882">
        <f>実施計画様式!AD93</f>
        <v>0</v>
      </c>
      <c r="C26">
        <f t="shared" si="0"/>
        <v>0</v>
      </c>
      <c r="D26">
        <f t="shared" si="1"/>
        <v>0</v>
      </c>
      <c r="E26" t="str">
        <f t="shared" si="2"/>
        <v/>
      </c>
      <c r="K26">
        <v>21</v>
      </c>
    </row>
    <row r="27" spans="1:11" ht="16.5" x14ac:dyDescent="0.2">
      <c r="A27">
        <v>22</v>
      </c>
      <c r="B27" s="882">
        <f>実施計画様式!AD94</f>
        <v>0</v>
      </c>
      <c r="C27">
        <f t="shared" si="0"/>
        <v>0</v>
      </c>
      <c r="D27">
        <f t="shared" si="1"/>
        <v>0</v>
      </c>
      <c r="E27" t="str">
        <f t="shared" si="2"/>
        <v/>
      </c>
      <c r="K27">
        <v>22</v>
      </c>
    </row>
    <row r="28" spans="1:11" ht="16.5" x14ac:dyDescent="0.2">
      <c r="A28">
        <v>23</v>
      </c>
      <c r="B28" s="882">
        <f>実施計画様式!AD95</f>
        <v>0</v>
      </c>
      <c r="C28">
        <f t="shared" si="0"/>
        <v>0</v>
      </c>
      <c r="D28">
        <f t="shared" si="1"/>
        <v>0</v>
      </c>
      <c r="E28" t="str">
        <f t="shared" si="2"/>
        <v/>
      </c>
      <c r="K28">
        <v>23</v>
      </c>
    </row>
    <row r="29" spans="1:11" ht="16.5" x14ac:dyDescent="0.2">
      <c r="A29">
        <v>24</v>
      </c>
      <c r="B29" s="882">
        <f>実施計画様式!AD96</f>
        <v>0</v>
      </c>
      <c r="C29">
        <f t="shared" si="0"/>
        <v>0</v>
      </c>
      <c r="D29">
        <f t="shared" si="1"/>
        <v>0</v>
      </c>
      <c r="E29" t="str">
        <f t="shared" si="2"/>
        <v/>
      </c>
      <c r="K29">
        <v>24</v>
      </c>
    </row>
    <row r="30" spans="1:11" ht="16.5" x14ac:dyDescent="0.2">
      <c r="A30">
        <v>25</v>
      </c>
      <c r="B30" s="882">
        <f>実施計画様式!AD97</f>
        <v>0</v>
      </c>
      <c r="C30">
        <f t="shared" si="0"/>
        <v>0</v>
      </c>
      <c r="D30">
        <f t="shared" si="1"/>
        <v>0</v>
      </c>
      <c r="E30" t="str">
        <f t="shared" si="2"/>
        <v/>
      </c>
      <c r="K30">
        <v>25</v>
      </c>
    </row>
    <row r="31" spans="1:11" ht="16.5" x14ac:dyDescent="0.2">
      <c r="A31">
        <v>26</v>
      </c>
      <c r="B31" s="882">
        <f>実施計画様式!AD98</f>
        <v>0</v>
      </c>
      <c r="C31">
        <f t="shared" si="0"/>
        <v>0</v>
      </c>
      <c r="D31">
        <f t="shared" si="1"/>
        <v>0</v>
      </c>
      <c r="E31" t="str">
        <f t="shared" si="2"/>
        <v/>
      </c>
      <c r="K31">
        <v>26</v>
      </c>
    </row>
    <row r="32" spans="1:11" ht="16.5" x14ac:dyDescent="0.2">
      <c r="A32">
        <v>27</v>
      </c>
      <c r="B32" s="882">
        <f>実施計画様式!AD99</f>
        <v>0</v>
      </c>
      <c r="C32">
        <f t="shared" si="0"/>
        <v>0</v>
      </c>
      <c r="D32">
        <f t="shared" si="1"/>
        <v>0</v>
      </c>
      <c r="E32" t="str">
        <f t="shared" si="2"/>
        <v/>
      </c>
      <c r="K32">
        <v>27</v>
      </c>
    </row>
    <row r="33" spans="1:11" ht="16.5" x14ac:dyDescent="0.2">
      <c r="A33">
        <v>28</v>
      </c>
      <c r="B33" s="882">
        <f>実施計画様式!AD100</f>
        <v>0</v>
      </c>
      <c r="C33">
        <f t="shared" si="0"/>
        <v>0</v>
      </c>
      <c r="D33">
        <f t="shared" si="1"/>
        <v>0</v>
      </c>
      <c r="E33" t="str">
        <f t="shared" si="2"/>
        <v/>
      </c>
      <c r="K33">
        <v>28</v>
      </c>
    </row>
    <row r="34" spans="1:11" ht="16.5" x14ac:dyDescent="0.2">
      <c r="A34">
        <v>29</v>
      </c>
      <c r="B34" s="882">
        <f>実施計画様式!AD101</f>
        <v>0</v>
      </c>
      <c r="C34">
        <f t="shared" si="0"/>
        <v>0</v>
      </c>
      <c r="D34">
        <f t="shared" si="1"/>
        <v>0</v>
      </c>
      <c r="E34" t="str">
        <f t="shared" si="2"/>
        <v/>
      </c>
      <c r="K34">
        <v>29</v>
      </c>
    </row>
    <row r="35" spans="1:11" ht="16.5" x14ac:dyDescent="0.2">
      <c r="A35">
        <v>30</v>
      </c>
      <c r="B35" s="882">
        <f>実施計画様式!AD102</f>
        <v>0</v>
      </c>
      <c r="C35">
        <f t="shared" si="0"/>
        <v>0</v>
      </c>
      <c r="D35">
        <f t="shared" si="1"/>
        <v>0</v>
      </c>
      <c r="E35" t="str">
        <f t="shared" si="2"/>
        <v/>
      </c>
      <c r="K35">
        <v>30</v>
      </c>
    </row>
    <row r="36" spans="1:11" ht="16.5" x14ac:dyDescent="0.2">
      <c r="A36">
        <v>31</v>
      </c>
      <c r="B36" s="882">
        <f>実施計画様式!AD103</f>
        <v>0</v>
      </c>
      <c r="C36">
        <f t="shared" si="0"/>
        <v>0</v>
      </c>
      <c r="D36">
        <f t="shared" si="1"/>
        <v>0</v>
      </c>
      <c r="E36" t="str">
        <f t="shared" si="2"/>
        <v/>
      </c>
      <c r="K36">
        <v>31</v>
      </c>
    </row>
    <row r="37" spans="1:11" ht="16.5" x14ac:dyDescent="0.2">
      <c r="A37">
        <v>32</v>
      </c>
      <c r="B37" s="882">
        <f>実施計画様式!AD104</f>
        <v>0</v>
      </c>
      <c r="C37">
        <f t="shared" si="0"/>
        <v>0</v>
      </c>
      <c r="D37">
        <f t="shared" si="1"/>
        <v>0</v>
      </c>
      <c r="E37" t="str">
        <f t="shared" si="2"/>
        <v/>
      </c>
      <c r="K37">
        <v>32</v>
      </c>
    </row>
    <row r="38" spans="1:11" ht="16.5" x14ac:dyDescent="0.2">
      <c r="A38">
        <v>33</v>
      </c>
      <c r="B38" s="882">
        <f>実施計画様式!AD105</f>
        <v>0</v>
      </c>
      <c r="C38">
        <f t="shared" si="0"/>
        <v>0</v>
      </c>
      <c r="D38">
        <f t="shared" si="1"/>
        <v>0</v>
      </c>
      <c r="E38" t="str">
        <f t="shared" si="2"/>
        <v/>
      </c>
      <c r="K38">
        <v>33</v>
      </c>
    </row>
    <row r="39" spans="1:11" ht="16.5" x14ac:dyDescent="0.2">
      <c r="A39">
        <v>34</v>
      </c>
      <c r="B39" s="882">
        <f>実施計画様式!AD106</f>
        <v>0</v>
      </c>
      <c r="C39">
        <f t="shared" si="0"/>
        <v>0</v>
      </c>
      <c r="D39">
        <f t="shared" si="1"/>
        <v>0</v>
      </c>
      <c r="E39" t="str">
        <f t="shared" si="2"/>
        <v/>
      </c>
      <c r="K39">
        <v>34</v>
      </c>
    </row>
    <row r="40" spans="1:11" ht="16.5" x14ac:dyDescent="0.2">
      <c r="A40">
        <v>35</v>
      </c>
      <c r="B40" s="882">
        <f>実施計画様式!AD107</f>
        <v>0</v>
      </c>
      <c r="C40">
        <f t="shared" si="0"/>
        <v>0</v>
      </c>
      <c r="D40">
        <f t="shared" si="1"/>
        <v>0</v>
      </c>
      <c r="E40" t="str">
        <f t="shared" si="2"/>
        <v/>
      </c>
      <c r="K40">
        <v>35</v>
      </c>
    </row>
    <row r="41" spans="1:11" ht="16.5" x14ac:dyDescent="0.2">
      <c r="A41">
        <v>36</v>
      </c>
      <c r="B41" s="882">
        <f>実施計画様式!AD108</f>
        <v>0</v>
      </c>
      <c r="C41">
        <f t="shared" si="0"/>
        <v>0</v>
      </c>
      <c r="D41">
        <f t="shared" si="1"/>
        <v>0</v>
      </c>
      <c r="E41" t="str">
        <f t="shared" si="2"/>
        <v/>
      </c>
      <c r="K41">
        <v>36</v>
      </c>
    </row>
    <row r="42" spans="1:11" ht="16.5" x14ac:dyDescent="0.2">
      <c r="A42">
        <v>37</v>
      </c>
      <c r="B42" s="882">
        <f>実施計画様式!AD109</f>
        <v>0</v>
      </c>
      <c r="C42">
        <f t="shared" si="0"/>
        <v>0</v>
      </c>
      <c r="D42">
        <f t="shared" si="1"/>
        <v>0</v>
      </c>
      <c r="E42" t="str">
        <f t="shared" si="2"/>
        <v/>
      </c>
      <c r="K42">
        <v>37</v>
      </c>
    </row>
    <row r="43" spans="1:11" ht="16.5" x14ac:dyDescent="0.2">
      <c r="A43">
        <v>38</v>
      </c>
      <c r="B43" s="882">
        <f>実施計画様式!AD110</f>
        <v>0</v>
      </c>
      <c r="C43">
        <f t="shared" si="0"/>
        <v>0</v>
      </c>
      <c r="D43">
        <f t="shared" si="1"/>
        <v>0</v>
      </c>
      <c r="E43" t="str">
        <f t="shared" si="2"/>
        <v/>
      </c>
      <c r="K43">
        <v>38</v>
      </c>
    </row>
    <row r="44" spans="1:11" ht="16.5" x14ac:dyDescent="0.2">
      <c r="A44">
        <v>39</v>
      </c>
      <c r="B44" s="882">
        <f>実施計画様式!AD111</f>
        <v>0</v>
      </c>
      <c r="C44">
        <f t="shared" si="0"/>
        <v>0</v>
      </c>
      <c r="D44">
        <f t="shared" si="1"/>
        <v>0</v>
      </c>
      <c r="E44" t="str">
        <f t="shared" si="2"/>
        <v/>
      </c>
      <c r="K44">
        <v>39</v>
      </c>
    </row>
    <row r="45" spans="1:11" ht="16.5" x14ac:dyDescent="0.2">
      <c r="A45">
        <v>40</v>
      </c>
      <c r="B45" s="882">
        <f>実施計画様式!AD112</f>
        <v>0</v>
      </c>
      <c r="C45">
        <f t="shared" si="0"/>
        <v>0</v>
      </c>
      <c r="D45">
        <f t="shared" si="1"/>
        <v>0</v>
      </c>
      <c r="E45" t="str">
        <f t="shared" si="2"/>
        <v/>
      </c>
      <c r="K45">
        <v>40</v>
      </c>
    </row>
    <row r="46" spans="1:11" ht="16.5" x14ac:dyDescent="0.2">
      <c r="A46">
        <v>41</v>
      </c>
      <c r="B46" s="882">
        <f>実施計画様式!AD113</f>
        <v>0</v>
      </c>
      <c r="C46">
        <f t="shared" si="0"/>
        <v>0</v>
      </c>
      <c r="D46">
        <f t="shared" si="1"/>
        <v>0</v>
      </c>
      <c r="E46" t="str">
        <f t="shared" si="2"/>
        <v/>
      </c>
      <c r="K46">
        <v>41</v>
      </c>
    </row>
    <row r="47" spans="1:11" ht="16.5" x14ac:dyDescent="0.2">
      <c r="A47">
        <v>42</v>
      </c>
      <c r="B47" s="882">
        <f>実施計画様式!AD114</f>
        <v>0</v>
      </c>
      <c r="C47">
        <f t="shared" si="0"/>
        <v>0</v>
      </c>
      <c r="D47">
        <f t="shared" si="1"/>
        <v>0</v>
      </c>
      <c r="E47" t="str">
        <f t="shared" si="2"/>
        <v/>
      </c>
      <c r="K47">
        <v>42</v>
      </c>
    </row>
    <row r="48" spans="1:11" ht="16.5" x14ac:dyDescent="0.2">
      <c r="A48">
        <v>43</v>
      </c>
      <c r="B48" s="882">
        <f>実施計画様式!AD115</f>
        <v>0</v>
      </c>
      <c r="C48">
        <f t="shared" si="0"/>
        <v>0</v>
      </c>
      <c r="D48">
        <f t="shared" si="1"/>
        <v>0</v>
      </c>
      <c r="E48" t="str">
        <f t="shared" si="2"/>
        <v/>
      </c>
      <c r="K48">
        <v>43</v>
      </c>
    </row>
    <row r="49" spans="1:11" ht="16.5" x14ac:dyDescent="0.2">
      <c r="A49">
        <v>44</v>
      </c>
      <c r="B49" s="882">
        <f>実施計画様式!AD116</f>
        <v>0</v>
      </c>
      <c r="C49">
        <f t="shared" si="0"/>
        <v>0</v>
      </c>
      <c r="D49">
        <f t="shared" si="1"/>
        <v>0</v>
      </c>
      <c r="E49" t="str">
        <f t="shared" si="2"/>
        <v/>
      </c>
      <c r="K49">
        <v>44</v>
      </c>
    </row>
    <row r="50" spans="1:11" ht="16.5" x14ac:dyDescent="0.2">
      <c r="A50">
        <v>45</v>
      </c>
      <c r="B50" s="882">
        <f>実施計画様式!AD117</f>
        <v>0</v>
      </c>
      <c r="C50">
        <f t="shared" si="0"/>
        <v>0</v>
      </c>
      <c r="D50">
        <f t="shared" si="1"/>
        <v>0</v>
      </c>
      <c r="E50" t="str">
        <f t="shared" si="2"/>
        <v/>
      </c>
      <c r="K50">
        <v>45</v>
      </c>
    </row>
    <row r="51" spans="1:11" ht="16.5" x14ac:dyDescent="0.2">
      <c r="A51">
        <v>46</v>
      </c>
      <c r="B51" s="882">
        <f>実施計画様式!AD118</f>
        <v>0</v>
      </c>
      <c r="C51">
        <f t="shared" si="0"/>
        <v>0</v>
      </c>
      <c r="D51">
        <f t="shared" si="1"/>
        <v>0</v>
      </c>
      <c r="E51" t="str">
        <f t="shared" si="2"/>
        <v/>
      </c>
      <c r="K51">
        <v>46</v>
      </c>
    </row>
    <row r="52" spans="1:11" ht="16.5" x14ac:dyDescent="0.2">
      <c r="A52">
        <v>47</v>
      </c>
      <c r="B52" s="882">
        <f>実施計画様式!AD119</f>
        <v>0</v>
      </c>
      <c r="C52">
        <f t="shared" si="0"/>
        <v>0</v>
      </c>
      <c r="D52">
        <f t="shared" si="1"/>
        <v>0</v>
      </c>
      <c r="E52" t="str">
        <f t="shared" si="2"/>
        <v/>
      </c>
      <c r="K52">
        <v>47</v>
      </c>
    </row>
    <row r="53" spans="1:11" ht="16.5" x14ac:dyDescent="0.2">
      <c r="A53">
        <v>48</v>
      </c>
      <c r="B53" s="882">
        <f>実施計画様式!AD120</f>
        <v>0</v>
      </c>
      <c r="C53">
        <f t="shared" si="0"/>
        <v>0</v>
      </c>
      <c r="D53">
        <f t="shared" si="1"/>
        <v>0</v>
      </c>
      <c r="E53" t="str">
        <f t="shared" si="2"/>
        <v/>
      </c>
      <c r="K53">
        <v>48</v>
      </c>
    </row>
    <row r="54" spans="1:11" ht="16.5" x14ac:dyDescent="0.2">
      <c r="A54">
        <v>49</v>
      </c>
      <c r="B54" s="882">
        <f>実施計画様式!AD121</f>
        <v>0</v>
      </c>
      <c r="C54">
        <f t="shared" si="0"/>
        <v>0</v>
      </c>
      <c r="D54">
        <f t="shared" si="1"/>
        <v>0</v>
      </c>
      <c r="E54" t="str">
        <f t="shared" si="2"/>
        <v/>
      </c>
      <c r="K54">
        <v>49</v>
      </c>
    </row>
    <row r="55" spans="1:11" ht="16.5" x14ac:dyDescent="0.2">
      <c r="A55">
        <v>50</v>
      </c>
      <c r="B55" s="882">
        <f>実施計画様式!AD122</f>
        <v>0</v>
      </c>
      <c r="C55">
        <f t="shared" si="0"/>
        <v>0</v>
      </c>
      <c r="D55">
        <f t="shared" si="1"/>
        <v>0</v>
      </c>
      <c r="E55" t="str">
        <f t="shared" si="2"/>
        <v/>
      </c>
      <c r="K55">
        <v>50</v>
      </c>
    </row>
    <row r="56" spans="1:11" ht="16.5" x14ac:dyDescent="0.2">
      <c r="A56">
        <v>51</v>
      </c>
      <c r="B56" s="882">
        <f>実施計画様式!AD123</f>
        <v>0</v>
      </c>
      <c r="C56">
        <f t="shared" si="0"/>
        <v>0</v>
      </c>
      <c r="D56">
        <f t="shared" si="1"/>
        <v>0</v>
      </c>
      <c r="E56" t="str">
        <f t="shared" si="2"/>
        <v/>
      </c>
      <c r="K56">
        <v>51</v>
      </c>
    </row>
    <row r="57" spans="1:11" ht="16.5" x14ac:dyDescent="0.2">
      <c r="A57">
        <v>52</v>
      </c>
      <c r="B57" s="882">
        <f>実施計画様式!AD124</f>
        <v>0</v>
      </c>
      <c r="C57">
        <f t="shared" si="0"/>
        <v>0</v>
      </c>
      <c r="D57">
        <f t="shared" si="1"/>
        <v>0</v>
      </c>
      <c r="E57" t="str">
        <f t="shared" si="2"/>
        <v/>
      </c>
      <c r="K57">
        <v>52</v>
      </c>
    </row>
    <row r="58" spans="1:11" ht="16.5" x14ac:dyDescent="0.2">
      <c r="A58">
        <v>53</v>
      </c>
      <c r="B58" s="882">
        <f>実施計画様式!AD125</f>
        <v>0</v>
      </c>
      <c r="C58">
        <f t="shared" si="0"/>
        <v>0</v>
      </c>
      <c r="D58">
        <f t="shared" si="1"/>
        <v>0</v>
      </c>
      <c r="E58" t="str">
        <f t="shared" si="2"/>
        <v/>
      </c>
      <c r="K58">
        <v>53</v>
      </c>
    </row>
    <row r="59" spans="1:11" ht="16.5" x14ac:dyDescent="0.2">
      <c r="A59">
        <v>54</v>
      </c>
      <c r="B59" s="882">
        <f>実施計画様式!AD126</f>
        <v>0</v>
      </c>
      <c r="C59">
        <f t="shared" si="0"/>
        <v>0</v>
      </c>
      <c r="D59">
        <f t="shared" si="1"/>
        <v>0</v>
      </c>
      <c r="E59" t="str">
        <f t="shared" si="2"/>
        <v/>
      </c>
      <c r="K59">
        <v>54</v>
      </c>
    </row>
    <row r="60" spans="1:11" ht="16.5" x14ac:dyDescent="0.2">
      <c r="A60">
        <v>55</v>
      </c>
      <c r="B60" s="882">
        <f>実施計画様式!AD127</f>
        <v>0</v>
      </c>
      <c r="C60">
        <f t="shared" si="0"/>
        <v>0</v>
      </c>
      <c r="D60">
        <f t="shared" si="1"/>
        <v>0</v>
      </c>
      <c r="E60" t="str">
        <f t="shared" si="2"/>
        <v/>
      </c>
      <c r="K60">
        <v>55</v>
      </c>
    </row>
    <row r="61" spans="1:11" ht="16.5" x14ac:dyDescent="0.2">
      <c r="A61">
        <v>56</v>
      </c>
      <c r="B61" s="882">
        <f>実施計画様式!AD128</f>
        <v>0</v>
      </c>
      <c r="C61">
        <f t="shared" si="0"/>
        <v>0</v>
      </c>
      <c r="D61">
        <f t="shared" si="1"/>
        <v>0</v>
      </c>
      <c r="E61" t="str">
        <f t="shared" si="2"/>
        <v/>
      </c>
      <c r="K61">
        <v>56</v>
      </c>
    </row>
    <row r="62" spans="1:11" ht="16.5" x14ac:dyDescent="0.2">
      <c r="A62">
        <v>57</v>
      </c>
      <c r="B62" s="882">
        <f>実施計画様式!AD129</f>
        <v>0</v>
      </c>
      <c r="C62">
        <f t="shared" si="0"/>
        <v>0</v>
      </c>
      <c r="D62">
        <f t="shared" si="1"/>
        <v>0</v>
      </c>
      <c r="E62" t="str">
        <f t="shared" si="2"/>
        <v/>
      </c>
      <c r="K62">
        <v>57</v>
      </c>
    </row>
    <row r="63" spans="1:11" ht="16.5" x14ac:dyDescent="0.2">
      <c r="A63">
        <v>58</v>
      </c>
      <c r="B63" s="882">
        <f>実施計画様式!AD130</f>
        <v>0</v>
      </c>
      <c r="C63">
        <f t="shared" si="0"/>
        <v>0</v>
      </c>
      <c r="D63">
        <f t="shared" si="1"/>
        <v>0</v>
      </c>
      <c r="E63" t="str">
        <f t="shared" si="2"/>
        <v/>
      </c>
      <c r="K63">
        <v>58</v>
      </c>
    </row>
    <row r="64" spans="1:11" ht="16.5" x14ac:dyDescent="0.2">
      <c r="A64">
        <v>59</v>
      </c>
      <c r="B64" s="882">
        <f>実施計画様式!AD131</f>
        <v>0</v>
      </c>
      <c r="C64">
        <f t="shared" si="0"/>
        <v>0</v>
      </c>
      <c r="D64">
        <f t="shared" si="1"/>
        <v>0</v>
      </c>
      <c r="E64" t="str">
        <f t="shared" si="2"/>
        <v/>
      </c>
      <c r="K64">
        <v>59</v>
      </c>
    </row>
    <row r="65" spans="1:11" ht="16.5" x14ac:dyDescent="0.2">
      <c r="A65">
        <v>60</v>
      </c>
      <c r="B65" s="882">
        <f>実施計画様式!AD132</f>
        <v>0</v>
      </c>
      <c r="C65">
        <f t="shared" si="0"/>
        <v>0</v>
      </c>
      <c r="D65">
        <f t="shared" si="1"/>
        <v>0</v>
      </c>
      <c r="E65" t="str">
        <f t="shared" si="2"/>
        <v/>
      </c>
      <c r="K65">
        <v>60</v>
      </c>
    </row>
    <row r="66" spans="1:11" ht="16.5" x14ac:dyDescent="0.2">
      <c r="A66">
        <v>61</v>
      </c>
      <c r="B66" s="882">
        <f>実施計画様式!AD133</f>
        <v>0</v>
      </c>
      <c r="C66">
        <f t="shared" si="0"/>
        <v>0</v>
      </c>
      <c r="D66">
        <f t="shared" si="1"/>
        <v>0</v>
      </c>
      <c r="E66" t="str">
        <f t="shared" si="2"/>
        <v/>
      </c>
      <c r="K66">
        <v>61</v>
      </c>
    </row>
    <row r="67" spans="1:11" ht="16.5" x14ac:dyDescent="0.2">
      <c r="A67">
        <v>62</v>
      </c>
      <c r="B67" s="882">
        <f>実施計画様式!AD134</f>
        <v>0</v>
      </c>
      <c r="C67">
        <f t="shared" si="0"/>
        <v>0</v>
      </c>
      <c r="D67">
        <f t="shared" si="1"/>
        <v>0</v>
      </c>
      <c r="E67" t="str">
        <f t="shared" si="2"/>
        <v/>
      </c>
      <c r="K67">
        <v>62</v>
      </c>
    </row>
    <row r="68" spans="1:11" ht="16.5" x14ac:dyDescent="0.2">
      <c r="A68">
        <v>63</v>
      </c>
      <c r="B68" s="882">
        <f>実施計画様式!AD135</f>
        <v>0</v>
      </c>
      <c r="C68">
        <f t="shared" si="0"/>
        <v>0</v>
      </c>
      <c r="D68">
        <f t="shared" si="1"/>
        <v>0</v>
      </c>
      <c r="E68" t="str">
        <f t="shared" si="2"/>
        <v/>
      </c>
      <c r="K68">
        <v>63</v>
      </c>
    </row>
    <row r="69" spans="1:11" ht="16.5" x14ac:dyDescent="0.2">
      <c r="A69">
        <v>64</v>
      </c>
      <c r="B69" s="882">
        <f>実施計画様式!AD136</f>
        <v>0</v>
      </c>
      <c r="C69">
        <f t="shared" si="0"/>
        <v>0</v>
      </c>
      <c r="D69">
        <f t="shared" si="1"/>
        <v>0</v>
      </c>
      <c r="E69" t="str">
        <f t="shared" si="2"/>
        <v/>
      </c>
      <c r="K69">
        <v>64</v>
      </c>
    </row>
    <row r="70" spans="1:11" ht="16.5" x14ac:dyDescent="0.2">
      <c r="A70">
        <v>65</v>
      </c>
      <c r="B70" s="882">
        <f>実施計画様式!AD137</f>
        <v>0</v>
      </c>
      <c r="C70">
        <f t="shared" si="0"/>
        <v>0</v>
      </c>
      <c r="D70">
        <f t="shared" si="1"/>
        <v>0</v>
      </c>
      <c r="E70" t="str">
        <f t="shared" si="2"/>
        <v/>
      </c>
      <c r="K70">
        <v>65</v>
      </c>
    </row>
    <row r="71" spans="1:11" ht="16.5" x14ac:dyDescent="0.2">
      <c r="A71">
        <v>66</v>
      </c>
      <c r="B71" s="882">
        <f>実施計画様式!AD138</f>
        <v>0</v>
      </c>
      <c r="C71">
        <f t="shared" ref="C71:C134" si="3">IF(B71="○",1,0)</f>
        <v>0</v>
      </c>
      <c r="D71">
        <f t="shared" ref="D71:D134" si="4">A71*C71</f>
        <v>0</v>
      </c>
      <c r="E71" t="str">
        <f t="shared" ref="E71:E134" si="5">IFERROR(VLOOKUP(D71,$K$6:$K$405,1,FALSE),"")</f>
        <v/>
      </c>
      <c r="K71">
        <v>66</v>
      </c>
    </row>
    <row r="72" spans="1:11" ht="16.5" x14ac:dyDescent="0.2">
      <c r="A72">
        <v>67</v>
      </c>
      <c r="B72" s="882">
        <f>実施計画様式!AD139</f>
        <v>0</v>
      </c>
      <c r="C72">
        <f t="shared" si="3"/>
        <v>0</v>
      </c>
      <c r="D72">
        <f t="shared" si="4"/>
        <v>0</v>
      </c>
      <c r="E72" t="str">
        <f t="shared" si="5"/>
        <v/>
      </c>
      <c r="K72">
        <v>67</v>
      </c>
    </row>
    <row r="73" spans="1:11" ht="16.5" x14ac:dyDescent="0.2">
      <c r="A73">
        <v>68</v>
      </c>
      <c r="B73" s="882">
        <f>実施計画様式!AD140</f>
        <v>0</v>
      </c>
      <c r="C73">
        <f t="shared" si="3"/>
        <v>0</v>
      </c>
      <c r="D73">
        <f t="shared" si="4"/>
        <v>0</v>
      </c>
      <c r="E73" t="str">
        <f t="shared" si="5"/>
        <v/>
      </c>
      <c r="K73">
        <v>68</v>
      </c>
    </row>
    <row r="74" spans="1:11" ht="16.5" x14ac:dyDescent="0.2">
      <c r="A74">
        <v>69</v>
      </c>
      <c r="B74" s="882">
        <f>実施計画様式!AD141</f>
        <v>0</v>
      </c>
      <c r="C74">
        <f t="shared" si="3"/>
        <v>0</v>
      </c>
      <c r="D74">
        <f t="shared" si="4"/>
        <v>0</v>
      </c>
      <c r="E74" t="str">
        <f t="shared" si="5"/>
        <v/>
      </c>
      <c r="K74">
        <v>69</v>
      </c>
    </row>
    <row r="75" spans="1:11" ht="16.5" x14ac:dyDescent="0.2">
      <c r="A75">
        <v>70</v>
      </c>
      <c r="B75" s="882">
        <f>実施計画様式!AD142</f>
        <v>0</v>
      </c>
      <c r="C75">
        <f t="shared" si="3"/>
        <v>0</v>
      </c>
      <c r="D75">
        <f t="shared" si="4"/>
        <v>0</v>
      </c>
      <c r="E75" t="str">
        <f t="shared" si="5"/>
        <v/>
      </c>
      <c r="K75">
        <v>70</v>
      </c>
    </row>
    <row r="76" spans="1:11" ht="16.5" x14ac:dyDescent="0.2">
      <c r="A76">
        <v>71</v>
      </c>
      <c r="B76" s="882">
        <f>実施計画様式!AD143</f>
        <v>0</v>
      </c>
      <c r="C76">
        <f t="shared" si="3"/>
        <v>0</v>
      </c>
      <c r="D76">
        <f t="shared" si="4"/>
        <v>0</v>
      </c>
      <c r="E76" t="str">
        <f t="shared" si="5"/>
        <v/>
      </c>
      <c r="K76">
        <v>71</v>
      </c>
    </row>
    <row r="77" spans="1:11" ht="16.5" x14ac:dyDescent="0.2">
      <c r="A77">
        <v>72</v>
      </c>
      <c r="B77" s="882">
        <f>実施計画様式!AD144</f>
        <v>0</v>
      </c>
      <c r="C77">
        <f t="shared" si="3"/>
        <v>0</v>
      </c>
      <c r="D77">
        <f t="shared" si="4"/>
        <v>0</v>
      </c>
      <c r="E77" t="str">
        <f t="shared" si="5"/>
        <v/>
      </c>
      <c r="K77">
        <v>72</v>
      </c>
    </row>
    <row r="78" spans="1:11" ht="16.5" x14ac:dyDescent="0.2">
      <c r="A78">
        <v>73</v>
      </c>
      <c r="B78" s="882">
        <f>実施計画様式!AD145</f>
        <v>0</v>
      </c>
      <c r="C78">
        <f t="shared" si="3"/>
        <v>0</v>
      </c>
      <c r="D78">
        <f t="shared" si="4"/>
        <v>0</v>
      </c>
      <c r="E78" t="str">
        <f t="shared" si="5"/>
        <v/>
      </c>
      <c r="K78">
        <v>73</v>
      </c>
    </row>
    <row r="79" spans="1:11" ht="16.5" x14ac:dyDescent="0.2">
      <c r="A79">
        <v>74</v>
      </c>
      <c r="B79" s="882">
        <f>実施計画様式!AD146</f>
        <v>0</v>
      </c>
      <c r="C79">
        <f t="shared" si="3"/>
        <v>0</v>
      </c>
      <c r="D79">
        <f t="shared" si="4"/>
        <v>0</v>
      </c>
      <c r="E79" t="str">
        <f t="shared" si="5"/>
        <v/>
      </c>
      <c r="K79">
        <v>74</v>
      </c>
    </row>
    <row r="80" spans="1:11" ht="16.5" x14ac:dyDescent="0.2">
      <c r="A80">
        <v>75</v>
      </c>
      <c r="B80" s="882">
        <f>実施計画様式!AD147</f>
        <v>0</v>
      </c>
      <c r="C80">
        <f t="shared" si="3"/>
        <v>0</v>
      </c>
      <c r="D80">
        <f t="shared" si="4"/>
        <v>0</v>
      </c>
      <c r="E80" t="str">
        <f t="shared" si="5"/>
        <v/>
      </c>
      <c r="K80">
        <v>75</v>
      </c>
    </row>
    <row r="81" spans="1:11" ht="16.5" x14ac:dyDescent="0.2">
      <c r="A81">
        <v>76</v>
      </c>
      <c r="B81" s="882">
        <f>実施計画様式!AD148</f>
        <v>0</v>
      </c>
      <c r="C81">
        <f t="shared" si="3"/>
        <v>0</v>
      </c>
      <c r="D81">
        <f t="shared" si="4"/>
        <v>0</v>
      </c>
      <c r="E81" t="str">
        <f t="shared" si="5"/>
        <v/>
      </c>
      <c r="K81">
        <v>76</v>
      </c>
    </row>
    <row r="82" spans="1:11" ht="16.5" x14ac:dyDescent="0.2">
      <c r="A82">
        <v>77</v>
      </c>
      <c r="B82" s="882">
        <f>実施計画様式!AD149</f>
        <v>0</v>
      </c>
      <c r="C82">
        <f t="shared" si="3"/>
        <v>0</v>
      </c>
      <c r="D82">
        <f t="shared" si="4"/>
        <v>0</v>
      </c>
      <c r="E82" t="str">
        <f t="shared" si="5"/>
        <v/>
      </c>
      <c r="K82">
        <v>77</v>
      </c>
    </row>
    <row r="83" spans="1:11" ht="16.5" x14ac:dyDescent="0.2">
      <c r="A83">
        <v>78</v>
      </c>
      <c r="B83" s="882">
        <f>実施計画様式!AD150</f>
        <v>0</v>
      </c>
      <c r="C83">
        <f t="shared" si="3"/>
        <v>0</v>
      </c>
      <c r="D83">
        <f t="shared" si="4"/>
        <v>0</v>
      </c>
      <c r="E83" t="str">
        <f t="shared" si="5"/>
        <v/>
      </c>
      <c r="K83">
        <v>78</v>
      </c>
    </row>
    <row r="84" spans="1:11" ht="16.5" x14ac:dyDescent="0.2">
      <c r="A84">
        <v>79</v>
      </c>
      <c r="B84" s="882">
        <f>実施計画様式!AD151</f>
        <v>0</v>
      </c>
      <c r="C84">
        <f t="shared" si="3"/>
        <v>0</v>
      </c>
      <c r="D84">
        <f t="shared" si="4"/>
        <v>0</v>
      </c>
      <c r="E84" t="str">
        <f t="shared" si="5"/>
        <v/>
      </c>
      <c r="K84">
        <v>79</v>
      </c>
    </row>
    <row r="85" spans="1:11" ht="16.5" x14ac:dyDescent="0.2">
      <c r="A85">
        <v>80</v>
      </c>
      <c r="B85" s="882">
        <f>実施計画様式!AD152</f>
        <v>0</v>
      </c>
      <c r="C85">
        <f t="shared" si="3"/>
        <v>0</v>
      </c>
      <c r="D85">
        <f t="shared" si="4"/>
        <v>0</v>
      </c>
      <c r="E85" t="str">
        <f t="shared" si="5"/>
        <v/>
      </c>
      <c r="K85">
        <v>80</v>
      </c>
    </row>
    <row r="86" spans="1:11" ht="16.5" x14ac:dyDescent="0.2">
      <c r="A86">
        <v>81</v>
      </c>
      <c r="B86" s="882">
        <f>実施計画様式!AD153</f>
        <v>0</v>
      </c>
      <c r="C86">
        <f t="shared" si="3"/>
        <v>0</v>
      </c>
      <c r="D86">
        <f t="shared" si="4"/>
        <v>0</v>
      </c>
      <c r="E86" t="str">
        <f t="shared" si="5"/>
        <v/>
      </c>
      <c r="K86">
        <v>81</v>
      </c>
    </row>
    <row r="87" spans="1:11" ht="16.5" x14ac:dyDescent="0.2">
      <c r="A87">
        <v>82</v>
      </c>
      <c r="B87" s="882">
        <f>実施計画様式!AD154</f>
        <v>0</v>
      </c>
      <c r="C87">
        <f t="shared" si="3"/>
        <v>0</v>
      </c>
      <c r="D87">
        <f t="shared" si="4"/>
        <v>0</v>
      </c>
      <c r="E87" t="str">
        <f t="shared" si="5"/>
        <v/>
      </c>
      <c r="K87">
        <v>82</v>
      </c>
    </row>
    <row r="88" spans="1:11" ht="16.5" x14ac:dyDescent="0.2">
      <c r="A88">
        <v>83</v>
      </c>
      <c r="B88" s="882">
        <f>実施計画様式!AD155</f>
        <v>0</v>
      </c>
      <c r="C88">
        <f t="shared" si="3"/>
        <v>0</v>
      </c>
      <c r="D88">
        <f t="shared" si="4"/>
        <v>0</v>
      </c>
      <c r="E88" t="str">
        <f t="shared" si="5"/>
        <v/>
      </c>
      <c r="K88">
        <v>83</v>
      </c>
    </row>
    <row r="89" spans="1:11" ht="16.5" x14ac:dyDescent="0.2">
      <c r="A89">
        <v>84</v>
      </c>
      <c r="B89" s="882">
        <f>実施計画様式!AD156</f>
        <v>0</v>
      </c>
      <c r="C89">
        <f t="shared" si="3"/>
        <v>0</v>
      </c>
      <c r="D89">
        <f t="shared" si="4"/>
        <v>0</v>
      </c>
      <c r="E89" t="str">
        <f t="shared" si="5"/>
        <v/>
      </c>
      <c r="K89">
        <v>84</v>
      </c>
    </row>
    <row r="90" spans="1:11" ht="16.5" x14ac:dyDescent="0.2">
      <c r="A90">
        <v>85</v>
      </c>
      <c r="B90" s="882">
        <f>実施計画様式!AD157</f>
        <v>0</v>
      </c>
      <c r="C90">
        <f t="shared" si="3"/>
        <v>0</v>
      </c>
      <c r="D90">
        <f t="shared" si="4"/>
        <v>0</v>
      </c>
      <c r="E90" t="str">
        <f t="shared" si="5"/>
        <v/>
      </c>
      <c r="K90">
        <v>85</v>
      </c>
    </row>
    <row r="91" spans="1:11" ht="16.5" x14ac:dyDescent="0.2">
      <c r="A91">
        <v>86</v>
      </c>
      <c r="B91" s="882">
        <f>実施計画様式!AD158</f>
        <v>0</v>
      </c>
      <c r="C91">
        <f t="shared" si="3"/>
        <v>0</v>
      </c>
      <c r="D91">
        <f t="shared" si="4"/>
        <v>0</v>
      </c>
      <c r="E91" t="str">
        <f t="shared" si="5"/>
        <v/>
      </c>
      <c r="K91">
        <v>86</v>
      </c>
    </row>
    <row r="92" spans="1:11" ht="16.5" x14ac:dyDescent="0.2">
      <c r="A92">
        <v>87</v>
      </c>
      <c r="B92" s="882">
        <f>実施計画様式!AD159</f>
        <v>0</v>
      </c>
      <c r="C92">
        <f t="shared" si="3"/>
        <v>0</v>
      </c>
      <c r="D92">
        <f t="shared" si="4"/>
        <v>0</v>
      </c>
      <c r="E92" t="str">
        <f t="shared" si="5"/>
        <v/>
      </c>
      <c r="K92">
        <v>87</v>
      </c>
    </row>
    <row r="93" spans="1:11" ht="16.5" x14ac:dyDescent="0.2">
      <c r="A93">
        <v>88</v>
      </c>
      <c r="B93" s="882">
        <f>実施計画様式!AD160</f>
        <v>0</v>
      </c>
      <c r="C93">
        <f t="shared" si="3"/>
        <v>0</v>
      </c>
      <c r="D93">
        <f t="shared" si="4"/>
        <v>0</v>
      </c>
      <c r="E93" t="str">
        <f t="shared" si="5"/>
        <v/>
      </c>
      <c r="K93">
        <v>88</v>
      </c>
    </row>
    <row r="94" spans="1:11" ht="16.5" x14ac:dyDescent="0.2">
      <c r="A94">
        <v>89</v>
      </c>
      <c r="B94" s="882">
        <f>実施計画様式!AD161</f>
        <v>0</v>
      </c>
      <c r="C94">
        <f t="shared" si="3"/>
        <v>0</v>
      </c>
      <c r="D94">
        <f t="shared" si="4"/>
        <v>0</v>
      </c>
      <c r="E94" t="str">
        <f t="shared" si="5"/>
        <v/>
      </c>
      <c r="K94">
        <v>89</v>
      </c>
    </row>
    <row r="95" spans="1:11" ht="16.5" x14ac:dyDescent="0.2">
      <c r="A95">
        <v>90</v>
      </c>
      <c r="B95" s="882">
        <f>実施計画様式!AD162</f>
        <v>0</v>
      </c>
      <c r="C95">
        <f t="shared" si="3"/>
        <v>0</v>
      </c>
      <c r="D95">
        <f t="shared" si="4"/>
        <v>0</v>
      </c>
      <c r="E95" t="str">
        <f t="shared" si="5"/>
        <v/>
      </c>
      <c r="K95">
        <v>90</v>
      </c>
    </row>
    <row r="96" spans="1:11" ht="16.5" x14ac:dyDescent="0.2">
      <c r="A96">
        <v>91</v>
      </c>
      <c r="B96" s="882">
        <f>実施計画様式!AD163</f>
        <v>0</v>
      </c>
      <c r="C96">
        <f t="shared" si="3"/>
        <v>0</v>
      </c>
      <c r="D96">
        <f t="shared" si="4"/>
        <v>0</v>
      </c>
      <c r="E96" t="str">
        <f t="shared" si="5"/>
        <v/>
      </c>
      <c r="K96">
        <v>91</v>
      </c>
    </row>
    <row r="97" spans="1:11" ht="16.5" x14ac:dyDescent="0.2">
      <c r="A97">
        <v>92</v>
      </c>
      <c r="B97" s="882">
        <f>実施計画様式!AD164</f>
        <v>0</v>
      </c>
      <c r="C97">
        <f t="shared" si="3"/>
        <v>0</v>
      </c>
      <c r="D97">
        <f t="shared" si="4"/>
        <v>0</v>
      </c>
      <c r="E97" t="str">
        <f t="shared" si="5"/>
        <v/>
      </c>
      <c r="K97">
        <v>92</v>
      </c>
    </row>
    <row r="98" spans="1:11" ht="16.5" x14ac:dyDescent="0.2">
      <c r="A98">
        <v>93</v>
      </c>
      <c r="B98" s="882">
        <f>実施計画様式!AD165</f>
        <v>0</v>
      </c>
      <c r="C98">
        <f t="shared" si="3"/>
        <v>0</v>
      </c>
      <c r="D98">
        <f t="shared" si="4"/>
        <v>0</v>
      </c>
      <c r="E98" t="str">
        <f t="shared" si="5"/>
        <v/>
      </c>
      <c r="K98">
        <v>93</v>
      </c>
    </row>
    <row r="99" spans="1:11" ht="16.5" x14ac:dyDescent="0.2">
      <c r="A99">
        <v>94</v>
      </c>
      <c r="B99" s="882">
        <f>実施計画様式!AD166</f>
        <v>0</v>
      </c>
      <c r="C99">
        <f t="shared" si="3"/>
        <v>0</v>
      </c>
      <c r="D99">
        <f t="shared" si="4"/>
        <v>0</v>
      </c>
      <c r="E99" t="str">
        <f t="shared" si="5"/>
        <v/>
      </c>
      <c r="K99">
        <v>94</v>
      </c>
    </row>
    <row r="100" spans="1:11" ht="16.5" x14ac:dyDescent="0.2">
      <c r="A100">
        <v>95</v>
      </c>
      <c r="B100" s="882">
        <f>実施計画様式!AD167</f>
        <v>0</v>
      </c>
      <c r="C100">
        <f t="shared" si="3"/>
        <v>0</v>
      </c>
      <c r="D100">
        <f t="shared" si="4"/>
        <v>0</v>
      </c>
      <c r="E100" t="str">
        <f t="shared" si="5"/>
        <v/>
      </c>
      <c r="K100">
        <v>95</v>
      </c>
    </row>
    <row r="101" spans="1:11" ht="16.5" x14ac:dyDescent="0.2">
      <c r="A101">
        <v>96</v>
      </c>
      <c r="B101" s="882">
        <f>実施計画様式!AD168</f>
        <v>0</v>
      </c>
      <c r="C101">
        <f t="shared" si="3"/>
        <v>0</v>
      </c>
      <c r="D101">
        <f t="shared" si="4"/>
        <v>0</v>
      </c>
      <c r="E101" t="str">
        <f t="shared" si="5"/>
        <v/>
      </c>
      <c r="K101">
        <v>96</v>
      </c>
    </row>
    <row r="102" spans="1:11" ht="16.5" x14ac:dyDescent="0.2">
      <c r="A102">
        <v>97</v>
      </c>
      <c r="B102" s="882">
        <f>実施計画様式!AD169</f>
        <v>0</v>
      </c>
      <c r="C102">
        <f t="shared" si="3"/>
        <v>0</v>
      </c>
      <c r="D102">
        <f t="shared" si="4"/>
        <v>0</v>
      </c>
      <c r="E102" t="str">
        <f t="shared" si="5"/>
        <v/>
      </c>
      <c r="K102">
        <v>97</v>
      </c>
    </row>
    <row r="103" spans="1:11" ht="16.5" x14ac:dyDescent="0.2">
      <c r="A103">
        <v>98</v>
      </c>
      <c r="B103" s="882">
        <f>実施計画様式!AD170</f>
        <v>0</v>
      </c>
      <c r="C103">
        <f t="shared" si="3"/>
        <v>0</v>
      </c>
      <c r="D103">
        <f t="shared" si="4"/>
        <v>0</v>
      </c>
      <c r="E103" t="str">
        <f t="shared" si="5"/>
        <v/>
      </c>
      <c r="K103">
        <v>98</v>
      </c>
    </row>
    <row r="104" spans="1:11" ht="16.5" x14ac:dyDescent="0.2">
      <c r="A104">
        <v>99</v>
      </c>
      <c r="B104" s="882">
        <f>実施計画様式!AD171</f>
        <v>0</v>
      </c>
      <c r="C104">
        <f t="shared" si="3"/>
        <v>0</v>
      </c>
      <c r="D104">
        <f t="shared" si="4"/>
        <v>0</v>
      </c>
      <c r="E104" t="str">
        <f t="shared" si="5"/>
        <v/>
      </c>
      <c r="K104">
        <v>99</v>
      </c>
    </row>
    <row r="105" spans="1:11" ht="16.5" x14ac:dyDescent="0.2">
      <c r="A105">
        <v>100</v>
      </c>
      <c r="B105" s="882">
        <f>実施計画様式!AD172</f>
        <v>0</v>
      </c>
      <c r="C105">
        <f t="shared" si="3"/>
        <v>0</v>
      </c>
      <c r="D105">
        <f t="shared" si="4"/>
        <v>0</v>
      </c>
      <c r="E105" t="str">
        <f t="shared" si="5"/>
        <v/>
      </c>
      <c r="K105">
        <v>100</v>
      </c>
    </row>
    <row r="106" spans="1:11" ht="16.5" x14ac:dyDescent="0.2">
      <c r="A106">
        <v>101</v>
      </c>
      <c r="B106" s="882">
        <f>実施計画様式!AD173</f>
        <v>0</v>
      </c>
      <c r="C106">
        <f t="shared" si="3"/>
        <v>0</v>
      </c>
      <c r="D106">
        <f t="shared" si="4"/>
        <v>0</v>
      </c>
      <c r="E106" t="str">
        <f t="shared" si="5"/>
        <v/>
      </c>
      <c r="K106">
        <v>101</v>
      </c>
    </row>
    <row r="107" spans="1:11" ht="16.5" x14ac:dyDescent="0.2">
      <c r="A107">
        <v>102</v>
      </c>
      <c r="B107" s="882">
        <f>実施計画様式!AD174</f>
        <v>0</v>
      </c>
      <c r="C107">
        <f t="shared" si="3"/>
        <v>0</v>
      </c>
      <c r="D107">
        <f t="shared" si="4"/>
        <v>0</v>
      </c>
      <c r="E107" t="str">
        <f t="shared" si="5"/>
        <v/>
      </c>
      <c r="K107">
        <v>102</v>
      </c>
    </row>
    <row r="108" spans="1:11" ht="16.5" x14ac:dyDescent="0.2">
      <c r="A108">
        <v>103</v>
      </c>
      <c r="B108" s="882">
        <f>実施計画様式!AD175</f>
        <v>0</v>
      </c>
      <c r="C108">
        <f t="shared" si="3"/>
        <v>0</v>
      </c>
      <c r="D108">
        <f t="shared" si="4"/>
        <v>0</v>
      </c>
      <c r="E108" t="str">
        <f t="shared" si="5"/>
        <v/>
      </c>
      <c r="K108">
        <v>103</v>
      </c>
    </row>
    <row r="109" spans="1:11" ht="16.5" x14ac:dyDescent="0.2">
      <c r="A109">
        <v>104</v>
      </c>
      <c r="B109" s="882">
        <f>実施計画様式!AD176</f>
        <v>0</v>
      </c>
      <c r="C109">
        <f t="shared" si="3"/>
        <v>0</v>
      </c>
      <c r="D109">
        <f t="shared" si="4"/>
        <v>0</v>
      </c>
      <c r="E109" t="str">
        <f t="shared" si="5"/>
        <v/>
      </c>
      <c r="K109">
        <v>104</v>
      </c>
    </row>
    <row r="110" spans="1:11" ht="16.5" x14ac:dyDescent="0.2">
      <c r="A110">
        <v>105</v>
      </c>
      <c r="B110" s="882">
        <f>実施計画様式!AD177</f>
        <v>0</v>
      </c>
      <c r="C110">
        <f t="shared" si="3"/>
        <v>0</v>
      </c>
      <c r="D110">
        <f t="shared" si="4"/>
        <v>0</v>
      </c>
      <c r="E110" t="str">
        <f t="shared" si="5"/>
        <v/>
      </c>
      <c r="K110">
        <v>105</v>
      </c>
    </row>
    <row r="111" spans="1:11" ht="16.5" x14ac:dyDescent="0.2">
      <c r="A111">
        <v>106</v>
      </c>
      <c r="B111" s="882">
        <f>実施計画様式!AD178</f>
        <v>0</v>
      </c>
      <c r="C111">
        <f t="shared" si="3"/>
        <v>0</v>
      </c>
      <c r="D111">
        <f t="shared" si="4"/>
        <v>0</v>
      </c>
      <c r="E111" t="str">
        <f t="shared" si="5"/>
        <v/>
      </c>
      <c r="K111">
        <v>106</v>
      </c>
    </row>
    <row r="112" spans="1:11" ht="16.5" x14ac:dyDescent="0.2">
      <c r="A112">
        <v>107</v>
      </c>
      <c r="B112" s="882">
        <f>実施計画様式!AD179</f>
        <v>0</v>
      </c>
      <c r="C112">
        <f t="shared" si="3"/>
        <v>0</v>
      </c>
      <c r="D112">
        <f t="shared" si="4"/>
        <v>0</v>
      </c>
      <c r="E112" t="str">
        <f t="shared" si="5"/>
        <v/>
      </c>
      <c r="K112">
        <v>107</v>
      </c>
    </row>
    <row r="113" spans="1:11" ht="16.5" x14ac:dyDescent="0.2">
      <c r="A113">
        <v>108</v>
      </c>
      <c r="B113" s="882">
        <f>実施計画様式!AD180</f>
        <v>0</v>
      </c>
      <c r="C113">
        <f t="shared" si="3"/>
        <v>0</v>
      </c>
      <c r="D113">
        <f t="shared" si="4"/>
        <v>0</v>
      </c>
      <c r="E113" t="str">
        <f t="shared" si="5"/>
        <v/>
      </c>
      <c r="K113">
        <v>108</v>
      </c>
    </row>
    <row r="114" spans="1:11" ht="16.5" x14ac:dyDescent="0.2">
      <c r="A114">
        <v>109</v>
      </c>
      <c r="B114" s="882">
        <f>実施計画様式!AD181</f>
        <v>0</v>
      </c>
      <c r="C114">
        <f t="shared" si="3"/>
        <v>0</v>
      </c>
      <c r="D114">
        <f t="shared" si="4"/>
        <v>0</v>
      </c>
      <c r="E114" t="str">
        <f t="shared" si="5"/>
        <v/>
      </c>
      <c r="K114">
        <v>109</v>
      </c>
    </row>
    <row r="115" spans="1:11" ht="16.5" x14ac:dyDescent="0.2">
      <c r="A115">
        <v>110</v>
      </c>
      <c r="B115" s="882">
        <f>実施計画様式!AD182</f>
        <v>0</v>
      </c>
      <c r="C115">
        <f t="shared" si="3"/>
        <v>0</v>
      </c>
      <c r="D115">
        <f t="shared" si="4"/>
        <v>0</v>
      </c>
      <c r="E115" t="str">
        <f t="shared" si="5"/>
        <v/>
      </c>
      <c r="K115">
        <v>110</v>
      </c>
    </row>
    <row r="116" spans="1:11" ht="16.5" x14ac:dyDescent="0.2">
      <c r="A116">
        <v>111</v>
      </c>
      <c r="B116" s="882">
        <f>実施計画様式!AD183</f>
        <v>0</v>
      </c>
      <c r="C116">
        <f t="shared" si="3"/>
        <v>0</v>
      </c>
      <c r="D116">
        <f t="shared" si="4"/>
        <v>0</v>
      </c>
      <c r="E116" t="str">
        <f t="shared" si="5"/>
        <v/>
      </c>
      <c r="K116">
        <v>111</v>
      </c>
    </row>
    <row r="117" spans="1:11" ht="16.5" x14ac:dyDescent="0.2">
      <c r="A117">
        <v>112</v>
      </c>
      <c r="B117" s="882">
        <f>実施計画様式!AD184</f>
        <v>0</v>
      </c>
      <c r="C117">
        <f t="shared" si="3"/>
        <v>0</v>
      </c>
      <c r="D117">
        <f t="shared" si="4"/>
        <v>0</v>
      </c>
      <c r="E117" t="str">
        <f t="shared" si="5"/>
        <v/>
      </c>
      <c r="K117">
        <v>112</v>
      </c>
    </row>
    <row r="118" spans="1:11" ht="16.5" x14ac:dyDescent="0.2">
      <c r="A118">
        <v>113</v>
      </c>
      <c r="B118" s="882">
        <f>実施計画様式!AD185</f>
        <v>0</v>
      </c>
      <c r="C118">
        <f t="shared" si="3"/>
        <v>0</v>
      </c>
      <c r="D118">
        <f t="shared" si="4"/>
        <v>0</v>
      </c>
      <c r="E118" t="str">
        <f t="shared" si="5"/>
        <v/>
      </c>
      <c r="K118">
        <v>113</v>
      </c>
    </row>
    <row r="119" spans="1:11" ht="16.5" x14ac:dyDescent="0.2">
      <c r="A119">
        <v>114</v>
      </c>
      <c r="B119" s="882">
        <f>実施計画様式!AD186</f>
        <v>0</v>
      </c>
      <c r="C119">
        <f t="shared" si="3"/>
        <v>0</v>
      </c>
      <c r="D119">
        <f t="shared" si="4"/>
        <v>0</v>
      </c>
      <c r="E119" t="str">
        <f t="shared" si="5"/>
        <v/>
      </c>
      <c r="K119">
        <v>114</v>
      </c>
    </row>
    <row r="120" spans="1:11" ht="16.5" x14ac:dyDescent="0.2">
      <c r="A120">
        <v>115</v>
      </c>
      <c r="B120" s="882">
        <f>実施計画様式!AD187</f>
        <v>0</v>
      </c>
      <c r="C120">
        <f t="shared" si="3"/>
        <v>0</v>
      </c>
      <c r="D120">
        <f t="shared" si="4"/>
        <v>0</v>
      </c>
      <c r="E120" t="str">
        <f t="shared" si="5"/>
        <v/>
      </c>
      <c r="K120">
        <v>115</v>
      </c>
    </row>
    <row r="121" spans="1:11" ht="16.5" x14ac:dyDescent="0.2">
      <c r="A121">
        <v>116</v>
      </c>
      <c r="B121" s="882">
        <f>実施計画様式!AD188</f>
        <v>0</v>
      </c>
      <c r="C121">
        <f t="shared" si="3"/>
        <v>0</v>
      </c>
      <c r="D121">
        <f t="shared" si="4"/>
        <v>0</v>
      </c>
      <c r="E121" t="str">
        <f t="shared" si="5"/>
        <v/>
      </c>
      <c r="K121">
        <v>116</v>
      </c>
    </row>
    <row r="122" spans="1:11" ht="16.5" x14ac:dyDescent="0.2">
      <c r="A122">
        <v>117</v>
      </c>
      <c r="B122" s="882">
        <f>実施計画様式!AD189</f>
        <v>0</v>
      </c>
      <c r="C122">
        <f t="shared" si="3"/>
        <v>0</v>
      </c>
      <c r="D122">
        <f t="shared" si="4"/>
        <v>0</v>
      </c>
      <c r="E122" t="str">
        <f t="shared" si="5"/>
        <v/>
      </c>
      <c r="K122">
        <v>117</v>
      </c>
    </row>
    <row r="123" spans="1:11" ht="16.5" x14ac:dyDescent="0.2">
      <c r="A123">
        <v>118</v>
      </c>
      <c r="B123" s="882">
        <f>実施計画様式!AD190</f>
        <v>0</v>
      </c>
      <c r="C123">
        <f t="shared" si="3"/>
        <v>0</v>
      </c>
      <c r="D123">
        <f t="shared" si="4"/>
        <v>0</v>
      </c>
      <c r="E123" t="str">
        <f t="shared" si="5"/>
        <v/>
      </c>
      <c r="K123">
        <v>118</v>
      </c>
    </row>
    <row r="124" spans="1:11" ht="16.5" x14ac:dyDescent="0.2">
      <c r="A124">
        <v>119</v>
      </c>
      <c r="B124" s="882">
        <f>実施計画様式!AD191</f>
        <v>0</v>
      </c>
      <c r="C124">
        <f t="shared" si="3"/>
        <v>0</v>
      </c>
      <c r="D124">
        <f t="shared" si="4"/>
        <v>0</v>
      </c>
      <c r="E124" t="str">
        <f t="shared" si="5"/>
        <v/>
      </c>
      <c r="K124">
        <v>119</v>
      </c>
    </row>
    <row r="125" spans="1:11" ht="16.5" x14ac:dyDescent="0.2">
      <c r="A125">
        <v>120</v>
      </c>
      <c r="B125" s="882">
        <f>実施計画様式!AD192</f>
        <v>0</v>
      </c>
      <c r="C125">
        <f t="shared" si="3"/>
        <v>0</v>
      </c>
      <c r="D125">
        <f t="shared" si="4"/>
        <v>0</v>
      </c>
      <c r="E125" t="str">
        <f t="shared" si="5"/>
        <v/>
      </c>
      <c r="K125">
        <v>120</v>
      </c>
    </row>
    <row r="126" spans="1:11" ht="16.5" x14ac:dyDescent="0.2">
      <c r="A126">
        <v>121</v>
      </c>
      <c r="B126" s="882">
        <f>実施計画様式!AD193</f>
        <v>0</v>
      </c>
      <c r="C126">
        <f t="shared" si="3"/>
        <v>0</v>
      </c>
      <c r="D126">
        <f t="shared" si="4"/>
        <v>0</v>
      </c>
      <c r="E126" t="str">
        <f t="shared" si="5"/>
        <v/>
      </c>
      <c r="K126">
        <v>121</v>
      </c>
    </row>
    <row r="127" spans="1:11" ht="16.5" x14ac:dyDescent="0.2">
      <c r="A127">
        <v>122</v>
      </c>
      <c r="B127" s="882">
        <f>実施計画様式!AD194</f>
        <v>0</v>
      </c>
      <c r="C127">
        <f t="shared" si="3"/>
        <v>0</v>
      </c>
      <c r="D127">
        <f t="shared" si="4"/>
        <v>0</v>
      </c>
      <c r="E127" t="str">
        <f t="shared" si="5"/>
        <v/>
      </c>
      <c r="K127">
        <v>122</v>
      </c>
    </row>
    <row r="128" spans="1:11" ht="16.5" x14ac:dyDescent="0.2">
      <c r="A128">
        <v>123</v>
      </c>
      <c r="B128" s="882">
        <f>実施計画様式!AD195</f>
        <v>0</v>
      </c>
      <c r="C128">
        <f t="shared" si="3"/>
        <v>0</v>
      </c>
      <c r="D128">
        <f t="shared" si="4"/>
        <v>0</v>
      </c>
      <c r="E128" t="str">
        <f t="shared" si="5"/>
        <v/>
      </c>
      <c r="K128">
        <v>123</v>
      </c>
    </row>
    <row r="129" spans="1:11" ht="16.5" x14ac:dyDescent="0.2">
      <c r="A129">
        <v>124</v>
      </c>
      <c r="B129" s="882">
        <f>実施計画様式!AD196</f>
        <v>0</v>
      </c>
      <c r="C129">
        <f t="shared" si="3"/>
        <v>0</v>
      </c>
      <c r="D129">
        <f t="shared" si="4"/>
        <v>0</v>
      </c>
      <c r="E129" t="str">
        <f t="shared" si="5"/>
        <v/>
      </c>
      <c r="K129">
        <v>124</v>
      </c>
    </row>
    <row r="130" spans="1:11" ht="16.5" x14ac:dyDescent="0.2">
      <c r="A130">
        <v>125</v>
      </c>
      <c r="B130" s="882">
        <f>実施計画様式!AD197</f>
        <v>0</v>
      </c>
      <c r="C130">
        <f t="shared" si="3"/>
        <v>0</v>
      </c>
      <c r="D130">
        <f t="shared" si="4"/>
        <v>0</v>
      </c>
      <c r="E130" t="str">
        <f t="shared" si="5"/>
        <v/>
      </c>
      <c r="K130">
        <v>125</v>
      </c>
    </row>
    <row r="131" spans="1:11" ht="16.5" x14ac:dyDescent="0.2">
      <c r="A131">
        <v>126</v>
      </c>
      <c r="B131" s="882">
        <f>実施計画様式!AD198</f>
        <v>0</v>
      </c>
      <c r="C131">
        <f t="shared" si="3"/>
        <v>0</v>
      </c>
      <c r="D131">
        <f t="shared" si="4"/>
        <v>0</v>
      </c>
      <c r="E131" t="str">
        <f t="shared" si="5"/>
        <v/>
      </c>
      <c r="K131">
        <v>126</v>
      </c>
    </row>
    <row r="132" spans="1:11" ht="16.5" x14ac:dyDescent="0.2">
      <c r="A132">
        <v>127</v>
      </c>
      <c r="B132" s="882">
        <f>実施計画様式!AD199</f>
        <v>0</v>
      </c>
      <c r="C132">
        <f t="shared" si="3"/>
        <v>0</v>
      </c>
      <c r="D132">
        <f t="shared" si="4"/>
        <v>0</v>
      </c>
      <c r="E132" t="str">
        <f t="shared" si="5"/>
        <v/>
      </c>
      <c r="K132">
        <v>127</v>
      </c>
    </row>
    <row r="133" spans="1:11" ht="16.5" x14ac:dyDescent="0.2">
      <c r="A133">
        <v>128</v>
      </c>
      <c r="B133" s="882">
        <f>実施計画様式!AD200</f>
        <v>0</v>
      </c>
      <c r="C133">
        <f t="shared" si="3"/>
        <v>0</v>
      </c>
      <c r="D133">
        <f t="shared" si="4"/>
        <v>0</v>
      </c>
      <c r="E133" t="str">
        <f t="shared" si="5"/>
        <v/>
      </c>
      <c r="K133">
        <v>128</v>
      </c>
    </row>
    <row r="134" spans="1:11" ht="16.5" x14ac:dyDescent="0.2">
      <c r="A134">
        <v>129</v>
      </c>
      <c r="B134" s="882">
        <f>実施計画様式!AD201</f>
        <v>0</v>
      </c>
      <c r="C134">
        <f t="shared" si="3"/>
        <v>0</v>
      </c>
      <c r="D134">
        <f t="shared" si="4"/>
        <v>0</v>
      </c>
      <c r="E134" t="str">
        <f t="shared" si="5"/>
        <v/>
      </c>
      <c r="K134">
        <v>129</v>
      </c>
    </row>
    <row r="135" spans="1:11" ht="16.5" x14ac:dyDescent="0.2">
      <c r="A135">
        <v>130</v>
      </c>
      <c r="B135" s="882">
        <f>実施計画様式!AD202</f>
        <v>0</v>
      </c>
      <c r="C135">
        <f t="shared" ref="C135:C198" si="6">IF(B135="○",1,0)</f>
        <v>0</v>
      </c>
      <c r="D135">
        <f t="shared" ref="D135:D198" si="7">A135*C135</f>
        <v>0</v>
      </c>
      <c r="E135" t="str">
        <f t="shared" ref="E135:E198" si="8">IFERROR(VLOOKUP(D135,$K$6:$K$405,1,FALSE),"")</f>
        <v/>
      </c>
      <c r="K135">
        <v>130</v>
      </c>
    </row>
    <row r="136" spans="1:11" ht="16.5" x14ac:dyDescent="0.2">
      <c r="A136">
        <v>131</v>
      </c>
      <c r="B136" s="882">
        <f>実施計画様式!AD203</f>
        <v>0</v>
      </c>
      <c r="C136">
        <f t="shared" si="6"/>
        <v>0</v>
      </c>
      <c r="D136">
        <f t="shared" si="7"/>
        <v>0</v>
      </c>
      <c r="E136" t="str">
        <f t="shared" si="8"/>
        <v/>
      </c>
      <c r="K136">
        <v>131</v>
      </c>
    </row>
    <row r="137" spans="1:11" ht="16.5" x14ac:dyDescent="0.2">
      <c r="A137">
        <v>132</v>
      </c>
      <c r="B137" s="882">
        <f>実施計画様式!AD204</f>
        <v>0</v>
      </c>
      <c r="C137">
        <f t="shared" si="6"/>
        <v>0</v>
      </c>
      <c r="D137">
        <f t="shared" si="7"/>
        <v>0</v>
      </c>
      <c r="E137" t="str">
        <f t="shared" si="8"/>
        <v/>
      </c>
      <c r="K137">
        <v>132</v>
      </c>
    </row>
    <row r="138" spans="1:11" ht="16.5" x14ac:dyDescent="0.2">
      <c r="A138">
        <v>133</v>
      </c>
      <c r="B138" s="882">
        <f>実施計画様式!AD205</f>
        <v>0</v>
      </c>
      <c r="C138">
        <f t="shared" si="6"/>
        <v>0</v>
      </c>
      <c r="D138">
        <f t="shared" si="7"/>
        <v>0</v>
      </c>
      <c r="E138" t="str">
        <f t="shared" si="8"/>
        <v/>
      </c>
      <c r="K138">
        <v>133</v>
      </c>
    </row>
    <row r="139" spans="1:11" ht="16.5" x14ac:dyDescent="0.2">
      <c r="A139">
        <v>134</v>
      </c>
      <c r="B139" s="882">
        <f>実施計画様式!AD206</f>
        <v>0</v>
      </c>
      <c r="C139">
        <f t="shared" si="6"/>
        <v>0</v>
      </c>
      <c r="D139">
        <f t="shared" si="7"/>
        <v>0</v>
      </c>
      <c r="E139" t="str">
        <f t="shared" si="8"/>
        <v/>
      </c>
      <c r="K139">
        <v>134</v>
      </c>
    </row>
    <row r="140" spans="1:11" ht="16.5" x14ac:dyDescent="0.2">
      <c r="A140">
        <v>135</v>
      </c>
      <c r="B140" s="882">
        <f>実施計画様式!AD207</f>
        <v>0</v>
      </c>
      <c r="C140">
        <f t="shared" si="6"/>
        <v>0</v>
      </c>
      <c r="D140">
        <f t="shared" si="7"/>
        <v>0</v>
      </c>
      <c r="E140" t="str">
        <f t="shared" si="8"/>
        <v/>
      </c>
      <c r="K140">
        <v>135</v>
      </c>
    </row>
    <row r="141" spans="1:11" ht="16.5" x14ac:dyDescent="0.2">
      <c r="A141">
        <v>136</v>
      </c>
      <c r="B141" s="882">
        <f>実施計画様式!AD208</f>
        <v>0</v>
      </c>
      <c r="C141">
        <f t="shared" si="6"/>
        <v>0</v>
      </c>
      <c r="D141">
        <f t="shared" si="7"/>
        <v>0</v>
      </c>
      <c r="E141" t="str">
        <f t="shared" si="8"/>
        <v/>
      </c>
      <c r="K141">
        <v>136</v>
      </c>
    </row>
    <row r="142" spans="1:11" ht="16.5" x14ac:dyDescent="0.2">
      <c r="A142">
        <v>137</v>
      </c>
      <c r="B142" s="882">
        <f>実施計画様式!AD209</f>
        <v>0</v>
      </c>
      <c r="C142">
        <f t="shared" si="6"/>
        <v>0</v>
      </c>
      <c r="D142">
        <f t="shared" si="7"/>
        <v>0</v>
      </c>
      <c r="E142" t="str">
        <f t="shared" si="8"/>
        <v/>
      </c>
      <c r="K142">
        <v>137</v>
      </c>
    </row>
    <row r="143" spans="1:11" ht="16.5" x14ac:dyDescent="0.2">
      <c r="A143">
        <v>138</v>
      </c>
      <c r="B143" s="882">
        <f>実施計画様式!AD210</f>
        <v>0</v>
      </c>
      <c r="C143">
        <f t="shared" si="6"/>
        <v>0</v>
      </c>
      <c r="D143">
        <f t="shared" si="7"/>
        <v>0</v>
      </c>
      <c r="E143" t="str">
        <f t="shared" si="8"/>
        <v/>
      </c>
      <c r="K143">
        <v>138</v>
      </c>
    </row>
    <row r="144" spans="1:11" ht="16.5" x14ac:dyDescent="0.2">
      <c r="A144">
        <v>139</v>
      </c>
      <c r="B144" s="882">
        <f>実施計画様式!AD211</f>
        <v>0</v>
      </c>
      <c r="C144">
        <f t="shared" si="6"/>
        <v>0</v>
      </c>
      <c r="D144">
        <f t="shared" si="7"/>
        <v>0</v>
      </c>
      <c r="E144" t="str">
        <f t="shared" si="8"/>
        <v/>
      </c>
      <c r="K144">
        <v>139</v>
      </c>
    </row>
    <row r="145" spans="1:11" ht="16.5" x14ac:dyDescent="0.2">
      <c r="A145">
        <v>140</v>
      </c>
      <c r="B145" s="882">
        <f>実施計画様式!AD212</f>
        <v>0</v>
      </c>
      <c r="C145">
        <f t="shared" si="6"/>
        <v>0</v>
      </c>
      <c r="D145">
        <f t="shared" si="7"/>
        <v>0</v>
      </c>
      <c r="E145" t="str">
        <f t="shared" si="8"/>
        <v/>
      </c>
      <c r="K145">
        <v>140</v>
      </c>
    </row>
    <row r="146" spans="1:11" ht="16.5" x14ac:dyDescent="0.2">
      <c r="A146">
        <v>141</v>
      </c>
      <c r="B146" s="882">
        <f>実施計画様式!AD213</f>
        <v>0</v>
      </c>
      <c r="C146">
        <f t="shared" si="6"/>
        <v>0</v>
      </c>
      <c r="D146">
        <f t="shared" si="7"/>
        <v>0</v>
      </c>
      <c r="E146" t="str">
        <f t="shared" si="8"/>
        <v/>
      </c>
      <c r="K146">
        <v>141</v>
      </c>
    </row>
    <row r="147" spans="1:11" ht="16.5" x14ac:dyDescent="0.2">
      <c r="A147">
        <v>142</v>
      </c>
      <c r="B147" s="882">
        <f>実施計画様式!AD214</f>
        <v>0</v>
      </c>
      <c r="C147">
        <f t="shared" si="6"/>
        <v>0</v>
      </c>
      <c r="D147">
        <f t="shared" si="7"/>
        <v>0</v>
      </c>
      <c r="E147" t="str">
        <f t="shared" si="8"/>
        <v/>
      </c>
      <c r="K147">
        <v>142</v>
      </c>
    </row>
    <row r="148" spans="1:11" ht="16.5" x14ac:dyDescent="0.2">
      <c r="A148">
        <v>143</v>
      </c>
      <c r="B148" s="882">
        <f>実施計画様式!AD215</f>
        <v>0</v>
      </c>
      <c r="C148">
        <f t="shared" si="6"/>
        <v>0</v>
      </c>
      <c r="D148">
        <f t="shared" si="7"/>
        <v>0</v>
      </c>
      <c r="E148" t="str">
        <f t="shared" si="8"/>
        <v/>
      </c>
      <c r="K148">
        <v>143</v>
      </c>
    </row>
    <row r="149" spans="1:11" ht="16.5" x14ac:dyDescent="0.2">
      <c r="A149">
        <v>144</v>
      </c>
      <c r="B149" s="882">
        <f>実施計画様式!AD216</f>
        <v>0</v>
      </c>
      <c r="C149">
        <f t="shared" si="6"/>
        <v>0</v>
      </c>
      <c r="D149">
        <f t="shared" si="7"/>
        <v>0</v>
      </c>
      <c r="E149" t="str">
        <f t="shared" si="8"/>
        <v/>
      </c>
      <c r="K149">
        <v>144</v>
      </c>
    </row>
    <row r="150" spans="1:11" ht="16.5" x14ac:dyDescent="0.2">
      <c r="A150">
        <v>145</v>
      </c>
      <c r="B150" s="882">
        <f>実施計画様式!AD217</f>
        <v>0</v>
      </c>
      <c r="C150">
        <f t="shared" si="6"/>
        <v>0</v>
      </c>
      <c r="D150">
        <f t="shared" si="7"/>
        <v>0</v>
      </c>
      <c r="E150" t="str">
        <f t="shared" si="8"/>
        <v/>
      </c>
      <c r="K150">
        <v>145</v>
      </c>
    </row>
    <row r="151" spans="1:11" ht="16.5" x14ac:dyDescent="0.2">
      <c r="A151">
        <v>146</v>
      </c>
      <c r="B151" s="882">
        <f>実施計画様式!AD218</f>
        <v>0</v>
      </c>
      <c r="C151">
        <f t="shared" si="6"/>
        <v>0</v>
      </c>
      <c r="D151">
        <f t="shared" si="7"/>
        <v>0</v>
      </c>
      <c r="E151" t="str">
        <f t="shared" si="8"/>
        <v/>
      </c>
      <c r="K151">
        <v>146</v>
      </c>
    </row>
    <row r="152" spans="1:11" ht="16.5" x14ac:dyDescent="0.2">
      <c r="A152">
        <v>147</v>
      </c>
      <c r="B152" s="882">
        <f>実施計画様式!AD219</f>
        <v>0</v>
      </c>
      <c r="C152">
        <f t="shared" si="6"/>
        <v>0</v>
      </c>
      <c r="D152">
        <f t="shared" si="7"/>
        <v>0</v>
      </c>
      <c r="E152" t="str">
        <f t="shared" si="8"/>
        <v/>
      </c>
      <c r="K152">
        <v>147</v>
      </c>
    </row>
    <row r="153" spans="1:11" ht="16.5" x14ac:dyDescent="0.2">
      <c r="A153">
        <v>148</v>
      </c>
      <c r="B153" s="882">
        <f>実施計画様式!AD220</f>
        <v>0</v>
      </c>
      <c r="C153">
        <f t="shared" si="6"/>
        <v>0</v>
      </c>
      <c r="D153">
        <f t="shared" si="7"/>
        <v>0</v>
      </c>
      <c r="E153" t="str">
        <f t="shared" si="8"/>
        <v/>
      </c>
      <c r="K153">
        <v>148</v>
      </c>
    </row>
    <row r="154" spans="1:11" ht="16.5" x14ac:dyDescent="0.2">
      <c r="A154">
        <v>149</v>
      </c>
      <c r="B154" s="882">
        <f>実施計画様式!AD221</f>
        <v>0</v>
      </c>
      <c r="C154">
        <f t="shared" si="6"/>
        <v>0</v>
      </c>
      <c r="D154">
        <f t="shared" si="7"/>
        <v>0</v>
      </c>
      <c r="E154" t="str">
        <f t="shared" si="8"/>
        <v/>
      </c>
      <c r="K154">
        <v>149</v>
      </c>
    </row>
    <row r="155" spans="1:11" ht="16.5" x14ac:dyDescent="0.2">
      <c r="A155">
        <v>150</v>
      </c>
      <c r="B155" s="882">
        <f>実施計画様式!AD222</f>
        <v>0</v>
      </c>
      <c r="C155">
        <f t="shared" si="6"/>
        <v>0</v>
      </c>
      <c r="D155">
        <f t="shared" si="7"/>
        <v>0</v>
      </c>
      <c r="E155" t="str">
        <f t="shared" si="8"/>
        <v/>
      </c>
      <c r="K155">
        <v>150</v>
      </c>
    </row>
    <row r="156" spans="1:11" ht="16.5" x14ac:dyDescent="0.2">
      <c r="A156">
        <v>151</v>
      </c>
      <c r="B156" s="882">
        <f>実施計画様式!AD223</f>
        <v>0</v>
      </c>
      <c r="C156">
        <f t="shared" si="6"/>
        <v>0</v>
      </c>
      <c r="D156">
        <f t="shared" si="7"/>
        <v>0</v>
      </c>
      <c r="E156" t="str">
        <f t="shared" si="8"/>
        <v/>
      </c>
      <c r="K156">
        <v>151</v>
      </c>
    </row>
    <row r="157" spans="1:11" ht="16.5" x14ac:dyDescent="0.2">
      <c r="A157">
        <v>152</v>
      </c>
      <c r="B157" s="882">
        <f>実施計画様式!AD224</f>
        <v>0</v>
      </c>
      <c r="C157">
        <f t="shared" si="6"/>
        <v>0</v>
      </c>
      <c r="D157">
        <f t="shared" si="7"/>
        <v>0</v>
      </c>
      <c r="E157" t="str">
        <f t="shared" si="8"/>
        <v/>
      </c>
      <c r="K157">
        <v>152</v>
      </c>
    </row>
    <row r="158" spans="1:11" ht="16.5" x14ac:dyDescent="0.2">
      <c r="A158">
        <v>153</v>
      </c>
      <c r="B158" s="882">
        <f>実施計画様式!AD225</f>
        <v>0</v>
      </c>
      <c r="C158">
        <f t="shared" si="6"/>
        <v>0</v>
      </c>
      <c r="D158">
        <f t="shared" si="7"/>
        <v>0</v>
      </c>
      <c r="E158" t="str">
        <f t="shared" si="8"/>
        <v/>
      </c>
      <c r="K158">
        <v>153</v>
      </c>
    </row>
    <row r="159" spans="1:11" ht="16.5" x14ac:dyDescent="0.2">
      <c r="A159">
        <v>154</v>
      </c>
      <c r="B159" s="882">
        <f>実施計画様式!AD226</f>
        <v>0</v>
      </c>
      <c r="C159">
        <f t="shared" si="6"/>
        <v>0</v>
      </c>
      <c r="D159">
        <f t="shared" si="7"/>
        <v>0</v>
      </c>
      <c r="E159" t="str">
        <f t="shared" si="8"/>
        <v/>
      </c>
      <c r="K159">
        <v>154</v>
      </c>
    </row>
    <row r="160" spans="1:11" ht="16.5" x14ac:dyDescent="0.2">
      <c r="A160">
        <v>155</v>
      </c>
      <c r="B160" s="882">
        <f>実施計画様式!AD227</f>
        <v>0</v>
      </c>
      <c r="C160">
        <f t="shared" si="6"/>
        <v>0</v>
      </c>
      <c r="D160">
        <f t="shared" si="7"/>
        <v>0</v>
      </c>
      <c r="E160" t="str">
        <f t="shared" si="8"/>
        <v/>
      </c>
      <c r="K160">
        <v>155</v>
      </c>
    </row>
    <row r="161" spans="1:11" ht="16.5" x14ac:dyDescent="0.2">
      <c r="A161">
        <v>156</v>
      </c>
      <c r="B161" s="882">
        <f>実施計画様式!AD228</f>
        <v>0</v>
      </c>
      <c r="C161">
        <f t="shared" si="6"/>
        <v>0</v>
      </c>
      <c r="D161">
        <f t="shared" si="7"/>
        <v>0</v>
      </c>
      <c r="E161" t="str">
        <f t="shared" si="8"/>
        <v/>
      </c>
      <c r="K161">
        <v>156</v>
      </c>
    </row>
    <row r="162" spans="1:11" ht="16.5" x14ac:dyDescent="0.2">
      <c r="A162">
        <v>157</v>
      </c>
      <c r="B162" s="882">
        <f>実施計画様式!AD229</f>
        <v>0</v>
      </c>
      <c r="C162">
        <f t="shared" si="6"/>
        <v>0</v>
      </c>
      <c r="D162">
        <f t="shared" si="7"/>
        <v>0</v>
      </c>
      <c r="E162" t="str">
        <f t="shared" si="8"/>
        <v/>
      </c>
      <c r="K162">
        <v>157</v>
      </c>
    </row>
    <row r="163" spans="1:11" ht="16.5" x14ac:dyDescent="0.2">
      <c r="A163">
        <v>158</v>
      </c>
      <c r="B163" s="882">
        <f>実施計画様式!AD230</f>
        <v>0</v>
      </c>
      <c r="C163">
        <f t="shared" si="6"/>
        <v>0</v>
      </c>
      <c r="D163">
        <f t="shared" si="7"/>
        <v>0</v>
      </c>
      <c r="E163" t="str">
        <f t="shared" si="8"/>
        <v/>
      </c>
      <c r="K163">
        <v>158</v>
      </c>
    </row>
    <row r="164" spans="1:11" ht="16.5" x14ac:dyDescent="0.2">
      <c r="A164">
        <v>159</v>
      </c>
      <c r="B164" s="882">
        <f>実施計画様式!AD231</f>
        <v>0</v>
      </c>
      <c r="C164">
        <f t="shared" si="6"/>
        <v>0</v>
      </c>
      <c r="D164">
        <f t="shared" si="7"/>
        <v>0</v>
      </c>
      <c r="E164" t="str">
        <f t="shared" si="8"/>
        <v/>
      </c>
      <c r="K164">
        <v>159</v>
      </c>
    </row>
    <row r="165" spans="1:11" ht="16.5" x14ac:dyDescent="0.2">
      <c r="A165">
        <v>160</v>
      </c>
      <c r="B165" s="882">
        <f>実施計画様式!AD232</f>
        <v>0</v>
      </c>
      <c r="C165">
        <f t="shared" si="6"/>
        <v>0</v>
      </c>
      <c r="D165">
        <f t="shared" si="7"/>
        <v>0</v>
      </c>
      <c r="E165" t="str">
        <f t="shared" si="8"/>
        <v/>
      </c>
      <c r="K165">
        <v>160</v>
      </c>
    </row>
    <row r="166" spans="1:11" ht="16.5" x14ac:dyDescent="0.2">
      <c r="A166">
        <v>161</v>
      </c>
      <c r="B166" s="882">
        <f>実施計画様式!AD233</f>
        <v>0</v>
      </c>
      <c r="C166">
        <f t="shared" si="6"/>
        <v>0</v>
      </c>
      <c r="D166">
        <f t="shared" si="7"/>
        <v>0</v>
      </c>
      <c r="E166" t="str">
        <f t="shared" si="8"/>
        <v/>
      </c>
      <c r="K166">
        <v>161</v>
      </c>
    </row>
    <row r="167" spans="1:11" ht="16.5" x14ac:dyDescent="0.2">
      <c r="A167">
        <v>162</v>
      </c>
      <c r="B167" s="882">
        <f>実施計画様式!AD234</f>
        <v>0</v>
      </c>
      <c r="C167">
        <f t="shared" si="6"/>
        <v>0</v>
      </c>
      <c r="D167">
        <f t="shared" si="7"/>
        <v>0</v>
      </c>
      <c r="E167" t="str">
        <f t="shared" si="8"/>
        <v/>
      </c>
      <c r="K167">
        <v>162</v>
      </c>
    </row>
    <row r="168" spans="1:11" ht="16.5" x14ac:dyDescent="0.2">
      <c r="A168">
        <v>163</v>
      </c>
      <c r="B168" s="882">
        <f>実施計画様式!AD235</f>
        <v>0</v>
      </c>
      <c r="C168">
        <f t="shared" si="6"/>
        <v>0</v>
      </c>
      <c r="D168">
        <f t="shared" si="7"/>
        <v>0</v>
      </c>
      <c r="E168" t="str">
        <f t="shared" si="8"/>
        <v/>
      </c>
      <c r="K168">
        <v>163</v>
      </c>
    </row>
    <row r="169" spans="1:11" ht="16.5" x14ac:dyDescent="0.2">
      <c r="A169">
        <v>164</v>
      </c>
      <c r="B169" s="882">
        <f>実施計画様式!AD236</f>
        <v>0</v>
      </c>
      <c r="C169">
        <f t="shared" si="6"/>
        <v>0</v>
      </c>
      <c r="D169">
        <f t="shared" si="7"/>
        <v>0</v>
      </c>
      <c r="E169" t="str">
        <f t="shared" si="8"/>
        <v/>
      </c>
      <c r="K169">
        <v>164</v>
      </c>
    </row>
    <row r="170" spans="1:11" ht="16.5" x14ac:dyDescent="0.2">
      <c r="A170">
        <v>165</v>
      </c>
      <c r="B170" s="882">
        <f>実施計画様式!AD237</f>
        <v>0</v>
      </c>
      <c r="C170">
        <f t="shared" si="6"/>
        <v>0</v>
      </c>
      <c r="D170">
        <f t="shared" si="7"/>
        <v>0</v>
      </c>
      <c r="E170" t="str">
        <f t="shared" si="8"/>
        <v/>
      </c>
      <c r="K170">
        <v>165</v>
      </c>
    </row>
    <row r="171" spans="1:11" ht="16.5" x14ac:dyDescent="0.2">
      <c r="A171">
        <v>166</v>
      </c>
      <c r="B171" s="882">
        <f>実施計画様式!AD238</f>
        <v>0</v>
      </c>
      <c r="C171">
        <f t="shared" si="6"/>
        <v>0</v>
      </c>
      <c r="D171">
        <f t="shared" si="7"/>
        <v>0</v>
      </c>
      <c r="E171" t="str">
        <f t="shared" si="8"/>
        <v/>
      </c>
      <c r="K171">
        <v>166</v>
      </c>
    </row>
    <row r="172" spans="1:11" ht="16.5" x14ac:dyDescent="0.2">
      <c r="A172">
        <v>167</v>
      </c>
      <c r="B172" s="882">
        <f>実施計画様式!AD239</f>
        <v>0</v>
      </c>
      <c r="C172">
        <f t="shared" si="6"/>
        <v>0</v>
      </c>
      <c r="D172">
        <f t="shared" si="7"/>
        <v>0</v>
      </c>
      <c r="E172" t="str">
        <f t="shared" si="8"/>
        <v/>
      </c>
      <c r="K172">
        <v>167</v>
      </c>
    </row>
    <row r="173" spans="1:11" ht="16.5" x14ac:dyDescent="0.2">
      <c r="A173">
        <v>168</v>
      </c>
      <c r="B173" s="882">
        <f>実施計画様式!AD240</f>
        <v>0</v>
      </c>
      <c r="C173">
        <f t="shared" si="6"/>
        <v>0</v>
      </c>
      <c r="D173">
        <f t="shared" si="7"/>
        <v>0</v>
      </c>
      <c r="E173" t="str">
        <f t="shared" si="8"/>
        <v/>
      </c>
      <c r="K173">
        <v>168</v>
      </c>
    </row>
    <row r="174" spans="1:11" ht="16.5" x14ac:dyDescent="0.2">
      <c r="A174">
        <v>169</v>
      </c>
      <c r="B174" s="882">
        <f>実施計画様式!AD241</f>
        <v>0</v>
      </c>
      <c r="C174">
        <f t="shared" si="6"/>
        <v>0</v>
      </c>
      <c r="D174">
        <f t="shared" si="7"/>
        <v>0</v>
      </c>
      <c r="E174" t="str">
        <f t="shared" si="8"/>
        <v/>
      </c>
      <c r="K174">
        <v>169</v>
      </c>
    </row>
    <row r="175" spans="1:11" ht="16.5" x14ac:dyDescent="0.2">
      <c r="A175">
        <v>170</v>
      </c>
      <c r="B175" s="882">
        <f>実施計画様式!AD242</f>
        <v>0</v>
      </c>
      <c r="C175">
        <f t="shared" si="6"/>
        <v>0</v>
      </c>
      <c r="D175">
        <f t="shared" si="7"/>
        <v>0</v>
      </c>
      <c r="E175" t="str">
        <f t="shared" si="8"/>
        <v/>
      </c>
      <c r="K175">
        <v>170</v>
      </c>
    </row>
    <row r="176" spans="1:11" ht="16.5" x14ac:dyDescent="0.2">
      <c r="A176">
        <v>171</v>
      </c>
      <c r="B176" s="882">
        <f>実施計画様式!AD243</f>
        <v>0</v>
      </c>
      <c r="C176">
        <f t="shared" si="6"/>
        <v>0</v>
      </c>
      <c r="D176">
        <f t="shared" si="7"/>
        <v>0</v>
      </c>
      <c r="E176" t="str">
        <f t="shared" si="8"/>
        <v/>
      </c>
      <c r="K176">
        <v>171</v>
      </c>
    </row>
    <row r="177" spans="1:11" ht="16.5" x14ac:dyDescent="0.2">
      <c r="A177">
        <v>172</v>
      </c>
      <c r="B177" s="882">
        <f>実施計画様式!AD244</f>
        <v>0</v>
      </c>
      <c r="C177">
        <f t="shared" si="6"/>
        <v>0</v>
      </c>
      <c r="D177">
        <f t="shared" si="7"/>
        <v>0</v>
      </c>
      <c r="E177" t="str">
        <f t="shared" si="8"/>
        <v/>
      </c>
      <c r="K177">
        <v>172</v>
      </c>
    </row>
    <row r="178" spans="1:11" ht="16.5" x14ac:dyDescent="0.2">
      <c r="A178">
        <v>173</v>
      </c>
      <c r="B178" s="882">
        <f>実施計画様式!AD245</f>
        <v>0</v>
      </c>
      <c r="C178">
        <f t="shared" si="6"/>
        <v>0</v>
      </c>
      <c r="D178">
        <f t="shared" si="7"/>
        <v>0</v>
      </c>
      <c r="E178" t="str">
        <f t="shared" si="8"/>
        <v/>
      </c>
      <c r="K178">
        <v>173</v>
      </c>
    </row>
    <row r="179" spans="1:11" ht="16.5" x14ac:dyDescent="0.2">
      <c r="A179">
        <v>174</v>
      </c>
      <c r="B179" s="882">
        <f>実施計画様式!AD246</f>
        <v>0</v>
      </c>
      <c r="C179">
        <f t="shared" si="6"/>
        <v>0</v>
      </c>
      <c r="D179">
        <f t="shared" si="7"/>
        <v>0</v>
      </c>
      <c r="E179" t="str">
        <f t="shared" si="8"/>
        <v/>
      </c>
      <c r="K179">
        <v>174</v>
      </c>
    </row>
    <row r="180" spans="1:11" ht="16.5" x14ac:dyDescent="0.2">
      <c r="A180">
        <v>175</v>
      </c>
      <c r="B180" s="882">
        <f>実施計画様式!AD247</f>
        <v>0</v>
      </c>
      <c r="C180">
        <f t="shared" si="6"/>
        <v>0</v>
      </c>
      <c r="D180">
        <f t="shared" si="7"/>
        <v>0</v>
      </c>
      <c r="E180" t="str">
        <f t="shared" si="8"/>
        <v/>
      </c>
      <c r="K180">
        <v>175</v>
      </c>
    </row>
    <row r="181" spans="1:11" ht="16.5" x14ac:dyDescent="0.2">
      <c r="A181">
        <v>176</v>
      </c>
      <c r="B181" s="882">
        <f>実施計画様式!AD248</f>
        <v>0</v>
      </c>
      <c r="C181">
        <f t="shared" si="6"/>
        <v>0</v>
      </c>
      <c r="D181">
        <f t="shared" si="7"/>
        <v>0</v>
      </c>
      <c r="E181" t="str">
        <f t="shared" si="8"/>
        <v/>
      </c>
      <c r="K181">
        <v>176</v>
      </c>
    </row>
    <row r="182" spans="1:11" ht="16.5" x14ac:dyDescent="0.2">
      <c r="A182">
        <v>177</v>
      </c>
      <c r="B182" s="882">
        <f>実施計画様式!AD249</f>
        <v>0</v>
      </c>
      <c r="C182">
        <f t="shared" si="6"/>
        <v>0</v>
      </c>
      <c r="D182">
        <f t="shared" si="7"/>
        <v>0</v>
      </c>
      <c r="E182" t="str">
        <f t="shared" si="8"/>
        <v/>
      </c>
      <c r="K182">
        <v>177</v>
      </c>
    </row>
    <row r="183" spans="1:11" ht="16.5" x14ac:dyDescent="0.2">
      <c r="A183">
        <v>178</v>
      </c>
      <c r="B183" s="882">
        <f>実施計画様式!AD250</f>
        <v>0</v>
      </c>
      <c r="C183">
        <f t="shared" si="6"/>
        <v>0</v>
      </c>
      <c r="D183">
        <f t="shared" si="7"/>
        <v>0</v>
      </c>
      <c r="E183" t="str">
        <f t="shared" si="8"/>
        <v/>
      </c>
      <c r="K183">
        <v>178</v>
      </c>
    </row>
    <row r="184" spans="1:11" ht="16.5" x14ac:dyDescent="0.2">
      <c r="A184">
        <v>179</v>
      </c>
      <c r="B184" s="882">
        <f>実施計画様式!AD251</f>
        <v>0</v>
      </c>
      <c r="C184">
        <f t="shared" si="6"/>
        <v>0</v>
      </c>
      <c r="D184">
        <f t="shared" si="7"/>
        <v>0</v>
      </c>
      <c r="E184" t="str">
        <f t="shared" si="8"/>
        <v/>
      </c>
      <c r="K184">
        <v>179</v>
      </c>
    </row>
    <row r="185" spans="1:11" ht="16.5" x14ac:dyDescent="0.2">
      <c r="A185">
        <v>180</v>
      </c>
      <c r="B185" s="882">
        <f>実施計画様式!AD252</f>
        <v>0</v>
      </c>
      <c r="C185">
        <f t="shared" si="6"/>
        <v>0</v>
      </c>
      <c r="D185">
        <f t="shared" si="7"/>
        <v>0</v>
      </c>
      <c r="E185" t="str">
        <f t="shared" si="8"/>
        <v/>
      </c>
      <c r="K185">
        <v>180</v>
      </c>
    </row>
    <row r="186" spans="1:11" ht="16.5" x14ac:dyDescent="0.2">
      <c r="A186">
        <v>181</v>
      </c>
      <c r="B186" s="882">
        <f>実施計画様式!AD253</f>
        <v>0</v>
      </c>
      <c r="C186">
        <f t="shared" si="6"/>
        <v>0</v>
      </c>
      <c r="D186">
        <f t="shared" si="7"/>
        <v>0</v>
      </c>
      <c r="E186" t="str">
        <f t="shared" si="8"/>
        <v/>
      </c>
      <c r="K186">
        <v>181</v>
      </c>
    </row>
    <row r="187" spans="1:11" ht="16.5" x14ac:dyDescent="0.2">
      <c r="A187">
        <v>182</v>
      </c>
      <c r="B187" s="882">
        <f>実施計画様式!AD254</f>
        <v>0</v>
      </c>
      <c r="C187">
        <f t="shared" si="6"/>
        <v>0</v>
      </c>
      <c r="D187">
        <f t="shared" si="7"/>
        <v>0</v>
      </c>
      <c r="E187" t="str">
        <f t="shared" si="8"/>
        <v/>
      </c>
      <c r="K187">
        <v>182</v>
      </c>
    </row>
    <row r="188" spans="1:11" ht="16.5" x14ac:dyDescent="0.2">
      <c r="A188">
        <v>183</v>
      </c>
      <c r="B188" s="882">
        <f>実施計画様式!AD255</f>
        <v>0</v>
      </c>
      <c r="C188">
        <f t="shared" si="6"/>
        <v>0</v>
      </c>
      <c r="D188">
        <f t="shared" si="7"/>
        <v>0</v>
      </c>
      <c r="E188" t="str">
        <f t="shared" si="8"/>
        <v/>
      </c>
      <c r="K188">
        <v>183</v>
      </c>
    </row>
    <row r="189" spans="1:11" ht="16.5" x14ac:dyDescent="0.2">
      <c r="A189">
        <v>184</v>
      </c>
      <c r="B189" s="882">
        <f>実施計画様式!AD256</f>
        <v>0</v>
      </c>
      <c r="C189">
        <f t="shared" si="6"/>
        <v>0</v>
      </c>
      <c r="D189">
        <f t="shared" si="7"/>
        <v>0</v>
      </c>
      <c r="E189" t="str">
        <f t="shared" si="8"/>
        <v/>
      </c>
      <c r="K189">
        <v>184</v>
      </c>
    </row>
    <row r="190" spans="1:11" ht="16.5" x14ac:dyDescent="0.2">
      <c r="A190">
        <v>185</v>
      </c>
      <c r="B190" s="882">
        <f>実施計画様式!AD257</f>
        <v>0</v>
      </c>
      <c r="C190">
        <f t="shared" si="6"/>
        <v>0</v>
      </c>
      <c r="D190">
        <f t="shared" si="7"/>
        <v>0</v>
      </c>
      <c r="E190" t="str">
        <f t="shared" si="8"/>
        <v/>
      </c>
      <c r="K190">
        <v>185</v>
      </c>
    </row>
    <row r="191" spans="1:11" ht="16.5" x14ac:dyDescent="0.2">
      <c r="A191">
        <v>186</v>
      </c>
      <c r="B191" s="882">
        <f>実施計画様式!AD258</f>
        <v>0</v>
      </c>
      <c r="C191">
        <f t="shared" si="6"/>
        <v>0</v>
      </c>
      <c r="D191">
        <f t="shared" si="7"/>
        <v>0</v>
      </c>
      <c r="E191" t="str">
        <f t="shared" si="8"/>
        <v/>
      </c>
      <c r="K191">
        <v>186</v>
      </c>
    </row>
    <row r="192" spans="1:11" ht="16.5" x14ac:dyDescent="0.2">
      <c r="A192">
        <v>187</v>
      </c>
      <c r="B192" s="882">
        <f>実施計画様式!AD259</f>
        <v>0</v>
      </c>
      <c r="C192">
        <f t="shared" si="6"/>
        <v>0</v>
      </c>
      <c r="D192">
        <f t="shared" si="7"/>
        <v>0</v>
      </c>
      <c r="E192" t="str">
        <f t="shared" si="8"/>
        <v/>
      </c>
      <c r="K192">
        <v>187</v>
      </c>
    </row>
    <row r="193" spans="1:11" ht="16.5" x14ac:dyDescent="0.2">
      <c r="A193">
        <v>188</v>
      </c>
      <c r="B193" s="882">
        <f>実施計画様式!AD260</f>
        <v>0</v>
      </c>
      <c r="C193">
        <f t="shared" si="6"/>
        <v>0</v>
      </c>
      <c r="D193">
        <f t="shared" si="7"/>
        <v>0</v>
      </c>
      <c r="E193" t="str">
        <f t="shared" si="8"/>
        <v/>
      </c>
      <c r="K193">
        <v>188</v>
      </c>
    </row>
    <row r="194" spans="1:11" ht="16.5" x14ac:dyDescent="0.2">
      <c r="A194">
        <v>189</v>
      </c>
      <c r="B194" s="882">
        <f>実施計画様式!AD261</f>
        <v>0</v>
      </c>
      <c r="C194">
        <f t="shared" si="6"/>
        <v>0</v>
      </c>
      <c r="D194">
        <f t="shared" si="7"/>
        <v>0</v>
      </c>
      <c r="E194" t="str">
        <f t="shared" si="8"/>
        <v/>
      </c>
      <c r="K194">
        <v>189</v>
      </c>
    </row>
    <row r="195" spans="1:11" ht="16.5" x14ac:dyDescent="0.2">
      <c r="A195">
        <v>190</v>
      </c>
      <c r="B195" s="882">
        <f>実施計画様式!AD262</f>
        <v>0</v>
      </c>
      <c r="C195">
        <f t="shared" si="6"/>
        <v>0</v>
      </c>
      <c r="D195">
        <f t="shared" si="7"/>
        <v>0</v>
      </c>
      <c r="E195" t="str">
        <f t="shared" si="8"/>
        <v/>
      </c>
      <c r="K195">
        <v>190</v>
      </c>
    </row>
    <row r="196" spans="1:11" ht="16.5" x14ac:dyDescent="0.2">
      <c r="A196">
        <v>191</v>
      </c>
      <c r="B196" s="882">
        <f>実施計画様式!AD263</f>
        <v>0</v>
      </c>
      <c r="C196">
        <f t="shared" si="6"/>
        <v>0</v>
      </c>
      <c r="D196">
        <f t="shared" si="7"/>
        <v>0</v>
      </c>
      <c r="E196" t="str">
        <f t="shared" si="8"/>
        <v/>
      </c>
      <c r="K196">
        <v>191</v>
      </c>
    </row>
    <row r="197" spans="1:11" ht="16.5" x14ac:dyDescent="0.2">
      <c r="A197">
        <v>192</v>
      </c>
      <c r="B197" s="882">
        <f>実施計画様式!AD264</f>
        <v>0</v>
      </c>
      <c r="C197">
        <f t="shared" si="6"/>
        <v>0</v>
      </c>
      <c r="D197">
        <f t="shared" si="7"/>
        <v>0</v>
      </c>
      <c r="E197" t="str">
        <f t="shared" si="8"/>
        <v/>
      </c>
      <c r="K197">
        <v>192</v>
      </c>
    </row>
    <row r="198" spans="1:11" ht="16.5" x14ac:dyDescent="0.2">
      <c r="A198">
        <v>193</v>
      </c>
      <c r="B198" s="882">
        <f>実施計画様式!AD265</f>
        <v>0</v>
      </c>
      <c r="C198">
        <f t="shared" si="6"/>
        <v>0</v>
      </c>
      <c r="D198">
        <f t="shared" si="7"/>
        <v>0</v>
      </c>
      <c r="E198" t="str">
        <f t="shared" si="8"/>
        <v/>
      </c>
      <c r="K198">
        <v>193</v>
      </c>
    </row>
    <row r="199" spans="1:11" ht="16.5" x14ac:dyDescent="0.2">
      <c r="A199">
        <v>194</v>
      </c>
      <c r="B199" s="882">
        <f>実施計画様式!AD266</f>
        <v>0</v>
      </c>
      <c r="C199">
        <f t="shared" ref="C199:C262" si="9">IF(B199="○",1,0)</f>
        <v>0</v>
      </c>
      <c r="D199">
        <f t="shared" ref="D199:D262" si="10">A199*C199</f>
        <v>0</v>
      </c>
      <c r="E199" t="str">
        <f t="shared" ref="E199:E262" si="11">IFERROR(VLOOKUP(D199,$K$6:$K$405,1,FALSE),"")</f>
        <v/>
      </c>
      <c r="K199">
        <v>194</v>
      </c>
    </row>
    <row r="200" spans="1:11" ht="16.5" x14ac:dyDescent="0.2">
      <c r="A200">
        <v>195</v>
      </c>
      <c r="B200" s="882">
        <f>実施計画様式!AD267</f>
        <v>0</v>
      </c>
      <c r="C200">
        <f t="shared" si="9"/>
        <v>0</v>
      </c>
      <c r="D200">
        <f t="shared" si="10"/>
        <v>0</v>
      </c>
      <c r="E200" t="str">
        <f t="shared" si="11"/>
        <v/>
      </c>
      <c r="K200">
        <v>195</v>
      </c>
    </row>
    <row r="201" spans="1:11" ht="16.5" x14ac:dyDescent="0.2">
      <c r="A201">
        <v>196</v>
      </c>
      <c r="B201" s="882">
        <f>実施計画様式!AD268</f>
        <v>0</v>
      </c>
      <c r="C201">
        <f t="shared" si="9"/>
        <v>0</v>
      </c>
      <c r="D201">
        <f t="shared" si="10"/>
        <v>0</v>
      </c>
      <c r="E201" t="str">
        <f t="shared" si="11"/>
        <v/>
      </c>
      <c r="K201">
        <v>196</v>
      </c>
    </row>
    <row r="202" spans="1:11" ht="16.5" x14ac:dyDescent="0.2">
      <c r="A202">
        <v>197</v>
      </c>
      <c r="B202" s="882">
        <f>実施計画様式!AD269</f>
        <v>0</v>
      </c>
      <c r="C202">
        <f t="shared" si="9"/>
        <v>0</v>
      </c>
      <c r="D202">
        <f t="shared" si="10"/>
        <v>0</v>
      </c>
      <c r="E202" t="str">
        <f t="shared" si="11"/>
        <v/>
      </c>
      <c r="K202">
        <v>197</v>
      </c>
    </row>
    <row r="203" spans="1:11" ht="16.5" x14ac:dyDescent="0.2">
      <c r="A203">
        <v>198</v>
      </c>
      <c r="B203" s="882">
        <f>実施計画様式!AD270</f>
        <v>0</v>
      </c>
      <c r="C203">
        <f t="shared" si="9"/>
        <v>0</v>
      </c>
      <c r="D203">
        <f t="shared" si="10"/>
        <v>0</v>
      </c>
      <c r="E203" t="str">
        <f t="shared" si="11"/>
        <v/>
      </c>
      <c r="K203">
        <v>198</v>
      </c>
    </row>
    <row r="204" spans="1:11" ht="16.5" x14ac:dyDescent="0.2">
      <c r="A204">
        <v>199</v>
      </c>
      <c r="B204" s="882">
        <f>実施計画様式!AD271</f>
        <v>0</v>
      </c>
      <c r="C204">
        <f t="shared" si="9"/>
        <v>0</v>
      </c>
      <c r="D204">
        <f t="shared" si="10"/>
        <v>0</v>
      </c>
      <c r="E204" t="str">
        <f t="shared" si="11"/>
        <v/>
      </c>
      <c r="K204">
        <v>199</v>
      </c>
    </row>
    <row r="205" spans="1:11" ht="16.5" x14ac:dyDescent="0.2">
      <c r="A205">
        <v>200</v>
      </c>
      <c r="B205" s="882">
        <f>実施計画様式!AD272</f>
        <v>0</v>
      </c>
      <c r="C205">
        <f t="shared" si="9"/>
        <v>0</v>
      </c>
      <c r="D205">
        <f t="shared" si="10"/>
        <v>0</v>
      </c>
      <c r="E205" t="str">
        <f t="shared" si="11"/>
        <v/>
      </c>
      <c r="K205">
        <v>200</v>
      </c>
    </row>
    <row r="206" spans="1:11" ht="16.5" x14ac:dyDescent="0.2">
      <c r="A206">
        <v>201</v>
      </c>
      <c r="B206" s="882">
        <f>実施計画様式!AD273</f>
        <v>0</v>
      </c>
      <c r="C206">
        <f t="shared" si="9"/>
        <v>0</v>
      </c>
      <c r="D206">
        <f t="shared" si="10"/>
        <v>0</v>
      </c>
      <c r="E206" t="str">
        <f t="shared" si="11"/>
        <v/>
      </c>
      <c r="K206">
        <v>201</v>
      </c>
    </row>
    <row r="207" spans="1:11" ht="16.5" x14ac:dyDescent="0.2">
      <c r="A207">
        <v>202</v>
      </c>
      <c r="B207" s="882">
        <f>実施計画様式!AD274</f>
        <v>0</v>
      </c>
      <c r="C207">
        <f t="shared" si="9"/>
        <v>0</v>
      </c>
      <c r="D207">
        <f t="shared" si="10"/>
        <v>0</v>
      </c>
      <c r="E207" t="str">
        <f t="shared" si="11"/>
        <v/>
      </c>
      <c r="K207">
        <v>202</v>
      </c>
    </row>
    <row r="208" spans="1:11" ht="16.5" x14ac:dyDescent="0.2">
      <c r="A208">
        <v>203</v>
      </c>
      <c r="B208" s="882">
        <f>実施計画様式!AD275</f>
        <v>0</v>
      </c>
      <c r="C208">
        <f t="shared" si="9"/>
        <v>0</v>
      </c>
      <c r="D208">
        <f t="shared" si="10"/>
        <v>0</v>
      </c>
      <c r="E208" t="str">
        <f t="shared" si="11"/>
        <v/>
      </c>
      <c r="K208">
        <v>203</v>
      </c>
    </row>
    <row r="209" spans="1:11" ht="16.5" x14ac:dyDescent="0.2">
      <c r="A209">
        <v>204</v>
      </c>
      <c r="B209" s="882">
        <f>実施計画様式!AD276</f>
        <v>0</v>
      </c>
      <c r="C209">
        <f t="shared" si="9"/>
        <v>0</v>
      </c>
      <c r="D209">
        <f t="shared" si="10"/>
        <v>0</v>
      </c>
      <c r="E209" t="str">
        <f t="shared" si="11"/>
        <v/>
      </c>
      <c r="K209">
        <v>204</v>
      </c>
    </row>
    <row r="210" spans="1:11" ht="16.5" x14ac:dyDescent="0.2">
      <c r="A210">
        <v>205</v>
      </c>
      <c r="B210" s="882">
        <f>実施計画様式!AD277</f>
        <v>0</v>
      </c>
      <c r="C210">
        <f t="shared" si="9"/>
        <v>0</v>
      </c>
      <c r="D210">
        <f t="shared" si="10"/>
        <v>0</v>
      </c>
      <c r="E210" t="str">
        <f t="shared" si="11"/>
        <v/>
      </c>
      <c r="K210">
        <v>205</v>
      </c>
    </row>
    <row r="211" spans="1:11" ht="16.5" x14ac:dyDescent="0.2">
      <c r="A211">
        <v>206</v>
      </c>
      <c r="B211" s="882">
        <f>実施計画様式!AD278</f>
        <v>0</v>
      </c>
      <c r="C211">
        <f t="shared" si="9"/>
        <v>0</v>
      </c>
      <c r="D211">
        <f t="shared" si="10"/>
        <v>0</v>
      </c>
      <c r="E211" t="str">
        <f t="shared" si="11"/>
        <v/>
      </c>
      <c r="K211">
        <v>206</v>
      </c>
    </row>
    <row r="212" spans="1:11" ht="16.5" x14ac:dyDescent="0.2">
      <c r="A212">
        <v>207</v>
      </c>
      <c r="B212" s="882">
        <f>実施計画様式!AD279</f>
        <v>0</v>
      </c>
      <c r="C212">
        <f t="shared" si="9"/>
        <v>0</v>
      </c>
      <c r="D212">
        <f t="shared" si="10"/>
        <v>0</v>
      </c>
      <c r="E212" t="str">
        <f t="shared" si="11"/>
        <v/>
      </c>
      <c r="K212">
        <v>207</v>
      </c>
    </row>
    <row r="213" spans="1:11" ht="16.5" x14ac:dyDescent="0.2">
      <c r="A213">
        <v>208</v>
      </c>
      <c r="B213" s="882">
        <f>実施計画様式!AD280</f>
        <v>0</v>
      </c>
      <c r="C213">
        <f t="shared" si="9"/>
        <v>0</v>
      </c>
      <c r="D213">
        <f t="shared" si="10"/>
        <v>0</v>
      </c>
      <c r="E213" t="str">
        <f t="shared" si="11"/>
        <v/>
      </c>
      <c r="K213">
        <v>208</v>
      </c>
    </row>
    <row r="214" spans="1:11" ht="16.5" x14ac:dyDescent="0.2">
      <c r="A214">
        <v>209</v>
      </c>
      <c r="B214" s="882">
        <f>実施計画様式!AD281</f>
        <v>0</v>
      </c>
      <c r="C214">
        <f t="shared" si="9"/>
        <v>0</v>
      </c>
      <c r="D214">
        <f t="shared" si="10"/>
        <v>0</v>
      </c>
      <c r="E214" t="str">
        <f t="shared" si="11"/>
        <v/>
      </c>
      <c r="K214">
        <v>209</v>
      </c>
    </row>
    <row r="215" spans="1:11" ht="16.5" x14ac:dyDescent="0.2">
      <c r="A215">
        <v>210</v>
      </c>
      <c r="B215" s="882">
        <f>実施計画様式!AD282</f>
        <v>0</v>
      </c>
      <c r="C215">
        <f t="shared" si="9"/>
        <v>0</v>
      </c>
      <c r="D215">
        <f t="shared" si="10"/>
        <v>0</v>
      </c>
      <c r="E215" t="str">
        <f t="shared" si="11"/>
        <v/>
      </c>
      <c r="K215">
        <v>210</v>
      </c>
    </row>
    <row r="216" spans="1:11" ht="16.5" x14ac:dyDescent="0.2">
      <c r="A216">
        <v>211</v>
      </c>
      <c r="B216" s="882">
        <f>実施計画様式!AD283</f>
        <v>0</v>
      </c>
      <c r="C216">
        <f t="shared" si="9"/>
        <v>0</v>
      </c>
      <c r="D216">
        <f t="shared" si="10"/>
        <v>0</v>
      </c>
      <c r="E216" t="str">
        <f t="shared" si="11"/>
        <v/>
      </c>
      <c r="K216">
        <v>211</v>
      </c>
    </row>
    <row r="217" spans="1:11" ht="16.5" x14ac:dyDescent="0.2">
      <c r="A217">
        <v>212</v>
      </c>
      <c r="B217" s="882">
        <f>実施計画様式!AD284</f>
        <v>0</v>
      </c>
      <c r="C217">
        <f t="shared" si="9"/>
        <v>0</v>
      </c>
      <c r="D217">
        <f t="shared" si="10"/>
        <v>0</v>
      </c>
      <c r="E217" t="str">
        <f t="shared" si="11"/>
        <v/>
      </c>
      <c r="K217">
        <v>212</v>
      </c>
    </row>
    <row r="218" spans="1:11" ht="16.5" x14ac:dyDescent="0.2">
      <c r="A218">
        <v>213</v>
      </c>
      <c r="B218" s="882">
        <f>実施計画様式!AD285</f>
        <v>0</v>
      </c>
      <c r="C218">
        <f t="shared" si="9"/>
        <v>0</v>
      </c>
      <c r="D218">
        <f t="shared" si="10"/>
        <v>0</v>
      </c>
      <c r="E218" t="str">
        <f t="shared" si="11"/>
        <v/>
      </c>
      <c r="K218">
        <v>213</v>
      </c>
    </row>
    <row r="219" spans="1:11" ht="16.5" x14ac:dyDescent="0.2">
      <c r="A219">
        <v>214</v>
      </c>
      <c r="B219" s="882">
        <f>実施計画様式!AD286</f>
        <v>0</v>
      </c>
      <c r="C219">
        <f t="shared" si="9"/>
        <v>0</v>
      </c>
      <c r="D219">
        <f t="shared" si="10"/>
        <v>0</v>
      </c>
      <c r="E219" t="str">
        <f t="shared" si="11"/>
        <v/>
      </c>
      <c r="K219">
        <v>214</v>
      </c>
    </row>
    <row r="220" spans="1:11" ht="16.5" x14ac:dyDescent="0.2">
      <c r="A220">
        <v>215</v>
      </c>
      <c r="B220" s="882">
        <f>実施計画様式!AD287</f>
        <v>0</v>
      </c>
      <c r="C220">
        <f t="shared" si="9"/>
        <v>0</v>
      </c>
      <c r="D220">
        <f t="shared" si="10"/>
        <v>0</v>
      </c>
      <c r="E220" t="str">
        <f t="shared" si="11"/>
        <v/>
      </c>
      <c r="K220">
        <v>215</v>
      </c>
    </row>
    <row r="221" spans="1:11" ht="16.5" x14ac:dyDescent="0.2">
      <c r="A221">
        <v>216</v>
      </c>
      <c r="B221" s="882">
        <f>実施計画様式!AD288</f>
        <v>0</v>
      </c>
      <c r="C221">
        <f t="shared" si="9"/>
        <v>0</v>
      </c>
      <c r="D221">
        <f t="shared" si="10"/>
        <v>0</v>
      </c>
      <c r="E221" t="str">
        <f t="shared" si="11"/>
        <v/>
      </c>
      <c r="K221">
        <v>216</v>
      </c>
    </row>
    <row r="222" spans="1:11" ht="16.5" x14ac:dyDescent="0.2">
      <c r="A222">
        <v>217</v>
      </c>
      <c r="B222" s="882">
        <f>実施計画様式!AD289</f>
        <v>0</v>
      </c>
      <c r="C222">
        <f t="shared" si="9"/>
        <v>0</v>
      </c>
      <c r="D222">
        <f t="shared" si="10"/>
        <v>0</v>
      </c>
      <c r="E222" t="str">
        <f t="shared" si="11"/>
        <v/>
      </c>
      <c r="K222">
        <v>217</v>
      </c>
    </row>
    <row r="223" spans="1:11" ht="16.5" x14ac:dyDescent="0.2">
      <c r="A223">
        <v>218</v>
      </c>
      <c r="B223" s="882">
        <f>実施計画様式!AD290</f>
        <v>0</v>
      </c>
      <c r="C223">
        <f t="shared" si="9"/>
        <v>0</v>
      </c>
      <c r="D223">
        <f t="shared" si="10"/>
        <v>0</v>
      </c>
      <c r="E223" t="str">
        <f t="shared" si="11"/>
        <v/>
      </c>
      <c r="K223">
        <v>218</v>
      </c>
    </row>
    <row r="224" spans="1:11" ht="16.5" x14ac:dyDescent="0.2">
      <c r="A224">
        <v>219</v>
      </c>
      <c r="B224" s="882">
        <f>実施計画様式!AD291</f>
        <v>0</v>
      </c>
      <c r="C224">
        <f t="shared" si="9"/>
        <v>0</v>
      </c>
      <c r="D224">
        <f t="shared" si="10"/>
        <v>0</v>
      </c>
      <c r="E224" t="str">
        <f t="shared" si="11"/>
        <v/>
      </c>
      <c r="K224">
        <v>219</v>
      </c>
    </row>
    <row r="225" spans="1:11" ht="16.5" x14ac:dyDescent="0.2">
      <c r="A225">
        <v>220</v>
      </c>
      <c r="B225" s="882">
        <f>実施計画様式!AD292</f>
        <v>0</v>
      </c>
      <c r="C225">
        <f t="shared" si="9"/>
        <v>0</v>
      </c>
      <c r="D225">
        <f t="shared" si="10"/>
        <v>0</v>
      </c>
      <c r="E225" t="str">
        <f t="shared" si="11"/>
        <v/>
      </c>
      <c r="K225">
        <v>220</v>
      </c>
    </row>
    <row r="226" spans="1:11" ht="16.5" x14ac:dyDescent="0.2">
      <c r="A226">
        <v>221</v>
      </c>
      <c r="B226" s="882">
        <f>実施計画様式!AD293</f>
        <v>0</v>
      </c>
      <c r="C226">
        <f t="shared" si="9"/>
        <v>0</v>
      </c>
      <c r="D226">
        <f t="shared" si="10"/>
        <v>0</v>
      </c>
      <c r="E226" t="str">
        <f t="shared" si="11"/>
        <v/>
      </c>
      <c r="K226">
        <v>221</v>
      </c>
    </row>
    <row r="227" spans="1:11" ht="16.5" x14ac:dyDescent="0.2">
      <c r="A227">
        <v>222</v>
      </c>
      <c r="B227" s="882">
        <f>実施計画様式!AD294</f>
        <v>0</v>
      </c>
      <c r="C227">
        <f t="shared" si="9"/>
        <v>0</v>
      </c>
      <c r="D227">
        <f t="shared" si="10"/>
        <v>0</v>
      </c>
      <c r="E227" t="str">
        <f t="shared" si="11"/>
        <v/>
      </c>
      <c r="K227">
        <v>222</v>
      </c>
    </row>
    <row r="228" spans="1:11" ht="16.5" x14ac:dyDescent="0.2">
      <c r="A228">
        <v>223</v>
      </c>
      <c r="B228" s="882">
        <f>実施計画様式!AD295</f>
        <v>0</v>
      </c>
      <c r="C228">
        <f t="shared" si="9"/>
        <v>0</v>
      </c>
      <c r="D228">
        <f t="shared" si="10"/>
        <v>0</v>
      </c>
      <c r="E228" t="str">
        <f t="shared" si="11"/>
        <v/>
      </c>
      <c r="K228">
        <v>223</v>
      </c>
    </row>
    <row r="229" spans="1:11" ht="16.5" x14ac:dyDescent="0.2">
      <c r="A229">
        <v>224</v>
      </c>
      <c r="B229" s="882">
        <f>実施計画様式!AD296</f>
        <v>0</v>
      </c>
      <c r="C229">
        <f t="shared" si="9"/>
        <v>0</v>
      </c>
      <c r="D229">
        <f t="shared" si="10"/>
        <v>0</v>
      </c>
      <c r="E229" t="str">
        <f t="shared" si="11"/>
        <v/>
      </c>
      <c r="K229">
        <v>224</v>
      </c>
    </row>
    <row r="230" spans="1:11" ht="16.5" x14ac:dyDescent="0.2">
      <c r="A230">
        <v>225</v>
      </c>
      <c r="B230" s="882">
        <f>実施計画様式!AD297</f>
        <v>0</v>
      </c>
      <c r="C230">
        <f t="shared" si="9"/>
        <v>0</v>
      </c>
      <c r="D230">
        <f t="shared" si="10"/>
        <v>0</v>
      </c>
      <c r="E230" t="str">
        <f t="shared" si="11"/>
        <v/>
      </c>
      <c r="K230">
        <v>225</v>
      </c>
    </row>
    <row r="231" spans="1:11" ht="16.5" x14ac:dyDescent="0.2">
      <c r="A231">
        <v>226</v>
      </c>
      <c r="B231" s="882">
        <f>実施計画様式!AD298</f>
        <v>0</v>
      </c>
      <c r="C231">
        <f t="shared" si="9"/>
        <v>0</v>
      </c>
      <c r="D231">
        <f t="shared" si="10"/>
        <v>0</v>
      </c>
      <c r="E231" t="str">
        <f t="shared" si="11"/>
        <v/>
      </c>
      <c r="K231">
        <v>226</v>
      </c>
    </row>
    <row r="232" spans="1:11" ht="16.5" x14ac:dyDescent="0.2">
      <c r="A232">
        <v>227</v>
      </c>
      <c r="B232" s="882">
        <f>実施計画様式!AD299</f>
        <v>0</v>
      </c>
      <c r="C232">
        <f t="shared" si="9"/>
        <v>0</v>
      </c>
      <c r="D232">
        <f t="shared" si="10"/>
        <v>0</v>
      </c>
      <c r="E232" t="str">
        <f t="shared" si="11"/>
        <v/>
      </c>
      <c r="K232">
        <v>227</v>
      </c>
    </row>
    <row r="233" spans="1:11" ht="16.5" x14ac:dyDescent="0.2">
      <c r="A233">
        <v>228</v>
      </c>
      <c r="B233" s="882">
        <f>実施計画様式!AD300</f>
        <v>0</v>
      </c>
      <c r="C233">
        <f t="shared" si="9"/>
        <v>0</v>
      </c>
      <c r="D233">
        <f t="shared" si="10"/>
        <v>0</v>
      </c>
      <c r="E233" t="str">
        <f t="shared" si="11"/>
        <v/>
      </c>
      <c r="K233">
        <v>228</v>
      </c>
    </row>
    <row r="234" spans="1:11" ht="16.5" x14ac:dyDescent="0.2">
      <c r="A234">
        <v>229</v>
      </c>
      <c r="B234" s="882">
        <f>実施計画様式!AD301</f>
        <v>0</v>
      </c>
      <c r="C234">
        <f t="shared" si="9"/>
        <v>0</v>
      </c>
      <c r="D234">
        <f t="shared" si="10"/>
        <v>0</v>
      </c>
      <c r="E234" t="str">
        <f t="shared" si="11"/>
        <v/>
      </c>
      <c r="K234">
        <v>229</v>
      </c>
    </row>
    <row r="235" spans="1:11" ht="16.5" x14ac:dyDescent="0.2">
      <c r="A235">
        <v>230</v>
      </c>
      <c r="B235" s="882">
        <f>実施計画様式!AD302</f>
        <v>0</v>
      </c>
      <c r="C235">
        <f t="shared" si="9"/>
        <v>0</v>
      </c>
      <c r="D235">
        <f t="shared" si="10"/>
        <v>0</v>
      </c>
      <c r="E235" t="str">
        <f t="shared" si="11"/>
        <v/>
      </c>
      <c r="K235">
        <v>230</v>
      </c>
    </row>
    <row r="236" spans="1:11" ht="16.5" x14ac:dyDescent="0.2">
      <c r="A236">
        <v>231</v>
      </c>
      <c r="B236" s="882">
        <f>実施計画様式!AD303</f>
        <v>0</v>
      </c>
      <c r="C236">
        <f t="shared" si="9"/>
        <v>0</v>
      </c>
      <c r="D236">
        <f t="shared" si="10"/>
        <v>0</v>
      </c>
      <c r="E236" t="str">
        <f t="shared" si="11"/>
        <v/>
      </c>
      <c r="K236">
        <v>231</v>
      </c>
    </row>
    <row r="237" spans="1:11" ht="16.5" x14ac:dyDescent="0.2">
      <c r="A237">
        <v>232</v>
      </c>
      <c r="B237" s="882">
        <f>実施計画様式!AD304</f>
        <v>0</v>
      </c>
      <c r="C237">
        <f t="shared" si="9"/>
        <v>0</v>
      </c>
      <c r="D237">
        <f t="shared" si="10"/>
        <v>0</v>
      </c>
      <c r="E237" t="str">
        <f t="shared" si="11"/>
        <v/>
      </c>
      <c r="K237">
        <v>232</v>
      </c>
    </row>
    <row r="238" spans="1:11" ht="16.5" x14ac:dyDescent="0.2">
      <c r="A238">
        <v>233</v>
      </c>
      <c r="B238" s="882">
        <f>実施計画様式!AD305</f>
        <v>0</v>
      </c>
      <c r="C238">
        <f t="shared" si="9"/>
        <v>0</v>
      </c>
      <c r="D238">
        <f t="shared" si="10"/>
        <v>0</v>
      </c>
      <c r="E238" t="str">
        <f t="shared" si="11"/>
        <v/>
      </c>
      <c r="K238">
        <v>233</v>
      </c>
    </row>
    <row r="239" spans="1:11" ht="16.5" x14ac:dyDescent="0.2">
      <c r="A239">
        <v>234</v>
      </c>
      <c r="B239" s="882">
        <f>実施計画様式!AD306</f>
        <v>0</v>
      </c>
      <c r="C239">
        <f t="shared" si="9"/>
        <v>0</v>
      </c>
      <c r="D239">
        <f t="shared" si="10"/>
        <v>0</v>
      </c>
      <c r="E239" t="str">
        <f t="shared" si="11"/>
        <v/>
      </c>
      <c r="K239">
        <v>234</v>
      </c>
    </row>
    <row r="240" spans="1:11" ht="16.5" x14ac:dyDescent="0.2">
      <c r="A240">
        <v>235</v>
      </c>
      <c r="B240" s="882">
        <f>実施計画様式!AD307</f>
        <v>0</v>
      </c>
      <c r="C240">
        <f t="shared" si="9"/>
        <v>0</v>
      </c>
      <c r="D240">
        <f t="shared" si="10"/>
        <v>0</v>
      </c>
      <c r="E240" t="str">
        <f t="shared" si="11"/>
        <v/>
      </c>
      <c r="K240">
        <v>235</v>
      </c>
    </row>
    <row r="241" spans="1:11" ht="16.5" x14ac:dyDescent="0.2">
      <c r="A241">
        <v>236</v>
      </c>
      <c r="B241" s="882">
        <f>実施計画様式!AD308</f>
        <v>0</v>
      </c>
      <c r="C241">
        <f t="shared" si="9"/>
        <v>0</v>
      </c>
      <c r="D241">
        <f t="shared" si="10"/>
        <v>0</v>
      </c>
      <c r="E241" t="str">
        <f t="shared" si="11"/>
        <v/>
      </c>
      <c r="K241">
        <v>236</v>
      </c>
    </row>
    <row r="242" spans="1:11" ht="16.5" x14ac:dyDescent="0.2">
      <c r="A242">
        <v>237</v>
      </c>
      <c r="B242" s="882">
        <f>実施計画様式!AD309</f>
        <v>0</v>
      </c>
      <c r="C242">
        <f t="shared" si="9"/>
        <v>0</v>
      </c>
      <c r="D242">
        <f t="shared" si="10"/>
        <v>0</v>
      </c>
      <c r="E242" t="str">
        <f t="shared" si="11"/>
        <v/>
      </c>
      <c r="K242">
        <v>237</v>
      </c>
    </row>
    <row r="243" spans="1:11" ht="16.5" x14ac:dyDescent="0.2">
      <c r="A243">
        <v>238</v>
      </c>
      <c r="B243" s="882">
        <f>実施計画様式!AD310</f>
        <v>0</v>
      </c>
      <c r="C243">
        <f t="shared" si="9"/>
        <v>0</v>
      </c>
      <c r="D243">
        <f t="shared" si="10"/>
        <v>0</v>
      </c>
      <c r="E243" t="str">
        <f t="shared" si="11"/>
        <v/>
      </c>
      <c r="K243">
        <v>238</v>
      </c>
    </row>
    <row r="244" spans="1:11" ht="16.5" x14ac:dyDescent="0.2">
      <c r="A244">
        <v>239</v>
      </c>
      <c r="B244" s="882">
        <f>実施計画様式!AD311</f>
        <v>0</v>
      </c>
      <c r="C244">
        <f t="shared" si="9"/>
        <v>0</v>
      </c>
      <c r="D244">
        <f t="shared" si="10"/>
        <v>0</v>
      </c>
      <c r="E244" t="str">
        <f t="shared" si="11"/>
        <v/>
      </c>
      <c r="K244">
        <v>239</v>
      </c>
    </row>
    <row r="245" spans="1:11" ht="16.5" x14ac:dyDescent="0.2">
      <c r="A245">
        <v>240</v>
      </c>
      <c r="B245" s="882">
        <f>実施計画様式!AD312</f>
        <v>0</v>
      </c>
      <c r="C245">
        <f t="shared" si="9"/>
        <v>0</v>
      </c>
      <c r="D245">
        <f t="shared" si="10"/>
        <v>0</v>
      </c>
      <c r="E245" t="str">
        <f t="shared" si="11"/>
        <v/>
      </c>
      <c r="K245">
        <v>240</v>
      </c>
    </row>
    <row r="246" spans="1:11" ht="16.5" x14ac:dyDescent="0.2">
      <c r="A246">
        <v>241</v>
      </c>
      <c r="B246" s="882">
        <f>実施計画様式!AD313</f>
        <v>0</v>
      </c>
      <c r="C246">
        <f t="shared" si="9"/>
        <v>0</v>
      </c>
      <c r="D246">
        <f t="shared" si="10"/>
        <v>0</v>
      </c>
      <c r="E246" t="str">
        <f t="shared" si="11"/>
        <v/>
      </c>
      <c r="K246">
        <v>241</v>
      </c>
    </row>
    <row r="247" spans="1:11" ht="16.5" x14ac:dyDescent="0.2">
      <c r="A247">
        <v>242</v>
      </c>
      <c r="B247" s="882">
        <f>実施計画様式!AD314</f>
        <v>0</v>
      </c>
      <c r="C247">
        <f t="shared" si="9"/>
        <v>0</v>
      </c>
      <c r="D247">
        <f t="shared" si="10"/>
        <v>0</v>
      </c>
      <c r="E247" t="str">
        <f t="shared" si="11"/>
        <v/>
      </c>
      <c r="K247">
        <v>242</v>
      </c>
    </row>
    <row r="248" spans="1:11" ht="16.5" x14ac:dyDescent="0.2">
      <c r="A248">
        <v>243</v>
      </c>
      <c r="B248" s="882">
        <f>実施計画様式!AD315</f>
        <v>0</v>
      </c>
      <c r="C248">
        <f t="shared" si="9"/>
        <v>0</v>
      </c>
      <c r="D248">
        <f t="shared" si="10"/>
        <v>0</v>
      </c>
      <c r="E248" t="str">
        <f t="shared" si="11"/>
        <v/>
      </c>
      <c r="K248">
        <v>243</v>
      </c>
    </row>
    <row r="249" spans="1:11" ht="16.5" x14ac:dyDescent="0.2">
      <c r="A249">
        <v>244</v>
      </c>
      <c r="B249" s="882">
        <f>実施計画様式!AD316</f>
        <v>0</v>
      </c>
      <c r="C249">
        <f t="shared" si="9"/>
        <v>0</v>
      </c>
      <c r="D249">
        <f t="shared" si="10"/>
        <v>0</v>
      </c>
      <c r="E249" t="str">
        <f t="shared" si="11"/>
        <v/>
      </c>
      <c r="K249">
        <v>244</v>
      </c>
    </row>
    <row r="250" spans="1:11" ht="16.5" x14ac:dyDescent="0.2">
      <c r="A250">
        <v>245</v>
      </c>
      <c r="B250" s="882">
        <f>実施計画様式!AD317</f>
        <v>0</v>
      </c>
      <c r="C250">
        <f t="shared" si="9"/>
        <v>0</v>
      </c>
      <c r="D250">
        <f t="shared" si="10"/>
        <v>0</v>
      </c>
      <c r="E250" t="str">
        <f t="shared" si="11"/>
        <v/>
      </c>
      <c r="K250">
        <v>245</v>
      </c>
    </row>
    <row r="251" spans="1:11" ht="16.5" x14ac:dyDescent="0.2">
      <c r="A251">
        <v>246</v>
      </c>
      <c r="B251" s="882">
        <f>実施計画様式!AD318</f>
        <v>0</v>
      </c>
      <c r="C251">
        <f t="shared" si="9"/>
        <v>0</v>
      </c>
      <c r="D251">
        <f t="shared" si="10"/>
        <v>0</v>
      </c>
      <c r="E251" t="str">
        <f t="shared" si="11"/>
        <v/>
      </c>
      <c r="K251">
        <v>246</v>
      </c>
    </row>
    <row r="252" spans="1:11" ht="16.5" x14ac:dyDescent="0.2">
      <c r="A252">
        <v>247</v>
      </c>
      <c r="B252" s="882">
        <f>実施計画様式!AD319</f>
        <v>0</v>
      </c>
      <c r="C252">
        <f t="shared" si="9"/>
        <v>0</v>
      </c>
      <c r="D252">
        <f t="shared" si="10"/>
        <v>0</v>
      </c>
      <c r="E252" t="str">
        <f t="shared" si="11"/>
        <v/>
      </c>
      <c r="K252">
        <v>247</v>
      </c>
    </row>
    <row r="253" spans="1:11" ht="16.5" x14ac:dyDescent="0.2">
      <c r="A253">
        <v>248</v>
      </c>
      <c r="B253" s="882">
        <f>実施計画様式!AD320</f>
        <v>0</v>
      </c>
      <c r="C253">
        <f t="shared" si="9"/>
        <v>0</v>
      </c>
      <c r="D253">
        <f t="shared" si="10"/>
        <v>0</v>
      </c>
      <c r="E253" t="str">
        <f t="shared" si="11"/>
        <v/>
      </c>
      <c r="K253">
        <v>248</v>
      </c>
    </row>
    <row r="254" spans="1:11" ht="16.5" x14ac:dyDescent="0.2">
      <c r="A254">
        <v>249</v>
      </c>
      <c r="B254" s="882">
        <f>実施計画様式!AD321</f>
        <v>0</v>
      </c>
      <c r="C254">
        <f t="shared" si="9"/>
        <v>0</v>
      </c>
      <c r="D254">
        <f t="shared" si="10"/>
        <v>0</v>
      </c>
      <c r="E254" t="str">
        <f t="shared" si="11"/>
        <v/>
      </c>
      <c r="K254">
        <v>249</v>
      </c>
    </row>
    <row r="255" spans="1:11" ht="16.5" x14ac:dyDescent="0.2">
      <c r="A255">
        <v>250</v>
      </c>
      <c r="B255" s="882">
        <f>実施計画様式!AD322</f>
        <v>0</v>
      </c>
      <c r="C255">
        <f t="shared" si="9"/>
        <v>0</v>
      </c>
      <c r="D255">
        <f t="shared" si="10"/>
        <v>0</v>
      </c>
      <c r="E255" t="str">
        <f t="shared" si="11"/>
        <v/>
      </c>
      <c r="K255">
        <v>250</v>
      </c>
    </row>
    <row r="256" spans="1:11" ht="16.5" x14ac:dyDescent="0.2">
      <c r="A256">
        <v>251</v>
      </c>
      <c r="B256" s="882">
        <f>実施計画様式!AD323</f>
        <v>0</v>
      </c>
      <c r="C256">
        <f t="shared" si="9"/>
        <v>0</v>
      </c>
      <c r="D256">
        <f t="shared" si="10"/>
        <v>0</v>
      </c>
      <c r="E256" t="str">
        <f t="shared" si="11"/>
        <v/>
      </c>
      <c r="K256">
        <v>251</v>
      </c>
    </row>
    <row r="257" spans="1:11" ht="16.5" x14ac:dyDescent="0.2">
      <c r="A257">
        <v>252</v>
      </c>
      <c r="B257" s="882">
        <f>実施計画様式!AD324</f>
        <v>0</v>
      </c>
      <c r="C257">
        <f t="shared" si="9"/>
        <v>0</v>
      </c>
      <c r="D257">
        <f t="shared" si="10"/>
        <v>0</v>
      </c>
      <c r="E257" t="str">
        <f t="shared" si="11"/>
        <v/>
      </c>
      <c r="K257">
        <v>252</v>
      </c>
    </row>
    <row r="258" spans="1:11" ht="16.5" x14ac:dyDescent="0.2">
      <c r="A258">
        <v>253</v>
      </c>
      <c r="B258" s="882">
        <f>実施計画様式!AD325</f>
        <v>0</v>
      </c>
      <c r="C258">
        <f t="shared" si="9"/>
        <v>0</v>
      </c>
      <c r="D258">
        <f t="shared" si="10"/>
        <v>0</v>
      </c>
      <c r="E258" t="str">
        <f t="shared" si="11"/>
        <v/>
      </c>
      <c r="K258">
        <v>253</v>
      </c>
    </row>
    <row r="259" spans="1:11" ht="16.5" x14ac:dyDescent="0.2">
      <c r="A259">
        <v>254</v>
      </c>
      <c r="B259" s="882">
        <f>実施計画様式!AD326</f>
        <v>0</v>
      </c>
      <c r="C259">
        <f t="shared" si="9"/>
        <v>0</v>
      </c>
      <c r="D259">
        <f t="shared" si="10"/>
        <v>0</v>
      </c>
      <c r="E259" t="str">
        <f t="shared" si="11"/>
        <v/>
      </c>
      <c r="K259">
        <v>254</v>
      </c>
    </row>
    <row r="260" spans="1:11" ht="16.5" x14ac:dyDescent="0.2">
      <c r="A260">
        <v>255</v>
      </c>
      <c r="B260" s="882">
        <f>実施計画様式!AD327</f>
        <v>0</v>
      </c>
      <c r="C260">
        <f t="shared" si="9"/>
        <v>0</v>
      </c>
      <c r="D260">
        <f t="shared" si="10"/>
        <v>0</v>
      </c>
      <c r="E260" t="str">
        <f t="shared" si="11"/>
        <v/>
      </c>
      <c r="K260">
        <v>255</v>
      </c>
    </row>
    <row r="261" spans="1:11" ht="16.5" x14ac:dyDescent="0.2">
      <c r="A261">
        <v>256</v>
      </c>
      <c r="B261" s="882">
        <f>実施計画様式!AD328</f>
        <v>0</v>
      </c>
      <c r="C261">
        <f t="shared" si="9"/>
        <v>0</v>
      </c>
      <c r="D261">
        <f t="shared" si="10"/>
        <v>0</v>
      </c>
      <c r="E261" t="str">
        <f t="shared" si="11"/>
        <v/>
      </c>
      <c r="K261">
        <v>256</v>
      </c>
    </row>
    <row r="262" spans="1:11" ht="16.5" x14ac:dyDescent="0.2">
      <c r="A262">
        <v>257</v>
      </c>
      <c r="B262" s="882">
        <f>実施計画様式!AD329</f>
        <v>0</v>
      </c>
      <c r="C262">
        <f t="shared" si="9"/>
        <v>0</v>
      </c>
      <c r="D262">
        <f t="shared" si="10"/>
        <v>0</v>
      </c>
      <c r="E262" t="str">
        <f t="shared" si="11"/>
        <v/>
      </c>
      <c r="K262">
        <v>257</v>
      </c>
    </row>
    <row r="263" spans="1:11" ht="16.5" x14ac:dyDescent="0.2">
      <c r="A263">
        <v>258</v>
      </c>
      <c r="B263" s="882">
        <f>実施計画様式!AD330</f>
        <v>0</v>
      </c>
      <c r="C263">
        <f t="shared" ref="C263:C326" si="12">IF(B263="○",1,0)</f>
        <v>0</v>
      </c>
      <c r="D263">
        <f t="shared" ref="D263:D326" si="13">A263*C263</f>
        <v>0</v>
      </c>
      <c r="E263" t="str">
        <f t="shared" ref="E263:E326" si="14">IFERROR(VLOOKUP(D263,$K$6:$K$405,1,FALSE),"")</f>
        <v/>
      </c>
      <c r="K263">
        <v>258</v>
      </c>
    </row>
    <row r="264" spans="1:11" ht="16.5" x14ac:dyDescent="0.2">
      <c r="A264">
        <v>259</v>
      </c>
      <c r="B264" s="882">
        <f>実施計画様式!AD331</f>
        <v>0</v>
      </c>
      <c r="C264">
        <f t="shared" si="12"/>
        <v>0</v>
      </c>
      <c r="D264">
        <f t="shared" si="13"/>
        <v>0</v>
      </c>
      <c r="E264" t="str">
        <f t="shared" si="14"/>
        <v/>
      </c>
      <c r="K264">
        <v>259</v>
      </c>
    </row>
    <row r="265" spans="1:11" ht="16.5" x14ac:dyDescent="0.2">
      <c r="A265">
        <v>260</v>
      </c>
      <c r="B265" s="882">
        <f>実施計画様式!AD332</f>
        <v>0</v>
      </c>
      <c r="C265">
        <f t="shared" si="12"/>
        <v>0</v>
      </c>
      <c r="D265">
        <f t="shared" si="13"/>
        <v>0</v>
      </c>
      <c r="E265" t="str">
        <f t="shared" si="14"/>
        <v/>
      </c>
      <c r="K265">
        <v>260</v>
      </c>
    </row>
    <row r="266" spans="1:11" ht="16.5" x14ac:dyDescent="0.2">
      <c r="A266">
        <v>261</v>
      </c>
      <c r="B266" s="882">
        <f>実施計画様式!AD333</f>
        <v>0</v>
      </c>
      <c r="C266">
        <f t="shared" si="12"/>
        <v>0</v>
      </c>
      <c r="D266">
        <f t="shared" si="13"/>
        <v>0</v>
      </c>
      <c r="E266" t="str">
        <f t="shared" si="14"/>
        <v/>
      </c>
      <c r="K266">
        <v>261</v>
      </c>
    </row>
    <row r="267" spans="1:11" ht="16.5" x14ac:dyDescent="0.2">
      <c r="A267">
        <v>262</v>
      </c>
      <c r="B267" s="882">
        <f>実施計画様式!AD334</f>
        <v>0</v>
      </c>
      <c r="C267">
        <f t="shared" si="12"/>
        <v>0</v>
      </c>
      <c r="D267">
        <f t="shared" si="13"/>
        <v>0</v>
      </c>
      <c r="E267" t="str">
        <f t="shared" si="14"/>
        <v/>
      </c>
      <c r="K267">
        <v>262</v>
      </c>
    </row>
    <row r="268" spans="1:11" ht="16.5" x14ac:dyDescent="0.2">
      <c r="A268">
        <v>263</v>
      </c>
      <c r="B268" s="882">
        <f>実施計画様式!AD335</f>
        <v>0</v>
      </c>
      <c r="C268">
        <f t="shared" si="12"/>
        <v>0</v>
      </c>
      <c r="D268">
        <f t="shared" si="13"/>
        <v>0</v>
      </c>
      <c r="E268" t="str">
        <f t="shared" si="14"/>
        <v/>
      </c>
      <c r="K268">
        <v>263</v>
      </c>
    </row>
    <row r="269" spans="1:11" ht="16.5" x14ac:dyDescent="0.2">
      <c r="A269">
        <v>264</v>
      </c>
      <c r="B269" s="882">
        <f>実施計画様式!AD336</f>
        <v>0</v>
      </c>
      <c r="C269">
        <f t="shared" si="12"/>
        <v>0</v>
      </c>
      <c r="D269">
        <f t="shared" si="13"/>
        <v>0</v>
      </c>
      <c r="E269" t="str">
        <f t="shared" si="14"/>
        <v/>
      </c>
      <c r="K269">
        <v>264</v>
      </c>
    </row>
    <row r="270" spans="1:11" ht="16.5" x14ac:dyDescent="0.2">
      <c r="A270">
        <v>265</v>
      </c>
      <c r="B270" s="882">
        <f>実施計画様式!AD337</f>
        <v>0</v>
      </c>
      <c r="C270">
        <f t="shared" si="12"/>
        <v>0</v>
      </c>
      <c r="D270">
        <f t="shared" si="13"/>
        <v>0</v>
      </c>
      <c r="E270" t="str">
        <f t="shared" si="14"/>
        <v/>
      </c>
      <c r="K270">
        <v>265</v>
      </c>
    </row>
    <row r="271" spans="1:11" ht="16.5" x14ac:dyDescent="0.2">
      <c r="A271">
        <v>266</v>
      </c>
      <c r="B271" s="882">
        <f>実施計画様式!AD338</f>
        <v>0</v>
      </c>
      <c r="C271">
        <f t="shared" si="12"/>
        <v>0</v>
      </c>
      <c r="D271">
        <f t="shared" si="13"/>
        <v>0</v>
      </c>
      <c r="E271" t="str">
        <f t="shared" si="14"/>
        <v/>
      </c>
      <c r="K271">
        <v>266</v>
      </c>
    </row>
    <row r="272" spans="1:11" ht="16.5" x14ac:dyDescent="0.2">
      <c r="A272">
        <v>267</v>
      </c>
      <c r="B272" s="882">
        <f>実施計画様式!AD339</f>
        <v>0</v>
      </c>
      <c r="C272">
        <f t="shared" si="12"/>
        <v>0</v>
      </c>
      <c r="D272">
        <f t="shared" si="13"/>
        <v>0</v>
      </c>
      <c r="E272" t="str">
        <f t="shared" si="14"/>
        <v/>
      </c>
      <c r="K272">
        <v>267</v>
      </c>
    </row>
    <row r="273" spans="1:11" ht="16.5" x14ac:dyDescent="0.2">
      <c r="A273">
        <v>268</v>
      </c>
      <c r="B273" s="882">
        <f>実施計画様式!AD340</f>
        <v>0</v>
      </c>
      <c r="C273">
        <f t="shared" si="12"/>
        <v>0</v>
      </c>
      <c r="D273">
        <f t="shared" si="13"/>
        <v>0</v>
      </c>
      <c r="E273" t="str">
        <f t="shared" si="14"/>
        <v/>
      </c>
      <c r="K273">
        <v>268</v>
      </c>
    </row>
    <row r="274" spans="1:11" ht="16.5" x14ac:dyDescent="0.2">
      <c r="A274">
        <v>269</v>
      </c>
      <c r="B274" s="882">
        <f>実施計画様式!AD341</f>
        <v>0</v>
      </c>
      <c r="C274">
        <f t="shared" si="12"/>
        <v>0</v>
      </c>
      <c r="D274">
        <f t="shared" si="13"/>
        <v>0</v>
      </c>
      <c r="E274" t="str">
        <f t="shared" si="14"/>
        <v/>
      </c>
      <c r="K274">
        <v>269</v>
      </c>
    </row>
    <row r="275" spans="1:11" ht="16.5" x14ac:dyDescent="0.2">
      <c r="A275">
        <v>270</v>
      </c>
      <c r="B275" s="882">
        <f>実施計画様式!AD342</f>
        <v>0</v>
      </c>
      <c r="C275">
        <f t="shared" si="12"/>
        <v>0</v>
      </c>
      <c r="D275">
        <f t="shared" si="13"/>
        <v>0</v>
      </c>
      <c r="E275" t="str">
        <f t="shared" si="14"/>
        <v/>
      </c>
      <c r="K275">
        <v>270</v>
      </c>
    </row>
    <row r="276" spans="1:11" ht="16.5" x14ac:dyDescent="0.2">
      <c r="A276">
        <v>271</v>
      </c>
      <c r="B276" s="882">
        <f>実施計画様式!AD343</f>
        <v>0</v>
      </c>
      <c r="C276">
        <f t="shared" si="12"/>
        <v>0</v>
      </c>
      <c r="D276">
        <f t="shared" si="13"/>
        <v>0</v>
      </c>
      <c r="E276" t="str">
        <f t="shared" si="14"/>
        <v/>
      </c>
      <c r="K276">
        <v>271</v>
      </c>
    </row>
    <row r="277" spans="1:11" ht="16.5" x14ac:dyDescent="0.2">
      <c r="A277">
        <v>272</v>
      </c>
      <c r="B277" s="882">
        <f>実施計画様式!AD344</f>
        <v>0</v>
      </c>
      <c r="C277">
        <f t="shared" si="12"/>
        <v>0</v>
      </c>
      <c r="D277">
        <f t="shared" si="13"/>
        <v>0</v>
      </c>
      <c r="E277" t="str">
        <f t="shared" si="14"/>
        <v/>
      </c>
      <c r="K277">
        <v>272</v>
      </c>
    </row>
    <row r="278" spans="1:11" ht="16.5" x14ac:dyDescent="0.2">
      <c r="A278">
        <v>273</v>
      </c>
      <c r="B278" s="882">
        <f>実施計画様式!AD345</f>
        <v>0</v>
      </c>
      <c r="C278">
        <f t="shared" si="12"/>
        <v>0</v>
      </c>
      <c r="D278">
        <f t="shared" si="13"/>
        <v>0</v>
      </c>
      <c r="E278" t="str">
        <f t="shared" si="14"/>
        <v/>
      </c>
      <c r="K278">
        <v>273</v>
      </c>
    </row>
    <row r="279" spans="1:11" ht="16.5" x14ac:dyDescent="0.2">
      <c r="A279">
        <v>274</v>
      </c>
      <c r="B279" s="882">
        <f>実施計画様式!AD346</f>
        <v>0</v>
      </c>
      <c r="C279">
        <f t="shared" si="12"/>
        <v>0</v>
      </c>
      <c r="D279">
        <f t="shared" si="13"/>
        <v>0</v>
      </c>
      <c r="E279" t="str">
        <f t="shared" si="14"/>
        <v/>
      </c>
      <c r="K279">
        <v>274</v>
      </c>
    </row>
    <row r="280" spans="1:11" ht="16.5" x14ac:dyDescent="0.2">
      <c r="A280">
        <v>275</v>
      </c>
      <c r="B280" s="882">
        <f>実施計画様式!AD347</f>
        <v>0</v>
      </c>
      <c r="C280">
        <f t="shared" si="12"/>
        <v>0</v>
      </c>
      <c r="D280">
        <f t="shared" si="13"/>
        <v>0</v>
      </c>
      <c r="E280" t="str">
        <f t="shared" si="14"/>
        <v/>
      </c>
      <c r="K280">
        <v>275</v>
      </c>
    </row>
    <row r="281" spans="1:11" ht="16.5" x14ac:dyDescent="0.2">
      <c r="A281">
        <v>276</v>
      </c>
      <c r="B281" s="882">
        <f>実施計画様式!AD348</f>
        <v>0</v>
      </c>
      <c r="C281">
        <f t="shared" si="12"/>
        <v>0</v>
      </c>
      <c r="D281">
        <f t="shared" si="13"/>
        <v>0</v>
      </c>
      <c r="E281" t="str">
        <f t="shared" si="14"/>
        <v/>
      </c>
      <c r="K281">
        <v>276</v>
      </c>
    </row>
    <row r="282" spans="1:11" ht="16.5" x14ac:dyDescent="0.2">
      <c r="A282">
        <v>277</v>
      </c>
      <c r="B282" s="882">
        <f>実施計画様式!AD349</f>
        <v>0</v>
      </c>
      <c r="C282">
        <f t="shared" si="12"/>
        <v>0</v>
      </c>
      <c r="D282">
        <f t="shared" si="13"/>
        <v>0</v>
      </c>
      <c r="E282" t="str">
        <f t="shared" si="14"/>
        <v/>
      </c>
      <c r="K282">
        <v>277</v>
      </c>
    </row>
    <row r="283" spans="1:11" ht="16.5" x14ac:dyDescent="0.2">
      <c r="A283">
        <v>278</v>
      </c>
      <c r="B283" s="882">
        <f>実施計画様式!AD350</f>
        <v>0</v>
      </c>
      <c r="C283">
        <f t="shared" si="12"/>
        <v>0</v>
      </c>
      <c r="D283">
        <f t="shared" si="13"/>
        <v>0</v>
      </c>
      <c r="E283" t="str">
        <f t="shared" si="14"/>
        <v/>
      </c>
      <c r="K283">
        <v>278</v>
      </c>
    </row>
    <row r="284" spans="1:11" ht="16.5" x14ac:dyDescent="0.2">
      <c r="A284">
        <v>279</v>
      </c>
      <c r="B284" s="882">
        <f>実施計画様式!AD351</f>
        <v>0</v>
      </c>
      <c r="C284">
        <f t="shared" si="12"/>
        <v>0</v>
      </c>
      <c r="D284">
        <f t="shared" si="13"/>
        <v>0</v>
      </c>
      <c r="E284" t="str">
        <f t="shared" si="14"/>
        <v/>
      </c>
      <c r="K284">
        <v>279</v>
      </c>
    </row>
    <row r="285" spans="1:11" ht="16.5" x14ac:dyDescent="0.2">
      <c r="A285">
        <v>280</v>
      </c>
      <c r="B285" s="882">
        <f>実施計画様式!AD352</f>
        <v>0</v>
      </c>
      <c r="C285">
        <f t="shared" si="12"/>
        <v>0</v>
      </c>
      <c r="D285">
        <f t="shared" si="13"/>
        <v>0</v>
      </c>
      <c r="E285" t="str">
        <f t="shared" si="14"/>
        <v/>
      </c>
      <c r="K285">
        <v>280</v>
      </c>
    </row>
    <row r="286" spans="1:11" ht="16.5" x14ac:dyDescent="0.2">
      <c r="A286">
        <v>281</v>
      </c>
      <c r="B286" s="882">
        <f>実施計画様式!AD353</f>
        <v>0</v>
      </c>
      <c r="C286">
        <f t="shared" si="12"/>
        <v>0</v>
      </c>
      <c r="D286">
        <f t="shared" si="13"/>
        <v>0</v>
      </c>
      <c r="E286" t="str">
        <f t="shared" si="14"/>
        <v/>
      </c>
      <c r="K286">
        <v>281</v>
      </c>
    </row>
    <row r="287" spans="1:11" ht="16.5" x14ac:dyDescent="0.2">
      <c r="A287">
        <v>282</v>
      </c>
      <c r="B287" s="882">
        <f>実施計画様式!AD354</f>
        <v>0</v>
      </c>
      <c r="C287">
        <f t="shared" si="12"/>
        <v>0</v>
      </c>
      <c r="D287">
        <f t="shared" si="13"/>
        <v>0</v>
      </c>
      <c r="E287" t="str">
        <f t="shared" si="14"/>
        <v/>
      </c>
      <c r="K287">
        <v>282</v>
      </c>
    </row>
    <row r="288" spans="1:11" ht="16.5" x14ac:dyDescent="0.2">
      <c r="A288">
        <v>283</v>
      </c>
      <c r="B288" s="882">
        <f>実施計画様式!AD355</f>
        <v>0</v>
      </c>
      <c r="C288">
        <f t="shared" si="12"/>
        <v>0</v>
      </c>
      <c r="D288">
        <f t="shared" si="13"/>
        <v>0</v>
      </c>
      <c r="E288" t="str">
        <f t="shared" si="14"/>
        <v/>
      </c>
      <c r="K288">
        <v>283</v>
      </c>
    </row>
    <row r="289" spans="1:11" ht="16.5" x14ac:dyDescent="0.2">
      <c r="A289">
        <v>284</v>
      </c>
      <c r="B289" s="882">
        <f>実施計画様式!AD356</f>
        <v>0</v>
      </c>
      <c r="C289">
        <f t="shared" si="12"/>
        <v>0</v>
      </c>
      <c r="D289">
        <f t="shared" si="13"/>
        <v>0</v>
      </c>
      <c r="E289" t="str">
        <f t="shared" si="14"/>
        <v/>
      </c>
      <c r="K289">
        <v>284</v>
      </c>
    </row>
    <row r="290" spans="1:11" ht="16.5" x14ac:dyDescent="0.2">
      <c r="A290">
        <v>285</v>
      </c>
      <c r="B290" s="882">
        <f>実施計画様式!AD357</f>
        <v>0</v>
      </c>
      <c r="C290">
        <f t="shared" si="12"/>
        <v>0</v>
      </c>
      <c r="D290">
        <f t="shared" si="13"/>
        <v>0</v>
      </c>
      <c r="E290" t="str">
        <f t="shared" si="14"/>
        <v/>
      </c>
      <c r="K290">
        <v>285</v>
      </c>
    </row>
    <row r="291" spans="1:11" ht="16.5" x14ac:dyDescent="0.2">
      <c r="A291">
        <v>286</v>
      </c>
      <c r="B291" s="882">
        <f>実施計画様式!AD358</f>
        <v>0</v>
      </c>
      <c r="C291">
        <f t="shared" si="12"/>
        <v>0</v>
      </c>
      <c r="D291">
        <f t="shared" si="13"/>
        <v>0</v>
      </c>
      <c r="E291" t="str">
        <f t="shared" si="14"/>
        <v/>
      </c>
      <c r="K291">
        <v>286</v>
      </c>
    </row>
    <row r="292" spans="1:11" ht="16.5" x14ac:dyDescent="0.2">
      <c r="A292">
        <v>287</v>
      </c>
      <c r="B292" s="882">
        <f>実施計画様式!AD359</f>
        <v>0</v>
      </c>
      <c r="C292">
        <f t="shared" si="12"/>
        <v>0</v>
      </c>
      <c r="D292">
        <f t="shared" si="13"/>
        <v>0</v>
      </c>
      <c r="E292" t="str">
        <f t="shared" si="14"/>
        <v/>
      </c>
      <c r="K292">
        <v>287</v>
      </c>
    </row>
    <row r="293" spans="1:11" ht="16.5" x14ac:dyDescent="0.2">
      <c r="A293">
        <v>288</v>
      </c>
      <c r="B293" s="882">
        <f>実施計画様式!AD360</f>
        <v>0</v>
      </c>
      <c r="C293">
        <f t="shared" si="12"/>
        <v>0</v>
      </c>
      <c r="D293">
        <f t="shared" si="13"/>
        <v>0</v>
      </c>
      <c r="E293" t="str">
        <f t="shared" si="14"/>
        <v/>
      </c>
      <c r="K293">
        <v>288</v>
      </c>
    </row>
    <row r="294" spans="1:11" ht="16.5" x14ac:dyDescent="0.2">
      <c r="A294">
        <v>289</v>
      </c>
      <c r="B294" s="882">
        <f>実施計画様式!AD361</f>
        <v>0</v>
      </c>
      <c r="C294">
        <f t="shared" si="12"/>
        <v>0</v>
      </c>
      <c r="D294">
        <f t="shared" si="13"/>
        <v>0</v>
      </c>
      <c r="E294" t="str">
        <f t="shared" si="14"/>
        <v/>
      </c>
      <c r="K294">
        <v>289</v>
      </c>
    </row>
    <row r="295" spans="1:11" ht="16.5" x14ac:dyDescent="0.2">
      <c r="A295">
        <v>290</v>
      </c>
      <c r="B295" s="882">
        <f>実施計画様式!AD362</f>
        <v>0</v>
      </c>
      <c r="C295">
        <f t="shared" si="12"/>
        <v>0</v>
      </c>
      <c r="D295">
        <f t="shared" si="13"/>
        <v>0</v>
      </c>
      <c r="E295" t="str">
        <f t="shared" si="14"/>
        <v/>
      </c>
      <c r="K295">
        <v>290</v>
      </c>
    </row>
    <row r="296" spans="1:11" ht="16.5" x14ac:dyDescent="0.2">
      <c r="A296">
        <v>291</v>
      </c>
      <c r="B296" s="882">
        <f>実施計画様式!AD363</f>
        <v>0</v>
      </c>
      <c r="C296">
        <f t="shared" si="12"/>
        <v>0</v>
      </c>
      <c r="D296">
        <f t="shared" si="13"/>
        <v>0</v>
      </c>
      <c r="E296" t="str">
        <f t="shared" si="14"/>
        <v/>
      </c>
      <c r="K296">
        <v>291</v>
      </c>
    </row>
    <row r="297" spans="1:11" ht="16.5" x14ac:dyDescent="0.2">
      <c r="A297">
        <v>292</v>
      </c>
      <c r="B297" s="882">
        <f>実施計画様式!AD364</f>
        <v>0</v>
      </c>
      <c r="C297">
        <f t="shared" si="12"/>
        <v>0</v>
      </c>
      <c r="D297">
        <f t="shared" si="13"/>
        <v>0</v>
      </c>
      <c r="E297" t="str">
        <f t="shared" si="14"/>
        <v/>
      </c>
      <c r="K297">
        <v>292</v>
      </c>
    </row>
    <row r="298" spans="1:11" ht="16.5" x14ac:dyDescent="0.2">
      <c r="A298">
        <v>293</v>
      </c>
      <c r="B298" s="882">
        <f>実施計画様式!AD365</f>
        <v>0</v>
      </c>
      <c r="C298">
        <f t="shared" si="12"/>
        <v>0</v>
      </c>
      <c r="D298">
        <f t="shared" si="13"/>
        <v>0</v>
      </c>
      <c r="E298" t="str">
        <f t="shared" si="14"/>
        <v/>
      </c>
      <c r="K298">
        <v>293</v>
      </c>
    </row>
    <row r="299" spans="1:11" ht="16.5" x14ac:dyDescent="0.2">
      <c r="A299">
        <v>294</v>
      </c>
      <c r="B299" s="882">
        <f>実施計画様式!AD366</f>
        <v>0</v>
      </c>
      <c r="C299">
        <f t="shared" si="12"/>
        <v>0</v>
      </c>
      <c r="D299">
        <f t="shared" si="13"/>
        <v>0</v>
      </c>
      <c r="E299" t="str">
        <f t="shared" si="14"/>
        <v/>
      </c>
      <c r="K299">
        <v>294</v>
      </c>
    </row>
    <row r="300" spans="1:11" ht="16.5" x14ac:dyDescent="0.2">
      <c r="A300">
        <v>295</v>
      </c>
      <c r="B300" s="882">
        <f>実施計画様式!AD367</f>
        <v>0</v>
      </c>
      <c r="C300">
        <f t="shared" si="12"/>
        <v>0</v>
      </c>
      <c r="D300">
        <f t="shared" si="13"/>
        <v>0</v>
      </c>
      <c r="E300" t="str">
        <f t="shared" si="14"/>
        <v/>
      </c>
      <c r="K300">
        <v>295</v>
      </c>
    </row>
    <row r="301" spans="1:11" ht="16.5" x14ac:dyDescent="0.2">
      <c r="A301">
        <v>296</v>
      </c>
      <c r="B301" s="882">
        <f>実施計画様式!AD368</f>
        <v>0</v>
      </c>
      <c r="C301">
        <f t="shared" si="12"/>
        <v>0</v>
      </c>
      <c r="D301">
        <f t="shared" si="13"/>
        <v>0</v>
      </c>
      <c r="E301" t="str">
        <f t="shared" si="14"/>
        <v/>
      </c>
      <c r="K301">
        <v>296</v>
      </c>
    </row>
    <row r="302" spans="1:11" ht="16.5" x14ac:dyDescent="0.2">
      <c r="A302">
        <v>297</v>
      </c>
      <c r="B302" s="882">
        <f>実施計画様式!AD369</f>
        <v>0</v>
      </c>
      <c r="C302">
        <f t="shared" si="12"/>
        <v>0</v>
      </c>
      <c r="D302">
        <f t="shared" si="13"/>
        <v>0</v>
      </c>
      <c r="E302" t="str">
        <f t="shared" si="14"/>
        <v/>
      </c>
      <c r="K302">
        <v>297</v>
      </c>
    </row>
    <row r="303" spans="1:11" ht="16.5" x14ac:dyDescent="0.2">
      <c r="A303">
        <v>298</v>
      </c>
      <c r="B303" s="882">
        <f>実施計画様式!AD370</f>
        <v>0</v>
      </c>
      <c r="C303">
        <f t="shared" si="12"/>
        <v>0</v>
      </c>
      <c r="D303">
        <f t="shared" si="13"/>
        <v>0</v>
      </c>
      <c r="E303" t="str">
        <f t="shared" si="14"/>
        <v/>
      </c>
      <c r="K303">
        <v>298</v>
      </c>
    </row>
    <row r="304" spans="1:11" ht="16.5" x14ac:dyDescent="0.2">
      <c r="A304">
        <v>299</v>
      </c>
      <c r="B304" s="882">
        <f>実施計画様式!AD371</f>
        <v>0</v>
      </c>
      <c r="C304">
        <f t="shared" si="12"/>
        <v>0</v>
      </c>
      <c r="D304">
        <f t="shared" si="13"/>
        <v>0</v>
      </c>
      <c r="E304" t="str">
        <f t="shared" si="14"/>
        <v/>
      </c>
      <c r="K304">
        <v>299</v>
      </c>
    </row>
    <row r="305" spans="1:11" ht="16.5" x14ac:dyDescent="0.2">
      <c r="A305">
        <v>300</v>
      </c>
      <c r="B305" s="882">
        <f>実施計画様式!AD372</f>
        <v>0</v>
      </c>
      <c r="C305">
        <f t="shared" si="12"/>
        <v>0</v>
      </c>
      <c r="D305">
        <f t="shared" si="13"/>
        <v>0</v>
      </c>
      <c r="E305" t="str">
        <f t="shared" si="14"/>
        <v/>
      </c>
      <c r="K305">
        <v>300</v>
      </c>
    </row>
    <row r="306" spans="1:11" ht="16.5" x14ac:dyDescent="0.2">
      <c r="A306">
        <v>301</v>
      </c>
      <c r="B306" s="882">
        <f>実施計画様式!AD373</f>
        <v>0</v>
      </c>
      <c r="C306">
        <f t="shared" si="12"/>
        <v>0</v>
      </c>
      <c r="D306">
        <f t="shared" si="13"/>
        <v>0</v>
      </c>
      <c r="E306" t="str">
        <f t="shared" si="14"/>
        <v/>
      </c>
      <c r="K306">
        <v>301</v>
      </c>
    </row>
    <row r="307" spans="1:11" ht="16.5" x14ac:dyDescent="0.2">
      <c r="A307">
        <v>302</v>
      </c>
      <c r="B307" s="882">
        <f>実施計画様式!AD374</f>
        <v>0</v>
      </c>
      <c r="C307">
        <f t="shared" si="12"/>
        <v>0</v>
      </c>
      <c r="D307">
        <f t="shared" si="13"/>
        <v>0</v>
      </c>
      <c r="E307" t="str">
        <f t="shared" si="14"/>
        <v/>
      </c>
      <c r="K307">
        <v>302</v>
      </c>
    </row>
    <row r="308" spans="1:11" ht="16.5" x14ac:dyDescent="0.2">
      <c r="A308">
        <v>303</v>
      </c>
      <c r="B308" s="882">
        <f>実施計画様式!AD375</f>
        <v>0</v>
      </c>
      <c r="C308">
        <f t="shared" si="12"/>
        <v>0</v>
      </c>
      <c r="D308">
        <f t="shared" si="13"/>
        <v>0</v>
      </c>
      <c r="E308" t="str">
        <f t="shared" si="14"/>
        <v/>
      </c>
      <c r="K308">
        <v>303</v>
      </c>
    </row>
    <row r="309" spans="1:11" ht="16.5" x14ac:dyDescent="0.2">
      <c r="A309">
        <v>304</v>
      </c>
      <c r="B309" s="882">
        <f>実施計画様式!AD376</f>
        <v>0</v>
      </c>
      <c r="C309">
        <f t="shared" si="12"/>
        <v>0</v>
      </c>
      <c r="D309">
        <f t="shared" si="13"/>
        <v>0</v>
      </c>
      <c r="E309" t="str">
        <f t="shared" si="14"/>
        <v/>
      </c>
      <c r="K309">
        <v>304</v>
      </c>
    </row>
    <row r="310" spans="1:11" ht="16.5" x14ac:dyDescent="0.2">
      <c r="A310">
        <v>305</v>
      </c>
      <c r="B310" s="882">
        <f>実施計画様式!AD377</f>
        <v>0</v>
      </c>
      <c r="C310">
        <f t="shared" si="12"/>
        <v>0</v>
      </c>
      <c r="D310">
        <f t="shared" si="13"/>
        <v>0</v>
      </c>
      <c r="E310" t="str">
        <f t="shared" si="14"/>
        <v/>
      </c>
      <c r="K310">
        <v>305</v>
      </c>
    </row>
    <row r="311" spans="1:11" ht="16.5" x14ac:dyDescent="0.2">
      <c r="A311">
        <v>306</v>
      </c>
      <c r="B311" s="882">
        <f>実施計画様式!AD378</f>
        <v>0</v>
      </c>
      <c r="C311">
        <f t="shared" si="12"/>
        <v>0</v>
      </c>
      <c r="D311">
        <f t="shared" si="13"/>
        <v>0</v>
      </c>
      <c r="E311" t="str">
        <f t="shared" si="14"/>
        <v/>
      </c>
      <c r="K311">
        <v>306</v>
      </c>
    </row>
    <row r="312" spans="1:11" ht="16.5" x14ac:dyDescent="0.2">
      <c r="A312">
        <v>307</v>
      </c>
      <c r="B312" s="882">
        <f>実施計画様式!AD379</f>
        <v>0</v>
      </c>
      <c r="C312">
        <f t="shared" si="12"/>
        <v>0</v>
      </c>
      <c r="D312">
        <f t="shared" si="13"/>
        <v>0</v>
      </c>
      <c r="E312" t="str">
        <f t="shared" si="14"/>
        <v/>
      </c>
      <c r="K312">
        <v>307</v>
      </c>
    </row>
    <row r="313" spans="1:11" ht="16.5" x14ac:dyDescent="0.2">
      <c r="A313">
        <v>308</v>
      </c>
      <c r="B313" s="882">
        <f>実施計画様式!AD380</f>
        <v>0</v>
      </c>
      <c r="C313">
        <f t="shared" si="12"/>
        <v>0</v>
      </c>
      <c r="D313">
        <f t="shared" si="13"/>
        <v>0</v>
      </c>
      <c r="E313" t="str">
        <f t="shared" si="14"/>
        <v/>
      </c>
      <c r="K313">
        <v>308</v>
      </c>
    </row>
    <row r="314" spans="1:11" ht="16.5" x14ac:dyDescent="0.2">
      <c r="A314">
        <v>309</v>
      </c>
      <c r="B314" s="882">
        <f>実施計画様式!AD381</f>
        <v>0</v>
      </c>
      <c r="C314">
        <f t="shared" si="12"/>
        <v>0</v>
      </c>
      <c r="D314">
        <f t="shared" si="13"/>
        <v>0</v>
      </c>
      <c r="E314" t="str">
        <f t="shared" si="14"/>
        <v/>
      </c>
      <c r="K314">
        <v>309</v>
      </c>
    </row>
    <row r="315" spans="1:11" ht="16.5" x14ac:dyDescent="0.2">
      <c r="A315">
        <v>310</v>
      </c>
      <c r="B315" s="882">
        <f>実施計画様式!AD382</f>
        <v>0</v>
      </c>
      <c r="C315">
        <f t="shared" si="12"/>
        <v>0</v>
      </c>
      <c r="D315">
        <f t="shared" si="13"/>
        <v>0</v>
      </c>
      <c r="E315" t="str">
        <f t="shared" si="14"/>
        <v/>
      </c>
      <c r="K315">
        <v>310</v>
      </c>
    </row>
    <row r="316" spans="1:11" ht="16.5" x14ac:dyDescent="0.2">
      <c r="A316">
        <v>311</v>
      </c>
      <c r="B316" s="882">
        <f>実施計画様式!AD383</f>
        <v>0</v>
      </c>
      <c r="C316">
        <f t="shared" si="12"/>
        <v>0</v>
      </c>
      <c r="D316">
        <f t="shared" si="13"/>
        <v>0</v>
      </c>
      <c r="E316" t="str">
        <f t="shared" si="14"/>
        <v/>
      </c>
      <c r="K316">
        <v>311</v>
      </c>
    </row>
    <row r="317" spans="1:11" ht="16.5" x14ac:dyDescent="0.2">
      <c r="A317">
        <v>312</v>
      </c>
      <c r="B317" s="882">
        <f>実施計画様式!AD384</f>
        <v>0</v>
      </c>
      <c r="C317">
        <f t="shared" si="12"/>
        <v>0</v>
      </c>
      <c r="D317">
        <f t="shared" si="13"/>
        <v>0</v>
      </c>
      <c r="E317" t="str">
        <f t="shared" si="14"/>
        <v/>
      </c>
      <c r="K317">
        <v>312</v>
      </c>
    </row>
    <row r="318" spans="1:11" ht="16.5" x14ac:dyDescent="0.2">
      <c r="A318">
        <v>313</v>
      </c>
      <c r="B318" s="882">
        <f>実施計画様式!AD385</f>
        <v>0</v>
      </c>
      <c r="C318">
        <f t="shared" si="12"/>
        <v>0</v>
      </c>
      <c r="D318">
        <f t="shared" si="13"/>
        <v>0</v>
      </c>
      <c r="E318" t="str">
        <f t="shared" si="14"/>
        <v/>
      </c>
      <c r="K318">
        <v>313</v>
      </c>
    </row>
    <row r="319" spans="1:11" ht="16.5" x14ac:dyDescent="0.2">
      <c r="A319">
        <v>314</v>
      </c>
      <c r="B319" s="882">
        <f>実施計画様式!AD386</f>
        <v>0</v>
      </c>
      <c r="C319">
        <f t="shared" si="12"/>
        <v>0</v>
      </c>
      <c r="D319">
        <f t="shared" si="13"/>
        <v>0</v>
      </c>
      <c r="E319" t="str">
        <f t="shared" si="14"/>
        <v/>
      </c>
      <c r="K319">
        <v>314</v>
      </c>
    </row>
    <row r="320" spans="1:11" ht="16.5" x14ac:dyDescent="0.2">
      <c r="A320">
        <v>315</v>
      </c>
      <c r="B320" s="882">
        <f>実施計画様式!AD387</f>
        <v>0</v>
      </c>
      <c r="C320">
        <f t="shared" si="12"/>
        <v>0</v>
      </c>
      <c r="D320">
        <f t="shared" si="13"/>
        <v>0</v>
      </c>
      <c r="E320" t="str">
        <f t="shared" si="14"/>
        <v/>
      </c>
      <c r="K320">
        <v>315</v>
      </c>
    </row>
    <row r="321" spans="1:11" ht="16.5" x14ac:dyDescent="0.2">
      <c r="A321">
        <v>316</v>
      </c>
      <c r="B321" s="882">
        <f>実施計画様式!AD388</f>
        <v>0</v>
      </c>
      <c r="C321">
        <f t="shared" si="12"/>
        <v>0</v>
      </c>
      <c r="D321">
        <f t="shared" si="13"/>
        <v>0</v>
      </c>
      <c r="E321" t="str">
        <f t="shared" si="14"/>
        <v/>
      </c>
      <c r="K321">
        <v>316</v>
      </c>
    </row>
    <row r="322" spans="1:11" ht="16.5" x14ac:dyDescent="0.2">
      <c r="A322">
        <v>317</v>
      </c>
      <c r="B322" s="882">
        <f>実施計画様式!AD389</f>
        <v>0</v>
      </c>
      <c r="C322">
        <f t="shared" si="12"/>
        <v>0</v>
      </c>
      <c r="D322">
        <f t="shared" si="13"/>
        <v>0</v>
      </c>
      <c r="E322" t="str">
        <f t="shared" si="14"/>
        <v/>
      </c>
      <c r="K322">
        <v>317</v>
      </c>
    </row>
    <row r="323" spans="1:11" ht="16.5" x14ac:dyDescent="0.2">
      <c r="A323">
        <v>318</v>
      </c>
      <c r="B323" s="882">
        <f>実施計画様式!AD390</f>
        <v>0</v>
      </c>
      <c r="C323">
        <f t="shared" si="12"/>
        <v>0</v>
      </c>
      <c r="D323">
        <f t="shared" si="13"/>
        <v>0</v>
      </c>
      <c r="E323" t="str">
        <f t="shared" si="14"/>
        <v/>
      </c>
      <c r="K323">
        <v>318</v>
      </c>
    </row>
    <row r="324" spans="1:11" ht="16.5" x14ac:dyDescent="0.2">
      <c r="A324">
        <v>319</v>
      </c>
      <c r="B324" s="882">
        <f>実施計画様式!AD391</f>
        <v>0</v>
      </c>
      <c r="C324">
        <f t="shared" si="12"/>
        <v>0</v>
      </c>
      <c r="D324">
        <f t="shared" si="13"/>
        <v>0</v>
      </c>
      <c r="E324" t="str">
        <f t="shared" si="14"/>
        <v/>
      </c>
      <c r="K324">
        <v>319</v>
      </c>
    </row>
    <row r="325" spans="1:11" ht="16.5" x14ac:dyDescent="0.2">
      <c r="A325">
        <v>320</v>
      </c>
      <c r="B325" s="882">
        <f>実施計画様式!AD392</f>
        <v>0</v>
      </c>
      <c r="C325">
        <f t="shared" si="12"/>
        <v>0</v>
      </c>
      <c r="D325">
        <f t="shared" si="13"/>
        <v>0</v>
      </c>
      <c r="E325" t="str">
        <f t="shared" si="14"/>
        <v/>
      </c>
      <c r="K325">
        <v>320</v>
      </c>
    </row>
    <row r="326" spans="1:11" ht="16.5" x14ac:dyDescent="0.2">
      <c r="A326">
        <v>321</v>
      </c>
      <c r="B326" s="882">
        <f>実施計画様式!AD393</f>
        <v>0</v>
      </c>
      <c r="C326">
        <f t="shared" si="12"/>
        <v>0</v>
      </c>
      <c r="D326">
        <f t="shared" si="13"/>
        <v>0</v>
      </c>
      <c r="E326" t="str">
        <f t="shared" si="14"/>
        <v/>
      </c>
      <c r="K326">
        <v>321</v>
      </c>
    </row>
    <row r="327" spans="1:11" ht="16.5" x14ac:dyDescent="0.2">
      <c r="A327">
        <v>322</v>
      </c>
      <c r="B327" s="882">
        <f>実施計画様式!AD394</f>
        <v>0</v>
      </c>
      <c r="C327">
        <f t="shared" ref="C327:C390" si="15">IF(B327="○",1,0)</f>
        <v>0</v>
      </c>
      <c r="D327">
        <f t="shared" ref="D327:D390" si="16">A327*C327</f>
        <v>0</v>
      </c>
      <c r="E327" t="str">
        <f t="shared" ref="E327:E390" si="17">IFERROR(VLOOKUP(D327,$K$6:$K$405,1,FALSE),"")</f>
        <v/>
      </c>
      <c r="K327">
        <v>322</v>
      </c>
    </row>
    <row r="328" spans="1:11" ht="16.5" x14ac:dyDescent="0.2">
      <c r="A328">
        <v>323</v>
      </c>
      <c r="B328" s="882">
        <f>実施計画様式!AD395</f>
        <v>0</v>
      </c>
      <c r="C328">
        <f t="shared" si="15"/>
        <v>0</v>
      </c>
      <c r="D328">
        <f t="shared" si="16"/>
        <v>0</v>
      </c>
      <c r="E328" t="str">
        <f t="shared" si="17"/>
        <v/>
      </c>
      <c r="K328">
        <v>323</v>
      </c>
    </row>
    <row r="329" spans="1:11" ht="16.5" x14ac:dyDescent="0.2">
      <c r="A329">
        <v>324</v>
      </c>
      <c r="B329" s="882">
        <f>実施計画様式!AD396</f>
        <v>0</v>
      </c>
      <c r="C329">
        <f t="shared" si="15"/>
        <v>0</v>
      </c>
      <c r="D329">
        <f t="shared" si="16"/>
        <v>0</v>
      </c>
      <c r="E329" t="str">
        <f t="shared" si="17"/>
        <v/>
      </c>
      <c r="K329">
        <v>324</v>
      </c>
    </row>
    <row r="330" spans="1:11" ht="16.5" x14ac:dyDescent="0.2">
      <c r="A330">
        <v>325</v>
      </c>
      <c r="B330" s="882">
        <f>実施計画様式!AD397</f>
        <v>0</v>
      </c>
      <c r="C330">
        <f t="shared" si="15"/>
        <v>0</v>
      </c>
      <c r="D330">
        <f t="shared" si="16"/>
        <v>0</v>
      </c>
      <c r="E330" t="str">
        <f t="shared" si="17"/>
        <v/>
      </c>
      <c r="K330">
        <v>325</v>
      </c>
    </row>
    <row r="331" spans="1:11" ht="16.5" x14ac:dyDescent="0.2">
      <c r="A331">
        <v>326</v>
      </c>
      <c r="B331" s="882">
        <f>実施計画様式!AD398</f>
        <v>0</v>
      </c>
      <c r="C331">
        <f t="shared" si="15"/>
        <v>0</v>
      </c>
      <c r="D331">
        <f t="shared" si="16"/>
        <v>0</v>
      </c>
      <c r="E331" t="str">
        <f t="shared" si="17"/>
        <v/>
      </c>
      <c r="K331">
        <v>326</v>
      </c>
    </row>
    <row r="332" spans="1:11" ht="16.5" x14ac:dyDescent="0.2">
      <c r="A332">
        <v>327</v>
      </c>
      <c r="B332" s="882">
        <f>実施計画様式!AD399</f>
        <v>0</v>
      </c>
      <c r="C332">
        <f t="shared" si="15"/>
        <v>0</v>
      </c>
      <c r="D332">
        <f t="shared" si="16"/>
        <v>0</v>
      </c>
      <c r="E332" t="str">
        <f t="shared" si="17"/>
        <v/>
      </c>
      <c r="K332">
        <v>327</v>
      </c>
    </row>
    <row r="333" spans="1:11" ht="16.5" x14ac:dyDescent="0.2">
      <c r="A333">
        <v>328</v>
      </c>
      <c r="B333" s="882">
        <f>実施計画様式!AD400</f>
        <v>0</v>
      </c>
      <c r="C333">
        <f t="shared" si="15"/>
        <v>0</v>
      </c>
      <c r="D333">
        <f t="shared" si="16"/>
        <v>0</v>
      </c>
      <c r="E333" t="str">
        <f t="shared" si="17"/>
        <v/>
      </c>
      <c r="K333">
        <v>328</v>
      </c>
    </row>
    <row r="334" spans="1:11" ht="16.5" x14ac:dyDescent="0.2">
      <c r="A334">
        <v>329</v>
      </c>
      <c r="B334" s="882">
        <f>実施計画様式!AD401</f>
        <v>0</v>
      </c>
      <c r="C334">
        <f t="shared" si="15"/>
        <v>0</v>
      </c>
      <c r="D334">
        <f t="shared" si="16"/>
        <v>0</v>
      </c>
      <c r="E334" t="str">
        <f t="shared" si="17"/>
        <v/>
      </c>
      <c r="K334">
        <v>329</v>
      </c>
    </row>
    <row r="335" spans="1:11" ht="16.5" x14ac:dyDescent="0.2">
      <c r="A335">
        <v>330</v>
      </c>
      <c r="B335" s="882">
        <f>実施計画様式!AD402</f>
        <v>0</v>
      </c>
      <c r="C335">
        <f t="shared" si="15"/>
        <v>0</v>
      </c>
      <c r="D335">
        <f t="shared" si="16"/>
        <v>0</v>
      </c>
      <c r="E335" t="str">
        <f t="shared" si="17"/>
        <v/>
      </c>
      <c r="K335">
        <v>330</v>
      </c>
    </row>
    <row r="336" spans="1:11" ht="16.5" x14ac:dyDescent="0.2">
      <c r="A336">
        <v>331</v>
      </c>
      <c r="B336" s="882">
        <f>実施計画様式!AD403</f>
        <v>0</v>
      </c>
      <c r="C336">
        <f t="shared" si="15"/>
        <v>0</v>
      </c>
      <c r="D336">
        <f t="shared" si="16"/>
        <v>0</v>
      </c>
      <c r="E336" t="str">
        <f t="shared" si="17"/>
        <v/>
      </c>
      <c r="K336">
        <v>331</v>
      </c>
    </row>
    <row r="337" spans="1:11" ht="16.5" x14ac:dyDescent="0.2">
      <c r="A337">
        <v>332</v>
      </c>
      <c r="B337" s="882">
        <f>実施計画様式!AD404</f>
        <v>0</v>
      </c>
      <c r="C337">
        <f t="shared" si="15"/>
        <v>0</v>
      </c>
      <c r="D337">
        <f t="shared" si="16"/>
        <v>0</v>
      </c>
      <c r="E337" t="str">
        <f t="shared" si="17"/>
        <v/>
      </c>
      <c r="K337">
        <v>332</v>
      </c>
    </row>
    <row r="338" spans="1:11" ht="16.5" x14ac:dyDescent="0.2">
      <c r="A338">
        <v>333</v>
      </c>
      <c r="B338" s="882">
        <f>実施計画様式!AD405</f>
        <v>0</v>
      </c>
      <c r="C338">
        <f t="shared" si="15"/>
        <v>0</v>
      </c>
      <c r="D338">
        <f t="shared" si="16"/>
        <v>0</v>
      </c>
      <c r="E338" t="str">
        <f t="shared" si="17"/>
        <v/>
      </c>
      <c r="K338">
        <v>333</v>
      </c>
    </row>
    <row r="339" spans="1:11" ht="16.5" x14ac:dyDescent="0.2">
      <c r="A339">
        <v>334</v>
      </c>
      <c r="B339" s="882">
        <f>実施計画様式!AD406</f>
        <v>0</v>
      </c>
      <c r="C339">
        <f t="shared" si="15"/>
        <v>0</v>
      </c>
      <c r="D339">
        <f t="shared" si="16"/>
        <v>0</v>
      </c>
      <c r="E339" t="str">
        <f t="shared" si="17"/>
        <v/>
      </c>
      <c r="K339">
        <v>334</v>
      </c>
    </row>
    <row r="340" spans="1:11" ht="16.5" x14ac:dyDescent="0.2">
      <c r="A340">
        <v>335</v>
      </c>
      <c r="B340" s="882">
        <f>実施計画様式!AD407</f>
        <v>0</v>
      </c>
      <c r="C340">
        <f t="shared" si="15"/>
        <v>0</v>
      </c>
      <c r="D340">
        <f t="shared" si="16"/>
        <v>0</v>
      </c>
      <c r="E340" t="str">
        <f t="shared" si="17"/>
        <v/>
      </c>
      <c r="K340">
        <v>335</v>
      </c>
    </row>
    <row r="341" spans="1:11" ht="16.5" x14ac:dyDescent="0.2">
      <c r="A341">
        <v>336</v>
      </c>
      <c r="B341" s="882">
        <f>実施計画様式!AD408</f>
        <v>0</v>
      </c>
      <c r="C341">
        <f t="shared" si="15"/>
        <v>0</v>
      </c>
      <c r="D341">
        <f t="shared" si="16"/>
        <v>0</v>
      </c>
      <c r="E341" t="str">
        <f t="shared" si="17"/>
        <v/>
      </c>
      <c r="K341">
        <v>336</v>
      </c>
    </row>
    <row r="342" spans="1:11" ht="16.5" x14ac:dyDescent="0.2">
      <c r="A342">
        <v>337</v>
      </c>
      <c r="B342" s="882">
        <f>実施計画様式!AD409</f>
        <v>0</v>
      </c>
      <c r="C342">
        <f t="shared" si="15"/>
        <v>0</v>
      </c>
      <c r="D342">
        <f t="shared" si="16"/>
        <v>0</v>
      </c>
      <c r="E342" t="str">
        <f t="shared" si="17"/>
        <v/>
      </c>
      <c r="K342">
        <v>337</v>
      </c>
    </row>
    <row r="343" spans="1:11" ht="16.5" x14ac:dyDescent="0.2">
      <c r="A343">
        <v>338</v>
      </c>
      <c r="B343" s="882">
        <f>実施計画様式!AD410</f>
        <v>0</v>
      </c>
      <c r="C343">
        <f t="shared" si="15"/>
        <v>0</v>
      </c>
      <c r="D343">
        <f t="shared" si="16"/>
        <v>0</v>
      </c>
      <c r="E343" t="str">
        <f t="shared" si="17"/>
        <v/>
      </c>
      <c r="K343">
        <v>338</v>
      </c>
    </row>
    <row r="344" spans="1:11" ht="16.5" x14ac:dyDescent="0.2">
      <c r="A344">
        <v>339</v>
      </c>
      <c r="B344" s="882">
        <f>実施計画様式!AD411</f>
        <v>0</v>
      </c>
      <c r="C344">
        <f t="shared" si="15"/>
        <v>0</v>
      </c>
      <c r="D344">
        <f t="shared" si="16"/>
        <v>0</v>
      </c>
      <c r="E344" t="str">
        <f t="shared" si="17"/>
        <v/>
      </c>
      <c r="K344">
        <v>339</v>
      </c>
    </row>
    <row r="345" spans="1:11" ht="16.5" x14ac:dyDescent="0.2">
      <c r="A345">
        <v>340</v>
      </c>
      <c r="B345" s="882">
        <f>実施計画様式!AD412</f>
        <v>0</v>
      </c>
      <c r="C345">
        <f t="shared" si="15"/>
        <v>0</v>
      </c>
      <c r="D345">
        <f t="shared" si="16"/>
        <v>0</v>
      </c>
      <c r="E345" t="str">
        <f t="shared" si="17"/>
        <v/>
      </c>
      <c r="K345">
        <v>340</v>
      </c>
    </row>
    <row r="346" spans="1:11" ht="16.5" x14ac:dyDescent="0.2">
      <c r="A346">
        <v>341</v>
      </c>
      <c r="B346" s="882">
        <f>実施計画様式!AD413</f>
        <v>0</v>
      </c>
      <c r="C346">
        <f t="shared" si="15"/>
        <v>0</v>
      </c>
      <c r="D346">
        <f t="shared" si="16"/>
        <v>0</v>
      </c>
      <c r="E346" t="str">
        <f t="shared" si="17"/>
        <v/>
      </c>
      <c r="K346">
        <v>341</v>
      </c>
    </row>
    <row r="347" spans="1:11" ht="16.5" x14ac:dyDescent="0.2">
      <c r="A347">
        <v>342</v>
      </c>
      <c r="B347" s="882">
        <f>実施計画様式!AD414</f>
        <v>0</v>
      </c>
      <c r="C347">
        <f t="shared" si="15"/>
        <v>0</v>
      </c>
      <c r="D347">
        <f t="shared" si="16"/>
        <v>0</v>
      </c>
      <c r="E347" t="str">
        <f t="shared" si="17"/>
        <v/>
      </c>
      <c r="K347">
        <v>342</v>
      </c>
    </row>
    <row r="348" spans="1:11" ht="16.5" x14ac:dyDescent="0.2">
      <c r="A348">
        <v>343</v>
      </c>
      <c r="B348" s="882">
        <f>実施計画様式!AD415</f>
        <v>0</v>
      </c>
      <c r="C348">
        <f t="shared" si="15"/>
        <v>0</v>
      </c>
      <c r="D348">
        <f t="shared" si="16"/>
        <v>0</v>
      </c>
      <c r="E348" t="str">
        <f t="shared" si="17"/>
        <v/>
      </c>
      <c r="K348">
        <v>343</v>
      </c>
    </row>
    <row r="349" spans="1:11" ht="16.5" x14ac:dyDescent="0.2">
      <c r="A349">
        <v>344</v>
      </c>
      <c r="B349" s="882">
        <f>実施計画様式!AD416</f>
        <v>0</v>
      </c>
      <c r="C349">
        <f t="shared" si="15"/>
        <v>0</v>
      </c>
      <c r="D349">
        <f t="shared" si="16"/>
        <v>0</v>
      </c>
      <c r="E349" t="str">
        <f t="shared" si="17"/>
        <v/>
      </c>
      <c r="K349">
        <v>344</v>
      </c>
    </row>
    <row r="350" spans="1:11" ht="16.5" x14ac:dyDescent="0.2">
      <c r="A350">
        <v>345</v>
      </c>
      <c r="B350" s="882">
        <f>実施計画様式!AD417</f>
        <v>0</v>
      </c>
      <c r="C350">
        <f t="shared" si="15"/>
        <v>0</v>
      </c>
      <c r="D350">
        <f t="shared" si="16"/>
        <v>0</v>
      </c>
      <c r="E350" t="str">
        <f t="shared" si="17"/>
        <v/>
      </c>
      <c r="K350">
        <v>345</v>
      </c>
    </row>
    <row r="351" spans="1:11" ht="16.5" x14ac:dyDescent="0.2">
      <c r="A351">
        <v>346</v>
      </c>
      <c r="B351" s="882">
        <f>実施計画様式!AD418</f>
        <v>0</v>
      </c>
      <c r="C351">
        <f t="shared" si="15"/>
        <v>0</v>
      </c>
      <c r="D351">
        <f t="shared" si="16"/>
        <v>0</v>
      </c>
      <c r="E351" t="str">
        <f t="shared" si="17"/>
        <v/>
      </c>
      <c r="K351">
        <v>346</v>
      </c>
    </row>
    <row r="352" spans="1:11" ht="16.5" x14ac:dyDescent="0.2">
      <c r="A352">
        <v>347</v>
      </c>
      <c r="B352" s="882">
        <f>実施計画様式!AD419</f>
        <v>0</v>
      </c>
      <c r="C352">
        <f t="shared" si="15"/>
        <v>0</v>
      </c>
      <c r="D352">
        <f t="shared" si="16"/>
        <v>0</v>
      </c>
      <c r="E352" t="str">
        <f t="shared" si="17"/>
        <v/>
      </c>
      <c r="K352">
        <v>347</v>
      </c>
    </row>
    <row r="353" spans="1:11" ht="16.5" x14ac:dyDescent="0.2">
      <c r="A353">
        <v>348</v>
      </c>
      <c r="B353" s="882">
        <f>実施計画様式!AD420</f>
        <v>0</v>
      </c>
      <c r="C353">
        <f t="shared" si="15"/>
        <v>0</v>
      </c>
      <c r="D353">
        <f t="shared" si="16"/>
        <v>0</v>
      </c>
      <c r="E353" t="str">
        <f t="shared" si="17"/>
        <v/>
      </c>
      <c r="K353">
        <v>348</v>
      </c>
    </row>
    <row r="354" spans="1:11" ht="16.5" x14ac:dyDescent="0.2">
      <c r="A354">
        <v>349</v>
      </c>
      <c r="B354" s="882">
        <f>実施計画様式!AD421</f>
        <v>0</v>
      </c>
      <c r="C354">
        <f t="shared" si="15"/>
        <v>0</v>
      </c>
      <c r="D354">
        <f t="shared" si="16"/>
        <v>0</v>
      </c>
      <c r="E354" t="str">
        <f t="shared" si="17"/>
        <v/>
      </c>
      <c r="K354">
        <v>349</v>
      </c>
    </row>
    <row r="355" spans="1:11" ht="16.5" x14ac:dyDescent="0.2">
      <c r="A355">
        <v>350</v>
      </c>
      <c r="B355" s="882">
        <f>実施計画様式!AD422</f>
        <v>0</v>
      </c>
      <c r="C355">
        <f t="shared" si="15"/>
        <v>0</v>
      </c>
      <c r="D355">
        <f t="shared" si="16"/>
        <v>0</v>
      </c>
      <c r="E355" t="str">
        <f t="shared" si="17"/>
        <v/>
      </c>
      <c r="K355">
        <v>350</v>
      </c>
    </row>
    <row r="356" spans="1:11" ht="16.5" x14ac:dyDescent="0.2">
      <c r="A356">
        <v>351</v>
      </c>
      <c r="B356" s="882">
        <f>実施計画様式!AD423</f>
        <v>0</v>
      </c>
      <c r="C356">
        <f t="shared" si="15"/>
        <v>0</v>
      </c>
      <c r="D356">
        <f t="shared" si="16"/>
        <v>0</v>
      </c>
      <c r="E356" t="str">
        <f t="shared" si="17"/>
        <v/>
      </c>
      <c r="K356">
        <v>351</v>
      </c>
    </row>
    <row r="357" spans="1:11" ht="16.5" x14ac:dyDescent="0.2">
      <c r="A357">
        <v>352</v>
      </c>
      <c r="B357" s="882">
        <f>実施計画様式!AD424</f>
        <v>0</v>
      </c>
      <c r="C357">
        <f t="shared" si="15"/>
        <v>0</v>
      </c>
      <c r="D357">
        <f t="shared" si="16"/>
        <v>0</v>
      </c>
      <c r="E357" t="str">
        <f t="shared" si="17"/>
        <v/>
      </c>
      <c r="K357">
        <v>352</v>
      </c>
    </row>
    <row r="358" spans="1:11" ht="16.5" x14ac:dyDescent="0.2">
      <c r="A358">
        <v>353</v>
      </c>
      <c r="B358" s="882">
        <f>実施計画様式!AD425</f>
        <v>0</v>
      </c>
      <c r="C358">
        <f t="shared" si="15"/>
        <v>0</v>
      </c>
      <c r="D358">
        <f t="shared" si="16"/>
        <v>0</v>
      </c>
      <c r="E358" t="str">
        <f t="shared" si="17"/>
        <v/>
      </c>
      <c r="K358">
        <v>353</v>
      </c>
    </row>
    <row r="359" spans="1:11" ht="16.5" x14ac:dyDescent="0.2">
      <c r="A359">
        <v>354</v>
      </c>
      <c r="B359" s="882">
        <f>実施計画様式!AD426</f>
        <v>0</v>
      </c>
      <c r="C359">
        <f t="shared" si="15"/>
        <v>0</v>
      </c>
      <c r="D359">
        <f t="shared" si="16"/>
        <v>0</v>
      </c>
      <c r="E359" t="str">
        <f t="shared" si="17"/>
        <v/>
      </c>
      <c r="K359">
        <v>354</v>
      </c>
    </row>
    <row r="360" spans="1:11" ht="16.5" x14ac:dyDescent="0.2">
      <c r="A360">
        <v>355</v>
      </c>
      <c r="B360" s="882">
        <f>実施計画様式!AD427</f>
        <v>0</v>
      </c>
      <c r="C360">
        <f t="shared" si="15"/>
        <v>0</v>
      </c>
      <c r="D360">
        <f t="shared" si="16"/>
        <v>0</v>
      </c>
      <c r="E360" t="str">
        <f t="shared" si="17"/>
        <v/>
      </c>
      <c r="K360">
        <v>355</v>
      </c>
    </row>
    <row r="361" spans="1:11" ht="16.5" x14ac:dyDescent="0.2">
      <c r="A361">
        <v>356</v>
      </c>
      <c r="B361" s="882">
        <f>実施計画様式!AD428</f>
        <v>0</v>
      </c>
      <c r="C361">
        <f t="shared" si="15"/>
        <v>0</v>
      </c>
      <c r="D361">
        <f t="shared" si="16"/>
        <v>0</v>
      </c>
      <c r="E361" t="str">
        <f t="shared" si="17"/>
        <v/>
      </c>
      <c r="K361">
        <v>356</v>
      </c>
    </row>
    <row r="362" spans="1:11" ht="16.5" x14ac:dyDescent="0.2">
      <c r="A362">
        <v>357</v>
      </c>
      <c r="B362" s="882">
        <f>実施計画様式!AD429</f>
        <v>0</v>
      </c>
      <c r="C362">
        <f t="shared" si="15"/>
        <v>0</v>
      </c>
      <c r="D362">
        <f t="shared" si="16"/>
        <v>0</v>
      </c>
      <c r="E362" t="str">
        <f t="shared" si="17"/>
        <v/>
      </c>
      <c r="K362">
        <v>357</v>
      </c>
    </row>
    <row r="363" spans="1:11" ht="16.5" x14ac:dyDescent="0.2">
      <c r="A363">
        <v>358</v>
      </c>
      <c r="B363" s="882">
        <f>実施計画様式!AD430</f>
        <v>0</v>
      </c>
      <c r="C363">
        <f t="shared" si="15"/>
        <v>0</v>
      </c>
      <c r="D363">
        <f t="shared" si="16"/>
        <v>0</v>
      </c>
      <c r="E363" t="str">
        <f t="shared" si="17"/>
        <v/>
      </c>
      <c r="K363">
        <v>358</v>
      </c>
    </row>
    <row r="364" spans="1:11" ht="16.5" x14ac:dyDescent="0.2">
      <c r="A364">
        <v>359</v>
      </c>
      <c r="B364" s="882">
        <f>実施計画様式!AD431</f>
        <v>0</v>
      </c>
      <c r="C364">
        <f t="shared" si="15"/>
        <v>0</v>
      </c>
      <c r="D364">
        <f t="shared" si="16"/>
        <v>0</v>
      </c>
      <c r="E364" t="str">
        <f t="shared" si="17"/>
        <v/>
      </c>
      <c r="K364">
        <v>359</v>
      </c>
    </row>
    <row r="365" spans="1:11" ht="16.5" x14ac:dyDescent="0.2">
      <c r="A365">
        <v>360</v>
      </c>
      <c r="B365" s="882">
        <f>実施計画様式!AD432</f>
        <v>0</v>
      </c>
      <c r="C365">
        <f t="shared" si="15"/>
        <v>0</v>
      </c>
      <c r="D365">
        <f t="shared" si="16"/>
        <v>0</v>
      </c>
      <c r="E365" t="str">
        <f t="shared" si="17"/>
        <v/>
      </c>
      <c r="K365">
        <v>360</v>
      </c>
    </row>
    <row r="366" spans="1:11" ht="16.5" x14ac:dyDescent="0.2">
      <c r="A366">
        <v>361</v>
      </c>
      <c r="B366" s="882">
        <f>実施計画様式!AD433</f>
        <v>0</v>
      </c>
      <c r="C366">
        <f t="shared" si="15"/>
        <v>0</v>
      </c>
      <c r="D366">
        <f t="shared" si="16"/>
        <v>0</v>
      </c>
      <c r="E366" t="str">
        <f t="shared" si="17"/>
        <v/>
      </c>
      <c r="K366">
        <v>361</v>
      </c>
    </row>
    <row r="367" spans="1:11" ht="16.5" x14ac:dyDescent="0.2">
      <c r="A367">
        <v>362</v>
      </c>
      <c r="B367" s="882">
        <f>実施計画様式!AD434</f>
        <v>0</v>
      </c>
      <c r="C367">
        <f t="shared" si="15"/>
        <v>0</v>
      </c>
      <c r="D367">
        <f t="shared" si="16"/>
        <v>0</v>
      </c>
      <c r="E367" t="str">
        <f t="shared" si="17"/>
        <v/>
      </c>
      <c r="K367">
        <v>362</v>
      </c>
    </row>
    <row r="368" spans="1:11" ht="16.5" x14ac:dyDescent="0.2">
      <c r="A368">
        <v>363</v>
      </c>
      <c r="B368" s="882">
        <f>実施計画様式!AD435</f>
        <v>0</v>
      </c>
      <c r="C368">
        <f t="shared" si="15"/>
        <v>0</v>
      </c>
      <c r="D368">
        <f t="shared" si="16"/>
        <v>0</v>
      </c>
      <c r="E368" t="str">
        <f t="shared" si="17"/>
        <v/>
      </c>
      <c r="K368">
        <v>363</v>
      </c>
    </row>
    <row r="369" spans="1:11" ht="16.5" x14ac:dyDescent="0.2">
      <c r="A369">
        <v>364</v>
      </c>
      <c r="B369" s="882">
        <f>実施計画様式!AD436</f>
        <v>0</v>
      </c>
      <c r="C369">
        <f t="shared" si="15"/>
        <v>0</v>
      </c>
      <c r="D369">
        <f t="shared" si="16"/>
        <v>0</v>
      </c>
      <c r="E369" t="str">
        <f t="shared" si="17"/>
        <v/>
      </c>
      <c r="K369">
        <v>364</v>
      </c>
    </row>
    <row r="370" spans="1:11" ht="16.5" x14ac:dyDescent="0.2">
      <c r="A370">
        <v>365</v>
      </c>
      <c r="B370" s="882">
        <f>実施計画様式!AD437</f>
        <v>0</v>
      </c>
      <c r="C370">
        <f t="shared" si="15"/>
        <v>0</v>
      </c>
      <c r="D370">
        <f t="shared" si="16"/>
        <v>0</v>
      </c>
      <c r="E370" t="str">
        <f t="shared" si="17"/>
        <v/>
      </c>
      <c r="K370">
        <v>365</v>
      </c>
    </row>
    <row r="371" spans="1:11" ht="16.5" x14ac:dyDescent="0.2">
      <c r="A371">
        <v>366</v>
      </c>
      <c r="B371" s="882">
        <f>実施計画様式!AD438</f>
        <v>0</v>
      </c>
      <c r="C371">
        <f t="shared" si="15"/>
        <v>0</v>
      </c>
      <c r="D371">
        <f t="shared" si="16"/>
        <v>0</v>
      </c>
      <c r="E371" t="str">
        <f t="shared" si="17"/>
        <v/>
      </c>
      <c r="K371">
        <v>366</v>
      </c>
    </row>
    <row r="372" spans="1:11" ht="16.5" x14ac:dyDescent="0.2">
      <c r="A372">
        <v>367</v>
      </c>
      <c r="B372" s="882">
        <f>実施計画様式!AD439</f>
        <v>0</v>
      </c>
      <c r="C372">
        <f t="shared" si="15"/>
        <v>0</v>
      </c>
      <c r="D372">
        <f t="shared" si="16"/>
        <v>0</v>
      </c>
      <c r="E372" t="str">
        <f t="shared" si="17"/>
        <v/>
      </c>
      <c r="K372">
        <v>367</v>
      </c>
    </row>
    <row r="373" spans="1:11" ht="16.5" x14ac:dyDescent="0.2">
      <c r="A373">
        <v>368</v>
      </c>
      <c r="B373" s="882">
        <f>実施計画様式!AD440</f>
        <v>0</v>
      </c>
      <c r="C373">
        <f t="shared" si="15"/>
        <v>0</v>
      </c>
      <c r="D373">
        <f t="shared" si="16"/>
        <v>0</v>
      </c>
      <c r="E373" t="str">
        <f t="shared" si="17"/>
        <v/>
      </c>
      <c r="K373">
        <v>368</v>
      </c>
    </row>
    <row r="374" spans="1:11" ht="16.5" x14ac:dyDescent="0.2">
      <c r="A374">
        <v>369</v>
      </c>
      <c r="B374" s="882">
        <f>実施計画様式!AD441</f>
        <v>0</v>
      </c>
      <c r="C374">
        <f t="shared" si="15"/>
        <v>0</v>
      </c>
      <c r="D374">
        <f t="shared" si="16"/>
        <v>0</v>
      </c>
      <c r="E374" t="str">
        <f t="shared" si="17"/>
        <v/>
      </c>
      <c r="K374">
        <v>369</v>
      </c>
    </row>
    <row r="375" spans="1:11" ht="16.5" x14ac:dyDescent="0.2">
      <c r="A375">
        <v>370</v>
      </c>
      <c r="B375" s="882">
        <f>実施計画様式!AD442</f>
        <v>0</v>
      </c>
      <c r="C375">
        <f t="shared" si="15"/>
        <v>0</v>
      </c>
      <c r="D375">
        <f t="shared" si="16"/>
        <v>0</v>
      </c>
      <c r="E375" t="str">
        <f t="shared" si="17"/>
        <v/>
      </c>
      <c r="K375">
        <v>370</v>
      </c>
    </row>
    <row r="376" spans="1:11" ht="16.5" x14ac:dyDescent="0.2">
      <c r="A376">
        <v>371</v>
      </c>
      <c r="B376" s="882">
        <f>実施計画様式!AD443</f>
        <v>0</v>
      </c>
      <c r="C376">
        <f t="shared" si="15"/>
        <v>0</v>
      </c>
      <c r="D376">
        <f t="shared" si="16"/>
        <v>0</v>
      </c>
      <c r="E376" t="str">
        <f t="shared" si="17"/>
        <v/>
      </c>
      <c r="K376">
        <v>371</v>
      </c>
    </row>
    <row r="377" spans="1:11" ht="16.5" x14ac:dyDescent="0.2">
      <c r="A377">
        <v>372</v>
      </c>
      <c r="B377" s="882">
        <f>実施計画様式!AD444</f>
        <v>0</v>
      </c>
      <c r="C377">
        <f t="shared" si="15"/>
        <v>0</v>
      </c>
      <c r="D377">
        <f t="shared" si="16"/>
        <v>0</v>
      </c>
      <c r="E377" t="str">
        <f t="shared" si="17"/>
        <v/>
      </c>
      <c r="K377">
        <v>372</v>
      </c>
    </row>
    <row r="378" spans="1:11" ht="16.5" x14ac:dyDescent="0.2">
      <c r="A378">
        <v>373</v>
      </c>
      <c r="B378" s="882">
        <f>実施計画様式!AD445</f>
        <v>0</v>
      </c>
      <c r="C378">
        <f t="shared" si="15"/>
        <v>0</v>
      </c>
      <c r="D378">
        <f t="shared" si="16"/>
        <v>0</v>
      </c>
      <c r="E378" t="str">
        <f t="shared" si="17"/>
        <v/>
      </c>
      <c r="K378">
        <v>373</v>
      </c>
    </row>
    <row r="379" spans="1:11" ht="16.5" x14ac:dyDescent="0.2">
      <c r="A379">
        <v>374</v>
      </c>
      <c r="B379" s="882">
        <f>実施計画様式!AD446</f>
        <v>0</v>
      </c>
      <c r="C379">
        <f t="shared" si="15"/>
        <v>0</v>
      </c>
      <c r="D379">
        <f t="shared" si="16"/>
        <v>0</v>
      </c>
      <c r="E379" t="str">
        <f t="shared" si="17"/>
        <v/>
      </c>
      <c r="K379">
        <v>374</v>
      </c>
    </row>
    <row r="380" spans="1:11" ht="16.5" x14ac:dyDescent="0.2">
      <c r="A380">
        <v>375</v>
      </c>
      <c r="B380" s="882">
        <f>実施計画様式!AD447</f>
        <v>0</v>
      </c>
      <c r="C380">
        <f t="shared" si="15"/>
        <v>0</v>
      </c>
      <c r="D380">
        <f t="shared" si="16"/>
        <v>0</v>
      </c>
      <c r="E380" t="str">
        <f t="shared" si="17"/>
        <v/>
      </c>
      <c r="K380">
        <v>375</v>
      </c>
    </row>
    <row r="381" spans="1:11" ht="16.5" x14ac:dyDescent="0.2">
      <c r="A381">
        <v>376</v>
      </c>
      <c r="B381" s="882">
        <f>実施計画様式!AD448</f>
        <v>0</v>
      </c>
      <c r="C381">
        <f t="shared" si="15"/>
        <v>0</v>
      </c>
      <c r="D381">
        <f t="shared" si="16"/>
        <v>0</v>
      </c>
      <c r="E381" t="str">
        <f t="shared" si="17"/>
        <v/>
      </c>
      <c r="K381">
        <v>376</v>
      </c>
    </row>
    <row r="382" spans="1:11" ht="16.5" x14ac:dyDescent="0.2">
      <c r="A382">
        <v>377</v>
      </c>
      <c r="B382" s="882">
        <f>実施計画様式!AD449</f>
        <v>0</v>
      </c>
      <c r="C382">
        <f t="shared" si="15"/>
        <v>0</v>
      </c>
      <c r="D382">
        <f t="shared" si="16"/>
        <v>0</v>
      </c>
      <c r="E382" t="str">
        <f t="shared" si="17"/>
        <v/>
      </c>
      <c r="K382">
        <v>377</v>
      </c>
    </row>
    <row r="383" spans="1:11" ht="16.5" x14ac:dyDescent="0.2">
      <c r="A383">
        <v>378</v>
      </c>
      <c r="B383" s="882">
        <f>実施計画様式!AD450</f>
        <v>0</v>
      </c>
      <c r="C383">
        <f t="shared" si="15"/>
        <v>0</v>
      </c>
      <c r="D383">
        <f t="shared" si="16"/>
        <v>0</v>
      </c>
      <c r="E383" t="str">
        <f t="shared" si="17"/>
        <v/>
      </c>
      <c r="K383">
        <v>378</v>
      </c>
    </row>
    <row r="384" spans="1:11" ht="16.5" x14ac:dyDescent="0.2">
      <c r="A384">
        <v>379</v>
      </c>
      <c r="B384" s="882">
        <f>実施計画様式!AD451</f>
        <v>0</v>
      </c>
      <c r="C384">
        <f t="shared" si="15"/>
        <v>0</v>
      </c>
      <c r="D384">
        <f t="shared" si="16"/>
        <v>0</v>
      </c>
      <c r="E384" t="str">
        <f t="shared" si="17"/>
        <v/>
      </c>
      <c r="K384">
        <v>379</v>
      </c>
    </row>
    <row r="385" spans="1:11" ht="16.5" x14ac:dyDescent="0.2">
      <c r="A385">
        <v>380</v>
      </c>
      <c r="B385" s="882">
        <f>実施計画様式!AD452</f>
        <v>0</v>
      </c>
      <c r="C385">
        <f t="shared" si="15"/>
        <v>0</v>
      </c>
      <c r="D385">
        <f t="shared" si="16"/>
        <v>0</v>
      </c>
      <c r="E385" t="str">
        <f t="shared" si="17"/>
        <v/>
      </c>
      <c r="K385">
        <v>380</v>
      </c>
    </row>
    <row r="386" spans="1:11" ht="16.5" x14ac:dyDescent="0.2">
      <c r="A386">
        <v>381</v>
      </c>
      <c r="B386" s="882">
        <f>実施計画様式!AD453</f>
        <v>0</v>
      </c>
      <c r="C386">
        <f t="shared" si="15"/>
        <v>0</v>
      </c>
      <c r="D386">
        <f t="shared" si="16"/>
        <v>0</v>
      </c>
      <c r="E386" t="str">
        <f t="shared" si="17"/>
        <v/>
      </c>
      <c r="K386">
        <v>381</v>
      </c>
    </row>
    <row r="387" spans="1:11" ht="16.5" x14ac:dyDescent="0.2">
      <c r="A387">
        <v>382</v>
      </c>
      <c r="B387" s="882">
        <f>実施計画様式!AD454</f>
        <v>0</v>
      </c>
      <c r="C387">
        <f t="shared" si="15"/>
        <v>0</v>
      </c>
      <c r="D387">
        <f t="shared" si="16"/>
        <v>0</v>
      </c>
      <c r="E387" t="str">
        <f t="shared" si="17"/>
        <v/>
      </c>
      <c r="K387">
        <v>382</v>
      </c>
    </row>
    <row r="388" spans="1:11" ht="16.5" x14ac:dyDescent="0.2">
      <c r="A388">
        <v>383</v>
      </c>
      <c r="B388" s="882">
        <f>実施計画様式!AD455</f>
        <v>0</v>
      </c>
      <c r="C388">
        <f t="shared" si="15"/>
        <v>0</v>
      </c>
      <c r="D388">
        <f t="shared" si="16"/>
        <v>0</v>
      </c>
      <c r="E388" t="str">
        <f t="shared" si="17"/>
        <v/>
      </c>
      <c r="K388">
        <v>383</v>
      </c>
    </row>
    <row r="389" spans="1:11" ht="16.5" x14ac:dyDescent="0.2">
      <c r="A389">
        <v>384</v>
      </c>
      <c r="B389" s="882">
        <f>実施計画様式!AD456</f>
        <v>0</v>
      </c>
      <c r="C389">
        <f t="shared" si="15"/>
        <v>0</v>
      </c>
      <c r="D389">
        <f t="shared" si="16"/>
        <v>0</v>
      </c>
      <c r="E389" t="str">
        <f t="shared" si="17"/>
        <v/>
      </c>
      <c r="K389">
        <v>384</v>
      </c>
    </row>
    <row r="390" spans="1:11" ht="17.25" customHeight="1" x14ac:dyDescent="0.2">
      <c r="A390">
        <v>385</v>
      </c>
      <c r="B390" s="882">
        <f>実施計画様式!AD457</f>
        <v>0</v>
      </c>
      <c r="C390">
        <f t="shared" si="15"/>
        <v>0</v>
      </c>
      <c r="D390">
        <f t="shared" si="16"/>
        <v>0</v>
      </c>
      <c r="E390" t="str">
        <f t="shared" si="17"/>
        <v/>
      </c>
      <c r="K390">
        <v>385</v>
      </c>
    </row>
    <row r="391" spans="1:11" ht="17.25" customHeight="1" x14ac:dyDescent="0.2">
      <c r="A391">
        <v>386</v>
      </c>
      <c r="B391" s="882">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882">
        <f>実施計画様式!AD459</f>
        <v>0</v>
      </c>
      <c r="C392">
        <f t="shared" si="18"/>
        <v>0</v>
      </c>
      <c r="D392">
        <f t="shared" si="19"/>
        <v>0</v>
      </c>
      <c r="E392" t="str">
        <f t="shared" si="20"/>
        <v/>
      </c>
      <c r="K392">
        <v>387</v>
      </c>
    </row>
    <row r="393" spans="1:11" ht="17.25" customHeight="1" x14ac:dyDescent="0.2">
      <c r="A393">
        <v>388</v>
      </c>
      <c r="B393" s="882">
        <f>実施計画様式!AD460</f>
        <v>0</v>
      </c>
      <c r="C393">
        <f t="shared" si="18"/>
        <v>0</v>
      </c>
      <c r="D393">
        <f t="shared" si="19"/>
        <v>0</v>
      </c>
      <c r="E393" t="str">
        <f t="shared" si="20"/>
        <v/>
      </c>
      <c r="K393">
        <v>388</v>
      </c>
    </row>
    <row r="394" spans="1:11" ht="17.25" customHeight="1" x14ac:dyDescent="0.2">
      <c r="A394">
        <v>389</v>
      </c>
      <c r="B394" s="882">
        <f>実施計画様式!AD461</f>
        <v>0</v>
      </c>
      <c r="C394">
        <f t="shared" si="18"/>
        <v>0</v>
      </c>
      <c r="D394">
        <f t="shared" si="19"/>
        <v>0</v>
      </c>
      <c r="E394" t="str">
        <f t="shared" si="20"/>
        <v/>
      </c>
      <c r="K394">
        <v>389</v>
      </c>
    </row>
    <row r="395" spans="1:11" ht="17.25" customHeight="1" x14ac:dyDescent="0.2">
      <c r="A395">
        <v>390</v>
      </c>
      <c r="B395" s="882">
        <f>実施計画様式!AD462</f>
        <v>0</v>
      </c>
      <c r="C395">
        <f t="shared" si="18"/>
        <v>0</v>
      </c>
      <c r="D395">
        <f t="shared" si="19"/>
        <v>0</v>
      </c>
      <c r="E395" t="str">
        <f t="shared" si="20"/>
        <v/>
      </c>
      <c r="K395">
        <v>390</v>
      </c>
    </row>
    <row r="396" spans="1:11" ht="17.25" customHeight="1" x14ac:dyDescent="0.2">
      <c r="A396">
        <v>391</v>
      </c>
      <c r="B396" s="882">
        <f>実施計画様式!AD463</f>
        <v>0</v>
      </c>
      <c r="C396">
        <f t="shared" si="18"/>
        <v>0</v>
      </c>
      <c r="D396">
        <f t="shared" si="19"/>
        <v>0</v>
      </c>
      <c r="E396" t="str">
        <f t="shared" si="20"/>
        <v/>
      </c>
      <c r="K396">
        <v>391</v>
      </c>
    </row>
    <row r="397" spans="1:11" ht="17.25" customHeight="1" x14ac:dyDescent="0.2">
      <c r="A397">
        <v>392</v>
      </c>
      <c r="B397" s="882">
        <f>実施計画様式!AD464</f>
        <v>0</v>
      </c>
      <c r="C397">
        <f t="shared" si="18"/>
        <v>0</v>
      </c>
      <c r="D397">
        <f t="shared" si="19"/>
        <v>0</v>
      </c>
      <c r="E397" t="str">
        <f t="shared" si="20"/>
        <v/>
      </c>
      <c r="K397">
        <v>392</v>
      </c>
    </row>
    <row r="398" spans="1:11" ht="17.25" customHeight="1" x14ac:dyDescent="0.2">
      <c r="A398">
        <v>393</v>
      </c>
      <c r="B398" s="882">
        <f>実施計画様式!AD465</f>
        <v>0</v>
      </c>
      <c r="C398">
        <f t="shared" si="18"/>
        <v>0</v>
      </c>
      <c r="D398">
        <f t="shared" si="19"/>
        <v>0</v>
      </c>
      <c r="E398" t="str">
        <f t="shared" si="20"/>
        <v/>
      </c>
      <c r="K398">
        <v>393</v>
      </c>
    </row>
    <row r="399" spans="1:11" ht="17.25" customHeight="1" x14ac:dyDescent="0.2">
      <c r="A399">
        <v>394</v>
      </c>
      <c r="B399" s="882">
        <f>実施計画様式!AD466</f>
        <v>0</v>
      </c>
      <c r="C399">
        <f t="shared" si="18"/>
        <v>0</v>
      </c>
      <c r="D399">
        <f t="shared" si="19"/>
        <v>0</v>
      </c>
      <c r="E399" t="str">
        <f t="shared" si="20"/>
        <v/>
      </c>
      <c r="K399">
        <v>394</v>
      </c>
    </row>
    <row r="400" spans="1:11" ht="17.25" customHeight="1" x14ac:dyDescent="0.2">
      <c r="A400">
        <v>395</v>
      </c>
      <c r="B400" s="882">
        <f>実施計画様式!AD467</f>
        <v>0</v>
      </c>
      <c r="C400">
        <f t="shared" si="18"/>
        <v>0</v>
      </c>
      <c r="D400">
        <f t="shared" si="19"/>
        <v>0</v>
      </c>
      <c r="E400" t="str">
        <f t="shared" si="20"/>
        <v/>
      </c>
      <c r="K400">
        <v>395</v>
      </c>
    </row>
    <row r="401" spans="1:11" ht="17.25" customHeight="1" x14ac:dyDescent="0.2">
      <c r="A401">
        <v>396</v>
      </c>
      <c r="B401" s="882">
        <f>実施計画様式!AD468</f>
        <v>0</v>
      </c>
      <c r="C401">
        <f t="shared" si="18"/>
        <v>0</v>
      </c>
      <c r="D401">
        <f t="shared" si="19"/>
        <v>0</v>
      </c>
      <c r="E401" t="str">
        <f t="shared" si="20"/>
        <v/>
      </c>
      <c r="K401">
        <v>396</v>
      </c>
    </row>
    <row r="402" spans="1:11" ht="16.5" x14ac:dyDescent="0.2">
      <c r="A402">
        <v>397</v>
      </c>
      <c r="B402" s="882">
        <f>実施計画様式!AD469</f>
        <v>0</v>
      </c>
      <c r="C402">
        <f t="shared" si="18"/>
        <v>0</v>
      </c>
      <c r="D402">
        <f t="shared" si="19"/>
        <v>0</v>
      </c>
      <c r="E402" t="str">
        <f>IFERROR(VLOOKUP(D402,$K$6:$K$405,1,FALSE),"")</f>
        <v/>
      </c>
      <c r="K402">
        <v>397</v>
      </c>
    </row>
    <row r="403" spans="1:11" ht="16.5" x14ac:dyDescent="0.2">
      <c r="A403">
        <v>398</v>
      </c>
      <c r="B403" s="882">
        <f>実施計画様式!AD470</f>
        <v>0</v>
      </c>
      <c r="C403">
        <f t="shared" si="18"/>
        <v>0</v>
      </c>
      <c r="D403">
        <f t="shared" si="19"/>
        <v>0</v>
      </c>
      <c r="E403" t="str">
        <f>IFERROR(VLOOKUP(D403,$K$6:$K$405,1,FALSE),"")</f>
        <v/>
      </c>
      <c r="K403">
        <v>398</v>
      </c>
    </row>
    <row r="404" spans="1:11" ht="16.5" x14ac:dyDescent="0.2">
      <c r="A404">
        <v>399</v>
      </c>
      <c r="B404" s="882">
        <f>実施計画様式!AD471</f>
        <v>0</v>
      </c>
      <c r="C404">
        <f t="shared" si="18"/>
        <v>0</v>
      </c>
      <c r="D404">
        <f t="shared" si="19"/>
        <v>0</v>
      </c>
      <c r="E404" t="str">
        <f>IFERROR(VLOOKUP(D404,$K$6:$K$405,1,FALSE),"")</f>
        <v/>
      </c>
      <c r="K404">
        <v>399</v>
      </c>
    </row>
    <row r="405" spans="1:11" ht="16.5" x14ac:dyDescent="0.2">
      <c r="A405">
        <v>400</v>
      </c>
      <c r="B405" s="882">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59"/>
  <sheetViews>
    <sheetView showGridLines="0" view="pageBreakPreview" zoomScale="85" zoomScaleSheetLayoutView="85" workbookViewId="0">
      <selection activeCell="D24" sqref="D24:E24"/>
    </sheetView>
  </sheetViews>
  <sheetFormatPr defaultColWidth="9" defaultRowHeight="13" x14ac:dyDescent="0.2"/>
  <cols>
    <col min="1" max="1" width="3.453125" style="204" customWidth="1"/>
    <col min="2" max="2" width="2.1796875" style="204" customWidth="1"/>
    <col min="3" max="3" width="88.81640625" style="200" customWidth="1"/>
    <col min="4" max="4" width="33.81640625" style="200" customWidth="1"/>
    <col min="5" max="5" width="40.54296875" style="200" customWidth="1"/>
    <col min="6" max="6" width="6.1796875" style="200" customWidth="1"/>
    <col min="7" max="7" width="9" style="200" customWidth="1"/>
    <col min="8" max="16384" width="9" style="200"/>
  </cols>
  <sheetData>
    <row r="1" spans="1:6" ht="24.75" customHeight="1" thickBot="1" x14ac:dyDescent="0.25">
      <c r="A1" s="476" t="s">
        <v>4271</v>
      </c>
      <c r="B1" s="375"/>
      <c r="C1" s="375"/>
      <c r="D1" s="376" t="s">
        <v>4272</v>
      </c>
      <c r="E1" s="377" t="str">
        <f>実施計画様式!I3&amp;実施計画様式!I4</f>
        <v>【22_静岡県】22220_静岡県裾野市</v>
      </c>
    </row>
    <row r="2" spans="1:6" ht="24.75" customHeight="1" thickTop="1" thickBot="1" x14ac:dyDescent="0.25">
      <c r="A2" s="1448" t="s">
        <v>4273</v>
      </c>
      <c r="B2" s="1449"/>
      <c r="C2" s="1450"/>
      <c r="D2" s="201" t="s">
        <v>4274</v>
      </c>
      <c r="E2" s="378" t="str">
        <f>実施計画様式!I6</f>
        <v>戦略推進課</v>
      </c>
    </row>
    <row r="3" spans="1:6" ht="27" customHeight="1" thickTop="1" thickBot="1" x14ac:dyDescent="0.25">
      <c r="A3" s="1451" t="str">
        <f>IF(F59&gt;0,"未チェック箇所があります。","完了")</f>
        <v>完了</v>
      </c>
      <c r="B3" s="1452"/>
      <c r="C3" s="1453"/>
      <c r="D3" s="202" t="s">
        <v>33</v>
      </c>
      <c r="E3" s="378" t="str">
        <f>実施計画様式!I7</f>
        <v>松村　マリア</v>
      </c>
    </row>
    <row r="4" spans="1:6" ht="36" customHeight="1" thickTop="1" thickBot="1" x14ac:dyDescent="0.25">
      <c r="A4" s="379"/>
      <c r="B4" s="1421"/>
      <c r="C4" s="1421"/>
      <c r="D4" s="1422" t="s">
        <v>4275</v>
      </c>
      <c r="E4" s="1423"/>
    </row>
    <row r="5" spans="1:6" ht="30" customHeight="1" thickTop="1" thickBot="1" x14ac:dyDescent="0.25">
      <c r="A5" s="1424" t="s">
        <v>4276</v>
      </c>
      <c r="B5" s="1425"/>
      <c r="C5" s="1425"/>
      <c r="D5" s="1425"/>
      <c r="E5" s="1426"/>
    </row>
    <row r="6" spans="1:6" ht="40" customHeight="1" thickTop="1" x14ac:dyDescent="0.2">
      <c r="A6" s="380"/>
      <c r="B6" s="1427" t="s">
        <v>4277</v>
      </c>
      <c r="C6" s="1428"/>
      <c r="D6" s="1429" t="s">
        <v>226</v>
      </c>
      <c r="E6" s="1430"/>
      <c r="F6" s="200">
        <f t="shared" ref="F6:F11" si="0">IF(D6="",1,0)</f>
        <v>0</v>
      </c>
    </row>
    <row r="7" spans="1:6" ht="36" customHeight="1" x14ac:dyDescent="0.2">
      <c r="A7" s="883"/>
      <c r="B7" s="1407" t="s">
        <v>4278</v>
      </c>
      <c r="C7" s="1407"/>
      <c r="D7" s="1408" t="s">
        <v>226</v>
      </c>
      <c r="E7" s="1409"/>
      <c r="F7" s="200">
        <f t="shared" si="0"/>
        <v>0</v>
      </c>
    </row>
    <row r="8" spans="1:6" ht="73.5" customHeight="1" x14ac:dyDescent="0.2">
      <c r="A8" s="883"/>
      <c r="B8" s="1410" t="s">
        <v>4279</v>
      </c>
      <c r="C8" s="1411"/>
      <c r="D8" s="1412" t="s">
        <v>226</v>
      </c>
      <c r="E8" s="1413"/>
      <c r="F8" s="200">
        <f t="shared" si="0"/>
        <v>0</v>
      </c>
    </row>
    <row r="9" spans="1:6" ht="60" customHeight="1" x14ac:dyDescent="0.2">
      <c r="A9" s="381"/>
      <c r="B9" s="1436" t="s">
        <v>4280</v>
      </c>
      <c r="C9" s="1411"/>
      <c r="D9" s="1412" t="s">
        <v>226</v>
      </c>
      <c r="E9" s="1413"/>
      <c r="F9" s="200">
        <f t="shared" si="0"/>
        <v>0</v>
      </c>
    </row>
    <row r="10" spans="1:6" ht="59.5" customHeight="1" x14ac:dyDescent="0.2">
      <c r="A10" s="381"/>
      <c r="B10" s="1436" t="s">
        <v>4281</v>
      </c>
      <c r="C10" s="1411"/>
      <c r="D10" s="1412" t="s">
        <v>226</v>
      </c>
      <c r="E10" s="1413"/>
      <c r="F10" s="200">
        <f t="shared" si="0"/>
        <v>0</v>
      </c>
    </row>
    <row r="11" spans="1:6" ht="68.150000000000006" customHeight="1" thickBot="1" x14ac:dyDescent="0.25">
      <c r="A11" s="381"/>
      <c r="B11" s="1410" t="s">
        <v>4282</v>
      </c>
      <c r="C11" s="1411"/>
      <c r="D11" s="1437" t="s">
        <v>226</v>
      </c>
      <c r="E11" s="1438"/>
      <c r="F11" s="200">
        <f t="shared" si="0"/>
        <v>0</v>
      </c>
    </row>
    <row r="12" spans="1:6" ht="30.75" customHeight="1" thickTop="1" thickBot="1" x14ac:dyDescent="0.25">
      <c r="A12" s="1431" t="s">
        <v>110</v>
      </c>
      <c r="B12" s="1432"/>
      <c r="C12" s="1432"/>
      <c r="D12" s="1432"/>
      <c r="E12" s="1433"/>
    </row>
    <row r="13" spans="1:6" ht="69.650000000000006" customHeight="1" thickTop="1" x14ac:dyDescent="0.2">
      <c r="A13" s="381"/>
      <c r="B13" s="1439" t="s">
        <v>4283</v>
      </c>
      <c r="C13" s="1439"/>
      <c r="D13" s="1440" t="s">
        <v>226</v>
      </c>
      <c r="E13" s="1441"/>
      <c r="F13" s="200">
        <f>IF(D13="",1,0)</f>
        <v>0</v>
      </c>
    </row>
    <row r="14" spans="1:6" ht="69.650000000000006" customHeight="1" x14ac:dyDescent="0.2">
      <c r="A14" s="381"/>
      <c r="B14" s="1439" t="s">
        <v>4284</v>
      </c>
      <c r="C14" s="1439"/>
      <c r="D14" s="1442" t="s">
        <v>226</v>
      </c>
      <c r="E14" s="1443"/>
      <c r="F14" s="200">
        <f>IF(D14="",1,0)</f>
        <v>0</v>
      </c>
    </row>
    <row r="15" spans="1:6" ht="22" customHeight="1" x14ac:dyDescent="0.2">
      <c r="A15" s="1461"/>
      <c r="B15" s="1462" t="s">
        <v>4285</v>
      </c>
      <c r="C15" s="1462"/>
      <c r="D15" s="1408" t="s">
        <v>226</v>
      </c>
      <c r="E15" s="1409"/>
      <c r="F15" s="200">
        <f>IF(D15="",1,0)</f>
        <v>0</v>
      </c>
    </row>
    <row r="16" spans="1:6" ht="43.5" customHeight="1" x14ac:dyDescent="0.2">
      <c r="A16" s="1461"/>
      <c r="B16" s="203"/>
      <c r="C16" s="884" t="s">
        <v>4286</v>
      </c>
      <c r="D16" s="1434" t="s">
        <v>226</v>
      </c>
      <c r="E16" s="1435"/>
      <c r="F16" s="200">
        <f t="shared" ref="F16:F53" si="1">IF(D16="",1,0)</f>
        <v>0</v>
      </c>
    </row>
    <row r="17" spans="1:6" ht="22" customHeight="1" x14ac:dyDescent="0.2">
      <c r="A17" s="1461"/>
      <c r="B17" s="203"/>
      <c r="C17" s="884" t="s">
        <v>4287</v>
      </c>
      <c r="D17" s="1434" t="s">
        <v>226</v>
      </c>
      <c r="E17" s="1435"/>
      <c r="F17" s="200">
        <f t="shared" si="1"/>
        <v>0</v>
      </c>
    </row>
    <row r="18" spans="1:6" ht="36" customHeight="1" x14ac:dyDescent="0.2">
      <c r="A18" s="1461"/>
      <c r="B18" s="203"/>
      <c r="C18" s="884" t="s">
        <v>4288</v>
      </c>
      <c r="D18" s="1434" t="s">
        <v>226</v>
      </c>
      <c r="E18" s="1435"/>
      <c r="F18" s="200">
        <f t="shared" si="1"/>
        <v>0</v>
      </c>
    </row>
    <row r="19" spans="1:6" ht="72.650000000000006" customHeight="1" x14ac:dyDescent="0.2">
      <c r="A19" s="1461"/>
      <c r="B19" s="203"/>
      <c r="C19" s="884" t="s">
        <v>4289</v>
      </c>
      <c r="D19" s="1434" t="s">
        <v>226</v>
      </c>
      <c r="E19" s="1435"/>
      <c r="F19" s="200">
        <f t="shared" si="1"/>
        <v>0</v>
      </c>
    </row>
    <row r="20" spans="1:6" ht="22" customHeight="1" x14ac:dyDescent="0.2">
      <c r="A20" s="1461"/>
      <c r="B20" s="203"/>
      <c r="C20" s="884" t="s">
        <v>4290</v>
      </c>
      <c r="D20" s="1434" t="s">
        <v>226</v>
      </c>
      <c r="E20" s="1435"/>
      <c r="F20" s="200">
        <f t="shared" si="1"/>
        <v>0</v>
      </c>
    </row>
    <row r="21" spans="1:6" ht="153" customHeight="1" x14ac:dyDescent="0.2">
      <c r="A21" s="885"/>
      <c r="B21" s="1444" t="s">
        <v>4291</v>
      </c>
      <c r="C21" s="1445"/>
      <c r="D21" s="1437" t="s">
        <v>226</v>
      </c>
      <c r="E21" s="1438"/>
      <c r="F21" s="200">
        <f>IF(D21="",1,0)</f>
        <v>0</v>
      </c>
    </row>
    <row r="22" spans="1:6" ht="72" customHeight="1" x14ac:dyDescent="0.2">
      <c r="A22" s="886"/>
      <c r="B22" s="1419" t="s">
        <v>4292</v>
      </c>
      <c r="C22" s="1420"/>
      <c r="D22" s="1442" t="s">
        <v>226</v>
      </c>
      <c r="E22" s="1443"/>
      <c r="F22" s="200">
        <f>IF(D22="",1,0)</f>
        <v>0</v>
      </c>
    </row>
    <row r="23" spans="1:6" ht="75.75" customHeight="1" x14ac:dyDescent="0.2">
      <c r="A23" s="652"/>
      <c r="B23" s="1454" t="s">
        <v>4293</v>
      </c>
      <c r="C23" s="1455"/>
      <c r="D23" s="1456" t="s">
        <v>226</v>
      </c>
      <c r="E23" s="1457"/>
      <c r="F23" s="200">
        <f t="shared" si="1"/>
        <v>0</v>
      </c>
    </row>
    <row r="24" spans="1:6" ht="53.25" customHeight="1" thickBot="1" x14ac:dyDescent="0.25">
      <c r="A24" s="887"/>
      <c r="B24" s="1446" t="s">
        <v>4294</v>
      </c>
      <c r="C24" s="1447"/>
      <c r="D24" s="1464" t="s">
        <v>226</v>
      </c>
      <c r="E24" s="1465"/>
      <c r="F24" s="200">
        <f t="shared" si="1"/>
        <v>0</v>
      </c>
    </row>
    <row r="25" spans="1:6" ht="30" customHeight="1" thickTop="1" thickBot="1" x14ac:dyDescent="0.25">
      <c r="A25" s="1458" t="s">
        <v>4031</v>
      </c>
      <c r="B25" s="1459"/>
      <c r="C25" s="1459"/>
      <c r="D25" s="1459"/>
      <c r="E25" s="1460"/>
    </row>
    <row r="26" spans="1:6" ht="40" customHeight="1" thickTop="1" x14ac:dyDescent="0.2">
      <c r="A26" s="381"/>
      <c r="B26" s="1463" t="s">
        <v>4295</v>
      </c>
      <c r="C26" s="1463"/>
      <c r="D26" s="1405" t="str">
        <f>IF(OR(実施計画様式!AM9="error",実施計画様式!AN9="error",実施計画様式!AO9="error",実施計画様式!AP9="error",実施計画様式!AQ9="error",実施計画様式!AR9="error",実施計画様式!AS9="error"),"","○")</f>
        <v>○</v>
      </c>
      <c r="E26" s="1406"/>
      <c r="F26" s="200">
        <f t="shared" si="1"/>
        <v>0</v>
      </c>
    </row>
    <row r="27" spans="1:6" ht="40" customHeight="1" x14ac:dyDescent="0.2">
      <c r="A27" s="381"/>
      <c r="B27" s="1418" t="s">
        <v>4296</v>
      </c>
      <c r="C27" s="1415"/>
      <c r="D27" s="1403" t="str">
        <f>IF(COUNTIF(実施計画様式!AO73:AO472,"error")&gt;0,"","○")</f>
        <v>○</v>
      </c>
      <c r="E27" s="1404"/>
      <c r="F27" s="200">
        <f>IF(D27="",1,0)</f>
        <v>0</v>
      </c>
    </row>
    <row r="28" spans="1:6" ht="40" customHeight="1" x14ac:dyDescent="0.2">
      <c r="A28" s="381"/>
      <c r="B28" s="1418" t="s">
        <v>4297</v>
      </c>
      <c r="C28" s="1415"/>
      <c r="D28" s="1403" t="str">
        <f>IF(COUNTIF(実施計画様式!AP73:AP472,"error")&gt;0,"","○")</f>
        <v>○</v>
      </c>
      <c r="E28" s="1404"/>
      <c r="F28" s="200">
        <f t="shared" si="1"/>
        <v>0</v>
      </c>
    </row>
    <row r="29" spans="1:6" ht="40" customHeight="1" x14ac:dyDescent="0.2">
      <c r="A29" s="381"/>
      <c r="B29" s="1418" t="s">
        <v>4298</v>
      </c>
      <c r="C29" s="1415"/>
      <c r="D29" s="1403" t="str">
        <f>IF(COUNTIF(実施計画様式!AQ73:AQ472,"error")&gt;0,"","○")</f>
        <v>○</v>
      </c>
      <c r="E29" s="1404"/>
      <c r="F29" s="200">
        <f t="shared" si="1"/>
        <v>0</v>
      </c>
    </row>
    <row r="30" spans="1:6" ht="40" customHeight="1" x14ac:dyDescent="0.2">
      <c r="A30" s="381"/>
      <c r="B30" s="1418" t="s">
        <v>4299</v>
      </c>
      <c r="C30" s="1415"/>
      <c r="D30" s="1403" t="str">
        <f>IF(COUNTIF(実施計画様式!AR73:AR472,"error")&gt;0,"","○")</f>
        <v>○</v>
      </c>
      <c r="E30" s="1404"/>
      <c r="F30" s="200">
        <f t="shared" si="1"/>
        <v>0</v>
      </c>
    </row>
    <row r="31" spans="1:6" ht="40" customHeight="1" x14ac:dyDescent="0.2">
      <c r="A31" s="381"/>
      <c r="B31" s="1416" t="s">
        <v>4300</v>
      </c>
      <c r="C31" s="1416"/>
      <c r="D31" s="1403" t="str">
        <f>IF(COUNTIF(実施計画様式!AS73:AS472,"error")&gt;0,"","○")</f>
        <v>○</v>
      </c>
      <c r="E31" s="1404"/>
      <c r="F31" s="200">
        <f t="shared" si="1"/>
        <v>0</v>
      </c>
    </row>
    <row r="32" spans="1:6" ht="42.65" customHeight="1" x14ac:dyDescent="0.2">
      <c r="A32" s="883"/>
      <c r="B32" s="1415" t="s">
        <v>4301</v>
      </c>
      <c r="C32" s="1415"/>
      <c r="D32" s="1403" t="str">
        <f>IF(COUNTIF(実施計画様式!AT73:AT472,"error")&gt;0,"","○")</f>
        <v>○</v>
      </c>
      <c r="E32" s="1404"/>
      <c r="F32" s="200">
        <f t="shared" si="1"/>
        <v>0</v>
      </c>
    </row>
    <row r="33" spans="1:6" ht="52.4" customHeight="1" x14ac:dyDescent="0.2">
      <c r="A33" s="883"/>
      <c r="B33" s="1415" t="s">
        <v>4302</v>
      </c>
      <c r="C33" s="1415"/>
      <c r="D33" s="1403" t="str">
        <f>IF(COUNTIF(実施計画様式!AU73:AU472,"error")&gt;0,"","○")</f>
        <v>○</v>
      </c>
      <c r="E33" s="1404"/>
      <c r="F33" s="200">
        <f t="shared" si="1"/>
        <v>0</v>
      </c>
    </row>
    <row r="34" spans="1:6" ht="63.75" customHeight="1" x14ac:dyDescent="0.2">
      <c r="A34" s="883"/>
      <c r="B34" s="1418" t="s">
        <v>4303</v>
      </c>
      <c r="C34" s="1415"/>
      <c r="D34" s="1403" t="str">
        <f>IF(COUNTIF(実施計画様式!AV73:AV472,"error")&gt;0,"","○")</f>
        <v>○</v>
      </c>
      <c r="E34" s="1404"/>
      <c r="F34" s="200">
        <f t="shared" si="1"/>
        <v>0</v>
      </c>
    </row>
    <row r="35" spans="1:6" ht="52.4" customHeight="1" x14ac:dyDescent="0.2">
      <c r="A35" s="883"/>
      <c r="B35" s="1418" t="s">
        <v>4304</v>
      </c>
      <c r="C35" s="1415"/>
      <c r="D35" s="1403" t="str">
        <f>IF(COUNTIF(実施計画様式!AW73:AW472,"error")&gt;0,"","○")</f>
        <v>○</v>
      </c>
      <c r="E35" s="1404"/>
      <c r="F35" s="200">
        <f t="shared" si="1"/>
        <v>0</v>
      </c>
    </row>
    <row r="36" spans="1:6" ht="47.5" customHeight="1" x14ac:dyDescent="0.2">
      <c r="A36" s="883"/>
      <c r="B36" s="1416" t="s">
        <v>4305</v>
      </c>
      <c r="C36" s="1416"/>
      <c r="D36" s="1403" t="str">
        <f>IF(COUNTIF(実施計画様式!AX73:AX472,"error")&gt;0,"","○")</f>
        <v>○</v>
      </c>
      <c r="E36" s="1404"/>
      <c r="F36" s="200">
        <f>IF(D36="",1,0)</f>
        <v>0</v>
      </c>
    </row>
    <row r="37" spans="1:6" ht="47.5" customHeight="1" x14ac:dyDescent="0.2">
      <c r="A37" s="381"/>
      <c r="B37" s="1414" t="s">
        <v>4306</v>
      </c>
      <c r="C37" s="1415"/>
      <c r="D37" s="1403" t="str">
        <f>IF(COUNTIF(実施計画様式!AY73:AY472,"error")&gt;0,"","○")</f>
        <v>○</v>
      </c>
      <c r="E37" s="1404"/>
      <c r="F37" s="200">
        <f>IF(D37="",1,0)</f>
        <v>0</v>
      </c>
    </row>
    <row r="38" spans="1:6" ht="47.5" customHeight="1" x14ac:dyDescent="0.2">
      <c r="A38" s="381"/>
      <c r="B38" s="1436" t="s">
        <v>4307</v>
      </c>
      <c r="C38" s="1411"/>
      <c r="D38" s="1403" t="str">
        <f>IF(COUNTIF(実施計画様式!BB73:BB472,"error")&gt;0,"","○")</f>
        <v>○</v>
      </c>
      <c r="E38" s="1404"/>
      <c r="F38" s="200">
        <f t="shared" ref="F38:F43" si="2">IF(D38="",1,0)</f>
        <v>0</v>
      </c>
    </row>
    <row r="39" spans="1:6" ht="47.5" customHeight="1" x14ac:dyDescent="0.2">
      <c r="A39" s="381"/>
      <c r="B39" s="1416" t="s">
        <v>4308</v>
      </c>
      <c r="C39" s="1416"/>
      <c r="D39" s="1403" t="str">
        <f>IF(COUNTIF(実施計画様式!BC73:BC472,"error")&gt;0,"","○")</f>
        <v>○</v>
      </c>
      <c r="E39" s="1404"/>
      <c r="F39" s="200">
        <f t="shared" si="2"/>
        <v>0</v>
      </c>
    </row>
    <row r="40" spans="1:6" ht="47.5" customHeight="1" x14ac:dyDescent="0.2">
      <c r="A40" s="381"/>
      <c r="B40" s="1414" t="s">
        <v>4309</v>
      </c>
      <c r="C40" s="1415"/>
      <c r="D40" s="1403" t="str">
        <f>IF(COUNTIF(実施計画様式!BD73:BD472,"error")&gt;0,"","○")</f>
        <v>○</v>
      </c>
      <c r="E40" s="1404"/>
      <c r="F40" s="200">
        <f>IF(D40="",1,0)</f>
        <v>0</v>
      </c>
    </row>
    <row r="41" spans="1:6" ht="47.5" customHeight="1" x14ac:dyDescent="0.2">
      <c r="A41" s="381"/>
      <c r="B41" s="1414" t="s">
        <v>4310</v>
      </c>
      <c r="C41" s="1415"/>
      <c r="D41" s="1403" t="str">
        <f>IF(COUNTIF(実施計画様式!BE73:BE472,"error")&gt;0,"","○")</f>
        <v>○</v>
      </c>
      <c r="E41" s="1404"/>
      <c r="F41" s="200">
        <f>IF(D41="",1,0)</f>
        <v>0</v>
      </c>
    </row>
    <row r="42" spans="1:6" ht="47.5" customHeight="1" x14ac:dyDescent="0.2">
      <c r="A42" s="381"/>
      <c r="B42" s="1414" t="s">
        <v>4311</v>
      </c>
      <c r="C42" s="1415"/>
      <c r="D42" s="1403" t="str">
        <f>IF(COUNTIF(実施計画様式!BF73:BF472,"error")&gt;0,"","○")</f>
        <v>○</v>
      </c>
      <c r="E42" s="1404"/>
      <c r="F42" s="200">
        <f>IF(D42="",1,0)</f>
        <v>0</v>
      </c>
    </row>
    <row r="43" spans="1:6" ht="47.5" customHeight="1" x14ac:dyDescent="0.2">
      <c r="A43" s="381"/>
      <c r="B43" s="1414" t="s">
        <v>4312</v>
      </c>
      <c r="C43" s="1415"/>
      <c r="D43" s="1403" t="str">
        <f>IF(COUNTIF(実施計画様式!BI73:BI472,"error")&gt;0,"","○")</f>
        <v>○</v>
      </c>
      <c r="E43" s="1404"/>
      <c r="F43" s="200">
        <f t="shared" si="2"/>
        <v>0</v>
      </c>
    </row>
    <row r="44" spans="1:6" ht="35.15" customHeight="1" x14ac:dyDescent="0.2">
      <c r="A44" s="381"/>
      <c r="B44" s="1416" t="s">
        <v>4313</v>
      </c>
      <c r="C44" s="1407"/>
      <c r="D44" s="1403" t="str">
        <f>IF(COUNTIF(実施計画様式!BJ73:BJ472,"error")&gt;0,"","○")</f>
        <v>○</v>
      </c>
      <c r="E44" s="1404"/>
      <c r="F44" s="200">
        <f t="shared" si="1"/>
        <v>0</v>
      </c>
    </row>
    <row r="45" spans="1:6" ht="35.15" customHeight="1" x14ac:dyDescent="0.2">
      <c r="A45" s="381"/>
      <c r="B45" s="1416" t="s">
        <v>4314</v>
      </c>
      <c r="C45" s="1416"/>
      <c r="D45" s="1403" t="str">
        <f>IF(COUNTIF(基金調べ!L4:L18,"error")&gt;0,"","○")</f>
        <v>○</v>
      </c>
      <c r="E45" s="1404"/>
      <c r="F45" s="200">
        <f t="shared" si="1"/>
        <v>0</v>
      </c>
    </row>
    <row r="46" spans="1:6" ht="54.65" customHeight="1" x14ac:dyDescent="0.2">
      <c r="A46" s="883"/>
      <c r="B46" s="1407" t="s">
        <v>4315</v>
      </c>
      <c r="C46" s="1407"/>
      <c r="D46" s="1403" t="str">
        <f>IF(COUNTIF(実施計画様式!BK73:BK472,"error")&gt;0,"","○")</f>
        <v>○</v>
      </c>
      <c r="E46" s="1404"/>
      <c r="F46" s="200">
        <f t="shared" si="1"/>
        <v>0</v>
      </c>
    </row>
    <row r="47" spans="1:6" ht="56.5" customHeight="1" x14ac:dyDescent="0.2">
      <c r="A47" s="883"/>
      <c r="B47" s="1407" t="s">
        <v>4316</v>
      </c>
      <c r="C47" s="1416"/>
      <c r="D47" s="1403" t="str">
        <f>IF(COUNTIF(実施計画様式!BL73:BL472,"error")&gt;0,"","○")</f>
        <v>○</v>
      </c>
      <c r="E47" s="1404"/>
      <c r="F47" s="200">
        <f t="shared" si="1"/>
        <v>0</v>
      </c>
    </row>
    <row r="48" spans="1:6" ht="56.5" customHeight="1" x14ac:dyDescent="0.2">
      <c r="A48" s="883"/>
      <c r="B48" s="1417" t="s">
        <v>4317</v>
      </c>
      <c r="C48" s="1418"/>
      <c r="D48" s="1403" t="str">
        <f>IF(COUNTIF(実施計画様式!BM73:BM472,"error")&gt;0,"","○")</f>
        <v>○</v>
      </c>
      <c r="E48" s="1404"/>
      <c r="F48" s="200">
        <f t="shared" si="1"/>
        <v>0</v>
      </c>
    </row>
    <row r="49" spans="1:6" ht="56.5" customHeight="1" x14ac:dyDescent="0.2">
      <c r="A49" s="883"/>
      <c r="B49" s="1407" t="s">
        <v>4318</v>
      </c>
      <c r="C49" s="1407"/>
      <c r="D49" s="1403" t="str">
        <f>IF(COUNTIF(実施計画様式!BN73:BN472,"error")&gt;0,"","○")</f>
        <v>○</v>
      </c>
      <c r="E49" s="1404"/>
      <c r="F49" s="200">
        <f>IF(D49="",1,0)</f>
        <v>0</v>
      </c>
    </row>
    <row r="50" spans="1:6" ht="45.65" customHeight="1" x14ac:dyDescent="0.2">
      <c r="A50" s="381"/>
      <c r="B50" s="1417" t="s">
        <v>4319</v>
      </c>
      <c r="C50" s="1418"/>
      <c r="D50" s="1403" t="str">
        <f>IF(COUNTIF(実施計画様式!BR73:BR472,"error")&gt;0,"","○")</f>
        <v>○</v>
      </c>
      <c r="E50" s="1404"/>
      <c r="F50" s="200">
        <f>IF(D50="",1,0)</f>
        <v>0</v>
      </c>
    </row>
    <row r="51" spans="1:6" ht="38.15" customHeight="1" x14ac:dyDescent="0.2">
      <c r="A51" s="381"/>
      <c r="B51" s="1411" t="s">
        <v>4320</v>
      </c>
      <c r="C51" s="1411"/>
      <c r="D51" s="1403" t="str">
        <f>IF(COUNTIF(実施計画様式!BS73:BS472,"error")&gt;0,"","○")</f>
        <v>○</v>
      </c>
      <c r="E51" s="1404"/>
      <c r="F51" s="200">
        <f>IF(D51="",1,0)</f>
        <v>0</v>
      </c>
    </row>
    <row r="52" spans="1:6" ht="60.75" customHeight="1" x14ac:dyDescent="0.2">
      <c r="A52" s="381"/>
      <c r="B52" s="1411" t="s">
        <v>4321</v>
      </c>
      <c r="C52" s="1411"/>
      <c r="D52" s="1403" t="str">
        <f>IF(COUNTIF(実施計画様式!BT73:BU472,"error")&gt;0,"","○")</f>
        <v>○</v>
      </c>
      <c r="E52" s="1404"/>
      <c r="F52" s="200">
        <f>IF(D52="",1,0)</f>
        <v>0</v>
      </c>
    </row>
    <row r="53" spans="1:6" ht="60.75" customHeight="1" x14ac:dyDescent="0.2">
      <c r="A53" s="382"/>
      <c r="B53" s="1479" t="s">
        <v>4322</v>
      </c>
      <c r="C53" s="1479"/>
      <c r="D53" s="1480" t="str">
        <f>IF(COUNTIF(実施計画様式!BV73:BV472,"error")&gt;0,"","○")</f>
        <v>○</v>
      </c>
      <c r="E53" s="1481"/>
      <c r="F53" s="200">
        <f t="shared" si="1"/>
        <v>0</v>
      </c>
    </row>
    <row r="54" spans="1:6" ht="60.75" customHeight="1" x14ac:dyDescent="0.2">
      <c r="A54" s="382"/>
      <c r="B54" s="1479" t="s">
        <v>4323</v>
      </c>
      <c r="C54" s="1479"/>
      <c r="D54" s="1480" t="str">
        <f>IF(SUBTOTAL(3,実施計画様式!C73:C472)=400,"○","")</f>
        <v>○</v>
      </c>
      <c r="E54" s="1481"/>
      <c r="F54" s="200">
        <f t="shared" ref="F54:F58" si="3">IF(D54="",1,0)</f>
        <v>0</v>
      </c>
    </row>
    <row r="55" spans="1:6" ht="60.75" customHeight="1" x14ac:dyDescent="0.2">
      <c r="A55" s="383"/>
      <c r="B55" s="1478" t="s">
        <v>4324</v>
      </c>
      <c r="C55" s="1478"/>
      <c r="D55" s="1474" t="str">
        <f>IF(COUNTIF(実施計画様式!BW73:BW471,"error")&gt;0,"","○")</f>
        <v>○</v>
      </c>
      <c r="E55" s="1475"/>
      <c r="F55" s="200">
        <f t="shared" si="3"/>
        <v>0</v>
      </c>
    </row>
    <row r="56" spans="1:6" ht="60.75" customHeight="1" x14ac:dyDescent="0.2">
      <c r="A56" s="888"/>
      <c r="B56" s="1476" t="s">
        <v>4325</v>
      </c>
      <c r="C56" s="1477"/>
      <c r="D56" s="1474" t="str">
        <f>IF('別表１（令和5年度住民税均等割非課税世帯（7万円））'!L1="可","○","")</f>
        <v>○</v>
      </c>
      <c r="E56" s="1475"/>
      <c r="F56" s="200">
        <f t="shared" si="3"/>
        <v>0</v>
      </c>
    </row>
    <row r="57" spans="1:6" ht="60.65" customHeight="1" x14ac:dyDescent="0.2">
      <c r="A57" s="585"/>
      <c r="B57" s="1470" t="s">
        <v>4326</v>
      </c>
      <c r="C57" s="1471"/>
      <c r="D57" s="1472" t="str">
        <f>IF('別表２（給付金・定額減税一体支援枠分）'!N1="可","○","")</f>
        <v>○</v>
      </c>
      <c r="E57" s="1473"/>
      <c r="F57" s="200">
        <f t="shared" si="3"/>
        <v>0</v>
      </c>
    </row>
    <row r="58" spans="1:6" ht="60.65" customHeight="1" thickBot="1" x14ac:dyDescent="0.25">
      <c r="A58" s="384"/>
      <c r="B58" s="1466" t="s">
        <v>4327</v>
      </c>
      <c r="C58" s="1467"/>
      <c r="D58" s="1468" t="str">
        <f>IF('別表３（R6低所得世帯支援・不足額給付）'!N1="可","○","")</f>
        <v>○</v>
      </c>
      <c r="E58" s="1469"/>
      <c r="F58" s="200">
        <f t="shared" si="3"/>
        <v>0</v>
      </c>
    </row>
    <row r="59" spans="1:6" ht="61" customHeight="1" x14ac:dyDescent="0.2">
      <c r="A59"/>
      <c r="B59"/>
      <c r="C59"/>
      <c r="D59"/>
      <c r="E59"/>
      <c r="F59" s="200">
        <f>SUM(F6:F58)</f>
        <v>0</v>
      </c>
    </row>
  </sheetData>
  <sheetProtection algorithmName="SHA-512" hashValue="aqdJ+OvEXa0wfJOjMHCxrQGieFXvxlvXXOjnHLz+gj2JxR8QjpmgYQ+XKGxnGXykCF4YDcpP921UhjM0uGZAvQ==" saltValue="3xfz/FIBvFTaS46Vz9W+Yw==" spinCount="100000" sheet="1" objects="1" scenarios="1"/>
  <mergeCells count="105">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D37:E37"/>
    <mergeCell ref="D39:E39"/>
    <mergeCell ref="D38:E38"/>
    <mergeCell ref="D34:E34"/>
    <mergeCell ref="B41:C41"/>
    <mergeCell ref="B42:C42"/>
    <mergeCell ref="D41:E41"/>
    <mergeCell ref="D42:E42"/>
    <mergeCell ref="B38:C38"/>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s>
  <phoneticPr fontId="19"/>
  <dataValidations count="2">
    <dataValidation allowBlank="1" showErrorMessage="1" sqref="A51:E55 C25:C36 E25:E36 E38:E39 C49 C38:C39 C44:C47 E44:E49 D25:D50 D12:E12 A24:B50 A23:C23 A6:C22" xr:uid="{00000000-0002-0000-0600-000000000000}"/>
    <dataValidation type="list" allowBlank="1" showErrorMessage="1" sqref="D6:E11 D23:E24 D13:E22" xr:uid="{00000000-0002-0000-0600-0000010000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28"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N472"/>
  <sheetViews>
    <sheetView topLeftCell="A57" zoomScale="40" zoomScaleNormal="40" workbookViewId="0">
      <selection activeCell="Y73" sqref="Y73"/>
    </sheetView>
  </sheetViews>
  <sheetFormatPr defaultRowHeight="13" x14ac:dyDescent="0.2"/>
  <cols>
    <col min="1" max="2" width="9"/>
    <col min="3" max="5" width="4.453125" customWidth="1"/>
    <col min="6" max="7" width="11.5429687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5" width="18.81640625" customWidth="1"/>
    <col min="26" max="26" width="17.54296875" customWidth="1"/>
    <col min="27" max="27" width="52.54296875" customWidth="1"/>
    <col min="28" max="29" width="17.54296875" customWidth="1"/>
    <col min="30" max="32" width="13.54296875" customWidth="1"/>
    <col min="33" max="34" width="37.1796875" customWidth="1"/>
    <col min="35" max="35" width="28.81640625"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spans="3:40" ht="15" customHeight="1" x14ac:dyDescent="0.2"/>
    <row r="66" spans="3:40" ht="15" customHeight="1" x14ac:dyDescent="0.2"/>
    <row r="67" spans="3:40" ht="15" customHeight="1" x14ac:dyDescent="0.2"/>
    <row r="68" spans="3:40" ht="17.149999999999999" customHeight="1" thickBot="1" x14ac:dyDescent="0.25"/>
    <row r="69" spans="3:40" ht="17.149999999999999" customHeight="1" thickBot="1" x14ac:dyDescent="0.25">
      <c r="C69" s="1230" t="s">
        <v>107</v>
      </c>
      <c r="D69" s="1202" t="s">
        <v>4328</v>
      </c>
      <c r="E69" s="1206" t="s">
        <v>109</v>
      </c>
      <c r="F69" s="1222" t="s">
        <v>110</v>
      </c>
      <c r="G69" s="1126" t="s">
        <v>111</v>
      </c>
      <c r="H69" s="974" t="s">
        <v>112</v>
      </c>
      <c r="I69" s="982" t="s">
        <v>113</v>
      </c>
      <c r="J69" s="982" t="s">
        <v>114</v>
      </c>
      <c r="K69" s="982" t="s">
        <v>115</v>
      </c>
      <c r="L69" s="1225" t="s">
        <v>116</v>
      </c>
      <c r="M69" s="118"/>
      <c r="N69" s="373" t="s">
        <v>117</v>
      </c>
      <c r="O69" s="119"/>
      <c r="P69" s="120"/>
      <c r="Q69" s="120"/>
      <c r="R69" s="120"/>
      <c r="S69" s="119"/>
      <c r="T69" s="120"/>
      <c r="U69" s="119"/>
      <c r="V69" s="119"/>
      <c r="W69" s="119"/>
      <c r="X69" s="119"/>
      <c r="Y69" s="119"/>
      <c r="Z69" s="119"/>
      <c r="AA69" s="1000" t="s">
        <v>118</v>
      </c>
      <c r="AB69" s="985" t="s">
        <v>119</v>
      </c>
      <c r="AC69" s="985" t="s">
        <v>120</v>
      </c>
      <c r="AD69" s="982" t="s">
        <v>121</v>
      </c>
      <c r="AE69" s="974" t="s">
        <v>122</v>
      </c>
      <c r="AF69" s="974" t="s">
        <v>123</v>
      </c>
      <c r="AG69" s="982" t="s">
        <v>124</v>
      </c>
      <c r="AH69" s="982" t="s">
        <v>125</v>
      </c>
      <c r="AI69" s="982" t="s">
        <v>126</v>
      </c>
      <c r="AJ69" s="982" t="s">
        <v>127</v>
      </c>
      <c r="AK69" s="982" t="s">
        <v>128</v>
      </c>
      <c r="AL69" s="993" t="s">
        <v>129</v>
      </c>
    </row>
    <row r="70" spans="3:40" ht="26.5" customHeight="1" thickBot="1" x14ac:dyDescent="0.25">
      <c r="C70" s="1231"/>
      <c r="D70" s="1203"/>
      <c r="E70" s="1207"/>
      <c r="F70" s="1223"/>
      <c r="G70" s="1127"/>
      <c r="H70" s="975"/>
      <c r="I70" s="983"/>
      <c r="J70" s="983"/>
      <c r="K70" s="986"/>
      <c r="L70" s="986"/>
      <c r="M70" s="1486" t="s">
        <v>166</v>
      </c>
      <c r="N70" s="1236" t="s">
        <v>167</v>
      </c>
      <c r="O70" s="1482" t="s">
        <v>168</v>
      </c>
      <c r="P70" s="1235"/>
      <c r="Q70" s="1235"/>
      <c r="R70" s="1235"/>
      <c r="S70" s="889"/>
      <c r="T70" s="889"/>
      <c r="U70" s="890"/>
      <c r="V70" s="890"/>
      <c r="W70" s="890"/>
      <c r="X70" s="890"/>
      <c r="Y70" s="891"/>
      <c r="Z70" s="1483" t="s">
        <v>169</v>
      </c>
      <c r="AA70" s="1001"/>
      <c r="AB70" s="986"/>
      <c r="AC70" s="986"/>
      <c r="AD70" s="983"/>
      <c r="AE70" s="975"/>
      <c r="AF70" s="975"/>
      <c r="AG70" s="983"/>
      <c r="AH70" s="983"/>
      <c r="AI70" s="983"/>
      <c r="AJ70" s="983"/>
      <c r="AK70" s="983"/>
      <c r="AL70" s="994"/>
    </row>
    <row r="71" spans="3:40" ht="26.5" customHeight="1" thickBot="1" x14ac:dyDescent="0.25">
      <c r="C71" s="1231"/>
      <c r="D71" s="1203"/>
      <c r="E71" s="1207"/>
      <c r="F71" s="1223"/>
      <c r="G71" s="1127"/>
      <c r="H71" s="975"/>
      <c r="I71" s="983"/>
      <c r="J71" s="983"/>
      <c r="K71" s="986"/>
      <c r="L71" s="986"/>
      <c r="M71" s="986"/>
      <c r="N71" s="1236"/>
      <c r="O71" s="1236"/>
      <c r="P71" s="824" t="s">
        <v>170</v>
      </c>
      <c r="Q71" s="1240" t="s">
        <v>171</v>
      </c>
      <c r="R71" s="1201"/>
      <c r="S71" s="1484" t="s">
        <v>172</v>
      </c>
      <c r="T71" s="1484"/>
      <c r="U71" s="892" t="s">
        <v>173</v>
      </c>
      <c r="V71" s="893" t="s">
        <v>174</v>
      </c>
      <c r="W71" s="1485" t="s">
        <v>175</v>
      </c>
      <c r="X71" s="1485"/>
      <c r="Y71" s="893" t="s">
        <v>176</v>
      </c>
      <c r="Z71" s="999"/>
      <c r="AA71" s="1001"/>
      <c r="AB71" s="986"/>
      <c r="AC71" s="986"/>
      <c r="AD71" s="983"/>
      <c r="AE71" s="975"/>
      <c r="AF71" s="975"/>
      <c r="AG71" s="983"/>
      <c r="AH71" s="983"/>
      <c r="AI71" s="983"/>
      <c r="AJ71" s="983"/>
      <c r="AK71" s="983"/>
      <c r="AL71" s="994"/>
    </row>
    <row r="72" spans="3:40" ht="26.5" customHeight="1" thickBot="1" x14ac:dyDescent="0.25">
      <c r="C72" s="1232"/>
      <c r="D72" s="1204"/>
      <c r="E72" s="1208"/>
      <c r="F72" s="1224"/>
      <c r="G72" s="1128"/>
      <c r="H72" s="976"/>
      <c r="I72" s="984"/>
      <c r="J72" s="984"/>
      <c r="K72" s="987"/>
      <c r="L72" s="987"/>
      <c r="M72" s="987"/>
      <c r="N72" s="1237"/>
      <c r="O72" s="122" t="s">
        <v>177</v>
      </c>
      <c r="P72" s="480" t="s">
        <v>178</v>
      </c>
      <c r="Q72" s="789" t="s">
        <v>179</v>
      </c>
      <c r="R72" s="121" t="s">
        <v>180</v>
      </c>
      <c r="S72" s="122" t="s">
        <v>181</v>
      </c>
      <c r="T72" s="480" t="s">
        <v>182</v>
      </c>
      <c r="U72" s="122" t="s">
        <v>183</v>
      </c>
      <c r="V72" s="525" t="s">
        <v>4329</v>
      </c>
      <c r="W72" s="790" t="s">
        <v>4330</v>
      </c>
      <c r="X72" s="524" t="s">
        <v>4331</v>
      </c>
      <c r="Y72" s="791" t="s">
        <v>4332</v>
      </c>
      <c r="Z72" s="122" t="s">
        <v>188</v>
      </c>
      <c r="AA72" s="1002"/>
      <c r="AB72" s="987"/>
      <c r="AC72" s="987"/>
      <c r="AD72" s="984"/>
      <c r="AE72" s="976"/>
      <c r="AF72" s="976"/>
      <c r="AG72" s="984"/>
      <c r="AH72" s="984"/>
      <c r="AI72" s="984"/>
      <c r="AJ72" s="984"/>
      <c r="AK72" s="984"/>
      <c r="AL72" s="995"/>
    </row>
    <row r="73" spans="3:40" ht="13.4" customHeight="1" x14ac:dyDescent="0.2">
      <c r="C73" s="24">
        <v>1</v>
      </c>
      <c r="D73" s="19" t="s">
        <v>8057</v>
      </c>
      <c r="E73" s="26" t="s">
        <v>8058</v>
      </c>
      <c r="F73" s="26" t="s">
        <v>226</v>
      </c>
      <c r="G73" s="26" t="s">
        <v>226</v>
      </c>
      <c r="H73" s="26" t="s">
        <v>226</v>
      </c>
      <c r="I73" s="917" t="s">
        <v>8086</v>
      </c>
      <c r="J73" s="26" t="s">
        <v>8060</v>
      </c>
      <c r="K73" s="26" t="s">
        <v>226</v>
      </c>
      <c r="L73" s="26" t="s">
        <v>264</v>
      </c>
      <c r="M73" s="26"/>
      <c r="N73" s="26">
        <v>9870</v>
      </c>
      <c r="O73" s="26">
        <v>9870</v>
      </c>
      <c r="P73" s="26">
        <v>0</v>
      </c>
      <c r="Q73" s="26">
        <v>9870</v>
      </c>
      <c r="R73">
        <v>0</v>
      </c>
      <c r="S73" s="26"/>
      <c r="T73" s="26"/>
      <c r="U73" s="26"/>
      <c r="V73" s="26"/>
      <c r="W73" s="26"/>
      <c r="X73" s="26"/>
      <c r="Y73" s="26"/>
      <c r="Z73" s="26">
        <v>0</v>
      </c>
      <c r="AA73" s="917" t="s">
        <v>8091</v>
      </c>
      <c r="AB73" s="26" t="s">
        <v>264</v>
      </c>
      <c r="AC73" s="26" t="s">
        <v>226</v>
      </c>
      <c r="AD73" s="26" t="s">
        <v>264</v>
      </c>
      <c r="AE73" s="26" t="s">
        <v>304</v>
      </c>
      <c r="AF73" s="26" t="s">
        <v>317</v>
      </c>
      <c r="AG73" s="26" t="s">
        <v>8087</v>
      </c>
      <c r="AH73" s="26" t="s">
        <v>8074</v>
      </c>
      <c r="AI73" s="26" t="s">
        <v>8075</v>
      </c>
      <c r="AJ73" s="26"/>
      <c r="AK73" s="26"/>
      <c r="AL73" s="20" t="s">
        <v>8076</v>
      </c>
      <c r="AM73" t="e">
        <v>#N/A</v>
      </c>
      <c r="AN73" t="e">
        <v>#N/A</v>
      </c>
    </row>
    <row r="74" spans="3:40" ht="13.4" customHeight="1" x14ac:dyDescent="0.2">
      <c r="C74" s="24">
        <v>2</v>
      </c>
      <c r="D74" s="24" t="s">
        <v>8090</v>
      </c>
      <c r="E74" t="s">
        <v>318</v>
      </c>
      <c r="F74" t="s">
        <v>226</v>
      </c>
      <c r="G74" t="s">
        <v>226</v>
      </c>
      <c r="H74" t="s">
        <v>226</v>
      </c>
      <c r="I74" s="43" t="s">
        <v>8088</v>
      </c>
      <c r="J74" t="s">
        <v>8060</v>
      </c>
      <c r="K74" t="s">
        <v>226</v>
      </c>
      <c r="L74" t="s">
        <v>264</v>
      </c>
      <c r="N74">
        <v>258857</v>
      </c>
      <c r="O74">
        <v>258857</v>
      </c>
      <c r="P74">
        <v>1000</v>
      </c>
      <c r="S74">
        <v>237350</v>
      </c>
      <c r="T74">
        <v>20507</v>
      </c>
      <c r="Z74">
        <v>0</v>
      </c>
      <c r="AA74" s="43" t="s">
        <v>8092</v>
      </c>
      <c r="AB74" t="s">
        <v>264</v>
      </c>
      <c r="AC74" t="s">
        <v>226</v>
      </c>
      <c r="AD74" t="s">
        <v>264</v>
      </c>
      <c r="AE74" t="s">
        <v>331</v>
      </c>
      <c r="AF74" t="s">
        <v>337</v>
      </c>
      <c r="AG74" t="s">
        <v>8089</v>
      </c>
      <c r="AH74" t="s">
        <v>8074</v>
      </c>
      <c r="AI74" t="s">
        <v>8075</v>
      </c>
      <c r="AL74" s="21" t="s">
        <v>8079</v>
      </c>
      <c r="AM74" t="e">
        <v>#N/A</v>
      </c>
      <c r="AN74" t="e">
        <v>#N/A</v>
      </c>
    </row>
    <row r="75" spans="3:40" ht="14.15" customHeight="1" x14ac:dyDescent="0.2">
      <c r="C75" s="24">
        <v>3</v>
      </c>
      <c r="D75" s="24"/>
      <c r="N75">
        <v>0</v>
      </c>
      <c r="O75">
        <v>0</v>
      </c>
      <c r="AL75" s="21"/>
      <c r="AM75" t="e">
        <v>#N/A</v>
      </c>
      <c r="AN75" t="e">
        <v>#N/A</v>
      </c>
    </row>
    <row r="76" spans="3:40" x14ac:dyDescent="0.2">
      <c r="C76" s="24">
        <v>4</v>
      </c>
      <c r="D76" s="24"/>
      <c r="N76">
        <v>0</v>
      </c>
      <c r="O76">
        <v>0</v>
      </c>
      <c r="AL76" s="21"/>
      <c r="AM76" t="e">
        <v>#N/A</v>
      </c>
      <c r="AN76" t="e">
        <v>#N/A</v>
      </c>
    </row>
    <row r="77" spans="3:40" x14ac:dyDescent="0.2">
      <c r="C77" s="24">
        <v>5</v>
      </c>
      <c r="D77" s="24"/>
      <c r="N77">
        <v>0</v>
      </c>
      <c r="O77">
        <v>0</v>
      </c>
      <c r="AL77" s="21"/>
      <c r="AM77" t="e">
        <v>#N/A</v>
      </c>
      <c r="AN77" t="e">
        <v>#N/A</v>
      </c>
    </row>
    <row r="78" spans="3:40" ht="91" x14ac:dyDescent="0.2">
      <c r="C78" s="24">
        <v>6</v>
      </c>
      <c r="D78" s="24" t="s">
        <v>8057</v>
      </c>
      <c r="E78" t="s">
        <v>8058</v>
      </c>
      <c r="F78" t="s">
        <v>226</v>
      </c>
      <c r="G78" t="s">
        <v>226</v>
      </c>
      <c r="H78" t="s">
        <v>226</v>
      </c>
      <c r="I78" t="s">
        <v>8059</v>
      </c>
      <c r="J78" t="s">
        <v>8060</v>
      </c>
      <c r="K78" t="s">
        <v>226</v>
      </c>
      <c r="L78" t="s">
        <v>264</v>
      </c>
      <c r="N78">
        <v>352</v>
      </c>
      <c r="O78">
        <v>352</v>
      </c>
      <c r="R78">
        <v>352</v>
      </c>
      <c r="Z78">
        <v>0</v>
      </c>
      <c r="AA78" s="43" t="s">
        <v>8069</v>
      </c>
      <c r="AB78" t="s">
        <v>264</v>
      </c>
      <c r="AC78" t="s">
        <v>226</v>
      </c>
      <c r="AD78" t="s">
        <v>264</v>
      </c>
      <c r="AE78" t="s">
        <v>331</v>
      </c>
      <c r="AF78" t="s">
        <v>337</v>
      </c>
      <c r="AG78" t="s">
        <v>8073</v>
      </c>
      <c r="AH78" t="s">
        <v>8074</v>
      </c>
      <c r="AI78" t="s">
        <v>8075</v>
      </c>
      <c r="AL78" s="21" t="s">
        <v>8076</v>
      </c>
      <c r="AM78" t="e">
        <v>#N/A</v>
      </c>
      <c r="AN78" t="e">
        <v>#N/A</v>
      </c>
    </row>
    <row r="79" spans="3:40" x14ac:dyDescent="0.2">
      <c r="C79" s="24">
        <v>7</v>
      </c>
      <c r="D79" s="24"/>
      <c r="AL79" s="21"/>
    </row>
    <row r="80" spans="3:40" x14ac:dyDescent="0.2">
      <c r="C80" s="24">
        <v>8</v>
      </c>
      <c r="D80" s="24"/>
      <c r="AL80" s="21"/>
    </row>
    <row r="81" spans="3:40" x14ac:dyDescent="0.2">
      <c r="C81" s="24">
        <v>9</v>
      </c>
      <c r="D81" s="24"/>
      <c r="AL81" s="21"/>
    </row>
    <row r="82" spans="3:40" x14ac:dyDescent="0.2">
      <c r="C82" s="24">
        <v>10</v>
      </c>
      <c r="D82" s="24"/>
      <c r="AL82" s="21"/>
    </row>
    <row r="83" spans="3:40" ht="208" x14ac:dyDescent="0.2">
      <c r="C83" s="24">
        <v>11</v>
      </c>
      <c r="D83" s="24" t="s">
        <v>8057</v>
      </c>
      <c r="E83" t="s">
        <v>8061</v>
      </c>
      <c r="F83" t="s">
        <v>226</v>
      </c>
      <c r="G83" t="s">
        <v>226</v>
      </c>
      <c r="H83" t="s">
        <v>226</v>
      </c>
      <c r="I83" t="s">
        <v>8062</v>
      </c>
      <c r="J83" t="s">
        <v>8060</v>
      </c>
      <c r="K83" t="s">
        <v>226</v>
      </c>
      <c r="L83" t="s">
        <v>8063</v>
      </c>
      <c r="N83">
        <v>61518</v>
      </c>
      <c r="O83">
        <v>61518</v>
      </c>
      <c r="P83">
        <v>61518</v>
      </c>
      <c r="Z83">
        <v>0</v>
      </c>
      <c r="AA83" s="43" t="s">
        <v>8070</v>
      </c>
      <c r="AB83" t="s">
        <v>264</v>
      </c>
      <c r="AC83" t="s">
        <v>264</v>
      </c>
      <c r="AD83" t="s">
        <v>264</v>
      </c>
      <c r="AE83" t="s">
        <v>317</v>
      </c>
      <c r="AF83" t="s">
        <v>335</v>
      </c>
      <c r="AG83" t="s">
        <v>8077</v>
      </c>
      <c r="AH83" t="s">
        <v>8078</v>
      </c>
      <c r="AI83" t="s">
        <v>8075</v>
      </c>
      <c r="AL83" s="21" t="s">
        <v>8079</v>
      </c>
      <c r="AM83" t="e">
        <v>#N/A</v>
      </c>
      <c r="AN83" t="e">
        <v>#N/A</v>
      </c>
    </row>
    <row r="84" spans="3:40" ht="104" x14ac:dyDescent="0.2">
      <c r="C84" s="24">
        <v>12</v>
      </c>
      <c r="D84" s="24" t="s">
        <v>8057</v>
      </c>
      <c r="E84" t="s">
        <v>8061</v>
      </c>
      <c r="F84" t="s">
        <v>226</v>
      </c>
      <c r="G84" t="s">
        <v>226</v>
      </c>
      <c r="H84" t="s">
        <v>226</v>
      </c>
      <c r="I84" t="s">
        <v>8064</v>
      </c>
      <c r="J84" t="s">
        <v>8060</v>
      </c>
      <c r="K84" t="s">
        <v>226</v>
      </c>
      <c r="L84" t="s">
        <v>8065</v>
      </c>
      <c r="N84">
        <v>7304</v>
      </c>
      <c r="O84">
        <v>7304</v>
      </c>
      <c r="P84">
        <v>7304</v>
      </c>
      <c r="Z84">
        <v>0</v>
      </c>
      <c r="AA84" s="43" t="s">
        <v>8071</v>
      </c>
      <c r="AB84" t="s">
        <v>264</v>
      </c>
      <c r="AC84" t="s">
        <v>264</v>
      </c>
      <c r="AD84" t="s">
        <v>264</v>
      </c>
      <c r="AE84" t="s">
        <v>335</v>
      </c>
      <c r="AF84" t="s">
        <v>384</v>
      </c>
      <c r="AG84" t="s">
        <v>8080</v>
      </c>
      <c r="AH84" t="s">
        <v>8081</v>
      </c>
      <c r="AI84" t="s">
        <v>8082</v>
      </c>
      <c r="AL84" s="21" t="s">
        <v>8079</v>
      </c>
      <c r="AM84" t="e">
        <v>#N/A</v>
      </c>
      <c r="AN84" t="e">
        <v>#N/A</v>
      </c>
    </row>
    <row r="85" spans="3:40" ht="104" x14ac:dyDescent="0.2">
      <c r="C85" s="24">
        <v>13</v>
      </c>
      <c r="D85" s="24" t="s">
        <v>8057</v>
      </c>
      <c r="E85" t="s">
        <v>8061</v>
      </c>
      <c r="F85" t="s">
        <v>226</v>
      </c>
      <c r="G85" t="s">
        <v>226</v>
      </c>
      <c r="H85" t="s">
        <v>226</v>
      </c>
      <c r="I85" t="s">
        <v>8066</v>
      </c>
      <c r="J85" t="s">
        <v>8060</v>
      </c>
      <c r="K85" t="s">
        <v>226</v>
      </c>
      <c r="L85" t="s">
        <v>8067</v>
      </c>
      <c r="M85" t="s">
        <v>8068</v>
      </c>
      <c r="N85">
        <v>5929</v>
      </c>
      <c r="O85">
        <v>4437</v>
      </c>
      <c r="P85">
        <v>4437</v>
      </c>
      <c r="Z85">
        <v>1492</v>
      </c>
      <c r="AA85" s="43" t="s">
        <v>8072</v>
      </c>
      <c r="AB85" t="s">
        <v>264</v>
      </c>
      <c r="AC85" t="s">
        <v>264</v>
      </c>
      <c r="AD85" t="s">
        <v>264</v>
      </c>
      <c r="AE85" t="s">
        <v>317</v>
      </c>
      <c r="AF85" t="s">
        <v>328</v>
      </c>
      <c r="AG85" t="s">
        <v>8083</v>
      </c>
      <c r="AH85" t="s">
        <v>8084</v>
      </c>
      <c r="AI85" t="s">
        <v>8075</v>
      </c>
      <c r="AL85" s="21" t="s">
        <v>8085</v>
      </c>
      <c r="AM85" t="e">
        <v>#N/A</v>
      </c>
      <c r="AN85" t="e">
        <v>#N/A</v>
      </c>
    </row>
    <row r="86" spans="3:40" x14ac:dyDescent="0.2">
      <c r="C86" s="24">
        <v>14</v>
      </c>
      <c r="D86" s="24"/>
      <c r="N86">
        <v>0</v>
      </c>
      <c r="O86">
        <v>0</v>
      </c>
      <c r="AL86" s="21"/>
      <c r="AM86" t="e">
        <v>#N/A</v>
      </c>
      <c r="AN86" t="e">
        <v>#N/A</v>
      </c>
    </row>
    <row r="87" spans="3:40" x14ac:dyDescent="0.2">
      <c r="C87" s="24">
        <v>15</v>
      </c>
      <c r="D87" s="24"/>
      <c r="N87">
        <v>0</v>
      </c>
      <c r="O87">
        <v>0</v>
      </c>
      <c r="AL87" s="21"/>
      <c r="AM87" t="e">
        <v>#N/A</v>
      </c>
      <c r="AN87" t="e">
        <v>#N/A</v>
      </c>
    </row>
    <row r="88" spans="3:40" x14ac:dyDescent="0.2">
      <c r="C88" s="24">
        <v>16</v>
      </c>
      <c r="D88" s="24"/>
      <c r="N88">
        <v>0</v>
      </c>
      <c r="O88">
        <v>0</v>
      </c>
      <c r="AL88" s="21"/>
      <c r="AM88" t="e">
        <v>#N/A</v>
      </c>
      <c r="AN88" t="e">
        <v>#N/A</v>
      </c>
    </row>
    <row r="89" spans="3:40" x14ac:dyDescent="0.2">
      <c r="C89" s="24">
        <v>17</v>
      </c>
      <c r="D89" s="24"/>
      <c r="N89">
        <v>0</v>
      </c>
      <c r="O89">
        <v>0</v>
      </c>
      <c r="AL89" s="21"/>
      <c r="AM89" t="e">
        <v>#N/A</v>
      </c>
      <c r="AN89" t="e">
        <v>#N/A</v>
      </c>
    </row>
    <row r="90" spans="3:40" x14ac:dyDescent="0.2">
      <c r="C90" s="24">
        <v>18</v>
      </c>
      <c r="D90" s="24"/>
      <c r="N90">
        <v>0</v>
      </c>
      <c r="O90">
        <v>0</v>
      </c>
      <c r="AL90" s="21"/>
      <c r="AM90" t="e">
        <v>#N/A</v>
      </c>
      <c r="AN90" t="e">
        <v>#N/A</v>
      </c>
    </row>
    <row r="91" spans="3:40" x14ac:dyDescent="0.2">
      <c r="C91" s="24">
        <v>19</v>
      </c>
      <c r="D91" s="24"/>
      <c r="N91">
        <v>0</v>
      </c>
      <c r="O91">
        <v>0</v>
      </c>
      <c r="AL91" s="21"/>
      <c r="AM91" t="e">
        <v>#N/A</v>
      </c>
      <c r="AN91" t="e">
        <v>#N/A</v>
      </c>
    </row>
    <row r="92" spans="3:40" x14ac:dyDescent="0.2">
      <c r="C92" s="24">
        <v>20</v>
      </c>
      <c r="D92" s="24"/>
      <c r="N92">
        <v>0</v>
      </c>
      <c r="O92">
        <v>0</v>
      </c>
      <c r="AL92" s="21"/>
      <c r="AM92" t="e">
        <v>#N/A</v>
      </c>
      <c r="AN92" t="e">
        <v>#N/A</v>
      </c>
    </row>
    <row r="93" spans="3:40" x14ac:dyDescent="0.2">
      <c r="C93" s="24">
        <v>21</v>
      </c>
      <c r="D93" s="24"/>
      <c r="N93">
        <v>0</v>
      </c>
      <c r="O93">
        <v>0</v>
      </c>
      <c r="AL93" s="21"/>
      <c r="AM93" t="e">
        <v>#N/A</v>
      </c>
      <c r="AN93" t="e">
        <v>#N/A</v>
      </c>
    </row>
    <row r="94" spans="3:40" x14ac:dyDescent="0.2">
      <c r="C94" s="24">
        <v>22</v>
      </c>
      <c r="D94" s="24"/>
      <c r="N94">
        <v>0</v>
      </c>
      <c r="O94">
        <v>0</v>
      </c>
      <c r="AL94" s="21"/>
      <c r="AM94" t="e">
        <v>#N/A</v>
      </c>
      <c r="AN94" t="e">
        <v>#N/A</v>
      </c>
    </row>
    <row r="95" spans="3:40" x14ac:dyDescent="0.2">
      <c r="C95" s="24">
        <v>23</v>
      </c>
      <c r="D95" s="24"/>
      <c r="N95">
        <v>0</v>
      </c>
      <c r="O95">
        <v>0</v>
      </c>
      <c r="AL95" s="21"/>
      <c r="AM95" t="e">
        <v>#N/A</v>
      </c>
      <c r="AN95" t="e">
        <v>#N/A</v>
      </c>
    </row>
    <row r="96" spans="3:40" x14ac:dyDescent="0.2">
      <c r="C96" s="24">
        <v>24</v>
      </c>
      <c r="D96" s="24"/>
      <c r="N96">
        <v>0</v>
      </c>
      <c r="O96">
        <v>0</v>
      </c>
      <c r="AL96" s="21"/>
      <c r="AM96" t="e">
        <v>#N/A</v>
      </c>
      <c r="AN96" t="e">
        <v>#N/A</v>
      </c>
    </row>
    <row r="97" spans="3:40" x14ac:dyDescent="0.2">
      <c r="C97" s="24">
        <v>25</v>
      </c>
      <c r="D97" s="24"/>
      <c r="N97">
        <v>0</v>
      </c>
      <c r="O97">
        <v>0</v>
      </c>
      <c r="AL97" s="21"/>
      <c r="AM97" t="e">
        <v>#N/A</v>
      </c>
      <c r="AN97" t="e">
        <v>#N/A</v>
      </c>
    </row>
    <row r="98" spans="3:40" x14ac:dyDescent="0.2">
      <c r="C98" s="24">
        <v>26</v>
      </c>
      <c r="D98" s="24"/>
      <c r="N98">
        <v>0</v>
      </c>
      <c r="O98">
        <v>0</v>
      </c>
      <c r="AL98" s="21"/>
      <c r="AM98" t="e">
        <v>#N/A</v>
      </c>
      <c r="AN98" t="e">
        <v>#N/A</v>
      </c>
    </row>
    <row r="99" spans="3:40" x14ac:dyDescent="0.2">
      <c r="C99" s="24">
        <v>27</v>
      </c>
      <c r="D99" s="24"/>
      <c r="N99">
        <v>0</v>
      </c>
      <c r="O99">
        <v>0</v>
      </c>
      <c r="AL99" s="21"/>
      <c r="AM99" t="e">
        <v>#N/A</v>
      </c>
      <c r="AN99" t="e">
        <v>#N/A</v>
      </c>
    </row>
    <row r="100" spans="3:40" x14ac:dyDescent="0.2">
      <c r="C100" s="24">
        <v>28</v>
      </c>
      <c r="D100" s="24"/>
      <c r="N100">
        <v>0</v>
      </c>
      <c r="O100">
        <v>0</v>
      </c>
      <c r="AL100" s="21"/>
      <c r="AM100" t="e">
        <v>#N/A</v>
      </c>
      <c r="AN100" t="e">
        <v>#N/A</v>
      </c>
    </row>
    <row r="101" spans="3:40" x14ac:dyDescent="0.2">
      <c r="C101" s="24">
        <v>29</v>
      </c>
      <c r="D101" s="24"/>
      <c r="N101">
        <v>0</v>
      </c>
      <c r="O101">
        <v>0</v>
      </c>
      <c r="AL101" s="21"/>
      <c r="AM101" t="e">
        <v>#N/A</v>
      </c>
      <c r="AN101" t="e">
        <v>#N/A</v>
      </c>
    </row>
    <row r="102" spans="3:40" x14ac:dyDescent="0.2">
      <c r="C102" s="24">
        <v>30</v>
      </c>
      <c r="D102" s="24"/>
      <c r="N102">
        <v>0</v>
      </c>
      <c r="O102">
        <v>0</v>
      </c>
      <c r="AL102" s="21"/>
      <c r="AM102" t="e">
        <v>#N/A</v>
      </c>
      <c r="AN102" t="e">
        <v>#N/A</v>
      </c>
    </row>
    <row r="103" spans="3:40" x14ac:dyDescent="0.2">
      <c r="C103" s="24">
        <v>31</v>
      </c>
      <c r="D103" s="24"/>
      <c r="N103">
        <v>0</v>
      </c>
      <c r="O103">
        <v>0</v>
      </c>
      <c r="AL103" s="21"/>
      <c r="AM103" t="e">
        <v>#N/A</v>
      </c>
      <c r="AN103" t="e">
        <v>#N/A</v>
      </c>
    </row>
    <row r="104" spans="3:40" x14ac:dyDescent="0.2">
      <c r="C104" s="24">
        <v>32</v>
      </c>
      <c r="D104" s="24"/>
      <c r="N104">
        <v>0</v>
      </c>
      <c r="O104">
        <v>0</v>
      </c>
      <c r="AL104" s="21"/>
      <c r="AM104" t="e">
        <v>#N/A</v>
      </c>
      <c r="AN104" t="e">
        <v>#N/A</v>
      </c>
    </row>
    <row r="105" spans="3:40" x14ac:dyDescent="0.2">
      <c r="C105" s="24">
        <v>33</v>
      </c>
      <c r="D105" s="24"/>
      <c r="N105">
        <v>0</v>
      </c>
      <c r="O105">
        <v>0</v>
      </c>
      <c r="AL105" s="21"/>
      <c r="AM105" t="e">
        <v>#N/A</v>
      </c>
      <c r="AN105" t="e">
        <v>#N/A</v>
      </c>
    </row>
    <row r="106" spans="3:40" x14ac:dyDescent="0.2">
      <c r="C106" s="24">
        <v>34</v>
      </c>
      <c r="D106" s="24"/>
      <c r="N106">
        <v>0</v>
      </c>
      <c r="O106">
        <v>0</v>
      </c>
      <c r="AL106" s="21"/>
      <c r="AM106" t="e">
        <v>#N/A</v>
      </c>
      <c r="AN106" t="e">
        <v>#N/A</v>
      </c>
    </row>
    <row r="107" spans="3:40" x14ac:dyDescent="0.2">
      <c r="C107" s="24">
        <v>35</v>
      </c>
      <c r="D107" s="24"/>
      <c r="N107">
        <v>0</v>
      </c>
      <c r="O107">
        <v>0</v>
      </c>
      <c r="AL107" s="21"/>
      <c r="AM107" t="e">
        <v>#N/A</v>
      </c>
      <c r="AN107" t="e">
        <v>#N/A</v>
      </c>
    </row>
    <row r="108" spans="3:40" x14ac:dyDescent="0.2">
      <c r="C108" s="24">
        <v>36</v>
      </c>
      <c r="D108" s="24"/>
      <c r="N108">
        <v>0</v>
      </c>
      <c r="O108">
        <v>0</v>
      </c>
      <c r="AL108" s="21"/>
      <c r="AM108" t="e">
        <v>#N/A</v>
      </c>
      <c r="AN108" t="e">
        <v>#N/A</v>
      </c>
    </row>
    <row r="109" spans="3:40" x14ac:dyDescent="0.2">
      <c r="C109" s="24">
        <v>37</v>
      </c>
      <c r="D109" s="24"/>
      <c r="N109">
        <v>0</v>
      </c>
      <c r="O109">
        <v>0</v>
      </c>
      <c r="AL109" s="21"/>
      <c r="AM109" t="e">
        <v>#N/A</v>
      </c>
      <c r="AN109" t="e">
        <v>#N/A</v>
      </c>
    </row>
    <row r="110" spans="3:40" x14ac:dyDescent="0.2">
      <c r="C110" s="24">
        <v>38</v>
      </c>
      <c r="D110" s="24"/>
      <c r="N110">
        <v>0</v>
      </c>
      <c r="O110">
        <v>0</v>
      </c>
      <c r="AL110" s="21"/>
      <c r="AM110" t="e">
        <v>#N/A</v>
      </c>
      <c r="AN110" t="e">
        <v>#N/A</v>
      </c>
    </row>
    <row r="111" spans="3:40" x14ac:dyDescent="0.2">
      <c r="C111" s="24">
        <v>39</v>
      </c>
      <c r="D111" s="24"/>
      <c r="N111">
        <v>0</v>
      </c>
      <c r="O111">
        <v>0</v>
      </c>
      <c r="AL111" s="21"/>
      <c r="AM111" t="e">
        <v>#N/A</v>
      </c>
      <c r="AN111" t="e">
        <v>#N/A</v>
      </c>
    </row>
    <row r="112" spans="3:40" x14ac:dyDescent="0.2">
      <c r="C112" s="24">
        <v>40</v>
      </c>
      <c r="D112" s="24"/>
      <c r="N112">
        <v>0</v>
      </c>
      <c r="O112">
        <v>0</v>
      </c>
      <c r="AL112" s="21"/>
      <c r="AM112" t="e">
        <v>#N/A</v>
      </c>
      <c r="AN112" t="e">
        <v>#N/A</v>
      </c>
    </row>
    <row r="113" spans="3:40" x14ac:dyDescent="0.2">
      <c r="C113" s="24">
        <v>41</v>
      </c>
      <c r="D113" s="24"/>
      <c r="N113">
        <v>0</v>
      </c>
      <c r="O113">
        <v>0</v>
      </c>
      <c r="AL113" s="21"/>
      <c r="AM113" t="e">
        <v>#N/A</v>
      </c>
      <c r="AN113" t="e">
        <v>#N/A</v>
      </c>
    </row>
    <row r="114" spans="3:40" x14ac:dyDescent="0.2">
      <c r="C114" s="24">
        <v>42</v>
      </c>
      <c r="D114" s="24"/>
      <c r="N114">
        <v>0</v>
      </c>
      <c r="O114">
        <v>0</v>
      </c>
      <c r="AL114" s="21"/>
      <c r="AM114" t="e">
        <v>#N/A</v>
      </c>
      <c r="AN114" t="e">
        <v>#N/A</v>
      </c>
    </row>
    <row r="115" spans="3:40" x14ac:dyDescent="0.2">
      <c r="C115" s="24">
        <v>43</v>
      </c>
      <c r="D115" s="24"/>
      <c r="N115">
        <v>0</v>
      </c>
      <c r="O115">
        <v>0</v>
      </c>
      <c r="AL115" s="21"/>
      <c r="AM115" t="e">
        <v>#N/A</v>
      </c>
      <c r="AN115" t="e">
        <v>#N/A</v>
      </c>
    </row>
    <row r="116" spans="3:40" x14ac:dyDescent="0.2">
      <c r="C116" s="24">
        <v>44</v>
      </c>
      <c r="D116" s="24"/>
      <c r="N116">
        <v>0</v>
      </c>
      <c r="O116">
        <v>0</v>
      </c>
      <c r="AL116" s="21"/>
      <c r="AM116" t="e">
        <v>#N/A</v>
      </c>
      <c r="AN116" t="e">
        <v>#N/A</v>
      </c>
    </row>
    <row r="117" spans="3:40" x14ac:dyDescent="0.2">
      <c r="C117" s="24">
        <v>45</v>
      </c>
      <c r="D117" s="24"/>
      <c r="N117">
        <v>0</v>
      </c>
      <c r="O117">
        <v>0</v>
      </c>
      <c r="AL117" s="21"/>
      <c r="AM117" t="e">
        <v>#N/A</v>
      </c>
      <c r="AN117" t="e">
        <v>#N/A</v>
      </c>
    </row>
    <row r="118" spans="3:40" x14ac:dyDescent="0.2">
      <c r="C118" s="24">
        <v>46</v>
      </c>
      <c r="D118" s="24"/>
      <c r="N118">
        <v>0</v>
      </c>
      <c r="O118">
        <v>0</v>
      </c>
      <c r="AL118" s="21"/>
      <c r="AM118" t="e">
        <v>#N/A</v>
      </c>
      <c r="AN118" t="e">
        <v>#N/A</v>
      </c>
    </row>
    <row r="119" spans="3:40" x14ac:dyDescent="0.2">
      <c r="C119" s="24">
        <v>47</v>
      </c>
      <c r="D119" s="24"/>
      <c r="N119">
        <v>0</v>
      </c>
      <c r="O119">
        <v>0</v>
      </c>
      <c r="AL119" s="21"/>
      <c r="AM119" t="e">
        <v>#N/A</v>
      </c>
      <c r="AN119" t="e">
        <v>#N/A</v>
      </c>
    </row>
    <row r="120" spans="3:40" x14ac:dyDescent="0.2">
      <c r="C120" s="24">
        <v>48</v>
      </c>
      <c r="D120" s="24"/>
      <c r="N120">
        <v>0</v>
      </c>
      <c r="O120">
        <v>0</v>
      </c>
      <c r="AL120" s="21"/>
      <c r="AM120" t="e">
        <v>#N/A</v>
      </c>
      <c r="AN120" t="e">
        <v>#N/A</v>
      </c>
    </row>
    <row r="121" spans="3:40" x14ac:dyDescent="0.2">
      <c r="C121" s="24">
        <v>49</v>
      </c>
      <c r="D121" s="24"/>
      <c r="N121">
        <v>0</v>
      </c>
      <c r="O121">
        <v>0</v>
      </c>
      <c r="AL121" s="21"/>
      <c r="AM121" t="e">
        <v>#N/A</v>
      </c>
      <c r="AN121" t="e">
        <v>#N/A</v>
      </c>
    </row>
    <row r="122" spans="3:40" x14ac:dyDescent="0.2">
      <c r="C122" s="24">
        <v>50</v>
      </c>
      <c r="D122" s="24"/>
      <c r="N122">
        <v>0</v>
      </c>
      <c r="O122">
        <v>0</v>
      </c>
      <c r="AL122" s="21"/>
      <c r="AM122" t="e">
        <v>#N/A</v>
      </c>
      <c r="AN122" t="e">
        <v>#N/A</v>
      </c>
    </row>
    <row r="123" spans="3:40" x14ac:dyDescent="0.2">
      <c r="C123" s="24">
        <v>51</v>
      </c>
      <c r="D123" s="24"/>
      <c r="N123">
        <v>0</v>
      </c>
      <c r="O123">
        <v>0</v>
      </c>
      <c r="AL123" s="21"/>
      <c r="AM123" t="e">
        <v>#N/A</v>
      </c>
      <c r="AN123" t="e">
        <v>#N/A</v>
      </c>
    </row>
    <row r="124" spans="3:40" x14ac:dyDescent="0.2">
      <c r="C124" s="24">
        <v>52</v>
      </c>
      <c r="D124" s="24"/>
      <c r="N124">
        <v>0</v>
      </c>
      <c r="O124">
        <v>0</v>
      </c>
      <c r="AL124" s="21"/>
      <c r="AM124" t="e">
        <v>#N/A</v>
      </c>
      <c r="AN124" t="e">
        <v>#N/A</v>
      </c>
    </row>
    <row r="125" spans="3:40" x14ac:dyDescent="0.2">
      <c r="C125" s="24">
        <v>53</v>
      </c>
      <c r="D125" s="24"/>
      <c r="N125">
        <v>0</v>
      </c>
      <c r="O125">
        <v>0</v>
      </c>
      <c r="AL125" s="21"/>
      <c r="AM125" t="e">
        <v>#N/A</v>
      </c>
      <c r="AN125" t="e">
        <v>#N/A</v>
      </c>
    </row>
    <row r="126" spans="3:40" x14ac:dyDescent="0.2">
      <c r="C126" s="24">
        <v>54</v>
      </c>
      <c r="D126" s="24"/>
      <c r="N126">
        <v>0</v>
      </c>
      <c r="O126">
        <v>0</v>
      </c>
      <c r="AL126" s="21"/>
      <c r="AM126" t="e">
        <v>#N/A</v>
      </c>
      <c r="AN126" t="e">
        <v>#N/A</v>
      </c>
    </row>
    <row r="127" spans="3:40" x14ac:dyDescent="0.2">
      <c r="C127" s="24">
        <v>55</v>
      </c>
      <c r="D127" s="24"/>
      <c r="N127">
        <v>0</v>
      </c>
      <c r="O127">
        <v>0</v>
      </c>
      <c r="AL127" s="21"/>
      <c r="AM127" t="e">
        <v>#N/A</v>
      </c>
      <c r="AN127" t="e">
        <v>#N/A</v>
      </c>
    </row>
    <row r="128" spans="3:40" x14ac:dyDescent="0.2">
      <c r="C128" s="24">
        <v>56</v>
      </c>
      <c r="D128" s="24"/>
      <c r="N128">
        <v>0</v>
      </c>
      <c r="O128">
        <v>0</v>
      </c>
      <c r="AL128" s="21"/>
      <c r="AM128" t="e">
        <v>#N/A</v>
      </c>
      <c r="AN128" t="e">
        <v>#N/A</v>
      </c>
    </row>
    <row r="129" spans="3:40" x14ac:dyDescent="0.2">
      <c r="C129" s="24">
        <v>57</v>
      </c>
      <c r="D129" s="24"/>
      <c r="N129">
        <v>0</v>
      </c>
      <c r="O129">
        <v>0</v>
      </c>
      <c r="AL129" s="21"/>
      <c r="AM129" t="e">
        <v>#N/A</v>
      </c>
      <c r="AN129" t="e">
        <v>#N/A</v>
      </c>
    </row>
    <row r="130" spans="3:40" x14ac:dyDescent="0.2">
      <c r="C130" s="24">
        <v>58</v>
      </c>
      <c r="D130" s="24"/>
      <c r="N130">
        <v>0</v>
      </c>
      <c r="O130">
        <v>0</v>
      </c>
      <c r="AL130" s="21"/>
      <c r="AM130" t="e">
        <v>#N/A</v>
      </c>
      <c r="AN130" t="e">
        <v>#N/A</v>
      </c>
    </row>
    <row r="131" spans="3:40" x14ac:dyDescent="0.2">
      <c r="C131" s="24">
        <v>59</v>
      </c>
      <c r="D131" s="24"/>
      <c r="N131">
        <v>0</v>
      </c>
      <c r="O131">
        <v>0</v>
      </c>
      <c r="AL131" s="21"/>
      <c r="AM131" t="e">
        <v>#N/A</v>
      </c>
      <c r="AN131" t="e">
        <v>#N/A</v>
      </c>
    </row>
    <row r="132" spans="3:40" x14ac:dyDescent="0.2">
      <c r="C132" s="24">
        <v>60</v>
      </c>
      <c r="D132" s="24"/>
      <c r="N132">
        <v>0</v>
      </c>
      <c r="O132">
        <v>0</v>
      </c>
      <c r="AL132" s="21"/>
      <c r="AM132" t="e">
        <v>#N/A</v>
      </c>
      <c r="AN132" t="e">
        <v>#N/A</v>
      </c>
    </row>
    <row r="133" spans="3:40" x14ac:dyDescent="0.2">
      <c r="C133" s="24">
        <v>61</v>
      </c>
      <c r="D133" s="24"/>
      <c r="N133">
        <v>0</v>
      </c>
      <c r="O133">
        <v>0</v>
      </c>
      <c r="AL133" s="21"/>
      <c r="AM133" t="e">
        <v>#N/A</v>
      </c>
      <c r="AN133" t="e">
        <v>#N/A</v>
      </c>
    </row>
    <row r="134" spans="3:40" x14ac:dyDescent="0.2">
      <c r="C134" s="24">
        <v>62</v>
      </c>
      <c r="D134" s="24"/>
      <c r="N134">
        <v>0</v>
      </c>
      <c r="O134">
        <v>0</v>
      </c>
      <c r="AL134" s="21"/>
      <c r="AM134" t="e">
        <v>#N/A</v>
      </c>
      <c r="AN134" t="e">
        <v>#N/A</v>
      </c>
    </row>
    <row r="135" spans="3:40" x14ac:dyDescent="0.2">
      <c r="C135" s="24">
        <v>63</v>
      </c>
      <c r="D135" s="24"/>
      <c r="N135">
        <v>0</v>
      </c>
      <c r="O135">
        <v>0</v>
      </c>
      <c r="AL135" s="21"/>
      <c r="AM135" t="e">
        <v>#N/A</v>
      </c>
      <c r="AN135" t="e">
        <v>#N/A</v>
      </c>
    </row>
    <row r="136" spans="3:40" x14ac:dyDescent="0.2">
      <c r="C136" s="24">
        <v>64</v>
      </c>
      <c r="D136" s="24"/>
      <c r="N136">
        <v>0</v>
      </c>
      <c r="O136">
        <v>0</v>
      </c>
      <c r="AL136" s="21"/>
      <c r="AM136" t="e">
        <v>#N/A</v>
      </c>
      <c r="AN136" t="e">
        <v>#N/A</v>
      </c>
    </row>
    <row r="137" spans="3:40" x14ac:dyDescent="0.2">
      <c r="C137" s="24">
        <v>65</v>
      </c>
      <c r="D137" s="24"/>
      <c r="N137">
        <v>0</v>
      </c>
      <c r="O137">
        <v>0</v>
      </c>
      <c r="AL137" s="21"/>
      <c r="AM137" t="e">
        <v>#N/A</v>
      </c>
      <c r="AN137" t="e">
        <v>#N/A</v>
      </c>
    </row>
    <row r="138" spans="3:40" x14ac:dyDescent="0.2">
      <c r="C138" s="24">
        <v>66</v>
      </c>
      <c r="D138" s="24"/>
      <c r="N138">
        <v>0</v>
      </c>
      <c r="O138">
        <v>0</v>
      </c>
      <c r="AL138" s="21"/>
      <c r="AM138" t="e">
        <v>#N/A</v>
      </c>
      <c r="AN138" t="e">
        <v>#N/A</v>
      </c>
    </row>
    <row r="139" spans="3:40" x14ac:dyDescent="0.2">
      <c r="C139" s="24">
        <v>67</v>
      </c>
      <c r="D139" s="24"/>
      <c r="N139">
        <v>0</v>
      </c>
      <c r="O139">
        <v>0</v>
      </c>
      <c r="AL139" s="21"/>
      <c r="AM139" t="e">
        <v>#N/A</v>
      </c>
      <c r="AN139" t="e">
        <v>#N/A</v>
      </c>
    </row>
    <row r="140" spans="3:40" x14ac:dyDescent="0.2">
      <c r="C140" s="24">
        <v>68</v>
      </c>
      <c r="D140" s="24"/>
      <c r="N140">
        <v>0</v>
      </c>
      <c r="O140">
        <v>0</v>
      </c>
      <c r="AL140" s="21"/>
      <c r="AM140" t="e">
        <v>#N/A</v>
      </c>
      <c r="AN140" t="e">
        <v>#N/A</v>
      </c>
    </row>
    <row r="141" spans="3:40" x14ac:dyDescent="0.2">
      <c r="C141" s="24">
        <v>69</v>
      </c>
      <c r="D141" s="24"/>
      <c r="N141">
        <v>0</v>
      </c>
      <c r="O141">
        <v>0</v>
      </c>
      <c r="AL141" s="21"/>
      <c r="AM141" t="e">
        <v>#N/A</v>
      </c>
      <c r="AN141" t="e">
        <v>#N/A</v>
      </c>
    </row>
    <row r="142" spans="3:40" x14ac:dyDescent="0.2">
      <c r="C142" s="24">
        <v>70</v>
      </c>
      <c r="D142" s="24"/>
      <c r="N142">
        <v>0</v>
      </c>
      <c r="O142">
        <v>0</v>
      </c>
      <c r="AL142" s="21"/>
      <c r="AM142" t="e">
        <v>#N/A</v>
      </c>
      <c r="AN142" t="e">
        <v>#N/A</v>
      </c>
    </row>
    <row r="143" spans="3:40" x14ac:dyDescent="0.2">
      <c r="C143" s="24">
        <v>71</v>
      </c>
      <c r="D143" s="24"/>
      <c r="N143">
        <v>0</v>
      </c>
      <c r="O143">
        <v>0</v>
      </c>
      <c r="AL143" s="21"/>
      <c r="AM143" t="e">
        <v>#N/A</v>
      </c>
      <c r="AN143" t="e">
        <v>#N/A</v>
      </c>
    </row>
    <row r="144" spans="3:40" x14ac:dyDescent="0.2">
      <c r="C144" s="24">
        <v>72</v>
      </c>
      <c r="D144" s="24"/>
      <c r="N144">
        <v>0</v>
      </c>
      <c r="O144">
        <v>0</v>
      </c>
      <c r="AL144" s="21"/>
      <c r="AM144" t="e">
        <v>#N/A</v>
      </c>
      <c r="AN144" t="e">
        <v>#N/A</v>
      </c>
    </row>
    <row r="145" spans="3:40" x14ac:dyDescent="0.2">
      <c r="C145" s="24">
        <v>73</v>
      </c>
      <c r="D145" s="24"/>
      <c r="N145">
        <v>0</v>
      </c>
      <c r="O145">
        <v>0</v>
      </c>
      <c r="AL145" s="21"/>
      <c r="AM145" t="e">
        <v>#N/A</v>
      </c>
      <c r="AN145" t="e">
        <v>#N/A</v>
      </c>
    </row>
    <row r="146" spans="3:40" x14ac:dyDescent="0.2">
      <c r="C146" s="24">
        <v>74</v>
      </c>
      <c r="D146" s="24"/>
      <c r="N146">
        <v>0</v>
      </c>
      <c r="O146">
        <v>0</v>
      </c>
      <c r="AL146" s="21"/>
      <c r="AM146" t="e">
        <v>#N/A</v>
      </c>
      <c r="AN146" t="e">
        <v>#N/A</v>
      </c>
    </row>
    <row r="147" spans="3:40" x14ac:dyDescent="0.2">
      <c r="C147" s="24">
        <v>75</v>
      </c>
      <c r="D147" s="24"/>
      <c r="N147">
        <v>0</v>
      </c>
      <c r="O147">
        <v>0</v>
      </c>
      <c r="AL147" s="21"/>
      <c r="AM147" t="e">
        <v>#N/A</v>
      </c>
      <c r="AN147" t="e">
        <v>#N/A</v>
      </c>
    </row>
    <row r="148" spans="3:40" x14ac:dyDescent="0.2">
      <c r="C148" s="24">
        <v>76</v>
      </c>
      <c r="D148" s="24"/>
      <c r="N148">
        <v>0</v>
      </c>
      <c r="O148">
        <v>0</v>
      </c>
      <c r="AL148" s="21"/>
      <c r="AM148" t="e">
        <v>#N/A</v>
      </c>
      <c r="AN148" t="e">
        <v>#N/A</v>
      </c>
    </row>
    <row r="149" spans="3:40" x14ac:dyDescent="0.2">
      <c r="C149" s="24">
        <v>77</v>
      </c>
      <c r="D149" s="24"/>
      <c r="N149">
        <v>0</v>
      </c>
      <c r="O149">
        <v>0</v>
      </c>
      <c r="AL149" s="21"/>
      <c r="AM149" t="e">
        <v>#N/A</v>
      </c>
      <c r="AN149" t="e">
        <v>#N/A</v>
      </c>
    </row>
    <row r="150" spans="3:40" x14ac:dyDescent="0.2">
      <c r="C150" s="24">
        <v>78</v>
      </c>
      <c r="D150" s="24"/>
      <c r="N150">
        <v>0</v>
      </c>
      <c r="O150">
        <v>0</v>
      </c>
      <c r="AL150" s="21"/>
      <c r="AM150" t="e">
        <v>#N/A</v>
      </c>
      <c r="AN150" t="e">
        <v>#N/A</v>
      </c>
    </row>
    <row r="151" spans="3:40" x14ac:dyDescent="0.2">
      <c r="C151" s="24">
        <v>79</v>
      </c>
      <c r="D151" s="24"/>
      <c r="N151">
        <v>0</v>
      </c>
      <c r="O151">
        <v>0</v>
      </c>
      <c r="AL151" s="21"/>
      <c r="AM151" t="e">
        <v>#N/A</v>
      </c>
      <c r="AN151" t="e">
        <v>#N/A</v>
      </c>
    </row>
    <row r="152" spans="3:40" x14ac:dyDescent="0.2">
      <c r="C152" s="24">
        <v>80</v>
      </c>
      <c r="D152" s="24"/>
      <c r="N152">
        <v>0</v>
      </c>
      <c r="O152">
        <v>0</v>
      </c>
      <c r="AL152" s="21"/>
      <c r="AM152" t="e">
        <v>#N/A</v>
      </c>
      <c r="AN152" t="e">
        <v>#N/A</v>
      </c>
    </row>
    <row r="153" spans="3:40" x14ac:dyDescent="0.2">
      <c r="C153" s="24">
        <v>81</v>
      </c>
      <c r="D153" s="24"/>
      <c r="N153">
        <v>0</v>
      </c>
      <c r="O153">
        <v>0</v>
      </c>
      <c r="AL153" s="21"/>
      <c r="AM153" t="e">
        <v>#N/A</v>
      </c>
      <c r="AN153" t="e">
        <v>#N/A</v>
      </c>
    </row>
    <row r="154" spans="3:40" x14ac:dyDescent="0.2">
      <c r="C154" s="24">
        <v>82</v>
      </c>
      <c r="D154" s="24"/>
      <c r="N154">
        <v>0</v>
      </c>
      <c r="O154">
        <v>0</v>
      </c>
      <c r="AL154" s="21"/>
      <c r="AM154" t="e">
        <v>#N/A</v>
      </c>
      <c r="AN154" t="e">
        <v>#N/A</v>
      </c>
    </row>
    <row r="155" spans="3:40" x14ac:dyDescent="0.2">
      <c r="C155" s="24">
        <v>83</v>
      </c>
      <c r="D155" s="24"/>
      <c r="N155">
        <v>0</v>
      </c>
      <c r="O155">
        <v>0</v>
      </c>
      <c r="AL155" s="21"/>
      <c r="AM155" t="e">
        <v>#N/A</v>
      </c>
      <c r="AN155" t="e">
        <v>#N/A</v>
      </c>
    </row>
    <row r="156" spans="3:40" x14ac:dyDescent="0.2">
      <c r="C156" s="24">
        <v>84</v>
      </c>
      <c r="D156" s="24"/>
      <c r="N156">
        <v>0</v>
      </c>
      <c r="O156">
        <v>0</v>
      </c>
      <c r="AL156" s="21"/>
      <c r="AM156" t="e">
        <v>#N/A</v>
      </c>
      <c r="AN156" t="e">
        <v>#N/A</v>
      </c>
    </row>
    <row r="157" spans="3:40" x14ac:dyDescent="0.2">
      <c r="C157" s="24">
        <v>85</v>
      </c>
      <c r="D157" s="24"/>
      <c r="N157">
        <v>0</v>
      </c>
      <c r="O157">
        <v>0</v>
      </c>
      <c r="AL157" s="21"/>
      <c r="AM157" t="e">
        <v>#N/A</v>
      </c>
      <c r="AN157" t="e">
        <v>#N/A</v>
      </c>
    </row>
    <row r="158" spans="3:40" x14ac:dyDescent="0.2">
      <c r="C158" s="24">
        <v>86</v>
      </c>
      <c r="D158" s="24"/>
      <c r="N158">
        <v>0</v>
      </c>
      <c r="O158">
        <v>0</v>
      </c>
      <c r="AL158" s="21"/>
      <c r="AM158" t="e">
        <v>#N/A</v>
      </c>
      <c r="AN158" t="e">
        <v>#N/A</v>
      </c>
    </row>
    <row r="159" spans="3:40" x14ac:dyDescent="0.2">
      <c r="C159" s="24">
        <v>87</v>
      </c>
      <c r="D159" s="24"/>
      <c r="N159">
        <v>0</v>
      </c>
      <c r="O159">
        <v>0</v>
      </c>
      <c r="AL159" s="21"/>
      <c r="AM159" t="e">
        <v>#N/A</v>
      </c>
      <c r="AN159" t="e">
        <v>#N/A</v>
      </c>
    </row>
    <row r="160" spans="3:40" x14ac:dyDescent="0.2">
      <c r="C160" s="24">
        <v>88</v>
      </c>
      <c r="D160" s="24"/>
      <c r="N160">
        <v>0</v>
      </c>
      <c r="O160">
        <v>0</v>
      </c>
      <c r="AL160" s="21"/>
      <c r="AM160" t="e">
        <v>#N/A</v>
      </c>
      <c r="AN160" t="e">
        <v>#N/A</v>
      </c>
    </row>
    <row r="161" spans="3:40" x14ac:dyDescent="0.2">
      <c r="C161" s="24">
        <v>89</v>
      </c>
      <c r="D161" s="24"/>
      <c r="N161">
        <v>0</v>
      </c>
      <c r="O161">
        <v>0</v>
      </c>
      <c r="AL161" s="21"/>
      <c r="AM161" t="e">
        <v>#N/A</v>
      </c>
      <c r="AN161" t="e">
        <v>#N/A</v>
      </c>
    </row>
    <row r="162" spans="3:40" x14ac:dyDescent="0.2">
      <c r="C162" s="24">
        <v>90</v>
      </c>
      <c r="D162" s="24"/>
      <c r="N162">
        <v>0</v>
      </c>
      <c r="O162">
        <v>0</v>
      </c>
      <c r="AL162" s="21"/>
      <c r="AM162" t="e">
        <v>#N/A</v>
      </c>
      <c r="AN162" t="e">
        <v>#N/A</v>
      </c>
    </row>
    <row r="163" spans="3:40" x14ac:dyDescent="0.2">
      <c r="C163" s="24">
        <v>91</v>
      </c>
      <c r="D163" s="24"/>
      <c r="N163">
        <v>0</v>
      </c>
      <c r="O163">
        <v>0</v>
      </c>
      <c r="AL163" s="21"/>
      <c r="AM163" t="e">
        <v>#N/A</v>
      </c>
      <c r="AN163" t="e">
        <v>#N/A</v>
      </c>
    </row>
    <row r="164" spans="3:40" x14ac:dyDescent="0.2">
      <c r="C164" s="24">
        <v>92</v>
      </c>
      <c r="D164" s="24"/>
      <c r="N164">
        <v>0</v>
      </c>
      <c r="O164">
        <v>0</v>
      </c>
      <c r="AL164" s="21"/>
      <c r="AM164" t="e">
        <v>#N/A</v>
      </c>
      <c r="AN164" t="e">
        <v>#N/A</v>
      </c>
    </row>
    <row r="165" spans="3:40" x14ac:dyDescent="0.2">
      <c r="C165" s="24">
        <v>93</v>
      </c>
      <c r="D165" s="24"/>
      <c r="N165">
        <v>0</v>
      </c>
      <c r="O165">
        <v>0</v>
      </c>
      <c r="AL165" s="21"/>
      <c r="AM165" t="e">
        <v>#N/A</v>
      </c>
      <c r="AN165" t="e">
        <v>#N/A</v>
      </c>
    </row>
    <row r="166" spans="3:40" x14ac:dyDescent="0.2">
      <c r="C166" s="24">
        <v>94</v>
      </c>
      <c r="D166" s="24"/>
      <c r="N166">
        <v>0</v>
      </c>
      <c r="O166">
        <v>0</v>
      </c>
      <c r="AL166" s="21"/>
      <c r="AM166" t="e">
        <v>#N/A</v>
      </c>
      <c r="AN166" t="e">
        <v>#N/A</v>
      </c>
    </row>
    <row r="167" spans="3:40" x14ac:dyDescent="0.2">
      <c r="C167" s="24">
        <v>95</v>
      </c>
      <c r="D167" s="24"/>
      <c r="N167">
        <v>0</v>
      </c>
      <c r="O167">
        <v>0</v>
      </c>
      <c r="AL167" s="21"/>
      <c r="AM167" t="e">
        <v>#N/A</v>
      </c>
      <c r="AN167" t="e">
        <v>#N/A</v>
      </c>
    </row>
    <row r="168" spans="3:40" x14ac:dyDescent="0.2">
      <c r="C168" s="24">
        <v>96</v>
      </c>
      <c r="D168" s="24"/>
      <c r="N168">
        <v>0</v>
      </c>
      <c r="O168">
        <v>0</v>
      </c>
      <c r="AL168" s="21"/>
      <c r="AM168" t="e">
        <v>#N/A</v>
      </c>
      <c r="AN168" t="e">
        <v>#N/A</v>
      </c>
    </row>
    <row r="169" spans="3:40" x14ac:dyDescent="0.2">
      <c r="C169" s="24">
        <v>97</v>
      </c>
      <c r="D169" s="24"/>
      <c r="N169">
        <v>0</v>
      </c>
      <c r="O169">
        <v>0</v>
      </c>
      <c r="AL169" s="21"/>
      <c r="AM169" t="e">
        <v>#N/A</v>
      </c>
      <c r="AN169" t="e">
        <v>#N/A</v>
      </c>
    </row>
    <row r="170" spans="3:40" x14ac:dyDescent="0.2">
      <c r="C170" s="24">
        <v>98</v>
      </c>
      <c r="D170" s="24"/>
      <c r="N170">
        <v>0</v>
      </c>
      <c r="O170">
        <v>0</v>
      </c>
      <c r="AL170" s="21"/>
      <c r="AM170" t="e">
        <v>#N/A</v>
      </c>
      <c r="AN170" t="e">
        <v>#N/A</v>
      </c>
    </row>
    <row r="171" spans="3:40" x14ac:dyDescent="0.2">
      <c r="C171" s="24">
        <v>99</v>
      </c>
      <c r="D171" s="24"/>
      <c r="N171">
        <v>0</v>
      </c>
      <c r="O171">
        <v>0</v>
      </c>
      <c r="AL171" s="21"/>
      <c r="AM171" t="e">
        <v>#N/A</v>
      </c>
      <c r="AN171" t="e">
        <v>#N/A</v>
      </c>
    </row>
    <row r="172" spans="3:40" x14ac:dyDescent="0.2">
      <c r="C172" s="24">
        <v>100</v>
      </c>
      <c r="D172" s="24"/>
      <c r="N172">
        <v>0</v>
      </c>
      <c r="O172">
        <v>0</v>
      </c>
      <c r="AL172" s="21"/>
      <c r="AM172" t="e">
        <v>#N/A</v>
      </c>
      <c r="AN172" t="e">
        <v>#N/A</v>
      </c>
    </row>
    <row r="173" spans="3:40" x14ac:dyDescent="0.2">
      <c r="C173" s="24">
        <v>101</v>
      </c>
      <c r="D173" s="24"/>
      <c r="N173">
        <v>0</v>
      </c>
      <c r="O173">
        <v>0</v>
      </c>
      <c r="AL173" s="21"/>
      <c r="AM173" t="e">
        <v>#N/A</v>
      </c>
      <c r="AN173" t="e">
        <v>#N/A</v>
      </c>
    </row>
    <row r="174" spans="3:40" x14ac:dyDescent="0.2">
      <c r="C174" s="24">
        <v>102</v>
      </c>
      <c r="D174" s="24"/>
      <c r="N174">
        <v>0</v>
      </c>
      <c r="O174">
        <v>0</v>
      </c>
      <c r="AL174" s="21"/>
      <c r="AM174" t="e">
        <v>#N/A</v>
      </c>
      <c r="AN174" t="e">
        <v>#N/A</v>
      </c>
    </row>
    <row r="175" spans="3:40" x14ac:dyDescent="0.2">
      <c r="C175" s="24">
        <v>103</v>
      </c>
      <c r="D175" s="24"/>
      <c r="N175">
        <v>0</v>
      </c>
      <c r="O175">
        <v>0</v>
      </c>
      <c r="AL175" s="21"/>
      <c r="AM175" t="e">
        <v>#N/A</v>
      </c>
      <c r="AN175" t="e">
        <v>#N/A</v>
      </c>
    </row>
    <row r="176" spans="3:40" x14ac:dyDescent="0.2">
      <c r="C176" s="24">
        <v>104</v>
      </c>
      <c r="D176" s="24"/>
      <c r="N176">
        <v>0</v>
      </c>
      <c r="O176">
        <v>0</v>
      </c>
      <c r="AL176" s="21"/>
      <c r="AM176" t="e">
        <v>#N/A</v>
      </c>
      <c r="AN176" t="e">
        <v>#N/A</v>
      </c>
    </row>
    <row r="177" spans="3:40" x14ac:dyDescent="0.2">
      <c r="C177" s="24">
        <v>105</v>
      </c>
      <c r="D177" s="24"/>
      <c r="N177">
        <v>0</v>
      </c>
      <c r="O177">
        <v>0</v>
      </c>
      <c r="AL177" s="21"/>
      <c r="AM177" t="e">
        <v>#N/A</v>
      </c>
      <c r="AN177" t="e">
        <v>#N/A</v>
      </c>
    </row>
    <row r="178" spans="3:40" x14ac:dyDescent="0.2">
      <c r="C178" s="24">
        <v>106</v>
      </c>
      <c r="D178" s="24"/>
      <c r="N178">
        <v>0</v>
      </c>
      <c r="O178">
        <v>0</v>
      </c>
      <c r="AL178" s="21"/>
      <c r="AM178" t="e">
        <v>#N/A</v>
      </c>
      <c r="AN178" t="e">
        <v>#N/A</v>
      </c>
    </row>
    <row r="179" spans="3:40" x14ac:dyDescent="0.2">
      <c r="C179" s="24">
        <v>107</v>
      </c>
      <c r="D179" s="24"/>
      <c r="N179">
        <v>0</v>
      </c>
      <c r="O179">
        <v>0</v>
      </c>
      <c r="AL179" s="21"/>
      <c r="AM179" t="e">
        <v>#N/A</v>
      </c>
      <c r="AN179" t="e">
        <v>#N/A</v>
      </c>
    </row>
    <row r="180" spans="3:40" x14ac:dyDescent="0.2">
      <c r="C180" s="24">
        <v>108</v>
      </c>
      <c r="D180" s="24"/>
      <c r="N180">
        <v>0</v>
      </c>
      <c r="O180">
        <v>0</v>
      </c>
      <c r="AL180" s="21"/>
      <c r="AM180" t="e">
        <v>#N/A</v>
      </c>
      <c r="AN180" t="e">
        <v>#N/A</v>
      </c>
    </row>
    <row r="181" spans="3:40" x14ac:dyDescent="0.2">
      <c r="C181" s="24">
        <v>109</v>
      </c>
      <c r="D181" s="24"/>
      <c r="N181">
        <v>0</v>
      </c>
      <c r="O181">
        <v>0</v>
      </c>
      <c r="AL181" s="21"/>
      <c r="AM181" t="e">
        <v>#N/A</v>
      </c>
      <c r="AN181" t="e">
        <v>#N/A</v>
      </c>
    </row>
    <row r="182" spans="3:40" x14ac:dyDescent="0.2">
      <c r="C182" s="24">
        <v>110</v>
      </c>
      <c r="D182" s="24"/>
      <c r="N182">
        <v>0</v>
      </c>
      <c r="O182">
        <v>0</v>
      </c>
      <c r="AL182" s="21"/>
      <c r="AM182" t="e">
        <v>#N/A</v>
      </c>
      <c r="AN182" t="e">
        <v>#N/A</v>
      </c>
    </row>
    <row r="183" spans="3:40" x14ac:dyDescent="0.2">
      <c r="C183" s="24">
        <v>111</v>
      </c>
      <c r="D183" s="24"/>
      <c r="N183">
        <v>0</v>
      </c>
      <c r="O183">
        <v>0</v>
      </c>
      <c r="AL183" s="21"/>
      <c r="AM183" t="e">
        <v>#N/A</v>
      </c>
      <c r="AN183" t="e">
        <v>#N/A</v>
      </c>
    </row>
    <row r="184" spans="3:40" x14ac:dyDescent="0.2">
      <c r="C184" s="24">
        <v>112</v>
      </c>
      <c r="D184" s="24"/>
      <c r="N184">
        <v>0</v>
      </c>
      <c r="O184">
        <v>0</v>
      </c>
      <c r="AL184" s="21"/>
      <c r="AM184" t="e">
        <v>#N/A</v>
      </c>
      <c r="AN184" t="e">
        <v>#N/A</v>
      </c>
    </row>
    <row r="185" spans="3:40" x14ac:dyDescent="0.2">
      <c r="C185" s="24">
        <v>113</v>
      </c>
      <c r="D185" s="24"/>
      <c r="N185">
        <v>0</v>
      </c>
      <c r="O185">
        <v>0</v>
      </c>
      <c r="AL185" s="21"/>
      <c r="AM185" t="e">
        <v>#N/A</v>
      </c>
      <c r="AN185" t="e">
        <v>#N/A</v>
      </c>
    </row>
    <row r="186" spans="3:40" x14ac:dyDescent="0.2">
      <c r="C186" s="24">
        <v>114</v>
      </c>
      <c r="D186" s="24"/>
      <c r="N186">
        <v>0</v>
      </c>
      <c r="O186">
        <v>0</v>
      </c>
      <c r="AL186" s="21"/>
      <c r="AM186" t="e">
        <v>#N/A</v>
      </c>
      <c r="AN186" t="e">
        <v>#N/A</v>
      </c>
    </row>
    <row r="187" spans="3:40" x14ac:dyDescent="0.2">
      <c r="C187" s="24">
        <v>115</v>
      </c>
      <c r="D187" s="24"/>
      <c r="N187">
        <v>0</v>
      </c>
      <c r="O187">
        <v>0</v>
      </c>
      <c r="AL187" s="21"/>
      <c r="AM187" t="e">
        <v>#N/A</v>
      </c>
      <c r="AN187" t="e">
        <v>#N/A</v>
      </c>
    </row>
    <row r="188" spans="3:40" x14ac:dyDescent="0.2">
      <c r="C188" s="24">
        <v>116</v>
      </c>
      <c r="D188" s="24"/>
      <c r="N188">
        <v>0</v>
      </c>
      <c r="O188">
        <v>0</v>
      </c>
      <c r="AL188" s="21"/>
      <c r="AM188" t="e">
        <v>#N/A</v>
      </c>
      <c r="AN188" t="e">
        <v>#N/A</v>
      </c>
    </row>
    <row r="189" spans="3:40" x14ac:dyDescent="0.2">
      <c r="C189" s="24">
        <v>117</v>
      </c>
      <c r="D189" s="24"/>
      <c r="N189">
        <v>0</v>
      </c>
      <c r="O189">
        <v>0</v>
      </c>
      <c r="AL189" s="21"/>
      <c r="AM189" t="e">
        <v>#N/A</v>
      </c>
      <c r="AN189" t="e">
        <v>#N/A</v>
      </c>
    </row>
    <row r="190" spans="3:40" x14ac:dyDescent="0.2">
      <c r="C190" s="24">
        <v>118</v>
      </c>
      <c r="D190" s="24"/>
      <c r="N190">
        <v>0</v>
      </c>
      <c r="O190">
        <v>0</v>
      </c>
      <c r="AL190" s="21"/>
      <c r="AM190" t="e">
        <v>#N/A</v>
      </c>
      <c r="AN190" t="e">
        <v>#N/A</v>
      </c>
    </row>
    <row r="191" spans="3:40" x14ac:dyDescent="0.2">
      <c r="C191" s="24">
        <v>119</v>
      </c>
      <c r="D191" s="24"/>
      <c r="N191">
        <v>0</v>
      </c>
      <c r="O191">
        <v>0</v>
      </c>
      <c r="AL191" s="21"/>
      <c r="AM191" t="e">
        <v>#N/A</v>
      </c>
      <c r="AN191" t="e">
        <v>#N/A</v>
      </c>
    </row>
    <row r="192" spans="3:40" x14ac:dyDescent="0.2">
      <c r="C192" s="24">
        <v>120</v>
      </c>
      <c r="D192" s="24"/>
      <c r="N192">
        <v>0</v>
      </c>
      <c r="O192">
        <v>0</v>
      </c>
      <c r="AL192" s="21"/>
      <c r="AM192" t="e">
        <v>#N/A</v>
      </c>
      <c r="AN192" t="e">
        <v>#N/A</v>
      </c>
    </row>
    <row r="193" spans="3:40" x14ac:dyDescent="0.2">
      <c r="C193" s="24">
        <v>121</v>
      </c>
      <c r="D193" s="24"/>
      <c r="N193">
        <v>0</v>
      </c>
      <c r="O193">
        <v>0</v>
      </c>
      <c r="AL193" s="21"/>
      <c r="AM193" t="e">
        <v>#N/A</v>
      </c>
      <c r="AN193" t="e">
        <v>#N/A</v>
      </c>
    </row>
    <row r="194" spans="3:40" x14ac:dyDescent="0.2">
      <c r="C194" s="24">
        <v>122</v>
      </c>
      <c r="D194" s="24"/>
      <c r="N194">
        <v>0</v>
      </c>
      <c r="O194">
        <v>0</v>
      </c>
      <c r="AL194" s="21"/>
      <c r="AM194" t="e">
        <v>#N/A</v>
      </c>
      <c r="AN194" t="e">
        <v>#N/A</v>
      </c>
    </row>
    <row r="195" spans="3:40" x14ac:dyDescent="0.2">
      <c r="C195" s="24">
        <v>123</v>
      </c>
      <c r="D195" s="24"/>
      <c r="N195">
        <v>0</v>
      </c>
      <c r="O195">
        <v>0</v>
      </c>
      <c r="AL195" s="21"/>
      <c r="AM195" t="e">
        <v>#N/A</v>
      </c>
      <c r="AN195" t="e">
        <v>#N/A</v>
      </c>
    </row>
    <row r="196" spans="3:40" x14ac:dyDescent="0.2">
      <c r="C196" s="24">
        <v>124</v>
      </c>
      <c r="D196" s="24"/>
      <c r="N196">
        <v>0</v>
      </c>
      <c r="O196">
        <v>0</v>
      </c>
      <c r="AL196" s="21"/>
      <c r="AM196" t="e">
        <v>#N/A</v>
      </c>
      <c r="AN196" t="e">
        <v>#N/A</v>
      </c>
    </row>
    <row r="197" spans="3:40" x14ac:dyDescent="0.2">
      <c r="C197" s="24">
        <v>125</v>
      </c>
      <c r="D197" s="24"/>
      <c r="N197">
        <v>0</v>
      </c>
      <c r="O197">
        <v>0</v>
      </c>
      <c r="AL197" s="21"/>
      <c r="AM197" t="e">
        <v>#N/A</v>
      </c>
      <c r="AN197" t="e">
        <v>#N/A</v>
      </c>
    </row>
    <row r="198" spans="3:40" x14ac:dyDescent="0.2">
      <c r="C198" s="24">
        <v>126</v>
      </c>
      <c r="D198" s="24"/>
      <c r="N198">
        <v>0</v>
      </c>
      <c r="O198">
        <v>0</v>
      </c>
      <c r="AL198" s="21"/>
      <c r="AM198" t="e">
        <v>#N/A</v>
      </c>
      <c r="AN198" t="e">
        <v>#N/A</v>
      </c>
    </row>
    <row r="199" spans="3:40" x14ac:dyDescent="0.2">
      <c r="C199" s="24">
        <v>127</v>
      </c>
      <c r="D199" s="24"/>
      <c r="N199">
        <v>0</v>
      </c>
      <c r="O199">
        <v>0</v>
      </c>
      <c r="AL199" s="21"/>
      <c r="AM199" t="e">
        <v>#N/A</v>
      </c>
      <c r="AN199" t="e">
        <v>#N/A</v>
      </c>
    </row>
    <row r="200" spans="3:40" x14ac:dyDescent="0.2">
      <c r="C200" s="24">
        <v>128</v>
      </c>
      <c r="D200" s="24"/>
      <c r="N200">
        <v>0</v>
      </c>
      <c r="O200">
        <v>0</v>
      </c>
      <c r="AL200" s="21"/>
      <c r="AM200" t="e">
        <v>#N/A</v>
      </c>
      <c r="AN200" t="e">
        <v>#N/A</v>
      </c>
    </row>
    <row r="201" spans="3:40" x14ac:dyDescent="0.2">
      <c r="C201" s="24">
        <v>129</v>
      </c>
      <c r="D201" s="24"/>
      <c r="N201">
        <v>0</v>
      </c>
      <c r="O201">
        <v>0</v>
      </c>
      <c r="AL201" s="21"/>
      <c r="AM201" t="e">
        <v>#N/A</v>
      </c>
      <c r="AN201" t="e">
        <v>#N/A</v>
      </c>
    </row>
    <row r="202" spans="3:40" x14ac:dyDescent="0.2">
      <c r="C202" s="24">
        <v>130</v>
      </c>
      <c r="D202" s="24"/>
      <c r="N202">
        <v>0</v>
      </c>
      <c r="O202">
        <v>0</v>
      </c>
      <c r="AL202" s="21"/>
      <c r="AM202" t="e">
        <v>#N/A</v>
      </c>
      <c r="AN202" t="e">
        <v>#N/A</v>
      </c>
    </row>
    <row r="203" spans="3:40" x14ac:dyDescent="0.2">
      <c r="C203" s="24">
        <v>131</v>
      </c>
      <c r="D203" s="24"/>
      <c r="N203">
        <v>0</v>
      </c>
      <c r="O203">
        <v>0</v>
      </c>
      <c r="AL203" s="21"/>
      <c r="AM203" t="e">
        <v>#N/A</v>
      </c>
      <c r="AN203" t="e">
        <v>#N/A</v>
      </c>
    </row>
    <row r="204" spans="3:40" x14ac:dyDescent="0.2">
      <c r="C204" s="24">
        <v>132</v>
      </c>
      <c r="D204" s="24"/>
      <c r="N204">
        <v>0</v>
      </c>
      <c r="O204">
        <v>0</v>
      </c>
      <c r="AL204" s="21"/>
      <c r="AM204" t="e">
        <v>#N/A</v>
      </c>
      <c r="AN204" t="e">
        <v>#N/A</v>
      </c>
    </row>
    <row r="205" spans="3:40" x14ac:dyDescent="0.2">
      <c r="C205" s="24">
        <v>133</v>
      </c>
      <c r="D205" s="24"/>
      <c r="N205">
        <v>0</v>
      </c>
      <c r="O205">
        <v>0</v>
      </c>
      <c r="AL205" s="21"/>
      <c r="AM205" t="e">
        <v>#N/A</v>
      </c>
      <c r="AN205" t="e">
        <v>#N/A</v>
      </c>
    </row>
    <row r="206" spans="3:40" x14ac:dyDescent="0.2">
      <c r="C206" s="24">
        <v>134</v>
      </c>
      <c r="D206" s="24"/>
      <c r="N206">
        <v>0</v>
      </c>
      <c r="O206">
        <v>0</v>
      </c>
      <c r="AL206" s="21"/>
      <c r="AM206" t="e">
        <v>#N/A</v>
      </c>
      <c r="AN206" t="e">
        <v>#N/A</v>
      </c>
    </row>
    <row r="207" spans="3:40" x14ac:dyDescent="0.2">
      <c r="C207" s="24">
        <v>135</v>
      </c>
      <c r="D207" s="24"/>
      <c r="N207">
        <v>0</v>
      </c>
      <c r="O207">
        <v>0</v>
      </c>
      <c r="AL207" s="21"/>
      <c r="AM207" t="e">
        <v>#N/A</v>
      </c>
      <c r="AN207" t="e">
        <v>#N/A</v>
      </c>
    </row>
    <row r="208" spans="3:40" x14ac:dyDescent="0.2">
      <c r="C208" s="24">
        <v>136</v>
      </c>
      <c r="D208" s="24"/>
      <c r="N208">
        <v>0</v>
      </c>
      <c r="O208">
        <v>0</v>
      </c>
      <c r="AL208" s="21"/>
      <c r="AM208" t="e">
        <v>#N/A</v>
      </c>
      <c r="AN208" t="e">
        <v>#N/A</v>
      </c>
    </row>
    <row r="209" spans="3:40" x14ac:dyDescent="0.2">
      <c r="C209" s="24">
        <v>137</v>
      </c>
      <c r="D209" s="24"/>
      <c r="N209">
        <v>0</v>
      </c>
      <c r="O209">
        <v>0</v>
      </c>
      <c r="AL209" s="21"/>
      <c r="AM209" t="e">
        <v>#N/A</v>
      </c>
      <c r="AN209" t="e">
        <v>#N/A</v>
      </c>
    </row>
    <row r="210" spans="3:40" x14ac:dyDescent="0.2">
      <c r="C210" s="24">
        <v>138</v>
      </c>
      <c r="D210" s="24"/>
      <c r="N210">
        <v>0</v>
      </c>
      <c r="O210">
        <v>0</v>
      </c>
      <c r="AL210" s="21"/>
      <c r="AM210" t="e">
        <v>#N/A</v>
      </c>
      <c r="AN210" t="e">
        <v>#N/A</v>
      </c>
    </row>
    <row r="211" spans="3:40" x14ac:dyDescent="0.2">
      <c r="C211" s="24">
        <v>139</v>
      </c>
      <c r="D211" s="24"/>
      <c r="N211">
        <v>0</v>
      </c>
      <c r="O211">
        <v>0</v>
      </c>
      <c r="AL211" s="21"/>
      <c r="AM211" t="e">
        <v>#N/A</v>
      </c>
      <c r="AN211" t="e">
        <v>#N/A</v>
      </c>
    </row>
    <row r="212" spans="3:40" x14ac:dyDescent="0.2">
      <c r="C212" s="24">
        <v>140</v>
      </c>
      <c r="D212" s="24"/>
      <c r="N212">
        <v>0</v>
      </c>
      <c r="O212">
        <v>0</v>
      </c>
      <c r="AL212" s="21"/>
      <c r="AM212" t="e">
        <v>#N/A</v>
      </c>
      <c r="AN212" t="e">
        <v>#N/A</v>
      </c>
    </row>
    <row r="213" spans="3:40" x14ac:dyDescent="0.2">
      <c r="C213" s="24">
        <v>141</v>
      </c>
      <c r="D213" s="24"/>
      <c r="N213">
        <v>0</v>
      </c>
      <c r="O213">
        <v>0</v>
      </c>
      <c r="AL213" s="21"/>
      <c r="AM213" t="e">
        <v>#N/A</v>
      </c>
      <c r="AN213" t="e">
        <v>#N/A</v>
      </c>
    </row>
    <row r="214" spans="3:40" x14ac:dyDescent="0.2">
      <c r="C214" s="24">
        <v>142</v>
      </c>
      <c r="D214" s="24"/>
      <c r="N214">
        <v>0</v>
      </c>
      <c r="O214">
        <v>0</v>
      </c>
      <c r="AL214" s="21"/>
      <c r="AM214" t="e">
        <v>#N/A</v>
      </c>
      <c r="AN214" t="e">
        <v>#N/A</v>
      </c>
    </row>
    <row r="215" spans="3:40" x14ac:dyDescent="0.2">
      <c r="C215" s="24">
        <v>143</v>
      </c>
      <c r="D215" s="24"/>
      <c r="N215">
        <v>0</v>
      </c>
      <c r="O215">
        <v>0</v>
      </c>
      <c r="AL215" s="21"/>
      <c r="AM215" t="e">
        <v>#N/A</v>
      </c>
      <c r="AN215" t="e">
        <v>#N/A</v>
      </c>
    </row>
    <row r="216" spans="3:40" x14ac:dyDescent="0.2">
      <c r="C216" s="24">
        <v>144</v>
      </c>
      <c r="D216" s="24"/>
      <c r="N216">
        <v>0</v>
      </c>
      <c r="O216">
        <v>0</v>
      </c>
      <c r="AL216" s="21"/>
      <c r="AM216" t="e">
        <v>#N/A</v>
      </c>
      <c r="AN216" t="e">
        <v>#N/A</v>
      </c>
    </row>
    <row r="217" spans="3:40" x14ac:dyDescent="0.2">
      <c r="C217" s="24">
        <v>145</v>
      </c>
      <c r="D217" s="24"/>
      <c r="N217">
        <v>0</v>
      </c>
      <c r="O217">
        <v>0</v>
      </c>
      <c r="AL217" s="21"/>
      <c r="AM217" t="e">
        <v>#N/A</v>
      </c>
      <c r="AN217" t="e">
        <v>#N/A</v>
      </c>
    </row>
    <row r="218" spans="3:40" x14ac:dyDescent="0.2">
      <c r="C218" s="24">
        <v>146</v>
      </c>
      <c r="D218" s="24"/>
      <c r="N218">
        <v>0</v>
      </c>
      <c r="O218">
        <v>0</v>
      </c>
      <c r="AL218" s="21"/>
      <c r="AM218" t="e">
        <v>#N/A</v>
      </c>
      <c r="AN218" t="e">
        <v>#N/A</v>
      </c>
    </row>
    <row r="219" spans="3:40" x14ac:dyDescent="0.2">
      <c r="C219" s="24">
        <v>147</v>
      </c>
      <c r="D219" s="24"/>
      <c r="N219">
        <v>0</v>
      </c>
      <c r="O219">
        <v>0</v>
      </c>
      <c r="AL219" s="21"/>
      <c r="AM219" t="e">
        <v>#N/A</v>
      </c>
      <c r="AN219" t="e">
        <v>#N/A</v>
      </c>
    </row>
    <row r="220" spans="3:40" x14ac:dyDescent="0.2">
      <c r="C220" s="24">
        <v>148</v>
      </c>
      <c r="D220" s="24"/>
      <c r="N220">
        <v>0</v>
      </c>
      <c r="O220">
        <v>0</v>
      </c>
      <c r="AL220" s="21"/>
      <c r="AM220" t="e">
        <v>#N/A</v>
      </c>
      <c r="AN220" t="e">
        <v>#N/A</v>
      </c>
    </row>
    <row r="221" spans="3:40" x14ac:dyDescent="0.2">
      <c r="C221" s="24">
        <v>149</v>
      </c>
      <c r="D221" s="24"/>
      <c r="N221">
        <v>0</v>
      </c>
      <c r="O221">
        <v>0</v>
      </c>
      <c r="AL221" s="21"/>
      <c r="AM221" t="e">
        <v>#N/A</v>
      </c>
      <c r="AN221" t="e">
        <v>#N/A</v>
      </c>
    </row>
    <row r="222" spans="3:40" x14ac:dyDescent="0.2">
      <c r="C222" s="24">
        <v>150</v>
      </c>
      <c r="D222" s="24"/>
      <c r="N222">
        <v>0</v>
      </c>
      <c r="O222">
        <v>0</v>
      </c>
      <c r="AL222" s="21"/>
      <c r="AM222" t="e">
        <v>#N/A</v>
      </c>
      <c r="AN222" t="e">
        <v>#N/A</v>
      </c>
    </row>
    <row r="223" spans="3:40" x14ac:dyDescent="0.2">
      <c r="C223" s="24">
        <v>151</v>
      </c>
      <c r="D223" s="24"/>
      <c r="N223">
        <v>0</v>
      </c>
      <c r="O223">
        <v>0</v>
      </c>
      <c r="AL223" s="21"/>
      <c r="AM223" t="e">
        <v>#N/A</v>
      </c>
      <c r="AN223" t="e">
        <v>#N/A</v>
      </c>
    </row>
    <row r="224" spans="3:40" x14ac:dyDescent="0.2">
      <c r="C224" s="24">
        <v>152</v>
      </c>
      <c r="D224" s="24"/>
      <c r="N224">
        <v>0</v>
      </c>
      <c r="O224">
        <v>0</v>
      </c>
      <c r="AL224" s="21"/>
      <c r="AM224" t="e">
        <v>#N/A</v>
      </c>
      <c r="AN224" t="e">
        <v>#N/A</v>
      </c>
    </row>
    <row r="225" spans="3:40" x14ac:dyDescent="0.2">
      <c r="C225" s="24">
        <v>153</v>
      </c>
      <c r="D225" s="24"/>
      <c r="N225">
        <v>0</v>
      </c>
      <c r="O225">
        <v>0</v>
      </c>
      <c r="AL225" s="21"/>
      <c r="AM225" t="e">
        <v>#N/A</v>
      </c>
      <c r="AN225" t="e">
        <v>#N/A</v>
      </c>
    </row>
    <row r="226" spans="3:40" x14ac:dyDescent="0.2">
      <c r="C226" s="24">
        <v>154</v>
      </c>
      <c r="D226" s="24"/>
      <c r="N226">
        <v>0</v>
      </c>
      <c r="O226">
        <v>0</v>
      </c>
      <c r="AL226" s="21"/>
      <c r="AM226" t="e">
        <v>#N/A</v>
      </c>
      <c r="AN226" t="e">
        <v>#N/A</v>
      </c>
    </row>
    <row r="227" spans="3:40" x14ac:dyDescent="0.2">
      <c r="C227" s="24">
        <v>155</v>
      </c>
      <c r="D227" s="24"/>
      <c r="N227">
        <v>0</v>
      </c>
      <c r="O227">
        <v>0</v>
      </c>
      <c r="AL227" s="21"/>
      <c r="AM227" t="e">
        <v>#N/A</v>
      </c>
      <c r="AN227" t="e">
        <v>#N/A</v>
      </c>
    </row>
    <row r="228" spans="3:40" x14ac:dyDescent="0.2">
      <c r="C228" s="24">
        <v>156</v>
      </c>
      <c r="D228" s="24"/>
      <c r="N228">
        <v>0</v>
      </c>
      <c r="O228">
        <v>0</v>
      </c>
      <c r="AL228" s="21"/>
      <c r="AM228" t="e">
        <v>#N/A</v>
      </c>
      <c r="AN228" t="e">
        <v>#N/A</v>
      </c>
    </row>
    <row r="229" spans="3:40" x14ac:dyDescent="0.2">
      <c r="C229" s="24">
        <v>157</v>
      </c>
      <c r="D229" s="24"/>
      <c r="N229">
        <v>0</v>
      </c>
      <c r="O229">
        <v>0</v>
      </c>
      <c r="AL229" s="21"/>
      <c r="AM229" t="e">
        <v>#N/A</v>
      </c>
      <c r="AN229" t="e">
        <v>#N/A</v>
      </c>
    </row>
    <row r="230" spans="3:40" x14ac:dyDescent="0.2">
      <c r="C230" s="24">
        <v>158</v>
      </c>
      <c r="D230" s="24"/>
      <c r="N230">
        <v>0</v>
      </c>
      <c r="O230">
        <v>0</v>
      </c>
      <c r="AL230" s="21"/>
      <c r="AM230" t="e">
        <v>#N/A</v>
      </c>
      <c r="AN230" t="e">
        <v>#N/A</v>
      </c>
    </row>
    <row r="231" spans="3:40" x14ac:dyDescent="0.2">
      <c r="C231" s="24">
        <v>159</v>
      </c>
      <c r="D231" s="24"/>
      <c r="N231">
        <v>0</v>
      </c>
      <c r="O231">
        <v>0</v>
      </c>
      <c r="AL231" s="21"/>
      <c r="AM231" t="e">
        <v>#N/A</v>
      </c>
      <c r="AN231" t="e">
        <v>#N/A</v>
      </c>
    </row>
    <row r="232" spans="3:40" x14ac:dyDescent="0.2">
      <c r="C232" s="24">
        <v>160</v>
      </c>
      <c r="D232" s="24"/>
      <c r="N232">
        <v>0</v>
      </c>
      <c r="O232">
        <v>0</v>
      </c>
      <c r="AL232" s="21"/>
      <c r="AM232" t="e">
        <v>#N/A</v>
      </c>
      <c r="AN232" t="e">
        <v>#N/A</v>
      </c>
    </row>
    <row r="233" spans="3:40" x14ac:dyDescent="0.2">
      <c r="C233" s="24">
        <v>161</v>
      </c>
      <c r="D233" s="24"/>
      <c r="N233">
        <v>0</v>
      </c>
      <c r="O233">
        <v>0</v>
      </c>
      <c r="AL233" s="21"/>
      <c r="AM233" t="e">
        <v>#N/A</v>
      </c>
      <c r="AN233" t="e">
        <v>#N/A</v>
      </c>
    </row>
    <row r="234" spans="3:40" x14ac:dyDescent="0.2">
      <c r="C234" s="24">
        <v>162</v>
      </c>
      <c r="D234" s="24"/>
      <c r="N234">
        <v>0</v>
      </c>
      <c r="O234">
        <v>0</v>
      </c>
      <c r="AL234" s="21"/>
      <c r="AM234" t="e">
        <v>#N/A</v>
      </c>
      <c r="AN234" t="e">
        <v>#N/A</v>
      </c>
    </row>
    <row r="235" spans="3:40" x14ac:dyDescent="0.2">
      <c r="C235" s="24">
        <v>163</v>
      </c>
      <c r="D235" s="24"/>
      <c r="N235">
        <v>0</v>
      </c>
      <c r="O235">
        <v>0</v>
      </c>
      <c r="AL235" s="21"/>
      <c r="AM235" t="e">
        <v>#N/A</v>
      </c>
      <c r="AN235" t="e">
        <v>#N/A</v>
      </c>
    </row>
    <row r="236" spans="3:40" x14ac:dyDescent="0.2">
      <c r="C236" s="24">
        <v>164</v>
      </c>
      <c r="D236" s="24"/>
      <c r="N236">
        <v>0</v>
      </c>
      <c r="O236">
        <v>0</v>
      </c>
      <c r="AL236" s="21"/>
      <c r="AM236" t="e">
        <v>#N/A</v>
      </c>
      <c r="AN236" t="e">
        <v>#N/A</v>
      </c>
    </row>
    <row r="237" spans="3:40" x14ac:dyDescent="0.2">
      <c r="C237" s="24">
        <v>165</v>
      </c>
      <c r="D237" s="24"/>
      <c r="N237">
        <v>0</v>
      </c>
      <c r="O237">
        <v>0</v>
      </c>
      <c r="AL237" s="21"/>
      <c r="AM237" t="e">
        <v>#N/A</v>
      </c>
      <c r="AN237" t="e">
        <v>#N/A</v>
      </c>
    </row>
    <row r="238" spans="3:40" x14ac:dyDescent="0.2">
      <c r="C238" s="24">
        <v>166</v>
      </c>
      <c r="D238" s="24"/>
      <c r="N238">
        <v>0</v>
      </c>
      <c r="O238">
        <v>0</v>
      </c>
      <c r="AL238" s="21"/>
      <c r="AM238" t="e">
        <v>#N/A</v>
      </c>
      <c r="AN238" t="e">
        <v>#N/A</v>
      </c>
    </row>
    <row r="239" spans="3:40" x14ac:dyDescent="0.2">
      <c r="C239" s="24">
        <v>167</v>
      </c>
      <c r="D239" s="24"/>
      <c r="N239">
        <v>0</v>
      </c>
      <c r="O239">
        <v>0</v>
      </c>
      <c r="AL239" s="21"/>
      <c r="AM239" t="e">
        <v>#N/A</v>
      </c>
      <c r="AN239" t="e">
        <v>#N/A</v>
      </c>
    </row>
    <row r="240" spans="3:40" x14ac:dyDescent="0.2">
      <c r="C240" s="24">
        <v>168</v>
      </c>
      <c r="D240" s="24"/>
      <c r="N240">
        <v>0</v>
      </c>
      <c r="O240">
        <v>0</v>
      </c>
      <c r="AL240" s="21"/>
      <c r="AM240" t="e">
        <v>#N/A</v>
      </c>
      <c r="AN240" t="e">
        <v>#N/A</v>
      </c>
    </row>
    <row r="241" spans="3:40" x14ac:dyDescent="0.2">
      <c r="C241" s="24">
        <v>169</v>
      </c>
      <c r="D241" s="24"/>
      <c r="N241">
        <v>0</v>
      </c>
      <c r="O241">
        <v>0</v>
      </c>
      <c r="AL241" s="21"/>
      <c r="AM241" t="e">
        <v>#N/A</v>
      </c>
      <c r="AN241" t="e">
        <v>#N/A</v>
      </c>
    </row>
    <row r="242" spans="3:40" x14ac:dyDescent="0.2">
      <c r="C242" s="24">
        <v>170</v>
      </c>
      <c r="D242" s="24"/>
      <c r="N242">
        <v>0</v>
      </c>
      <c r="O242">
        <v>0</v>
      </c>
      <c r="AL242" s="21"/>
      <c r="AM242" t="e">
        <v>#N/A</v>
      </c>
      <c r="AN242" t="e">
        <v>#N/A</v>
      </c>
    </row>
    <row r="243" spans="3:40" x14ac:dyDescent="0.2">
      <c r="C243" s="24">
        <v>171</v>
      </c>
      <c r="D243" s="24"/>
      <c r="N243">
        <v>0</v>
      </c>
      <c r="O243">
        <v>0</v>
      </c>
      <c r="AL243" s="21"/>
      <c r="AM243" t="e">
        <v>#N/A</v>
      </c>
      <c r="AN243" t="e">
        <v>#N/A</v>
      </c>
    </row>
    <row r="244" spans="3:40" x14ac:dyDescent="0.2">
      <c r="C244" s="24">
        <v>172</v>
      </c>
      <c r="D244" s="24"/>
      <c r="N244">
        <v>0</v>
      </c>
      <c r="O244">
        <v>0</v>
      </c>
      <c r="AL244" s="21"/>
      <c r="AM244" t="e">
        <v>#N/A</v>
      </c>
      <c r="AN244" t="e">
        <v>#N/A</v>
      </c>
    </row>
    <row r="245" spans="3:40" x14ac:dyDescent="0.2">
      <c r="C245" s="24">
        <v>173</v>
      </c>
      <c r="D245" s="24"/>
      <c r="N245">
        <v>0</v>
      </c>
      <c r="O245">
        <v>0</v>
      </c>
      <c r="AL245" s="21"/>
      <c r="AM245" t="e">
        <v>#N/A</v>
      </c>
      <c r="AN245" t="e">
        <v>#N/A</v>
      </c>
    </row>
    <row r="246" spans="3:40" x14ac:dyDescent="0.2">
      <c r="C246" s="24">
        <v>174</v>
      </c>
      <c r="D246" s="24"/>
      <c r="N246">
        <v>0</v>
      </c>
      <c r="O246">
        <v>0</v>
      </c>
      <c r="AL246" s="21"/>
      <c r="AM246" t="e">
        <v>#N/A</v>
      </c>
      <c r="AN246" t="e">
        <v>#N/A</v>
      </c>
    </row>
    <row r="247" spans="3:40" x14ac:dyDescent="0.2">
      <c r="C247" s="24">
        <v>175</v>
      </c>
      <c r="D247" s="24"/>
      <c r="N247">
        <v>0</v>
      </c>
      <c r="O247">
        <v>0</v>
      </c>
      <c r="AL247" s="21"/>
      <c r="AM247" t="e">
        <v>#N/A</v>
      </c>
      <c r="AN247" t="e">
        <v>#N/A</v>
      </c>
    </row>
    <row r="248" spans="3:40" x14ac:dyDescent="0.2">
      <c r="C248" s="24">
        <v>176</v>
      </c>
      <c r="D248" s="24"/>
      <c r="N248">
        <v>0</v>
      </c>
      <c r="O248">
        <v>0</v>
      </c>
      <c r="AL248" s="21"/>
      <c r="AM248" t="e">
        <v>#N/A</v>
      </c>
      <c r="AN248" t="e">
        <v>#N/A</v>
      </c>
    </row>
    <row r="249" spans="3:40" x14ac:dyDescent="0.2">
      <c r="C249" s="24">
        <v>177</v>
      </c>
      <c r="D249" s="24"/>
      <c r="N249">
        <v>0</v>
      </c>
      <c r="O249">
        <v>0</v>
      </c>
      <c r="AL249" s="21"/>
      <c r="AM249" t="e">
        <v>#N/A</v>
      </c>
      <c r="AN249" t="e">
        <v>#N/A</v>
      </c>
    </row>
    <row r="250" spans="3:40" x14ac:dyDescent="0.2">
      <c r="C250" s="24">
        <v>178</v>
      </c>
      <c r="D250" s="24"/>
      <c r="N250">
        <v>0</v>
      </c>
      <c r="O250">
        <v>0</v>
      </c>
      <c r="AL250" s="21"/>
      <c r="AM250" t="e">
        <v>#N/A</v>
      </c>
      <c r="AN250" t="e">
        <v>#N/A</v>
      </c>
    </row>
    <row r="251" spans="3:40" x14ac:dyDescent="0.2">
      <c r="C251" s="24">
        <v>179</v>
      </c>
      <c r="D251" s="24"/>
      <c r="N251">
        <v>0</v>
      </c>
      <c r="O251">
        <v>0</v>
      </c>
      <c r="AL251" s="21"/>
      <c r="AM251" t="e">
        <v>#N/A</v>
      </c>
      <c r="AN251" t="e">
        <v>#N/A</v>
      </c>
    </row>
    <row r="252" spans="3:40" x14ac:dyDescent="0.2">
      <c r="C252" s="24">
        <v>180</v>
      </c>
      <c r="D252" s="24"/>
      <c r="N252">
        <v>0</v>
      </c>
      <c r="O252">
        <v>0</v>
      </c>
      <c r="AL252" s="21"/>
      <c r="AM252" t="e">
        <v>#N/A</v>
      </c>
      <c r="AN252" t="e">
        <v>#N/A</v>
      </c>
    </row>
    <row r="253" spans="3:40" x14ac:dyDescent="0.2">
      <c r="C253" s="24">
        <v>181</v>
      </c>
      <c r="D253" s="24"/>
      <c r="N253">
        <v>0</v>
      </c>
      <c r="O253">
        <v>0</v>
      </c>
      <c r="AL253" s="21"/>
      <c r="AM253" t="e">
        <v>#N/A</v>
      </c>
      <c r="AN253" t="e">
        <v>#N/A</v>
      </c>
    </row>
    <row r="254" spans="3:40" x14ac:dyDescent="0.2">
      <c r="C254" s="24">
        <v>182</v>
      </c>
      <c r="D254" s="24"/>
      <c r="N254">
        <v>0</v>
      </c>
      <c r="O254">
        <v>0</v>
      </c>
      <c r="AL254" s="21"/>
      <c r="AM254" t="e">
        <v>#N/A</v>
      </c>
      <c r="AN254" t="e">
        <v>#N/A</v>
      </c>
    </row>
    <row r="255" spans="3:40" x14ac:dyDescent="0.2">
      <c r="C255" s="24">
        <v>183</v>
      </c>
      <c r="D255" s="24"/>
      <c r="N255">
        <v>0</v>
      </c>
      <c r="O255">
        <v>0</v>
      </c>
      <c r="AL255" s="21"/>
      <c r="AM255" t="e">
        <v>#N/A</v>
      </c>
      <c r="AN255" t="e">
        <v>#N/A</v>
      </c>
    </row>
    <row r="256" spans="3:40" x14ac:dyDescent="0.2">
      <c r="C256" s="24">
        <v>184</v>
      </c>
      <c r="D256" s="24"/>
      <c r="N256">
        <v>0</v>
      </c>
      <c r="O256">
        <v>0</v>
      </c>
      <c r="AL256" s="21"/>
      <c r="AM256" t="e">
        <v>#N/A</v>
      </c>
      <c r="AN256" t="e">
        <v>#N/A</v>
      </c>
    </row>
    <row r="257" spans="3:40" x14ac:dyDescent="0.2">
      <c r="C257" s="24">
        <v>185</v>
      </c>
      <c r="D257" s="24"/>
      <c r="N257">
        <v>0</v>
      </c>
      <c r="O257">
        <v>0</v>
      </c>
      <c r="AL257" s="21"/>
      <c r="AM257" t="e">
        <v>#N/A</v>
      </c>
      <c r="AN257" t="e">
        <v>#N/A</v>
      </c>
    </row>
    <row r="258" spans="3:40" x14ac:dyDescent="0.2">
      <c r="C258" s="24">
        <v>186</v>
      </c>
      <c r="D258" s="24"/>
      <c r="N258">
        <v>0</v>
      </c>
      <c r="O258">
        <v>0</v>
      </c>
      <c r="AL258" s="21"/>
      <c r="AM258" t="e">
        <v>#N/A</v>
      </c>
      <c r="AN258" t="e">
        <v>#N/A</v>
      </c>
    </row>
    <row r="259" spans="3:40" x14ac:dyDescent="0.2">
      <c r="C259" s="24">
        <v>187</v>
      </c>
      <c r="D259" s="24"/>
      <c r="N259">
        <v>0</v>
      </c>
      <c r="O259">
        <v>0</v>
      </c>
      <c r="AL259" s="21"/>
      <c r="AM259" t="e">
        <v>#N/A</v>
      </c>
      <c r="AN259" t="e">
        <v>#N/A</v>
      </c>
    </row>
    <row r="260" spans="3:40" x14ac:dyDescent="0.2">
      <c r="C260" s="24">
        <v>188</v>
      </c>
      <c r="D260" s="24"/>
      <c r="N260">
        <v>0</v>
      </c>
      <c r="O260">
        <v>0</v>
      </c>
      <c r="AL260" s="21"/>
      <c r="AM260" t="e">
        <v>#N/A</v>
      </c>
      <c r="AN260" t="e">
        <v>#N/A</v>
      </c>
    </row>
    <row r="261" spans="3:40" x14ac:dyDescent="0.2">
      <c r="C261" s="24">
        <v>189</v>
      </c>
      <c r="D261" s="24"/>
      <c r="N261">
        <v>0</v>
      </c>
      <c r="O261">
        <v>0</v>
      </c>
      <c r="AL261" s="21"/>
      <c r="AM261" t="e">
        <v>#N/A</v>
      </c>
      <c r="AN261" t="e">
        <v>#N/A</v>
      </c>
    </row>
    <row r="262" spans="3:40" x14ac:dyDescent="0.2">
      <c r="C262" s="24">
        <v>190</v>
      </c>
      <c r="D262" s="24"/>
      <c r="N262">
        <v>0</v>
      </c>
      <c r="O262">
        <v>0</v>
      </c>
      <c r="AL262" s="21"/>
      <c r="AM262" t="e">
        <v>#N/A</v>
      </c>
      <c r="AN262" t="e">
        <v>#N/A</v>
      </c>
    </row>
    <row r="263" spans="3:40" x14ac:dyDescent="0.2">
      <c r="C263" s="24">
        <v>191</v>
      </c>
      <c r="D263" s="24"/>
      <c r="N263">
        <v>0</v>
      </c>
      <c r="O263">
        <v>0</v>
      </c>
      <c r="AL263" s="21"/>
      <c r="AM263" t="e">
        <v>#N/A</v>
      </c>
      <c r="AN263" t="e">
        <v>#N/A</v>
      </c>
    </row>
    <row r="264" spans="3:40" x14ac:dyDescent="0.2">
      <c r="C264" s="24">
        <v>192</v>
      </c>
      <c r="D264" s="24"/>
      <c r="N264">
        <v>0</v>
      </c>
      <c r="O264">
        <v>0</v>
      </c>
      <c r="AL264" s="21"/>
      <c r="AM264" t="e">
        <v>#N/A</v>
      </c>
      <c r="AN264" t="e">
        <v>#N/A</v>
      </c>
    </row>
    <row r="265" spans="3:40" x14ac:dyDescent="0.2">
      <c r="C265" s="24">
        <v>193</v>
      </c>
      <c r="D265" s="24"/>
      <c r="N265">
        <v>0</v>
      </c>
      <c r="O265">
        <v>0</v>
      </c>
      <c r="AL265" s="21"/>
      <c r="AM265" t="e">
        <v>#N/A</v>
      </c>
      <c r="AN265" t="e">
        <v>#N/A</v>
      </c>
    </row>
    <row r="266" spans="3:40" x14ac:dyDescent="0.2">
      <c r="C266" s="24">
        <v>194</v>
      </c>
      <c r="D266" s="24"/>
      <c r="N266">
        <v>0</v>
      </c>
      <c r="O266">
        <v>0</v>
      </c>
      <c r="AL266" s="21"/>
      <c r="AM266" t="e">
        <v>#N/A</v>
      </c>
      <c r="AN266" t="e">
        <v>#N/A</v>
      </c>
    </row>
    <row r="267" spans="3:40" x14ac:dyDescent="0.2">
      <c r="C267" s="24">
        <v>195</v>
      </c>
      <c r="D267" s="24"/>
      <c r="N267">
        <v>0</v>
      </c>
      <c r="O267">
        <v>0</v>
      </c>
      <c r="AL267" s="21"/>
      <c r="AM267" t="e">
        <v>#N/A</v>
      </c>
      <c r="AN267" t="e">
        <v>#N/A</v>
      </c>
    </row>
    <row r="268" spans="3:40" x14ac:dyDescent="0.2">
      <c r="C268" s="24">
        <v>196</v>
      </c>
      <c r="D268" s="24"/>
      <c r="N268">
        <v>0</v>
      </c>
      <c r="O268">
        <v>0</v>
      </c>
      <c r="AL268" s="21"/>
      <c r="AM268" t="e">
        <v>#N/A</v>
      </c>
      <c r="AN268" t="e">
        <v>#N/A</v>
      </c>
    </row>
    <row r="269" spans="3:40" x14ac:dyDescent="0.2">
      <c r="C269" s="24">
        <v>197</v>
      </c>
      <c r="D269" s="24"/>
      <c r="N269">
        <v>0</v>
      </c>
      <c r="O269">
        <v>0</v>
      </c>
      <c r="AL269" s="21"/>
      <c r="AM269" t="e">
        <v>#N/A</v>
      </c>
      <c r="AN269" t="e">
        <v>#N/A</v>
      </c>
    </row>
    <row r="270" spans="3:40" x14ac:dyDescent="0.2">
      <c r="C270" s="24">
        <v>198</v>
      </c>
      <c r="D270" s="24"/>
      <c r="N270">
        <v>0</v>
      </c>
      <c r="O270">
        <v>0</v>
      </c>
      <c r="AL270" s="21"/>
      <c r="AM270" t="e">
        <v>#N/A</v>
      </c>
      <c r="AN270" t="e">
        <v>#N/A</v>
      </c>
    </row>
    <row r="271" spans="3:40" x14ac:dyDescent="0.2">
      <c r="C271" s="24">
        <v>199</v>
      </c>
      <c r="D271" s="24"/>
      <c r="N271">
        <v>0</v>
      </c>
      <c r="O271">
        <v>0</v>
      </c>
      <c r="AL271" s="21"/>
      <c r="AM271" t="e">
        <v>#N/A</v>
      </c>
      <c r="AN271" t="e">
        <v>#N/A</v>
      </c>
    </row>
    <row r="272" spans="3:40" x14ac:dyDescent="0.2">
      <c r="C272" s="24">
        <v>200</v>
      </c>
      <c r="D272" s="24"/>
      <c r="N272">
        <v>0</v>
      </c>
      <c r="O272">
        <v>0</v>
      </c>
      <c r="AL272" s="21"/>
      <c r="AM272" t="e">
        <v>#N/A</v>
      </c>
      <c r="AN272" t="e">
        <v>#N/A</v>
      </c>
    </row>
    <row r="273" spans="3:40" x14ac:dyDescent="0.2">
      <c r="C273" s="24">
        <v>201</v>
      </c>
      <c r="D273" s="24"/>
      <c r="N273">
        <v>0</v>
      </c>
      <c r="O273">
        <v>0</v>
      </c>
      <c r="AL273" s="21"/>
      <c r="AM273" t="e">
        <v>#N/A</v>
      </c>
      <c r="AN273" t="e">
        <v>#N/A</v>
      </c>
    </row>
    <row r="274" spans="3:40" x14ac:dyDescent="0.2">
      <c r="C274" s="24">
        <v>202</v>
      </c>
      <c r="D274" s="24"/>
      <c r="N274">
        <v>0</v>
      </c>
      <c r="O274">
        <v>0</v>
      </c>
      <c r="AL274" s="21"/>
      <c r="AM274" t="e">
        <v>#N/A</v>
      </c>
      <c r="AN274" t="e">
        <v>#N/A</v>
      </c>
    </row>
    <row r="275" spans="3:40" x14ac:dyDescent="0.2">
      <c r="C275" s="24">
        <v>203</v>
      </c>
      <c r="D275" s="24"/>
      <c r="N275">
        <v>0</v>
      </c>
      <c r="O275">
        <v>0</v>
      </c>
      <c r="AL275" s="21"/>
      <c r="AM275" t="e">
        <v>#N/A</v>
      </c>
      <c r="AN275" t="e">
        <v>#N/A</v>
      </c>
    </row>
    <row r="276" spans="3:40" x14ac:dyDescent="0.2">
      <c r="C276" s="24">
        <v>204</v>
      </c>
      <c r="D276" s="24"/>
      <c r="N276">
        <v>0</v>
      </c>
      <c r="O276">
        <v>0</v>
      </c>
      <c r="AL276" s="21"/>
      <c r="AM276" t="e">
        <v>#N/A</v>
      </c>
      <c r="AN276" t="e">
        <v>#N/A</v>
      </c>
    </row>
    <row r="277" spans="3:40" x14ac:dyDescent="0.2">
      <c r="C277" s="24">
        <v>205</v>
      </c>
      <c r="D277" s="24"/>
      <c r="N277">
        <v>0</v>
      </c>
      <c r="O277">
        <v>0</v>
      </c>
      <c r="AL277" s="21"/>
      <c r="AM277" t="e">
        <v>#N/A</v>
      </c>
      <c r="AN277" t="e">
        <v>#N/A</v>
      </c>
    </row>
    <row r="278" spans="3:40" x14ac:dyDescent="0.2">
      <c r="C278" s="24">
        <v>206</v>
      </c>
      <c r="D278" s="24"/>
      <c r="N278">
        <v>0</v>
      </c>
      <c r="O278">
        <v>0</v>
      </c>
      <c r="AL278" s="21"/>
      <c r="AM278" t="e">
        <v>#N/A</v>
      </c>
      <c r="AN278" t="e">
        <v>#N/A</v>
      </c>
    </row>
    <row r="279" spans="3:40" x14ac:dyDescent="0.2">
      <c r="C279" s="24">
        <v>207</v>
      </c>
      <c r="D279" s="24"/>
      <c r="N279">
        <v>0</v>
      </c>
      <c r="O279">
        <v>0</v>
      </c>
      <c r="AL279" s="21"/>
      <c r="AM279" t="e">
        <v>#N/A</v>
      </c>
      <c r="AN279" t="e">
        <v>#N/A</v>
      </c>
    </row>
    <row r="280" spans="3:40" x14ac:dyDescent="0.2">
      <c r="C280" s="24">
        <v>208</v>
      </c>
      <c r="D280" s="24"/>
      <c r="N280">
        <v>0</v>
      </c>
      <c r="O280">
        <v>0</v>
      </c>
      <c r="AL280" s="21"/>
      <c r="AM280" t="e">
        <v>#N/A</v>
      </c>
      <c r="AN280" t="e">
        <v>#N/A</v>
      </c>
    </row>
    <row r="281" spans="3:40" x14ac:dyDescent="0.2">
      <c r="C281" s="24">
        <v>209</v>
      </c>
      <c r="D281" s="24"/>
      <c r="N281">
        <v>0</v>
      </c>
      <c r="O281">
        <v>0</v>
      </c>
      <c r="AL281" s="21"/>
      <c r="AM281" t="e">
        <v>#N/A</v>
      </c>
      <c r="AN281" t="e">
        <v>#N/A</v>
      </c>
    </row>
    <row r="282" spans="3:40" x14ac:dyDescent="0.2">
      <c r="C282" s="24">
        <v>210</v>
      </c>
      <c r="D282" s="24"/>
      <c r="N282">
        <v>0</v>
      </c>
      <c r="O282">
        <v>0</v>
      </c>
      <c r="AL282" s="21"/>
      <c r="AM282" t="e">
        <v>#N/A</v>
      </c>
      <c r="AN282" t="e">
        <v>#N/A</v>
      </c>
    </row>
    <row r="283" spans="3:40" x14ac:dyDescent="0.2">
      <c r="C283" s="24">
        <v>211</v>
      </c>
      <c r="D283" s="24"/>
      <c r="N283">
        <v>0</v>
      </c>
      <c r="O283">
        <v>0</v>
      </c>
      <c r="AL283" s="21"/>
      <c r="AM283" t="e">
        <v>#N/A</v>
      </c>
      <c r="AN283" t="e">
        <v>#N/A</v>
      </c>
    </row>
    <row r="284" spans="3:40" x14ac:dyDescent="0.2">
      <c r="C284" s="24">
        <v>212</v>
      </c>
      <c r="D284" s="24"/>
      <c r="N284">
        <v>0</v>
      </c>
      <c r="O284">
        <v>0</v>
      </c>
      <c r="AL284" s="21"/>
      <c r="AM284" t="e">
        <v>#N/A</v>
      </c>
      <c r="AN284" t="e">
        <v>#N/A</v>
      </c>
    </row>
    <row r="285" spans="3:40" x14ac:dyDescent="0.2">
      <c r="C285" s="24">
        <v>213</v>
      </c>
      <c r="D285" s="24"/>
      <c r="N285">
        <v>0</v>
      </c>
      <c r="O285">
        <v>0</v>
      </c>
      <c r="AL285" s="21"/>
      <c r="AM285" t="e">
        <v>#N/A</v>
      </c>
      <c r="AN285" t="e">
        <v>#N/A</v>
      </c>
    </row>
    <row r="286" spans="3:40" x14ac:dyDescent="0.2">
      <c r="C286" s="24">
        <v>214</v>
      </c>
      <c r="D286" s="24"/>
      <c r="N286">
        <v>0</v>
      </c>
      <c r="O286">
        <v>0</v>
      </c>
      <c r="AL286" s="21"/>
      <c r="AM286" t="e">
        <v>#N/A</v>
      </c>
      <c r="AN286" t="e">
        <v>#N/A</v>
      </c>
    </row>
    <row r="287" spans="3:40" x14ac:dyDescent="0.2">
      <c r="C287" s="24">
        <v>215</v>
      </c>
      <c r="D287" s="24"/>
      <c r="N287">
        <v>0</v>
      </c>
      <c r="O287">
        <v>0</v>
      </c>
      <c r="AL287" s="21"/>
      <c r="AM287" t="e">
        <v>#N/A</v>
      </c>
      <c r="AN287" t="e">
        <v>#N/A</v>
      </c>
    </row>
    <row r="288" spans="3:40" x14ac:dyDescent="0.2">
      <c r="C288" s="24">
        <v>216</v>
      </c>
      <c r="D288" s="24"/>
      <c r="N288">
        <v>0</v>
      </c>
      <c r="O288">
        <v>0</v>
      </c>
      <c r="AL288" s="21"/>
      <c r="AM288" t="e">
        <v>#N/A</v>
      </c>
      <c r="AN288" t="e">
        <v>#N/A</v>
      </c>
    </row>
    <row r="289" spans="3:40" x14ac:dyDescent="0.2">
      <c r="C289" s="24">
        <v>217</v>
      </c>
      <c r="D289" s="24"/>
      <c r="N289">
        <v>0</v>
      </c>
      <c r="O289">
        <v>0</v>
      </c>
      <c r="AL289" s="21"/>
      <c r="AM289" t="e">
        <v>#N/A</v>
      </c>
      <c r="AN289" t="e">
        <v>#N/A</v>
      </c>
    </row>
    <row r="290" spans="3:40" x14ac:dyDescent="0.2">
      <c r="C290" s="24">
        <v>218</v>
      </c>
      <c r="D290" s="24"/>
      <c r="N290">
        <v>0</v>
      </c>
      <c r="O290">
        <v>0</v>
      </c>
      <c r="AL290" s="21"/>
      <c r="AM290" t="e">
        <v>#N/A</v>
      </c>
      <c r="AN290" t="e">
        <v>#N/A</v>
      </c>
    </row>
    <row r="291" spans="3:40" x14ac:dyDescent="0.2">
      <c r="C291" s="24">
        <v>219</v>
      </c>
      <c r="D291" s="24"/>
      <c r="N291">
        <v>0</v>
      </c>
      <c r="O291">
        <v>0</v>
      </c>
      <c r="AL291" s="21"/>
      <c r="AM291" t="e">
        <v>#N/A</v>
      </c>
      <c r="AN291" t="e">
        <v>#N/A</v>
      </c>
    </row>
    <row r="292" spans="3:40" x14ac:dyDescent="0.2">
      <c r="C292" s="24">
        <v>220</v>
      </c>
      <c r="D292" s="24"/>
      <c r="N292">
        <v>0</v>
      </c>
      <c r="O292">
        <v>0</v>
      </c>
      <c r="AL292" s="21"/>
      <c r="AM292" t="e">
        <v>#N/A</v>
      </c>
      <c r="AN292" t="e">
        <v>#N/A</v>
      </c>
    </row>
    <row r="293" spans="3:40" x14ac:dyDescent="0.2">
      <c r="C293" s="24">
        <v>221</v>
      </c>
      <c r="D293" s="24"/>
      <c r="N293">
        <v>0</v>
      </c>
      <c r="O293">
        <v>0</v>
      </c>
      <c r="AL293" s="21"/>
      <c r="AM293" t="e">
        <v>#N/A</v>
      </c>
      <c r="AN293" t="e">
        <v>#N/A</v>
      </c>
    </row>
    <row r="294" spans="3:40" x14ac:dyDescent="0.2">
      <c r="C294" s="24">
        <v>222</v>
      </c>
      <c r="D294" s="24"/>
      <c r="N294">
        <v>0</v>
      </c>
      <c r="O294">
        <v>0</v>
      </c>
      <c r="AL294" s="21"/>
      <c r="AM294" t="e">
        <v>#N/A</v>
      </c>
      <c r="AN294" t="e">
        <v>#N/A</v>
      </c>
    </row>
    <row r="295" spans="3:40" x14ac:dyDescent="0.2">
      <c r="C295" s="24">
        <v>223</v>
      </c>
      <c r="D295" s="24"/>
      <c r="N295">
        <v>0</v>
      </c>
      <c r="O295">
        <v>0</v>
      </c>
      <c r="AL295" s="21"/>
      <c r="AM295" t="e">
        <v>#N/A</v>
      </c>
      <c r="AN295" t="e">
        <v>#N/A</v>
      </c>
    </row>
    <row r="296" spans="3:40" x14ac:dyDescent="0.2">
      <c r="C296" s="24">
        <v>224</v>
      </c>
      <c r="D296" s="24"/>
      <c r="N296">
        <v>0</v>
      </c>
      <c r="O296">
        <v>0</v>
      </c>
      <c r="AL296" s="21"/>
      <c r="AM296" t="e">
        <v>#N/A</v>
      </c>
      <c r="AN296" t="e">
        <v>#N/A</v>
      </c>
    </row>
    <row r="297" spans="3:40" x14ac:dyDescent="0.2">
      <c r="C297" s="24">
        <v>225</v>
      </c>
      <c r="D297" s="24"/>
      <c r="N297">
        <v>0</v>
      </c>
      <c r="O297">
        <v>0</v>
      </c>
      <c r="AL297" s="21"/>
      <c r="AM297" t="e">
        <v>#N/A</v>
      </c>
      <c r="AN297" t="e">
        <v>#N/A</v>
      </c>
    </row>
    <row r="298" spans="3:40" x14ac:dyDescent="0.2">
      <c r="C298" s="24">
        <v>226</v>
      </c>
      <c r="D298" s="24"/>
      <c r="N298">
        <v>0</v>
      </c>
      <c r="O298">
        <v>0</v>
      </c>
      <c r="AL298" s="21"/>
      <c r="AM298" t="e">
        <v>#N/A</v>
      </c>
      <c r="AN298" t="e">
        <v>#N/A</v>
      </c>
    </row>
    <row r="299" spans="3:40" x14ac:dyDescent="0.2">
      <c r="C299" s="24">
        <v>227</v>
      </c>
      <c r="D299" s="24"/>
      <c r="N299">
        <v>0</v>
      </c>
      <c r="O299">
        <v>0</v>
      </c>
      <c r="AL299" s="21"/>
      <c r="AM299" t="e">
        <v>#N/A</v>
      </c>
      <c r="AN299" t="e">
        <v>#N/A</v>
      </c>
    </row>
    <row r="300" spans="3:40" x14ac:dyDescent="0.2">
      <c r="C300" s="24">
        <v>228</v>
      </c>
      <c r="D300" s="24"/>
      <c r="N300">
        <v>0</v>
      </c>
      <c r="O300">
        <v>0</v>
      </c>
      <c r="AL300" s="21"/>
      <c r="AM300" t="e">
        <v>#N/A</v>
      </c>
      <c r="AN300" t="e">
        <v>#N/A</v>
      </c>
    </row>
    <row r="301" spans="3:40" x14ac:dyDescent="0.2">
      <c r="C301" s="24">
        <v>229</v>
      </c>
      <c r="D301" s="24"/>
      <c r="N301">
        <v>0</v>
      </c>
      <c r="O301">
        <v>0</v>
      </c>
      <c r="AL301" s="21"/>
      <c r="AM301" t="e">
        <v>#N/A</v>
      </c>
      <c r="AN301" t="e">
        <v>#N/A</v>
      </c>
    </row>
    <row r="302" spans="3:40" x14ac:dyDescent="0.2">
      <c r="C302" s="24">
        <v>230</v>
      </c>
      <c r="D302" s="24"/>
      <c r="N302">
        <v>0</v>
      </c>
      <c r="O302">
        <v>0</v>
      </c>
      <c r="AL302" s="21"/>
      <c r="AM302" t="e">
        <v>#N/A</v>
      </c>
      <c r="AN302" t="e">
        <v>#N/A</v>
      </c>
    </row>
    <row r="303" spans="3:40" x14ac:dyDescent="0.2">
      <c r="C303" s="24">
        <v>231</v>
      </c>
      <c r="D303" s="24"/>
      <c r="N303">
        <v>0</v>
      </c>
      <c r="O303">
        <v>0</v>
      </c>
      <c r="AL303" s="21"/>
      <c r="AM303" t="e">
        <v>#N/A</v>
      </c>
      <c r="AN303" t="e">
        <v>#N/A</v>
      </c>
    </row>
    <row r="304" spans="3:40" x14ac:dyDescent="0.2">
      <c r="C304" s="24">
        <v>232</v>
      </c>
      <c r="D304" s="24"/>
      <c r="N304">
        <v>0</v>
      </c>
      <c r="O304">
        <v>0</v>
      </c>
      <c r="AL304" s="21"/>
      <c r="AM304" t="e">
        <v>#N/A</v>
      </c>
      <c r="AN304" t="e">
        <v>#N/A</v>
      </c>
    </row>
    <row r="305" spans="3:40" x14ac:dyDescent="0.2">
      <c r="C305" s="24">
        <v>233</v>
      </c>
      <c r="D305" s="24"/>
      <c r="N305">
        <v>0</v>
      </c>
      <c r="O305">
        <v>0</v>
      </c>
      <c r="AL305" s="21"/>
      <c r="AM305" t="e">
        <v>#N/A</v>
      </c>
      <c r="AN305" t="e">
        <v>#N/A</v>
      </c>
    </row>
    <row r="306" spans="3:40" x14ac:dyDescent="0.2">
      <c r="C306" s="24">
        <v>234</v>
      </c>
      <c r="D306" s="24"/>
      <c r="N306">
        <v>0</v>
      </c>
      <c r="O306">
        <v>0</v>
      </c>
      <c r="AL306" s="21"/>
      <c r="AM306" t="e">
        <v>#N/A</v>
      </c>
      <c r="AN306" t="e">
        <v>#N/A</v>
      </c>
    </row>
    <row r="307" spans="3:40" x14ac:dyDescent="0.2">
      <c r="C307" s="24">
        <v>235</v>
      </c>
      <c r="D307" s="24"/>
      <c r="N307">
        <v>0</v>
      </c>
      <c r="O307">
        <v>0</v>
      </c>
      <c r="AL307" s="21"/>
      <c r="AM307" t="e">
        <v>#N/A</v>
      </c>
      <c r="AN307" t="e">
        <v>#N/A</v>
      </c>
    </row>
    <row r="308" spans="3:40" x14ac:dyDescent="0.2">
      <c r="C308" s="24">
        <v>236</v>
      </c>
      <c r="D308" s="24"/>
      <c r="N308">
        <v>0</v>
      </c>
      <c r="O308">
        <v>0</v>
      </c>
      <c r="AL308" s="21"/>
      <c r="AM308" t="e">
        <v>#N/A</v>
      </c>
      <c r="AN308" t="e">
        <v>#N/A</v>
      </c>
    </row>
    <row r="309" spans="3:40" x14ac:dyDescent="0.2">
      <c r="C309" s="24">
        <v>237</v>
      </c>
      <c r="D309" s="24"/>
      <c r="N309">
        <v>0</v>
      </c>
      <c r="O309">
        <v>0</v>
      </c>
      <c r="AL309" s="21"/>
      <c r="AM309" t="e">
        <v>#N/A</v>
      </c>
      <c r="AN309" t="e">
        <v>#N/A</v>
      </c>
    </row>
    <row r="310" spans="3:40" x14ac:dyDescent="0.2">
      <c r="C310" s="24">
        <v>238</v>
      </c>
      <c r="D310" s="24"/>
      <c r="N310">
        <v>0</v>
      </c>
      <c r="O310">
        <v>0</v>
      </c>
      <c r="AL310" s="21"/>
      <c r="AM310" t="e">
        <v>#N/A</v>
      </c>
      <c r="AN310" t="e">
        <v>#N/A</v>
      </c>
    </row>
    <row r="311" spans="3:40" x14ac:dyDescent="0.2">
      <c r="C311" s="24">
        <v>239</v>
      </c>
      <c r="D311" s="24"/>
      <c r="N311">
        <v>0</v>
      </c>
      <c r="O311">
        <v>0</v>
      </c>
      <c r="AL311" s="21"/>
      <c r="AM311" t="e">
        <v>#N/A</v>
      </c>
      <c r="AN311" t="e">
        <v>#N/A</v>
      </c>
    </row>
    <row r="312" spans="3:40" x14ac:dyDescent="0.2">
      <c r="C312" s="24">
        <v>240</v>
      </c>
      <c r="D312" s="24"/>
      <c r="N312">
        <v>0</v>
      </c>
      <c r="O312">
        <v>0</v>
      </c>
      <c r="AL312" s="21"/>
      <c r="AM312" t="e">
        <v>#N/A</v>
      </c>
      <c r="AN312" t="e">
        <v>#N/A</v>
      </c>
    </row>
    <row r="313" spans="3:40" x14ac:dyDescent="0.2">
      <c r="C313" s="24">
        <v>241</v>
      </c>
      <c r="D313" s="24"/>
      <c r="N313">
        <v>0</v>
      </c>
      <c r="O313">
        <v>0</v>
      </c>
      <c r="AL313" s="21"/>
      <c r="AM313" t="e">
        <v>#N/A</v>
      </c>
      <c r="AN313" t="e">
        <v>#N/A</v>
      </c>
    </row>
    <row r="314" spans="3:40" x14ac:dyDescent="0.2">
      <c r="C314" s="24">
        <v>242</v>
      </c>
      <c r="D314" s="24"/>
      <c r="N314">
        <v>0</v>
      </c>
      <c r="O314">
        <v>0</v>
      </c>
      <c r="AL314" s="21"/>
      <c r="AM314" t="e">
        <v>#N/A</v>
      </c>
      <c r="AN314" t="e">
        <v>#N/A</v>
      </c>
    </row>
    <row r="315" spans="3:40" x14ac:dyDescent="0.2">
      <c r="C315" s="24">
        <v>243</v>
      </c>
      <c r="D315" s="24"/>
      <c r="N315">
        <v>0</v>
      </c>
      <c r="O315">
        <v>0</v>
      </c>
      <c r="AL315" s="21"/>
      <c r="AM315" t="e">
        <v>#N/A</v>
      </c>
      <c r="AN315" t="e">
        <v>#N/A</v>
      </c>
    </row>
    <row r="316" spans="3:40" x14ac:dyDescent="0.2">
      <c r="C316" s="24">
        <v>244</v>
      </c>
      <c r="D316" s="24"/>
      <c r="N316">
        <v>0</v>
      </c>
      <c r="O316">
        <v>0</v>
      </c>
      <c r="AL316" s="21"/>
      <c r="AM316" t="e">
        <v>#N/A</v>
      </c>
      <c r="AN316" t="e">
        <v>#N/A</v>
      </c>
    </row>
    <row r="317" spans="3:40" x14ac:dyDescent="0.2">
      <c r="C317" s="24">
        <v>245</v>
      </c>
      <c r="D317" s="24"/>
      <c r="N317">
        <v>0</v>
      </c>
      <c r="O317">
        <v>0</v>
      </c>
      <c r="AL317" s="21"/>
      <c r="AM317" t="e">
        <v>#N/A</v>
      </c>
      <c r="AN317" t="e">
        <v>#N/A</v>
      </c>
    </row>
    <row r="318" spans="3:40" x14ac:dyDescent="0.2">
      <c r="C318" s="24">
        <v>246</v>
      </c>
      <c r="D318" s="24"/>
      <c r="N318">
        <v>0</v>
      </c>
      <c r="O318">
        <v>0</v>
      </c>
      <c r="AL318" s="21"/>
      <c r="AM318" t="e">
        <v>#N/A</v>
      </c>
      <c r="AN318" t="e">
        <v>#N/A</v>
      </c>
    </row>
    <row r="319" spans="3:40" x14ac:dyDescent="0.2">
      <c r="C319" s="24">
        <v>247</v>
      </c>
      <c r="D319" s="24"/>
      <c r="N319">
        <v>0</v>
      </c>
      <c r="O319">
        <v>0</v>
      </c>
      <c r="AL319" s="21"/>
      <c r="AM319" t="e">
        <v>#N/A</v>
      </c>
      <c r="AN319" t="e">
        <v>#N/A</v>
      </c>
    </row>
    <row r="320" spans="3:40" x14ac:dyDescent="0.2">
      <c r="C320" s="24">
        <v>248</v>
      </c>
      <c r="D320" s="24"/>
      <c r="N320">
        <v>0</v>
      </c>
      <c r="O320">
        <v>0</v>
      </c>
      <c r="AL320" s="21"/>
      <c r="AM320" t="e">
        <v>#N/A</v>
      </c>
      <c r="AN320" t="e">
        <v>#N/A</v>
      </c>
    </row>
    <row r="321" spans="3:40" x14ac:dyDescent="0.2">
      <c r="C321" s="24">
        <v>249</v>
      </c>
      <c r="D321" s="24"/>
      <c r="N321">
        <v>0</v>
      </c>
      <c r="O321">
        <v>0</v>
      </c>
      <c r="AL321" s="21"/>
      <c r="AM321" t="e">
        <v>#N/A</v>
      </c>
      <c r="AN321" t="e">
        <v>#N/A</v>
      </c>
    </row>
    <row r="322" spans="3:40" x14ac:dyDescent="0.2">
      <c r="C322" s="24">
        <v>250</v>
      </c>
      <c r="D322" s="24"/>
      <c r="N322">
        <v>0</v>
      </c>
      <c r="O322">
        <v>0</v>
      </c>
      <c r="AL322" s="21"/>
      <c r="AM322" t="e">
        <v>#N/A</v>
      </c>
      <c r="AN322" t="e">
        <v>#N/A</v>
      </c>
    </row>
    <row r="323" spans="3:40" x14ac:dyDescent="0.2">
      <c r="C323" s="24">
        <v>251</v>
      </c>
      <c r="D323" s="24"/>
      <c r="N323">
        <v>0</v>
      </c>
      <c r="O323">
        <v>0</v>
      </c>
      <c r="AL323" s="21"/>
      <c r="AM323" t="e">
        <v>#N/A</v>
      </c>
      <c r="AN323" t="e">
        <v>#N/A</v>
      </c>
    </row>
    <row r="324" spans="3:40" x14ac:dyDescent="0.2">
      <c r="C324" s="24">
        <v>252</v>
      </c>
      <c r="D324" s="24"/>
      <c r="N324">
        <v>0</v>
      </c>
      <c r="O324">
        <v>0</v>
      </c>
      <c r="AL324" s="21"/>
      <c r="AM324" t="e">
        <v>#N/A</v>
      </c>
      <c r="AN324" t="e">
        <v>#N/A</v>
      </c>
    </row>
    <row r="325" spans="3:40" x14ac:dyDescent="0.2">
      <c r="C325" s="24">
        <v>253</v>
      </c>
      <c r="D325" s="24"/>
      <c r="N325">
        <v>0</v>
      </c>
      <c r="O325">
        <v>0</v>
      </c>
      <c r="AL325" s="21"/>
      <c r="AM325" t="e">
        <v>#N/A</v>
      </c>
      <c r="AN325" t="e">
        <v>#N/A</v>
      </c>
    </row>
    <row r="326" spans="3:40" x14ac:dyDescent="0.2">
      <c r="C326" s="24">
        <v>254</v>
      </c>
      <c r="D326" s="24"/>
      <c r="N326">
        <v>0</v>
      </c>
      <c r="O326">
        <v>0</v>
      </c>
      <c r="AL326" s="21"/>
      <c r="AM326" t="e">
        <v>#N/A</v>
      </c>
      <c r="AN326" t="e">
        <v>#N/A</v>
      </c>
    </row>
    <row r="327" spans="3:40" x14ac:dyDescent="0.2">
      <c r="C327" s="24">
        <v>255</v>
      </c>
      <c r="D327" s="24"/>
      <c r="N327">
        <v>0</v>
      </c>
      <c r="O327">
        <v>0</v>
      </c>
      <c r="AL327" s="21"/>
      <c r="AM327" t="e">
        <v>#N/A</v>
      </c>
      <c r="AN327" t="e">
        <v>#N/A</v>
      </c>
    </row>
    <row r="328" spans="3:40" x14ac:dyDescent="0.2">
      <c r="C328" s="24">
        <v>256</v>
      </c>
      <c r="D328" s="24"/>
      <c r="N328">
        <v>0</v>
      </c>
      <c r="O328">
        <v>0</v>
      </c>
      <c r="AL328" s="21"/>
      <c r="AM328" t="e">
        <v>#N/A</v>
      </c>
      <c r="AN328" t="e">
        <v>#N/A</v>
      </c>
    </row>
    <row r="329" spans="3:40" x14ac:dyDescent="0.2">
      <c r="C329" s="24">
        <v>257</v>
      </c>
      <c r="D329" s="24"/>
      <c r="N329">
        <v>0</v>
      </c>
      <c r="O329">
        <v>0</v>
      </c>
      <c r="AL329" s="21"/>
      <c r="AM329" t="e">
        <v>#N/A</v>
      </c>
      <c r="AN329" t="e">
        <v>#N/A</v>
      </c>
    </row>
    <row r="330" spans="3:40" x14ac:dyDescent="0.2">
      <c r="C330" s="24">
        <v>258</v>
      </c>
      <c r="D330" s="24"/>
      <c r="N330">
        <v>0</v>
      </c>
      <c r="O330">
        <v>0</v>
      </c>
      <c r="AL330" s="21"/>
      <c r="AM330" t="e">
        <v>#N/A</v>
      </c>
      <c r="AN330" t="e">
        <v>#N/A</v>
      </c>
    </row>
    <row r="331" spans="3:40" x14ac:dyDescent="0.2">
      <c r="C331" s="24">
        <v>259</v>
      </c>
      <c r="D331" s="24"/>
      <c r="N331">
        <v>0</v>
      </c>
      <c r="O331">
        <v>0</v>
      </c>
      <c r="AL331" s="21"/>
      <c r="AM331" t="e">
        <v>#N/A</v>
      </c>
      <c r="AN331" t="e">
        <v>#N/A</v>
      </c>
    </row>
    <row r="332" spans="3:40" x14ac:dyDescent="0.2">
      <c r="C332" s="24">
        <v>260</v>
      </c>
      <c r="D332" s="24"/>
      <c r="N332">
        <v>0</v>
      </c>
      <c r="O332">
        <v>0</v>
      </c>
      <c r="AL332" s="21"/>
      <c r="AM332" t="e">
        <v>#N/A</v>
      </c>
      <c r="AN332" t="e">
        <v>#N/A</v>
      </c>
    </row>
    <row r="333" spans="3:40" x14ac:dyDescent="0.2">
      <c r="C333" s="24">
        <v>261</v>
      </c>
      <c r="D333" s="24"/>
      <c r="N333">
        <v>0</v>
      </c>
      <c r="O333">
        <v>0</v>
      </c>
      <c r="AL333" s="21"/>
      <c r="AM333" t="e">
        <v>#N/A</v>
      </c>
      <c r="AN333" t="e">
        <v>#N/A</v>
      </c>
    </row>
    <row r="334" spans="3:40" x14ac:dyDescent="0.2">
      <c r="C334" s="24">
        <v>262</v>
      </c>
      <c r="D334" s="24"/>
      <c r="N334">
        <v>0</v>
      </c>
      <c r="O334">
        <v>0</v>
      </c>
      <c r="AL334" s="21"/>
      <c r="AM334" t="e">
        <v>#N/A</v>
      </c>
      <c r="AN334" t="e">
        <v>#N/A</v>
      </c>
    </row>
    <row r="335" spans="3:40" x14ac:dyDescent="0.2">
      <c r="C335" s="24">
        <v>263</v>
      </c>
      <c r="D335" s="24"/>
      <c r="N335">
        <v>0</v>
      </c>
      <c r="O335">
        <v>0</v>
      </c>
      <c r="AL335" s="21"/>
      <c r="AM335" t="e">
        <v>#N/A</v>
      </c>
      <c r="AN335" t="e">
        <v>#N/A</v>
      </c>
    </row>
    <row r="336" spans="3:40" x14ac:dyDescent="0.2">
      <c r="C336" s="24">
        <v>264</v>
      </c>
      <c r="D336" s="24"/>
      <c r="N336">
        <v>0</v>
      </c>
      <c r="O336">
        <v>0</v>
      </c>
      <c r="AL336" s="21"/>
      <c r="AM336" t="e">
        <v>#N/A</v>
      </c>
      <c r="AN336" t="e">
        <v>#N/A</v>
      </c>
    </row>
    <row r="337" spans="3:40" x14ac:dyDescent="0.2">
      <c r="C337" s="24">
        <v>265</v>
      </c>
      <c r="D337" s="24"/>
      <c r="N337">
        <v>0</v>
      </c>
      <c r="O337">
        <v>0</v>
      </c>
      <c r="AL337" s="21"/>
      <c r="AM337" t="e">
        <v>#N/A</v>
      </c>
      <c r="AN337" t="e">
        <v>#N/A</v>
      </c>
    </row>
    <row r="338" spans="3:40" x14ac:dyDescent="0.2">
      <c r="C338" s="24">
        <v>266</v>
      </c>
      <c r="D338" s="24"/>
      <c r="N338">
        <v>0</v>
      </c>
      <c r="O338">
        <v>0</v>
      </c>
      <c r="AL338" s="21"/>
      <c r="AM338" t="e">
        <v>#N/A</v>
      </c>
      <c r="AN338" t="e">
        <v>#N/A</v>
      </c>
    </row>
    <row r="339" spans="3:40" x14ac:dyDescent="0.2">
      <c r="C339" s="24">
        <v>267</v>
      </c>
      <c r="D339" s="24"/>
      <c r="N339">
        <v>0</v>
      </c>
      <c r="O339">
        <v>0</v>
      </c>
      <c r="AL339" s="21"/>
      <c r="AM339" t="e">
        <v>#N/A</v>
      </c>
      <c r="AN339" t="e">
        <v>#N/A</v>
      </c>
    </row>
    <row r="340" spans="3:40" x14ac:dyDescent="0.2">
      <c r="C340" s="24">
        <v>268</v>
      </c>
      <c r="D340" s="24"/>
      <c r="N340">
        <v>0</v>
      </c>
      <c r="O340">
        <v>0</v>
      </c>
      <c r="AL340" s="21"/>
      <c r="AM340" t="e">
        <v>#N/A</v>
      </c>
      <c r="AN340" t="e">
        <v>#N/A</v>
      </c>
    </row>
    <row r="341" spans="3:40" x14ac:dyDescent="0.2">
      <c r="C341" s="24">
        <v>269</v>
      </c>
      <c r="D341" s="24"/>
      <c r="N341">
        <v>0</v>
      </c>
      <c r="O341">
        <v>0</v>
      </c>
      <c r="AL341" s="21"/>
      <c r="AM341" t="e">
        <v>#N/A</v>
      </c>
      <c r="AN341" t="e">
        <v>#N/A</v>
      </c>
    </row>
    <row r="342" spans="3:40" x14ac:dyDescent="0.2">
      <c r="C342" s="24">
        <v>270</v>
      </c>
      <c r="D342" s="24"/>
      <c r="N342">
        <v>0</v>
      </c>
      <c r="O342">
        <v>0</v>
      </c>
      <c r="AL342" s="21"/>
      <c r="AM342" t="e">
        <v>#N/A</v>
      </c>
      <c r="AN342" t="e">
        <v>#N/A</v>
      </c>
    </row>
    <row r="343" spans="3:40" x14ac:dyDescent="0.2">
      <c r="C343" s="24">
        <v>271</v>
      </c>
      <c r="D343" s="24"/>
      <c r="N343">
        <v>0</v>
      </c>
      <c r="O343">
        <v>0</v>
      </c>
      <c r="AL343" s="21"/>
      <c r="AM343" t="e">
        <v>#N/A</v>
      </c>
      <c r="AN343" t="e">
        <v>#N/A</v>
      </c>
    </row>
    <row r="344" spans="3:40" x14ac:dyDescent="0.2">
      <c r="C344" s="24">
        <v>272</v>
      </c>
      <c r="D344" s="24"/>
      <c r="N344">
        <v>0</v>
      </c>
      <c r="O344">
        <v>0</v>
      </c>
      <c r="AL344" s="21"/>
      <c r="AM344" t="e">
        <v>#N/A</v>
      </c>
      <c r="AN344" t="e">
        <v>#N/A</v>
      </c>
    </row>
    <row r="345" spans="3:40" x14ac:dyDescent="0.2">
      <c r="C345" s="24">
        <v>273</v>
      </c>
      <c r="D345" s="24"/>
      <c r="N345">
        <v>0</v>
      </c>
      <c r="O345">
        <v>0</v>
      </c>
      <c r="AL345" s="21"/>
      <c r="AM345" t="e">
        <v>#N/A</v>
      </c>
      <c r="AN345" t="e">
        <v>#N/A</v>
      </c>
    </row>
    <row r="346" spans="3:40" x14ac:dyDescent="0.2">
      <c r="C346" s="24">
        <v>274</v>
      </c>
      <c r="D346" s="24"/>
      <c r="N346">
        <v>0</v>
      </c>
      <c r="O346">
        <v>0</v>
      </c>
      <c r="AL346" s="21"/>
      <c r="AM346" t="e">
        <v>#N/A</v>
      </c>
      <c r="AN346" t="e">
        <v>#N/A</v>
      </c>
    </row>
    <row r="347" spans="3:40" x14ac:dyDescent="0.2">
      <c r="C347" s="24">
        <v>275</v>
      </c>
      <c r="D347" s="24"/>
      <c r="N347">
        <v>0</v>
      </c>
      <c r="O347">
        <v>0</v>
      </c>
      <c r="AL347" s="21"/>
      <c r="AM347" t="e">
        <v>#N/A</v>
      </c>
      <c r="AN347" t="e">
        <v>#N/A</v>
      </c>
    </row>
    <row r="348" spans="3:40" x14ac:dyDescent="0.2">
      <c r="C348" s="24">
        <v>276</v>
      </c>
      <c r="D348" s="24"/>
      <c r="N348">
        <v>0</v>
      </c>
      <c r="O348">
        <v>0</v>
      </c>
      <c r="AL348" s="21"/>
      <c r="AM348" t="e">
        <v>#N/A</v>
      </c>
      <c r="AN348" t="e">
        <v>#N/A</v>
      </c>
    </row>
    <row r="349" spans="3:40" x14ac:dyDescent="0.2">
      <c r="C349" s="24">
        <v>277</v>
      </c>
      <c r="D349" s="24"/>
      <c r="N349">
        <v>0</v>
      </c>
      <c r="O349">
        <v>0</v>
      </c>
      <c r="AL349" s="21"/>
      <c r="AM349" t="e">
        <v>#N/A</v>
      </c>
      <c r="AN349" t="e">
        <v>#N/A</v>
      </c>
    </row>
    <row r="350" spans="3:40" x14ac:dyDescent="0.2">
      <c r="C350" s="24">
        <v>278</v>
      </c>
      <c r="D350" s="24"/>
      <c r="N350">
        <v>0</v>
      </c>
      <c r="O350">
        <v>0</v>
      </c>
      <c r="AL350" s="21"/>
      <c r="AM350" t="e">
        <v>#N/A</v>
      </c>
      <c r="AN350" t="e">
        <v>#N/A</v>
      </c>
    </row>
    <row r="351" spans="3:40" x14ac:dyDescent="0.2">
      <c r="C351" s="24">
        <v>279</v>
      </c>
      <c r="D351" s="24"/>
      <c r="N351">
        <v>0</v>
      </c>
      <c r="O351">
        <v>0</v>
      </c>
      <c r="AL351" s="21"/>
      <c r="AM351" t="e">
        <v>#N/A</v>
      </c>
      <c r="AN351" t="e">
        <v>#N/A</v>
      </c>
    </row>
    <row r="352" spans="3:40" x14ac:dyDescent="0.2">
      <c r="C352" s="24">
        <v>280</v>
      </c>
      <c r="D352" s="24"/>
      <c r="N352">
        <v>0</v>
      </c>
      <c r="O352">
        <v>0</v>
      </c>
      <c r="AL352" s="21"/>
      <c r="AM352" t="e">
        <v>#N/A</v>
      </c>
      <c r="AN352" t="e">
        <v>#N/A</v>
      </c>
    </row>
    <row r="353" spans="3:40" x14ac:dyDescent="0.2">
      <c r="C353" s="24">
        <v>281</v>
      </c>
      <c r="D353" s="24"/>
      <c r="N353">
        <v>0</v>
      </c>
      <c r="O353">
        <v>0</v>
      </c>
      <c r="AL353" s="21"/>
      <c r="AM353" t="e">
        <v>#N/A</v>
      </c>
      <c r="AN353" t="e">
        <v>#N/A</v>
      </c>
    </row>
    <row r="354" spans="3:40" x14ac:dyDescent="0.2">
      <c r="C354" s="24">
        <v>282</v>
      </c>
      <c r="D354" s="24"/>
      <c r="N354">
        <v>0</v>
      </c>
      <c r="O354">
        <v>0</v>
      </c>
      <c r="AL354" s="21"/>
      <c r="AM354" t="e">
        <v>#N/A</v>
      </c>
      <c r="AN354" t="e">
        <v>#N/A</v>
      </c>
    </row>
    <row r="355" spans="3:40" x14ac:dyDescent="0.2">
      <c r="C355" s="24">
        <v>283</v>
      </c>
      <c r="D355" s="24"/>
      <c r="N355">
        <v>0</v>
      </c>
      <c r="O355">
        <v>0</v>
      </c>
      <c r="AL355" s="21"/>
      <c r="AM355" t="e">
        <v>#N/A</v>
      </c>
      <c r="AN355" t="e">
        <v>#N/A</v>
      </c>
    </row>
    <row r="356" spans="3:40" x14ac:dyDescent="0.2">
      <c r="C356" s="24">
        <v>284</v>
      </c>
      <c r="D356" s="24"/>
      <c r="N356">
        <v>0</v>
      </c>
      <c r="O356">
        <v>0</v>
      </c>
      <c r="AL356" s="21"/>
      <c r="AM356" t="e">
        <v>#N/A</v>
      </c>
      <c r="AN356" t="e">
        <v>#N/A</v>
      </c>
    </row>
    <row r="357" spans="3:40" x14ac:dyDescent="0.2">
      <c r="C357" s="24">
        <v>285</v>
      </c>
      <c r="D357" s="24"/>
      <c r="N357">
        <v>0</v>
      </c>
      <c r="O357">
        <v>0</v>
      </c>
      <c r="AL357" s="21"/>
      <c r="AM357" t="e">
        <v>#N/A</v>
      </c>
      <c r="AN357" t="e">
        <v>#N/A</v>
      </c>
    </row>
    <row r="358" spans="3:40" x14ac:dyDescent="0.2">
      <c r="C358" s="24">
        <v>286</v>
      </c>
      <c r="D358" s="24"/>
      <c r="N358">
        <v>0</v>
      </c>
      <c r="O358">
        <v>0</v>
      </c>
      <c r="AL358" s="21"/>
      <c r="AM358" t="e">
        <v>#N/A</v>
      </c>
      <c r="AN358" t="e">
        <v>#N/A</v>
      </c>
    </row>
    <row r="359" spans="3:40" x14ac:dyDescent="0.2">
      <c r="C359" s="24">
        <v>287</v>
      </c>
      <c r="D359" s="24"/>
      <c r="N359">
        <v>0</v>
      </c>
      <c r="O359">
        <v>0</v>
      </c>
      <c r="AL359" s="21"/>
      <c r="AM359" t="e">
        <v>#N/A</v>
      </c>
      <c r="AN359" t="e">
        <v>#N/A</v>
      </c>
    </row>
    <row r="360" spans="3:40" x14ac:dyDescent="0.2">
      <c r="C360" s="24">
        <v>288</v>
      </c>
      <c r="D360" s="24"/>
      <c r="N360">
        <v>0</v>
      </c>
      <c r="O360">
        <v>0</v>
      </c>
      <c r="AL360" s="21"/>
      <c r="AM360" t="e">
        <v>#N/A</v>
      </c>
      <c r="AN360" t="e">
        <v>#N/A</v>
      </c>
    </row>
    <row r="361" spans="3:40" x14ac:dyDescent="0.2">
      <c r="C361" s="24">
        <v>289</v>
      </c>
      <c r="D361" s="24"/>
      <c r="N361">
        <v>0</v>
      </c>
      <c r="O361">
        <v>0</v>
      </c>
      <c r="AL361" s="21"/>
      <c r="AM361" t="e">
        <v>#N/A</v>
      </c>
      <c r="AN361" t="e">
        <v>#N/A</v>
      </c>
    </row>
    <row r="362" spans="3:40" x14ac:dyDescent="0.2">
      <c r="C362" s="24">
        <v>290</v>
      </c>
      <c r="D362" s="24"/>
      <c r="N362">
        <v>0</v>
      </c>
      <c r="O362">
        <v>0</v>
      </c>
      <c r="AL362" s="21"/>
      <c r="AM362" t="e">
        <v>#N/A</v>
      </c>
      <c r="AN362" t="e">
        <v>#N/A</v>
      </c>
    </row>
    <row r="363" spans="3:40" x14ac:dyDescent="0.2">
      <c r="C363" s="24">
        <v>291</v>
      </c>
      <c r="D363" s="24"/>
      <c r="N363">
        <v>0</v>
      </c>
      <c r="O363">
        <v>0</v>
      </c>
      <c r="AL363" s="21"/>
      <c r="AM363" t="e">
        <v>#N/A</v>
      </c>
      <c r="AN363" t="e">
        <v>#N/A</v>
      </c>
    </row>
    <row r="364" spans="3:40" x14ac:dyDescent="0.2">
      <c r="C364" s="24">
        <v>292</v>
      </c>
      <c r="D364" s="24"/>
      <c r="N364">
        <v>0</v>
      </c>
      <c r="O364">
        <v>0</v>
      </c>
      <c r="AL364" s="21"/>
      <c r="AM364" t="e">
        <v>#N/A</v>
      </c>
      <c r="AN364" t="e">
        <v>#N/A</v>
      </c>
    </row>
    <row r="365" spans="3:40" x14ac:dyDescent="0.2">
      <c r="C365" s="24">
        <v>293</v>
      </c>
      <c r="D365" s="24"/>
      <c r="N365">
        <v>0</v>
      </c>
      <c r="O365">
        <v>0</v>
      </c>
      <c r="AL365" s="21"/>
      <c r="AM365" t="e">
        <v>#N/A</v>
      </c>
      <c r="AN365" t="e">
        <v>#N/A</v>
      </c>
    </row>
    <row r="366" spans="3:40" x14ac:dyDescent="0.2">
      <c r="C366" s="24">
        <v>294</v>
      </c>
      <c r="D366" s="24"/>
      <c r="N366">
        <v>0</v>
      </c>
      <c r="O366">
        <v>0</v>
      </c>
      <c r="AL366" s="21"/>
      <c r="AM366" t="e">
        <v>#N/A</v>
      </c>
      <c r="AN366" t="e">
        <v>#N/A</v>
      </c>
    </row>
    <row r="367" spans="3:40" x14ac:dyDescent="0.2">
      <c r="C367" s="24">
        <v>295</v>
      </c>
      <c r="D367" s="24"/>
      <c r="N367">
        <v>0</v>
      </c>
      <c r="O367">
        <v>0</v>
      </c>
      <c r="AL367" s="21"/>
      <c r="AM367" t="e">
        <v>#N/A</v>
      </c>
      <c r="AN367" t="e">
        <v>#N/A</v>
      </c>
    </row>
    <row r="368" spans="3:40" x14ac:dyDescent="0.2">
      <c r="C368" s="24">
        <v>296</v>
      </c>
      <c r="D368" s="24"/>
      <c r="N368">
        <v>0</v>
      </c>
      <c r="O368">
        <v>0</v>
      </c>
      <c r="AL368" s="21"/>
      <c r="AM368" t="e">
        <v>#N/A</v>
      </c>
      <c r="AN368" t="e">
        <v>#N/A</v>
      </c>
    </row>
    <row r="369" spans="3:40" x14ac:dyDescent="0.2">
      <c r="C369" s="24">
        <v>297</v>
      </c>
      <c r="D369" s="24"/>
      <c r="N369">
        <v>0</v>
      </c>
      <c r="O369">
        <v>0</v>
      </c>
      <c r="AL369" s="21"/>
      <c r="AM369" t="e">
        <v>#N/A</v>
      </c>
      <c r="AN369" t="e">
        <v>#N/A</v>
      </c>
    </row>
    <row r="370" spans="3:40" x14ac:dyDescent="0.2">
      <c r="C370" s="24">
        <v>298</v>
      </c>
      <c r="D370" s="24"/>
      <c r="N370">
        <v>0</v>
      </c>
      <c r="O370">
        <v>0</v>
      </c>
      <c r="AL370" s="21"/>
      <c r="AM370" t="e">
        <v>#N/A</v>
      </c>
      <c r="AN370" t="e">
        <v>#N/A</v>
      </c>
    </row>
    <row r="371" spans="3:40" x14ac:dyDescent="0.2">
      <c r="C371" s="24">
        <v>299</v>
      </c>
      <c r="D371" s="24"/>
      <c r="N371">
        <v>0</v>
      </c>
      <c r="O371">
        <v>0</v>
      </c>
      <c r="AL371" s="21"/>
      <c r="AM371" t="e">
        <v>#N/A</v>
      </c>
      <c r="AN371" t="e">
        <v>#N/A</v>
      </c>
    </row>
    <row r="372" spans="3:40" x14ac:dyDescent="0.2">
      <c r="C372" s="24">
        <v>300</v>
      </c>
      <c r="D372" s="24"/>
      <c r="N372">
        <v>0</v>
      </c>
      <c r="O372">
        <v>0</v>
      </c>
      <c r="AL372" s="21"/>
      <c r="AM372" t="e">
        <v>#N/A</v>
      </c>
      <c r="AN372" t="e">
        <v>#N/A</v>
      </c>
    </row>
    <row r="373" spans="3:40" x14ac:dyDescent="0.2">
      <c r="C373" s="24">
        <v>301</v>
      </c>
      <c r="D373" s="24"/>
      <c r="N373">
        <v>0</v>
      </c>
      <c r="O373">
        <v>0</v>
      </c>
      <c r="AL373" s="21"/>
      <c r="AM373" t="e">
        <v>#N/A</v>
      </c>
      <c r="AN373" t="e">
        <v>#N/A</v>
      </c>
    </row>
    <row r="374" spans="3:40" x14ac:dyDescent="0.2">
      <c r="C374" s="24">
        <v>302</v>
      </c>
      <c r="D374" s="24"/>
      <c r="N374">
        <v>0</v>
      </c>
      <c r="O374">
        <v>0</v>
      </c>
      <c r="AL374" s="21"/>
      <c r="AM374" t="e">
        <v>#N/A</v>
      </c>
      <c r="AN374" t="e">
        <v>#N/A</v>
      </c>
    </row>
    <row r="375" spans="3:40" x14ac:dyDescent="0.2">
      <c r="C375" s="24">
        <v>303</v>
      </c>
      <c r="D375" s="24"/>
      <c r="N375">
        <v>0</v>
      </c>
      <c r="O375">
        <v>0</v>
      </c>
      <c r="AL375" s="21"/>
      <c r="AM375" t="e">
        <v>#N/A</v>
      </c>
      <c r="AN375" t="e">
        <v>#N/A</v>
      </c>
    </row>
    <row r="376" spans="3:40" x14ac:dyDescent="0.2">
      <c r="C376" s="24">
        <v>304</v>
      </c>
      <c r="D376" s="24"/>
      <c r="N376">
        <v>0</v>
      </c>
      <c r="O376">
        <v>0</v>
      </c>
      <c r="AL376" s="21"/>
      <c r="AM376" t="e">
        <v>#N/A</v>
      </c>
      <c r="AN376" t="e">
        <v>#N/A</v>
      </c>
    </row>
    <row r="377" spans="3:40" x14ac:dyDescent="0.2">
      <c r="C377" s="24">
        <v>305</v>
      </c>
      <c r="D377" s="24"/>
      <c r="N377">
        <v>0</v>
      </c>
      <c r="O377">
        <v>0</v>
      </c>
      <c r="AL377" s="21"/>
      <c r="AM377" t="e">
        <v>#N/A</v>
      </c>
      <c r="AN377" t="e">
        <v>#N/A</v>
      </c>
    </row>
    <row r="378" spans="3:40" x14ac:dyDescent="0.2">
      <c r="C378" s="24">
        <v>306</v>
      </c>
      <c r="D378" s="24"/>
      <c r="N378">
        <v>0</v>
      </c>
      <c r="O378">
        <v>0</v>
      </c>
      <c r="AL378" s="21"/>
      <c r="AM378" t="e">
        <v>#N/A</v>
      </c>
      <c r="AN378" t="e">
        <v>#N/A</v>
      </c>
    </row>
    <row r="379" spans="3:40" x14ac:dyDescent="0.2">
      <c r="C379" s="24">
        <v>307</v>
      </c>
      <c r="D379" s="24"/>
      <c r="N379">
        <v>0</v>
      </c>
      <c r="O379">
        <v>0</v>
      </c>
      <c r="AL379" s="21"/>
      <c r="AM379" t="e">
        <v>#N/A</v>
      </c>
      <c r="AN379" t="e">
        <v>#N/A</v>
      </c>
    </row>
    <row r="380" spans="3:40" x14ac:dyDescent="0.2">
      <c r="C380" s="24">
        <v>308</v>
      </c>
      <c r="D380" s="24"/>
      <c r="N380">
        <v>0</v>
      </c>
      <c r="O380">
        <v>0</v>
      </c>
      <c r="AL380" s="21"/>
      <c r="AM380" t="e">
        <v>#N/A</v>
      </c>
      <c r="AN380" t="e">
        <v>#N/A</v>
      </c>
    </row>
    <row r="381" spans="3:40" x14ac:dyDescent="0.2">
      <c r="C381" s="24">
        <v>309</v>
      </c>
      <c r="D381" s="24"/>
      <c r="N381">
        <v>0</v>
      </c>
      <c r="O381">
        <v>0</v>
      </c>
      <c r="AL381" s="21"/>
      <c r="AM381" t="e">
        <v>#N/A</v>
      </c>
      <c r="AN381" t="e">
        <v>#N/A</v>
      </c>
    </row>
    <row r="382" spans="3:40" x14ac:dyDescent="0.2">
      <c r="C382" s="24">
        <v>310</v>
      </c>
      <c r="D382" s="24"/>
      <c r="N382">
        <v>0</v>
      </c>
      <c r="O382">
        <v>0</v>
      </c>
      <c r="AL382" s="21"/>
      <c r="AM382" t="e">
        <v>#N/A</v>
      </c>
      <c r="AN382" t="e">
        <v>#N/A</v>
      </c>
    </row>
    <row r="383" spans="3:40" x14ac:dyDescent="0.2">
      <c r="C383" s="24">
        <v>311</v>
      </c>
      <c r="D383" s="24"/>
      <c r="N383">
        <v>0</v>
      </c>
      <c r="O383">
        <v>0</v>
      </c>
      <c r="AL383" s="21"/>
      <c r="AM383" t="e">
        <v>#N/A</v>
      </c>
      <c r="AN383" t="e">
        <v>#N/A</v>
      </c>
    </row>
    <row r="384" spans="3:40" x14ac:dyDescent="0.2">
      <c r="C384" s="24">
        <v>312</v>
      </c>
      <c r="D384" s="24"/>
      <c r="N384">
        <v>0</v>
      </c>
      <c r="O384">
        <v>0</v>
      </c>
      <c r="AL384" s="21"/>
      <c r="AM384" t="e">
        <v>#N/A</v>
      </c>
      <c r="AN384" t="e">
        <v>#N/A</v>
      </c>
    </row>
    <row r="385" spans="3:40" x14ac:dyDescent="0.2">
      <c r="C385" s="24">
        <v>313</v>
      </c>
      <c r="D385" s="24"/>
      <c r="N385">
        <v>0</v>
      </c>
      <c r="O385">
        <v>0</v>
      </c>
      <c r="AL385" s="21"/>
      <c r="AM385" t="e">
        <v>#N/A</v>
      </c>
      <c r="AN385" t="e">
        <v>#N/A</v>
      </c>
    </row>
    <row r="386" spans="3:40" x14ac:dyDescent="0.2">
      <c r="C386" s="24">
        <v>314</v>
      </c>
      <c r="D386" s="24"/>
      <c r="N386">
        <v>0</v>
      </c>
      <c r="O386">
        <v>0</v>
      </c>
      <c r="AL386" s="21"/>
      <c r="AM386" t="e">
        <v>#N/A</v>
      </c>
      <c r="AN386" t="e">
        <v>#N/A</v>
      </c>
    </row>
    <row r="387" spans="3:40" x14ac:dyDescent="0.2">
      <c r="C387" s="24">
        <v>315</v>
      </c>
      <c r="D387" s="24"/>
      <c r="N387">
        <v>0</v>
      </c>
      <c r="O387">
        <v>0</v>
      </c>
      <c r="AL387" s="21"/>
      <c r="AM387" t="e">
        <v>#N/A</v>
      </c>
      <c r="AN387" t="e">
        <v>#N/A</v>
      </c>
    </row>
    <row r="388" spans="3:40" x14ac:dyDescent="0.2">
      <c r="C388" s="24">
        <v>316</v>
      </c>
      <c r="D388" s="24"/>
      <c r="N388">
        <v>0</v>
      </c>
      <c r="O388">
        <v>0</v>
      </c>
      <c r="AL388" s="21"/>
      <c r="AM388" t="e">
        <v>#N/A</v>
      </c>
      <c r="AN388" t="e">
        <v>#N/A</v>
      </c>
    </row>
    <row r="389" spans="3:40" x14ac:dyDescent="0.2">
      <c r="C389" s="24">
        <v>317</v>
      </c>
      <c r="D389" s="24"/>
      <c r="N389">
        <v>0</v>
      </c>
      <c r="O389">
        <v>0</v>
      </c>
      <c r="AL389" s="21"/>
      <c r="AM389" t="e">
        <v>#N/A</v>
      </c>
      <c r="AN389" t="e">
        <v>#N/A</v>
      </c>
    </row>
    <row r="390" spans="3:40" x14ac:dyDescent="0.2">
      <c r="C390" s="24">
        <v>318</v>
      </c>
      <c r="D390" s="24"/>
      <c r="N390">
        <v>0</v>
      </c>
      <c r="O390">
        <v>0</v>
      </c>
      <c r="AL390" s="21"/>
      <c r="AM390" t="e">
        <v>#N/A</v>
      </c>
      <c r="AN390" t="e">
        <v>#N/A</v>
      </c>
    </row>
    <row r="391" spans="3:40" x14ac:dyDescent="0.2">
      <c r="C391" s="24">
        <v>319</v>
      </c>
      <c r="D391" s="24"/>
      <c r="N391">
        <v>0</v>
      </c>
      <c r="O391">
        <v>0</v>
      </c>
      <c r="AL391" s="21"/>
      <c r="AM391" t="e">
        <v>#N/A</v>
      </c>
      <c r="AN391" t="e">
        <v>#N/A</v>
      </c>
    </row>
    <row r="392" spans="3:40" x14ac:dyDescent="0.2">
      <c r="C392" s="24">
        <v>320</v>
      </c>
      <c r="D392" s="24"/>
      <c r="N392">
        <v>0</v>
      </c>
      <c r="O392">
        <v>0</v>
      </c>
      <c r="AL392" s="21"/>
      <c r="AM392" t="e">
        <v>#N/A</v>
      </c>
      <c r="AN392" t="e">
        <v>#N/A</v>
      </c>
    </row>
    <row r="393" spans="3:40" x14ac:dyDescent="0.2">
      <c r="C393" s="24">
        <v>321</v>
      </c>
      <c r="D393" s="24"/>
      <c r="N393">
        <v>0</v>
      </c>
      <c r="O393">
        <v>0</v>
      </c>
      <c r="AL393" s="21"/>
      <c r="AM393" t="e">
        <v>#N/A</v>
      </c>
      <c r="AN393" t="e">
        <v>#N/A</v>
      </c>
    </row>
    <row r="394" spans="3:40" x14ac:dyDescent="0.2">
      <c r="C394" s="24">
        <v>322</v>
      </c>
      <c r="D394" s="24"/>
      <c r="N394">
        <v>0</v>
      </c>
      <c r="O394">
        <v>0</v>
      </c>
      <c r="AL394" s="21"/>
      <c r="AM394" t="e">
        <v>#N/A</v>
      </c>
      <c r="AN394" t="e">
        <v>#N/A</v>
      </c>
    </row>
    <row r="395" spans="3:40" x14ac:dyDescent="0.2">
      <c r="C395" s="24">
        <v>323</v>
      </c>
      <c r="D395" s="24"/>
      <c r="N395">
        <v>0</v>
      </c>
      <c r="O395">
        <v>0</v>
      </c>
      <c r="AL395" s="21"/>
      <c r="AM395" t="e">
        <v>#N/A</v>
      </c>
      <c r="AN395" t="e">
        <v>#N/A</v>
      </c>
    </row>
    <row r="396" spans="3:40" x14ac:dyDescent="0.2">
      <c r="C396" s="24">
        <v>324</v>
      </c>
      <c r="D396" s="24"/>
      <c r="N396">
        <v>0</v>
      </c>
      <c r="O396">
        <v>0</v>
      </c>
      <c r="AL396" s="21"/>
      <c r="AM396" t="e">
        <v>#N/A</v>
      </c>
      <c r="AN396" t="e">
        <v>#N/A</v>
      </c>
    </row>
    <row r="397" spans="3:40" x14ac:dyDescent="0.2">
      <c r="C397" s="24">
        <v>325</v>
      </c>
      <c r="D397" s="24"/>
      <c r="N397">
        <v>0</v>
      </c>
      <c r="O397">
        <v>0</v>
      </c>
      <c r="AL397" s="21"/>
      <c r="AM397" t="e">
        <v>#N/A</v>
      </c>
      <c r="AN397" t="e">
        <v>#N/A</v>
      </c>
    </row>
    <row r="398" spans="3:40" x14ac:dyDescent="0.2">
      <c r="C398" s="24">
        <v>326</v>
      </c>
      <c r="D398" s="24"/>
      <c r="N398">
        <v>0</v>
      </c>
      <c r="O398">
        <v>0</v>
      </c>
      <c r="AL398" s="21"/>
      <c r="AM398" t="e">
        <v>#N/A</v>
      </c>
      <c r="AN398" t="e">
        <v>#N/A</v>
      </c>
    </row>
    <row r="399" spans="3:40" x14ac:dyDescent="0.2">
      <c r="C399" s="24">
        <v>327</v>
      </c>
      <c r="D399" s="24"/>
      <c r="N399">
        <v>0</v>
      </c>
      <c r="O399">
        <v>0</v>
      </c>
      <c r="AL399" s="21"/>
      <c r="AM399" t="e">
        <v>#N/A</v>
      </c>
      <c r="AN399" t="e">
        <v>#N/A</v>
      </c>
    </row>
    <row r="400" spans="3:40" x14ac:dyDescent="0.2">
      <c r="C400" s="24">
        <v>328</v>
      </c>
      <c r="D400" s="24"/>
      <c r="N400">
        <v>0</v>
      </c>
      <c r="O400">
        <v>0</v>
      </c>
      <c r="AL400" s="21"/>
      <c r="AM400" t="e">
        <v>#N/A</v>
      </c>
      <c r="AN400" t="e">
        <v>#N/A</v>
      </c>
    </row>
    <row r="401" spans="3:40" x14ac:dyDescent="0.2">
      <c r="C401" s="24">
        <v>329</v>
      </c>
      <c r="D401" s="24"/>
      <c r="N401">
        <v>0</v>
      </c>
      <c r="O401">
        <v>0</v>
      </c>
      <c r="AL401" s="21"/>
      <c r="AM401" t="e">
        <v>#N/A</v>
      </c>
      <c r="AN401" t="e">
        <v>#N/A</v>
      </c>
    </row>
    <row r="402" spans="3:40" x14ac:dyDescent="0.2">
      <c r="C402" s="24">
        <v>330</v>
      </c>
      <c r="D402" s="24"/>
      <c r="N402">
        <v>0</v>
      </c>
      <c r="O402">
        <v>0</v>
      </c>
      <c r="AL402" s="21"/>
      <c r="AM402" t="e">
        <v>#N/A</v>
      </c>
      <c r="AN402" t="e">
        <v>#N/A</v>
      </c>
    </row>
    <row r="403" spans="3:40" x14ac:dyDescent="0.2">
      <c r="C403" s="24">
        <v>331</v>
      </c>
      <c r="D403" s="24"/>
      <c r="N403">
        <v>0</v>
      </c>
      <c r="O403">
        <v>0</v>
      </c>
      <c r="AL403" s="21"/>
      <c r="AM403" t="e">
        <v>#N/A</v>
      </c>
      <c r="AN403" t="e">
        <v>#N/A</v>
      </c>
    </row>
    <row r="404" spans="3:40" x14ac:dyDescent="0.2">
      <c r="C404" s="24">
        <v>332</v>
      </c>
      <c r="D404" s="24"/>
      <c r="N404">
        <v>0</v>
      </c>
      <c r="O404">
        <v>0</v>
      </c>
      <c r="AL404" s="21"/>
      <c r="AM404" t="e">
        <v>#N/A</v>
      </c>
      <c r="AN404" t="e">
        <v>#N/A</v>
      </c>
    </row>
    <row r="405" spans="3:40" x14ac:dyDescent="0.2">
      <c r="C405" s="24">
        <v>333</v>
      </c>
      <c r="D405" s="24"/>
      <c r="N405">
        <v>0</v>
      </c>
      <c r="O405">
        <v>0</v>
      </c>
      <c r="AL405" s="21"/>
      <c r="AM405" t="e">
        <v>#N/A</v>
      </c>
      <c r="AN405" t="e">
        <v>#N/A</v>
      </c>
    </row>
    <row r="406" spans="3:40" x14ac:dyDescent="0.2">
      <c r="C406" s="24">
        <v>334</v>
      </c>
      <c r="D406" s="24"/>
      <c r="N406">
        <v>0</v>
      </c>
      <c r="O406">
        <v>0</v>
      </c>
      <c r="AL406" s="21"/>
      <c r="AM406" t="e">
        <v>#N/A</v>
      </c>
      <c r="AN406" t="e">
        <v>#N/A</v>
      </c>
    </row>
    <row r="407" spans="3:40" x14ac:dyDescent="0.2">
      <c r="C407" s="24">
        <v>335</v>
      </c>
      <c r="D407" s="24"/>
      <c r="N407">
        <v>0</v>
      </c>
      <c r="O407">
        <v>0</v>
      </c>
      <c r="AL407" s="21"/>
      <c r="AM407" t="e">
        <v>#N/A</v>
      </c>
      <c r="AN407" t="e">
        <v>#N/A</v>
      </c>
    </row>
    <row r="408" spans="3:40" x14ac:dyDescent="0.2">
      <c r="C408" s="24">
        <v>336</v>
      </c>
      <c r="D408" s="24"/>
      <c r="N408">
        <v>0</v>
      </c>
      <c r="O408">
        <v>0</v>
      </c>
      <c r="AL408" s="21"/>
      <c r="AM408" t="e">
        <v>#N/A</v>
      </c>
      <c r="AN408" t="e">
        <v>#N/A</v>
      </c>
    </row>
    <row r="409" spans="3:40" x14ac:dyDescent="0.2">
      <c r="C409" s="24">
        <v>337</v>
      </c>
      <c r="D409" s="24"/>
      <c r="N409">
        <v>0</v>
      </c>
      <c r="O409">
        <v>0</v>
      </c>
      <c r="AL409" s="21"/>
      <c r="AM409" t="e">
        <v>#N/A</v>
      </c>
      <c r="AN409" t="e">
        <v>#N/A</v>
      </c>
    </row>
    <row r="410" spans="3:40" x14ac:dyDescent="0.2">
      <c r="C410" s="24">
        <v>338</v>
      </c>
      <c r="D410" s="24"/>
      <c r="N410">
        <v>0</v>
      </c>
      <c r="O410">
        <v>0</v>
      </c>
      <c r="AL410" s="21"/>
      <c r="AM410" t="e">
        <v>#N/A</v>
      </c>
      <c r="AN410" t="e">
        <v>#N/A</v>
      </c>
    </row>
    <row r="411" spans="3:40" x14ac:dyDescent="0.2">
      <c r="C411" s="24">
        <v>339</v>
      </c>
      <c r="D411" s="24"/>
      <c r="N411">
        <v>0</v>
      </c>
      <c r="O411">
        <v>0</v>
      </c>
      <c r="AL411" s="21"/>
      <c r="AM411" t="e">
        <v>#N/A</v>
      </c>
      <c r="AN411" t="e">
        <v>#N/A</v>
      </c>
    </row>
    <row r="412" spans="3:40" x14ac:dyDescent="0.2">
      <c r="C412" s="24">
        <v>340</v>
      </c>
      <c r="D412" s="24"/>
      <c r="N412">
        <v>0</v>
      </c>
      <c r="O412">
        <v>0</v>
      </c>
      <c r="AL412" s="21"/>
      <c r="AM412" t="e">
        <v>#N/A</v>
      </c>
      <c r="AN412" t="e">
        <v>#N/A</v>
      </c>
    </row>
    <row r="413" spans="3:40" x14ac:dyDescent="0.2">
      <c r="C413" s="24">
        <v>341</v>
      </c>
      <c r="D413" s="24"/>
      <c r="N413">
        <v>0</v>
      </c>
      <c r="O413">
        <v>0</v>
      </c>
      <c r="AL413" s="21"/>
      <c r="AM413" t="e">
        <v>#N/A</v>
      </c>
      <c r="AN413" t="e">
        <v>#N/A</v>
      </c>
    </row>
    <row r="414" spans="3:40" x14ac:dyDescent="0.2">
      <c r="C414" s="24">
        <v>342</v>
      </c>
      <c r="D414" s="24"/>
      <c r="N414">
        <v>0</v>
      </c>
      <c r="O414">
        <v>0</v>
      </c>
      <c r="AL414" s="21"/>
      <c r="AM414" t="e">
        <v>#N/A</v>
      </c>
      <c r="AN414" t="e">
        <v>#N/A</v>
      </c>
    </row>
    <row r="415" spans="3:40" x14ac:dyDescent="0.2">
      <c r="C415" s="24">
        <v>343</v>
      </c>
      <c r="D415" s="24"/>
      <c r="N415">
        <v>0</v>
      </c>
      <c r="O415">
        <v>0</v>
      </c>
      <c r="AL415" s="21"/>
      <c r="AM415" t="e">
        <v>#N/A</v>
      </c>
      <c r="AN415" t="e">
        <v>#N/A</v>
      </c>
    </row>
    <row r="416" spans="3:40" x14ac:dyDescent="0.2">
      <c r="C416" s="24">
        <v>344</v>
      </c>
      <c r="D416" s="24"/>
      <c r="N416">
        <v>0</v>
      </c>
      <c r="O416">
        <v>0</v>
      </c>
      <c r="AL416" s="21"/>
      <c r="AM416" t="e">
        <v>#N/A</v>
      </c>
      <c r="AN416" t="e">
        <v>#N/A</v>
      </c>
    </row>
    <row r="417" spans="3:40" x14ac:dyDescent="0.2">
      <c r="C417" s="24">
        <v>345</v>
      </c>
      <c r="D417" s="24"/>
      <c r="N417">
        <v>0</v>
      </c>
      <c r="O417">
        <v>0</v>
      </c>
      <c r="AL417" s="21"/>
      <c r="AM417" t="e">
        <v>#N/A</v>
      </c>
      <c r="AN417" t="e">
        <v>#N/A</v>
      </c>
    </row>
    <row r="418" spans="3:40" x14ac:dyDescent="0.2">
      <c r="C418" s="24">
        <v>346</v>
      </c>
      <c r="D418" s="24"/>
      <c r="N418">
        <v>0</v>
      </c>
      <c r="O418">
        <v>0</v>
      </c>
      <c r="AL418" s="21"/>
      <c r="AM418" t="e">
        <v>#N/A</v>
      </c>
      <c r="AN418" t="e">
        <v>#N/A</v>
      </c>
    </row>
    <row r="419" spans="3:40" x14ac:dyDescent="0.2">
      <c r="C419" s="24">
        <v>347</v>
      </c>
      <c r="D419" s="24"/>
      <c r="N419">
        <v>0</v>
      </c>
      <c r="O419">
        <v>0</v>
      </c>
      <c r="AL419" s="21"/>
      <c r="AM419" t="e">
        <v>#N/A</v>
      </c>
      <c r="AN419" t="e">
        <v>#N/A</v>
      </c>
    </row>
    <row r="420" spans="3:40" x14ac:dyDescent="0.2">
      <c r="C420" s="24">
        <v>348</v>
      </c>
      <c r="D420" s="24"/>
      <c r="N420">
        <v>0</v>
      </c>
      <c r="O420">
        <v>0</v>
      </c>
      <c r="AL420" s="21"/>
      <c r="AM420" t="e">
        <v>#N/A</v>
      </c>
      <c r="AN420" t="e">
        <v>#N/A</v>
      </c>
    </row>
    <row r="421" spans="3:40" x14ac:dyDescent="0.2">
      <c r="C421" s="24">
        <v>349</v>
      </c>
      <c r="D421" s="24"/>
      <c r="N421">
        <v>0</v>
      </c>
      <c r="O421">
        <v>0</v>
      </c>
      <c r="AL421" s="21"/>
      <c r="AM421" t="e">
        <v>#N/A</v>
      </c>
      <c r="AN421" t="e">
        <v>#N/A</v>
      </c>
    </row>
    <row r="422" spans="3:40" x14ac:dyDescent="0.2">
      <c r="C422" s="24">
        <v>350</v>
      </c>
      <c r="D422" s="24"/>
      <c r="N422">
        <v>0</v>
      </c>
      <c r="O422">
        <v>0</v>
      </c>
      <c r="AL422" s="21"/>
      <c r="AM422" t="e">
        <v>#N/A</v>
      </c>
      <c r="AN422" t="e">
        <v>#N/A</v>
      </c>
    </row>
    <row r="423" spans="3:40" x14ac:dyDescent="0.2">
      <c r="C423" s="24">
        <v>351</v>
      </c>
      <c r="D423" s="24"/>
      <c r="N423">
        <v>0</v>
      </c>
      <c r="O423">
        <v>0</v>
      </c>
      <c r="AL423" s="21"/>
      <c r="AM423" t="e">
        <v>#N/A</v>
      </c>
      <c r="AN423" t="e">
        <v>#N/A</v>
      </c>
    </row>
    <row r="424" spans="3:40" x14ac:dyDescent="0.2">
      <c r="C424" s="24">
        <v>352</v>
      </c>
      <c r="D424" s="24"/>
      <c r="N424">
        <v>0</v>
      </c>
      <c r="O424">
        <v>0</v>
      </c>
      <c r="AL424" s="21"/>
      <c r="AM424" t="e">
        <v>#N/A</v>
      </c>
      <c r="AN424" t="e">
        <v>#N/A</v>
      </c>
    </row>
    <row r="425" spans="3:40" x14ac:dyDescent="0.2">
      <c r="C425" s="24">
        <v>353</v>
      </c>
      <c r="D425" s="24"/>
      <c r="N425">
        <v>0</v>
      </c>
      <c r="O425">
        <v>0</v>
      </c>
      <c r="AL425" s="21"/>
      <c r="AM425" t="e">
        <v>#N/A</v>
      </c>
      <c r="AN425" t="e">
        <v>#N/A</v>
      </c>
    </row>
    <row r="426" spans="3:40" x14ac:dyDescent="0.2">
      <c r="C426" s="24">
        <v>354</v>
      </c>
      <c r="D426" s="24"/>
      <c r="N426">
        <v>0</v>
      </c>
      <c r="O426">
        <v>0</v>
      </c>
      <c r="AL426" s="21"/>
      <c r="AM426" t="e">
        <v>#N/A</v>
      </c>
      <c r="AN426" t="e">
        <v>#N/A</v>
      </c>
    </row>
    <row r="427" spans="3:40" x14ac:dyDescent="0.2">
      <c r="C427" s="24">
        <v>355</v>
      </c>
      <c r="D427" s="24"/>
      <c r="N427">
        <v>0</v>
      </c>
      <c r="O427">
        <v>0</v>
      </c>
      <c r="AL427" s="21"/>
      <c r="AM427" t="e">
        <v>#N/A</v>
      </c>
      <c r="AN427" t="e">
        <v>#N/A</v>
      </c>
    </row>
    <row r="428" spans="3:40" x14ac:dyDescent="0.2">
      <c r="C428" s="24">
        <v>356</v>
      </c>
      <c r="D428" s="24"/>
      <c r="N428">
        <v>0</v>
      </c>
      <c r="O428">
        <v>0</v>
      </c>
      <c r="AL428" s="21"/>
      <c r="AM428" t="e">
        <v>#N/A</v>
      </c>
      <c r="AN428" t="e">
        <v>#N/A</v>
      </c>
    </row>
    <row r="429" spans="3:40" x14ac:dyDescent="0.2">
      <c r="C429" s="24">
        <v>357</v>
      </c>
      <c r="D429" s="24"/>
      <c r="N429">
        <v>0</v>
      </c>
      <c r="O429">
        <v>0</v>
      </c>
      <c r="AL429" s="21"/>
      <c r="AM429" t="e">
        <v>#N/A</v>
      </c>
      <c r="AN429" t="e">
        <v>#N/A</v>
      </c>
    </row>
    <row r="430" spans="3:40" x14ac:dyDescent="0.2">
      <c r="C430" s="24">
        <v>358</v>
      </c>
      <c r="D430" s="24"/>
      <c r="N430">
        <v>0</v>
      </c>
      <c r="O430">
        <v>0</v>
      </c>
      <c r="AL430" s="21"/>
      <c r="AM430" t="e">
        <v>#N/A</v>
      </c>
      <c r="AN430" t="e">
        <v>#N/A</v>
      </c>
    </row>
    <row r="431" spans="3:40" x14ac:dyDescent="0.2">
      <c r="C431" s="24">
        <v>359</v>
      </c>
      <c r="D431" s="24"/>
      <c r="N431">
        <v>0</v>
      </c>
      <c r="O431">
        <v>0</v>
      </c>
      <c r="AL431" s="21"/>
      <c r="AM431" t="e">
        <v>#N/A</v>
      </c>
      <c r="AN431" t="e">
        <v>#N/A</v>
      </c>
    </row>
    <row r="432" spans="3:40" x14ac:dyDescent="0.2">
      <c r="C432" s="24">
        <v>360</v>
      </c>
      <c r="D432" s="24"/>
      <c r="N432">
        <v>0</v>
      </c>
      <c r="O432">
        <v>0</v>
      </c>
      <c r="AL432" s="21"/>
      <c r="AM432" t="e">
        <v>#N/A</v>
      </c>
      <c r="AN432" t="e">
        <v>#N/A</v>
      </c>
    </row>
    <row r="433" spans="3:40" x14ac:dyDescent="0.2">
      <c r="C433" s="24">
        <v>361</v>
      </c>
      <c r="D433" s="24"/>
      <c r="N433">
        <v>0</v>
      </c>
      <c r="O433">
        <v>0</v>
      </c>
      <c r="AL433" s="21"/>
      <c r="AM433" t="e">
        <v>#N/A</v>
      </c>
      <c r="AN433" t="e">
        <v>#N/A</v>
      </c>
    </row>
    <row r="434" spans="3:40" x14ac:dyDescent="0.2">
      <c r="C434" s="24">
        <v>362</v>
      </c>
      <c r="D434" s="24"/>
      <c r="N434">
        <v>0</v>
      </c>
      <c r="O434">
        <v>0</v>
      </c>
      <c r="AL434" s="21"/>
      <c r="AM434" t="e">
        <v>#N/A</v>
      </c>
      <c r="AN434" t="e">
        <v>#N/A</v>
      </c>
    </row>
    <row r="435" spans="3:40" x14ac:dyDescent="0.2">
      <c r="C435" s="24">
        <v>363</v>
      </c>
      <c r="D435" s="24"/>
      <c r="N435">
        <v>0</v>
      </c>
      <c r="O435">
        <v>0</v>
      </c>
      <c r="AL435" s="21"/>
      <c r="AM435" t="e">
        <v>#N/A</v>
      </c>
      <c r="AN435" t="e">
        <v>#N/A</v>
      </c>
    </row>
    <row r="436" spans="3:40" x14ac:dyDescent="0.2">
      <c r="C436" s="24">
        <v>364</v>
      </c>
      <c r="D436" s="24"/>
      <c r="N436">
        <v>0</v>
      </c>
      <c r="O436">
        <v>0</v>
      </c>
      <c r="AL436" s="21"/>
      <c r="AM436" t="e">
        <v>#N/A</v>
      </c>
      <c r="AN436" t="e">
        <v>#N/A</v>
      </c>
    </row>
    <row r="437" spans="3:40" x14ac:dyDescent="0.2">
      <c r="C437" s="24">
        <v>365</v>
      </c>
      <c r="D437" s="24"/>
      <c r="N437">
        <v>0</v>
      </c>
      <c r="O437">
        <v>0</v>
      </c>
      <c r="AL437" s="21"/>
      <c r="AM437" t="e">
        <v>#N/A</v>
      </c>
      <c r="AN437" t="e">
        <v>#N/A</v>
      </c>
    </row>
    <row r="438" spans="3:40" x14ac:dyDescent="0.2">
      <c r="C438" s="24">
        <v>366</v>
      </c>
      <c r="D438" s="24"/>
      <c r="N438">
        <v>0</v>
      </c>
      <c r="O438">
        <v>0</v>
      </c>
      <c r="AL438" s="21"/>
      <c r="AM438" t="e">
        <v>#N/A</v>
      </c>
      <c r="AN438" t="e">
        <v>#N/A</v>
      </c>
    </row>
    <row r="439" spans="3:40" x14ac:dyDescent="0.2">
      <c r="C439" s="24">
        <v>367</v>
      </c>
      <c r="D439" s="24"/>
      <c r="N439">
        <v>0</v>
      </c>
      <c r="O439">
        <v>0</v>
      </c>
      <c r="AL439" s="21"/>
      <c r="AM439" t="e">
        <v>#N/A</v>
      </c>
      <c r="AN439" t="e">
        <v>#N/A</v>
      </c>
    </row>
    <row r="440" spans="3:40" x14ac:dyDescent="0.2">
      <c r="C440" s="24">
        <v>368</v>
      </c>
      <c r="D440" s="24"/>
      <c r="N440">
        <v>0</v>
      </c>
      <c r="O440">
        <v>0</v>
      </c>
      <c r="AL440" s="21"/>
      <c r="AM440" t="e">
        <v>#N/A</v>
      </c>
      <c r="AN440" t="e">
        <v>#N/A</v>
      </c>
    </row>
    <row r="441" spans="3:40" x14ac:dyDescent="0.2">
      <c r="C441" s="24">
        <v>369</v>
      </c>
      <c r="D441" s="24"/>
      <c r="N441">
        <v>0</v>
      </c>
      <c r="O441">
        <v>0</v>
      </c>
      <c r="AL441" s="21"/>
      <c r="AM441" t="e">
        <v>#N/A</v>
      </c>
      <c r="AN441" t="e">
        <v>#N/A</v>
      </c>
    </row>
    <row r="442" spans="3:40" x14ac:dyDescent="0.2">
      <c r="C442" s="24">
        <v>370</v>
      </c>
      <c r="D442" s="24"/>
      <c r="N442">
        <v>0</v>
      </c>
      <c r="O442">
        <v>0</v>
      </c>
      <c r="AL442" s="21"/>
      <c r="AM442" t="e">
        <v>#N/A</v>
      </c>
      <c r="AN442" t="e">
        <v>#N/A</v>
      </c>
    </row>
    <row r="443" spans="3:40" x14ac:dyDescent="0.2">
      <c r="C443" s="24">
        <v>371</v>
      </c>
      <c r="D443" s="24"/>
      <c r="N443">
        <v>0</v>
      </c>
      <c r="O443">
        <v>0</v>
      </c>
      <c r="AL443" s="21"/>
      <c r="AM443" t="e">
        <v>#N/A</v>
      </c>
      <c r="AN443" t="e">
        <v>#N/A</v>
      </c>
    </row>
    <row r="444" spans="3:40" x14ac:dyDescent="0.2">
      <c r="C444" s="24">
        <v>372</v>
      </c>
      <c r="D444" s="24"/>
      <c r="N444">
        <v>0</v>
      </c>
      <c r="O444">
        <v>0</v>
      </c>
      <c r="AL444" s="21"/>
      <c r="AM444" t="e">
        <v>#N/A</v>
      </c>
      <c r="AN444" t="e">
        <v>#N/A</v>
      </c>
    </row>
    <row r="445" spans="3:40" x14ac:dyDescent="0.2">
      <c r="C445" s="24">
        <v>373</v>
      </c>
      <c r="D445" s="24"/>
      <c r="N445">
        <v>0</v>
      </c>
      <c r="O445">
        <v>0</v>
      </c>
      <c r="AL445" s="21"/>
      <c r="AM445" t="e">
        <v>#N/A</v>
      </c>
      <c r="AN445" t="e">
        <v>#N/A</v>
      </c>
    </row>
    <row r="446" spans="3:40" x14ac:dyDescent="0.2">
      <c r="C446" s="24">
        <v>374</v>
      </c>
      <c r="D446" s="24"/>
      <c r="N446">
        <v>0</v>
      </c>
      <c r="O446">
        <v>0</v>
      </c>
      <c r="AL446" s="21"/>
      <c r="AM446" t="e">
        <v>#N/A</v>
      </c>
      <c r="AN446" t="e">
        <v>#N/A</v>
      </c>
    </row>
    <row r="447" spans="3:40" x14ac:dyDescent="0.2">
      <c r="C447" s="24">
        <v>375</v>
      </c>
      <c r="D447" s="24"/>
      <c r="N447">
        <v>0</v>
      </c>
      <c r="O447">
        <v>0</v>
      </c>
      <c r="AL447" s="21"/>
      <c r="AM447" t="e">
        <v>#N/A</v>
      </c>
      <c r="AN447" t="e">
        <v>#N/A</v>
      </c>
    </row>
    <row r="448" spans="3:40" x14ac:dyDescent="0.2">
      <c r="C448" s="24">
        <v>376</v>
      </c>
      <c r="D448" s="24"/>
      <c r="N448">
        <v>0</v>
      </c>
      <c r="O448">
        <v>0</v>
      </c>
      <c r="AL448" s="21"/>
      <c r="AM448" t="e">
        <v>#N/A</v>
      </c>
      <c r="AN448" t="e">
        <v>#N/A</v>
      </c>
    </row>
    <row r="449" spans="3:40" x14ac:dyDescent="0.2">
      <c r="C449" s="24">
        <v>377</v>
      </c>
      <c r="D449" s="24"/>
      <c r="N449">
        <v>0</v>
      </c>
      <c r="O449">
        <v>0</v>
      </c>
      <c r="AL449" s="21"/>
      <c r="AM449" t="e">
        <v>#N/A</v>
      </c>
      <c r="AN449" t="e">
        <v>#N/A</v>
      </c>
    </row>
    <row r="450" spans="3:40" x14ac:dyDescent="0.2">
      <c r="C450" s="24">
        <v>378</v>
      </c>
      <c r="D450" s="24"/>
      <c r="N450">
        <v>0</v>
      </c>
      <c r="O450">
        <v>0</v>
      </c>
      <c r="AL450" s="21"/>
      <c r="AM450" t="e">
        <v>#N/A</v>
      </c>
      <c r="AN450" t="e">
        <v>#N/A</v>
      </c>
    </row>
    <row r="451" spans="3:40" x14ac:dyDescent="0.2">
      <c r="C451" s="24">
        <v>379</v>
      </c>
      <c r="D451" s="24"/>
      <c r="N451">
        <v>0</v>
      </c>
      <c r="O451">
        <v>0</v>
      </c>
      <c r="AL451" s="21"/>
      <c r="AM451" t="e">
        <v>#N/A</v>
      </c>
      <c r="AN451" t="e">
        <v>#N/A</v>
      </c>
    </row>
    <row r="452" spans="3:40" x14ac:dyDescent="0.2">
      <c r="C452" s="24">
        <v>380</v>
      </c>
      <c r="D452" s="24"/>
      <c r="N452">
        <v>0</v>
      </c>
      <c r="O452">
        <v>0</v>
      </c>
      <c r="AL452" s="21"/>
      <c r="AM452" t="e">
        <v>#N/A</v>
      </c>
      <c r="AN452" t="e">
        <v>#N/A</v>
      </c>
    </row>
    <row r="453" spans="3:40" x14ac:dyDescent="0.2">
      <c r="C453" s="24">
        <v>381</v>
      </c>
      <c r="D453" s="24"/>
      <c r="N453">
        <v>0</v>
      </c>
      <c r="O453">
        <v>0</v>
      </c>
      <c r="AL453" s="21"/>
      <c r="AM453" t="e">
        <v>#N/A</v>
      </c>
      <c r="AN453" t="e">
        <v>#N/A</v>
      </c>
    </row>
    <row r="454" spans="3:40" x14ac:dyDescent="0.2">
      <c r="C454" s="24">
        <v>382</v>
      </c>
      <c r="D454" s="24"/>
      <c r="N454">
        <v>0</v>
      </c>
      <c r="O454">
        <v>0</v>
      </c>
      <c r="AL454" s="21"/>
      <c r="AM454" t="e">
        <v>#N/A</v>
      </c>
      <c r="AN454" t="e">
        <v>#N/A</v>
      </c>
    </row>
    <row r="455" spans="3:40" x14ac:dyDescent="0.2">
      <c r="C455" s="24">
        <v>383</v>
      </c>
      <c r="D455" s="24"/>
      <c r="N455">
        <v>0</v>
      </c>
      <c r="O455">
        <v>0</v>
      </c>
      <c r="AL455" s="21"/>
      <c r="AM455" t="e">
        <v>#N/A</v>
      </c>
      <c r="AN455" t="e">
        <v>#N/A</v>
      </c>
    </row>
    <row r="456" spans="3:40" x14ac:dyDescent="0.2">
      <c r="C456" s="24">
        <v>384</v>
      </c>
      <c r="D456" s="24"/>
      <c r="N456">
        <v>0</v>
      </c>
      <c r="O456">
        <v>0</v>
      </c>
      <c r="AL456" s="21"/>
      <c r="AM456" t="e">
        <v>#N/A</v>
      </c>
      <c r="AN456" t="e">
        <v>#N/A</v>
      </c>
    </row>
    <row r="457" spans="3:40" x14ac:dyDescent="0.2">
      <c r="C457" s="24">
        <v>385</v>
      </c>
      <c r="D457" s="24"/>
      <c r="N457">
        <v>0</v>
      </c>
      <c r="O457">
        <v>0</v>
      </c>
      <c r="AL457" s="21"/>
      <c r="AM457" t="e">
        <v>#N/A</v>
      </c>
      <c r="AN457" t="e">
        <v>#N/A</v>
      </c>
    </row>
    <row r="458" spans="3:40" x14ac:dyDescent="0.2">
      <c r="C458" s="24">
        <v>386</v>
      </c>
      <c r="D458" s="24"/>
      <c r="N458">
        <v>0</v>
      </c>
      <c r="O458">
        <v>0</v>
      </c>
      <c r="AL458" s="21"/>
      <c r="AM458" t="e">
        <v>#N/A</v>
      </c>
      <c r="AN458" t="e">
        <v>#N/A</v>
      </c>
    </row>
    <row r="459" spans="3:40" x14ac:dyDescent="0.2">
      <c r="C459" s="24">
        <v>387</v>
      </c>
      <c r="D459" s="24"/>
      <c r="N459">
        <v>0</v>
      </c>
      <c r="O459">
        <v>0</v>
      </c>
      <c r="AL459" s="21"/>
      <c r="AM459" t="e">
        <v>#N/A</v>
      </c>
      <c r="AN459" t="e">
        <v>#N/A</v>
      </c>
    </row>
    <row r="460" spans="3:40" x14ac:dyDescent="0.2">
      <c r="C460" s="24">
        <v>388</v>
      </c>
      <c r="D460" s="24"/>
      <c r="N460">
        <v>0</v>
      </c>
      <c r="O460">
        <v>0</v>
      </c>
      <c r="AL460" s="21"/>
      <c r="AM460" t="e">
        <v>#N/A</v>
      </c>
      <c r="AN460" t="e">
        <v>#N/A</v>
      </c>
    </row>
    <row r="461" spans="3:40" x14ac:dyDescent="0.2">
      <c r="C461" s="24">
        <v>389</v>
      </c>
      <c r="D461" s="24"/>
      <c r="N461">
        <v>0</v>
      </c>
      <c r="O461">
        <v>0</v>
      </c>
      <c r="AL461" s="21"/>
      <c r="AM461" t="e">
        <v>#N/A</v>
      </c>
      <c r="AN461" t="e">
        <v>#N/A</v>
      </c>
    </row>
    <row r="462" spans="3:40" x14ac:dyDescent="0.2">
      <c r="C462" s="24">
        <v>390</v>
      </c>
      <c r="D462" s="24"/>
      <c r="N462">
        <v>0</v>
      </c>
      <c r="O462">
        <v>0</v>
      </c>
      <c r="AL462" s="21"/>
      <c r="AM462" t="e">
        <v>#N/A</v>
      </c>
      <c r="AN462" t="e">
        <v>#N/A</v>
      </c>
    </row>
    <row r="463" spans="3:40" x14ac:dyDescent="0.2">
      <c r="C463" s="24">
        <v>391</v>
      </c>
      <c r="D463" s="24"/>
      <c r="N463">
        <v>0</v>
      </c>
      <c r="O463">
        <v>0</v>
      </c>
      <c r="AL463" s="21"/>
      <c r="AM463" t="e">
        <v>#N/A</v>
      </c>
      <c r="AN463" t="e">
        <v>#N/A</v>
      </c>
    </row>
    <row r="464" spans="3:40" x14ac:dyDescent="0.2">
      <c r="C464" s="24">
        <v>392</v>
      </c>
      <c r="D464" s="24"/>
      <c r="N464">
        <v>0</v>
      </c>
      <c r="O464">
        <v>0</v>
      </c>
      <c r="AL464" s="21"/>
      <c r="AM464" t="e">
        <v>#N/A</v>
      </c>
      <c r="AN464" t="e">
        <v>#N/A</v>
      </c>
    </row>
    <row r="465" spans="3:40" x14ac:dyDescent="0.2">
      <c r="C465" s="24">
        <v>393</v>
      </c>
      <c r="D465" s="24"/>
      <c r="N465">
        <v>0</v>
      </c>
      <c r="O465">
        <v>0</v>
      </c>
      <c r="AL465" s="21"/>
      <c r="AM465" t="e">
        <v>#N/A</v>
      </c>
      <c r="AN465" t="e">
        <v>#N/A</v>
      </c>
    </row>
    <row r="466" spans="3:40" x14ac:dyDescent="0.2">
      <c r="C466" s="24">
        <v>394</v>
      </c>
      <c r="D466" s="24"/>
      <c r="N466">
        <v>0</v>
      </c>
      <c r="O466">
        <v>0</v>
      </c>
      <c r="AL466" s="21"/>
      <c r="AM466" t="e">
        <v>#N/A</v>
      </c>
      <c r="AN466" t="e">
        <v>#N/A</v>
      </c>
    </row>
    <row r="467" spans="3:40" x14ac:dyDescent="0.2">
      <c r="C467" s="24">
        <v>395</v>
      </c>
      <c r="D467" s="24"/>
      <c r="N467">
        <v>0</v>
      </c>
      <c r="O467">
        <v>0</v>
      </c>
      <c r="AL467" s="21"/>
      <c r="AM467" t="e">
        <v>#N/A</v>
      </c>
      <c r="AN467" t="e">
        <v>#N/A</v>
      </c>
    </row>
    <row r="468" spans="3:40" x14ac:dyDescent="0.2">
      <c r="C468" s="24">
        <v>396</v>
      </c>
      <c r="D468" s="24"/>
      <c r="N468">
        <v>0</v>
      </c>
      <c r="O468">
        <v>0</v>
      </c>
      <c r="AL468" s="21"/>
      <c r="AM468" t="e">
        <v>#N/A</v>
      </c>
      <c r="AN468" t="e">
        <v>#N/A</v>
      </c>
    </row>
    <row r="469" spans="3:40" x14ac:dyDescent="0.2">
      <c r="C469" s="24">
        <v>397</v>
      </c>
      <c r="D469" s="24"/>
      <c r="N469">
        <v>0</v>
      </c>
      <c r="O469">
        <v>0</v>
      </c>
      <c r="AL469" s="21"/>
      <c r="AM469" t="e">
        <v>#N/A</v>
      </c>
      <c r="AN469" t="e">
        <v>#N/A</v>
      </c>
    </row>
    <row r="470" spans="3:40" x14ac:dyDescent="0.2">
      <c r="C470" s="24">
        <v>398</v>
      </c>
      <c r="D470" s="24"/>
      <c r="N470">
        <v>0</v>
      </c>
      <c r="O470">
        <v>0</v>
      </c>
      <c r="AL470" s="21"/>
      <c r="AM470" t="e">
        <v>#N/A</v>
      </c>
      <c r="AN470" t="e">
        <v>#N/A</v>
      </c>
    </row>
    <row r="471" spans="3:40" x14ac:dyDescent="0.2">
      <c r="C471" s="24">
        <v>399</v>
      </c>
      <c r="D471" s="24"/>
      <c r="N471">
        <v>0</v>
      </c>
      <c r="O471">
        <v>0</v>
      </c>
      <c r="AL471" s="21"/>
      <c r="AM471" t="e">
        <v>#N/A</v>
      </c>
      <c r="AN471" t="e">
        <v>#N/A</v>
      </c>
    </row>
    <row r="472" spans="3:40" ht="13.5" thickBot="1" x14ac:dyDescent="0.25">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Ll3y4q95e02PNI8WEUtFi7vak/MyEPv8UG9Y9m8k/9N5HB43ZkzBvfkEGOwP0DIl/nhhwmZjZwj/CJUqZxS2mg==" saltValue="fTArVLuZaxIn5YrgTXW4Pw==" spinCount="100000" sheet="1" objects="1" scenarios="1"/>
  <mergeCells count="30">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s>
  <phoneticPr fontId="19"/>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D1" workbookViewId="0">
      <selection activeCell="H1" sqref="H1:I1048576"/>
    </sheetView>
  </sheetViews>
  <sheetFormatPr defaultColWidth="8.81640625" defaultRowHeight="13" x14ac:dyDescent="0.2"/>
  <cols>
    <col min="1" max="1" width="24.81640625" customWidth="1"/>
    <col min="2" max="2" width="19.453125" customWidth="1"/>
    <col min="3" max="3" width="21.81640625" bestFit="1" customWidth="1"/>
    <col min="4" max="5" width="14.54296875" customWidth="1"/>
    <col min="6" max="7" width="22.54296875" customWidth="1"/>
    <col min="8" max="9" width="24.8164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243" t="s">
        <v>4333</v>
      </c>
      <c r="B1" s="243" t="s">
        <v>4334</v>
      </c>
      <c r="C1" s="243" t="s">
        <v>4335</v>
      </c>
      <c r="D1" s="243" t="s">
        <v>4336</v>
      </c>
      <c r="E1" s="243" t="s">
        <v>4337</v>
      </c>
      <c r="F1" s="243" t="s">
        <v>4338</v>
      </c>
      <c r="G1" s="243" t="s">
        <v>4339</v>
      </c>
      <c r="H1" s="243" t="s">
        <v>4340</v>
      </c>
      <c r="I1" s="243" t="s">
        <v>4341</v>
      </c>
      <c r="J1" s="243" t="s">
        <v>4342</v>
      </c>
      <c r="K1" s="243" t="s">
        <v>4343</v>
      </c>
      <c r="L1" s="243" t="s">
        <v>4344</v>
      </c>
      <c r="M1" s="243" t="s">
        <v>4345</v>
      </c>
      <c r="N1" s="243" t="s">
        <v>4346</v>
      </c>
      <c r="O1" s="243" t="s">
        <v>4347</v>
      </c>
      <c r="P1" s="243" t="s">
        <v>4348</v>
      </c>
      <c r="Q1" s="243" t="s">
        <v>4349</v>
      </c>
      <c r="R1" s="243" t="s">
        <v>4350</v>
      </c>
      <c r="S1" s="243" t="s">
        <v>4351</v>
      </c>
      <c r="T1" s="243" t="s">
        <v>4352</v>
      </c>
      <c r="U1" s="243" t="s">
        <v>4353</v>
      </c>
      <c r="V1" s="243" t="s">
        <v>4354</v>
      </c>
      <c r="W1" s="243" t="s">
        <v>4355</v>
      </c>
      <c r="X1" s="243" t="s">
        <v>4356</v>
      </c>
      <c r="Y1" s="243" t="s">
        <v>4357</v>
      </c>
      <c r="Z1" s="243" t="s">
        <v>4358</v>
      </c>
      <c r="AA1" s="243" t="s">
        <v>4359</v>
      </c>
      <c r="AB1" s="243" t="s">
        <v>4360</v>
      </c>
      <c r="AC1" s="243" t="s">
        <v>4361</v>
      </c>
      <c r="AD1" s="243" t="s">
        <v>4362</v>
      </c>
      <c r="AE1" s="243" t="s">
        <v>4363</v>
      </c>
      <c r="AF1" s="243" t="s">
        <v>4364</v>
      </c>
      <c r="AG1" s="243" t="s">
        <v>4365</v>
      </c>
      <c r="AH1" s="243" t="s">
        <v>4366</v>
      </c>
      <c r="AI1" s="243" t="s">
        <v>4367</v>
      </c>
      <c r="AJ1" s="243" t="s">
        <v>4368</v>
      </c>
      <c r="AK1" s="243" t="s">
        <v>4369</v>
      </c>
      <c r="AL1" s="243" t="s">
        <v>4370</v>
      </c>
      <c r="AM1" s="243" t="s">
        <v>4371</v>
      </c>
      <c r="AN1" s="243" t="s">
        <v>4372</v>
      </c>
      <c r="AO1" s="243" t="s">
        <v>4373</v>
      </c>
      <c r="AP1" s="243" t="s">
        <v>4374</v>
      </c>
      <c r="AQ1" s="243" t="s">
        <v>4375</v>
      </c>
      <c r="AR1" s="243" t="s">
        <v>4376</v>
      </c>
      <c r="AS1" s="243" t="s">
        <v>4377</v>
      </c>
      <c r="AT1" s="243" t="s">
        <v>4378</v>
      </c>
      <c r="AU1" s="243" t="s">
        <v>4379</v>
      </c>
      <c r="AV1" s="243" t="s">
        <v>4380</v>
      </c>
      <c r="AW1" s="243" t="s">
        <v>4381</v>
      </c>
      <c r="AX1" s="243" t="s">
        <v>4382</v>
      </c>
      <c r="AY1" s="243" t="s">
        <v>4383</v>
      </c>
      <c r="AZ1" s="243" t="s">
        <v>4384</v>
      </c>
      <c r="BA1" s="243" t="s">
        <v>4385</v>
      </c>
      <c r="BB1" s="243" t="s">
        <v>4386</v>
      </c>
      <c r="BC1" s="243" t="s">
        <v>4387</v>
      </c>
      <c r="BD1" s="243" t="s">
        <v>4388</v>
      </c>
      <c r="BE1" s="243" t="s">
        <v>4389</v>
      </c>
    </row>
    <row r="2" spans="1:57" ht="13.5" thickTop="1" x14ac:dyDescent="0.2">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x14ac:dyDescent="0.2">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x14ac:dyDescent="0.2">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x14ac:dyDescent="0.2">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x14ac:dyDescent="0.2">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x14ac:dyDescent="0.2">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x14ac:dyDescent="0.2">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x14ac:dyDescent="0.2">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x14ac:dyDescent="0.2">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x14ac:dyDescent="0.2">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x14ac:dyDescent="0.2">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x14ac:dyDescent="0.2">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x14ac:dyDescent="0.2">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x14ac:dyDescent="0.2">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x14ac:dyDescent="0.2">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x14ac:dyDescent="0.2">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x14ac:dyDescent="0.2">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x14ac:dyDescent="0.2">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x14ac:dyDescent="0.2">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x14ac:dyDescent="0.2">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x14ac:dyDescent="0.2">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x14ac:dyDescent="0.2">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x14ac:dyDescent="0.2">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x14ac:dyDescent="0.2">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x14ac:dyDescent="0.2">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x14ac:dyDescent="0.2">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x14ac:dyDescent="0.2">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x14ac:dyDescent="0.2">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x14ac:dyDescent="0.2">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x14ac:dyDescent="0.2">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x14ac:dyDescent="0.2">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x14ac:dyDescent="0.2">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x14ac:dyDescent="0.2">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x14ac:dyDescent="0.2">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x14ac:dyDescent="0.2">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x14ac:dyDescent="0.2">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x14ac:dyDescent="0.2">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x14ac:dyDescent="0.2">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x14ac:dyDescent="0.2">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x14ac:dyDescent="0.2">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x14ac:dyDescent="0.2">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x14ac:dyDescent="0.2">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x14ac:dyDescent="0.2">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x14ac:dyDescent="0.2">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x14ac:dyDescent="0.2">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x14ac:dyDescent="0.2">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x14ac:dyDescent="0.2">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x14ac:dyDescent="0.2">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x14ac:dyDescent="0.2">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x14ac:dyDescent="0.2">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x14ac:dyDescent="0.2">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x14ac:dyDescent="0.2">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x14ac:dyDescent="0.2">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x14ac:dyDescent="0.2">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x14ac:dyDescent="0.2">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x14ac:dyDescent="0.2">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x14ac:dyDescent="0.2">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x14ac:dyDescent="0.2">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x14ac:dyDescent="0.2">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x14ac:dyDescent="0.2">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x14ac:dyDescent="0.2">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x14ac:dyDescent="0.2">
      <c r="A63" t="s">
        <v>6100</v>
      </c>
      <c r="B63">
        <v>1398</v>
      </c>
      <c r="C63" t="s">
        <v>4343</v>
      </c>
      <c r="D63" t="s">
        <v>606</v>
      </c>
      <c r="E63" t="s">
        <v>4440</v>
      </c>
      <c r="F63" t="s">
        <v>605</v>
      </c>
      <c r="G63" t="s">
        <v>6101</v>
      </c>
      <c r="H63" t="s">
        <v>484</v>
      </c>
      <c r="I63" t="s">
        <v>606</v>
      </c>
      <c r="K63" t="s">
        <v>6100</v>
      </c>
      <c r="U63" t="s">
        <v>6102</v>
      </c>
      <c r="W63" t="s">
        <v>6103</v>
      </c>
      <c r="AD63" t="s">
        <v>6104</v>
      </c>
    </row>
    <row r="64" spans="1:50" x14ac:dyDescent="0.2">
      <c r="A64" t="s">
        <v>6105</v>
      </c>
      <c r="B64">
        <v>1399</v>
      </c>
      <c r="C64" t="s">
        <v>4343</v>
      </c>
      <c r="D64" t="s">
        <v>608</v>
      </c>
      <c r="E64" t="s">
        <v>4440</v>
      </c>
      <c r="F64" t="s">
        <v>607</v>
      </c>
      <c r="G64" t="s">
        <v>6106</v>
      </c>
      <c r="H64" t="s">
        <v>484</v>
      </c>
      <c r="I64" t="s">
        <v>608</v>
      </c>
      <c r="K64" t="s">
        <v>6105</v>
      </c>
      <c r="U64" t="s">
        <v>6107</v>
      </c>
      <c r="W64" t="s">
        <v>6108</v>
      </c>
      <c r="AD64" t="s">
        <v>6109</v>
      </c>
    </row>
    <row r="65" spans="1:30" x14ac:dyDescent="0.2">
      <c r="A65" t="s">
        <v>6110</v>
      </c>
      <c r="B65">
        <v>1400</v>
      </c>
      <c r="C65" t="s">
        <v>4343</v>
      </c>
      <c r="D65" t="s">
        <v>610</v>
      </c>
      <c r="E65" t="s">
        <v>4440</v>
      </c>
      <c r="F65" t="s">
        <v>609</v>
      </c>
      <c r="G65" t="s">
        <v>6111</v>
      </c>
      <c r="H65" t="s">
        <v>484</v>
      </c>
      <c r="I65" t="s">
        <v>610</v>
      </c>
      <c r="K65" t="s">
        <v>6110</v>
      </c>
      <c r="U65" t="s">
        <v>6112</v>
      </c>
      <c r="AD65" t="s">
        <v>6113</v>
      </c>
    </row>
    <row r="66" spans="1:30" x14ac:dyDescent="0.2">
      <c r="A66" t="s">
        <v>6114</v>
      </c>
      <c r="B66">
        <v>1401</v>
      </c>
      <c r="C66" t="s">
        <v>4343</v>
      </c>
      <c r="D66" t="s">
        <v>612</v>
      </c>
      <c r="E66" t="s">
        <v>4440</v>
      </c>
      <c r="F66" t="s">
        <v>611</v>
      </c>
      <c r="G66" t="s">
        <v>6115</v>
      </c>
      <c r="H66" t="s">
        <v>484</v>
      </c>
      <c r="I66" t="s">
        <v>612</v>
      </c>
      <c r="K66" t="s">
        <v>6114</v>
      </c>
      <c r="AD66" t="s">
        <v>6116</v>
      </c>
    </row>
    <row r="67" spans="1:30" x14ac:dyDescent="0.2">
      <c r="A67" t="s">
        <v>6117</v>
      </c>
      <c r="B67">
        <v>1402</v>
      </c>
      <c r="C67" t="s">
        <v>4343</v>
      </c>
      <c r="D67" t="s">
        <v>614</v>
      </c>
      <c r="E67" t="s">
        <v>4440</v>
      </c>
      <c r="F67" t="s">
        <v>613</v>
      </c>
      <c r="G67" t="s">
        <v>6118</v>
      </c>
      <c r="H67" t="s">
        <v>484</v>
      </c>
      <c r="I67" t="s">
        <v>614</v>
      </c>
      <c r="K67" t="s">
        <v>6117</v>
      </c>
      <c r="AD67" t="s">
        <v>6119</v>
      </c>
    </row>
    <row r="68" spans="1:30" x14ac:dyDescent="0.2">
      <c r="A68" t="s">
        <v>6120</v>
      </c>
      <c r="B68">
        <v>1403</v>
      </c>
      <c r="C68" t="s">
        <v>4343</v>
      </c>
      <c r="D68" t="s">
        <v>616</v>
      </c>
      <c r="E68" t="s">
        <v>4440</v>
      </c>
      <c r="F68" t="s">
        <v>615</v>
      </c>
      <c r="G68" t="s">
        <v>6121</v>
      </c>
      <c r="H68" t="s">
        <v>484</v>
      </c>
      <c r="I68" t="s">
        <v>616</v>
      </c>
      <c r="K68" t="s">
        <v>6120</v>
      </c>
      <c r="AD68" t="s">
        <v>6122</v>
      </c>
    </row>
    <row r="69" spans="1:30" x14ac:dyDescent="0.2">
      <c r="A69" t="s">
        <v>6123</v>
      </c>
      <c r="B69">
        <v>1404</v>
      </c>
      <c r="C69" t="s">
        <v>4343</v>
      </c>
      <c r="D69" t="s">
        <v>618</v>
      </c>
      <c r="E69" t="s">
        <v>4440</v>
      </c>
      <c r="F69" t="s">
        <v>617</v>
      </c>
      <c r="G69" t="s">
        <v>6124</v>
      </c>
      <c r="H69" t="s">
        <v>484</v>
      </c>
      <c r="I69" t="s">
        <v>618</v>
      </c>
      <c r="K69" t="s">
        <v>6123</v>
      </c>
      <c r="AD69" t="s">
        <v>6125</v>
      </c>
    </row>
    <row r="70" spans="1:30" x14ac:dyDescent="0.2">
      <c r="A70" t="s">
        <v>6126</v>
      </c>
      <c r="B70">
        <v>1405</v>
      </c>
      <c r="C70" t="s">
        <v>4343</v>
      </c>
      <c r="D70" t="s">
        <v>620</v>
      </c>
      <c r="E70" t="s">
        <v>4440</v>
      </c>
      <c r="F70" t="s">
        <v>619</v>
      </c>
      <c r="G70" t="s">
        <v>6127</v>
      </c>
      <c r="H70" t="s">
        <v>484</v>
      </c>
      <c r="I70" t="s">
        <v>620</v>
      </c>
      <c r="K70" t="s">
        <v>6126</v>
      </c>
      <c r="AD70" t="s">
        <v>6128</v>
      </c>
    </row>
    <row r="71" spans="1:30" x14ac:dyDescent="0.2">
      <c r="A71" t="s">
        <v>6129</v>
      </c>
      <c r="B71">
        <v>1406</v>
      </c>
      <c r="C71" t="s">
        <v>4343</v>
      </c>
      <c r="D71" t="s">
        <v>622</v>
      </c>
      <c r="E71" t="s">
        <v>4440</v>
      </c>
      <c r="F71" t="s">
        <v>621</v>
      </c>
      <c r="G71" t="s">
        <v>6130</v>
      </c>
      <c r="H71" t="s">
        <v>484</v>
      </c>
      <c r="I71" t="s">
        <v>622</v>
      </c>
      <c r="K71" t="s">
        <v>6129</v>
      </c>
      <c r="AD71" t="s">
        <v>6131</v>
      </c>
    </row>
    <row r="72" spans="1:30" x14ac:dyDescent="0.2">
      <c r="A72" t="s">
        <v>6132</v>
      </c>
      <c r="B72">
        <v>1407</v>
      </c>
      <c r="C72" t="s">
        <v>4343</v>
      </c>
      <c r="D72" t="s">
        <v>624</v>
      </c>
      <c r="E72" t="s">
        <v>4440</v>
      </c>
      <c r="F72" t="s">
        <v>623</v>
      </c>
      <c r="G72" t="s">
        <v>6133</v>
      </c>
      <c r="H72" t="s">
        <v>484</v>
      </c>
      <c r="I72" t="s">
        <v>624</v>
      </c>
      <c r="K72" t="s">
        <v>6132</v>
      </c>
      <c r="AD72" t="s">
        <v>6134</v>
      </c>
    </row>
    <row r="73" spans="1:30" x14ac:dyDescent="0.2">
      <c r="A73" t="s">
        <v>6135</v>
      </c>
      <c r="B73">
        <v>1408</v>
      </c>
      <c r="C73" t="s">
        <v>4343</v>
      </c>
      <c r="D73" t="s">
        <v>626</v>
      </c>
      <c r="E73" t="s">
        <v>4440</v>
      </c>
      <c r="F73" t="s">
        <v>625</v>
      </c>
      <c r="G73" t="s">
        <v>6136</v>
      </c>
      <c r="H73" t="s">
        <v>484</v>
      </c>
      <c r="I73" t="s">
        <v>626</v>
      </c>
      <c r="K73" t="s">
        <v>6135</v>
      </c>
      <c r="AD73" t="s">
        <v>6137</v>
      </c>
    </row>
    <row r="74" spans="1:30" x14ac:dyDescent="0.2">
      <c r="A74" t="s">
        <v>6138</v>
      </c>
      <c r="B74">
        <v>1409</v>
      </c>
      <c r="C74" t="s">
        <v>4343</v>
      </c>
      <c r="D74" t="s">
        <v>628</v>
      </c>
      <c r="E74" t="s">
        <v>4440</v>
      </c>
      <c r="F74" t="s">
        <v>627</v>
      </c>
      <c r="G74" t="s">
        <v>6139</v>
      </c>
      <c r="H74" t="s">
        <v>484</v>
      </c>
      <c r="I74" t="s">
        <v>628</v>
      </c>
      <c r="K74" t="s">
        <v>6138</v>
      </c>
      <c r="AD74" t="s">
        <v>6140</v>
      </c>
    </row>
    <row r="75" spans="1:30" x14ac:dyDescent="0.2">
      <c r="A75" t="s">
        <v>6141</v>
      </c>
      <c r="B75">
        <v>1423</v>
      </c>
      <c r="C75" t="s">
        <v>4343</v>
      </c>
      <c r="D75" t="s">
        <v>630</v>
      </c>
      <c r="E75" t="s">
        <v>4440</v>
      </c>
      <c r="F75" t="s">
        <v>629</v>
      </c>
      <c r="G75" t="s">
        <v>6142</v>
      </c>
      <c r="H75" t="s">
        <v>484</v>
      </c>
      <c r="I75" t="s">
        <v>630</v>
      </c>
      <c r="K75" t="s">
        <v>6141</v>
      </c>
      <c r="AD75" t="s">
        <v>6143</v>
      </c>
    </row>
    <row r="76" spans="1:30" x14ac:dyDescent="0.2">
      <c r="A76" t="s">
        <v>6144</v>
      </c>
      <c r="B76">
        <v>1424</v>
      </c>
      <c r="C76" t="s">
        <v>4343</v>
      </c>
      <c r="D76" t="s">
        <v>632</v>
      </c>
      <c r="E76" t="s">
        <v>4440</v>
      </c>
      <c r="F76" t="s">
        <v>631</v>
      </c>
      <c r="G76" t="s">
        <v>6145</v>
      </c>
      <c r="H76" t="s">
        <v>484</v>
      </c>
      <c r="I76" t="s">
        <v>632</v>
      </c>
      <c r="K76" t="s">
        <v>6144</v>
      </c>
      <c r="AD76" t="s">
        <v>6146</v>
      </c>
    </row>
    <row r="77" spans="1:30" x14ac:dyDescent="0.2">
      <c r="A77" t="s">
        <v>6147</v>
      </c>
      <c r="B77">
        <v>1425</v>
      </c>
      <c r="C77" t="s">
        <v>4343</v>
      </c>
      <c r="D77" t="s">
        <v>634</v>
      </c>
      <c r="E77" t="s">
        <v>4440</v>
      </c>
      <c r="F77" t="s">
        <v>633</v>
      </c>
      <c r="G77" t="s">
        <v>6148</v>
      </c>
      <c r="H77" t="s">
        <v>484</v>
      </c>
      <c r="I77" t="s">
        <v>634</v>
      </c>
      <c r="K77" t="s">
        <v>6147</v>
      </c>
      <c r="AD77" t="s">
        <v>6149</v>
      </c>
    </row>
    <row r="78" spans="1:30" x14ac:dyDescent="0.2">
      <c r="A78" t="s">
        <v>6150</v>
      </c>
      <c r="B78">
        <v>1427</v>
      </c>
      <c r="C78" t="s">
        <v>4343</v>
      </c>
      <c r="D78" t="s">
        <v>636</v>
      </c>
      <c r="E78" t="s">
        <v>4440</v>
      </c>
      <c r="F78" t="s">
        <v>635</v>
      </c>
      <c r="G78" t="s">
        <v>6151</v>
      </c>
      <c r="H78" t="s">
        <v>484</v>
      </c>
      <c r="I78" t="s">
        <v>636</v>
      </c>
      <c r="K78" t="s">
        <v>6150</v>
      </c>
      <c r="AD78" t="s">
        <v>6152</v>
      </c>
    </row>
    <row r="79" spans="1:30" x14ac:dyDescent="0.2">
      <c r="A79" t="s">
        <v>6153</v>
      </c>
      <c r="B79">
        <v>1428</v>
      </c>
      <c r="C79" t="s">
        <v>4343</v>
      </c>
      <c r="D79" t="s">
        <v>638</v>
      </c>
      <c r="E79" t="s">
        <v>4440</v>
      </c>
      <c r="F79" t="s">
        <v>637</v>
      </c>
      <c r="G79" t="s">
        <v>6154</v>
      </c>
      <c r="H79" t="s">
        <v>484</v>
      </c>
      <c r="I79" t="s">
        <v>638</v>
      </c>
      <c r="K79" t="s">
        <v>6153</v>
      </c>
      <c r="AD79" t="s">
        <v>6155</v>
      </c>
    </row>
    <row r="80" spans="1:30" x14ac:dyDescent="0.2">
      <c r="A80" t="s">
        <v>6156</v>
      </c>
      <c r="B80">
        <v>1429</v>
      </c>
      <c r="C80" t="s">
        <v>4343</v>
      </c>
      <c r="D80" t="s">
        <v>640</v>
      </c>
      <c r="E80" t="s">
        <v>4440</v>
      </c>
      <c r="F80" t="s">
        <v>639</v>
      </c>
      <c r="G80" t="s">
        <v>6157</v>
      </c>
      <c r="H80" t="s">
        <v>484</v>
      </c>
      <c r="I80" t="s">
        <v>640</v>
      </c>
      <c r="K80" t="s">
        <v>6156</v>
      </c>
    </row>
    <row r="81" spans="1:11" x14ac:dyDescent="0.2">
      <c r="A81" t="s">
        <v>6158</v>
      </c>
      <c r="B81">
        <v>1430</v>
      </c>
      <c r="C81" t="s">
        <v>4343</v>
      </c>
      <c r="D81" t="s">
        <v>642</v>
      </c>
      <c r="E81" t="s">
        <v>4440</v>
      </c>
      <c r="F81" t="s">
        <v>641</v>
      </c>
      <c r="G81" t="s">
        <v>6159</v>
      </c>
      <c r="H81" t="s">
        <v>484</v>
      </c>
      <c r="I81" t="s">
        <v>642</v>
      </c>
      <c r="K81" t="s">
        <v>6158</v>
      </c>
    </row>
    <row r="82" spans="1:11" x14ac:dyDescent="0.2">
      <c r="A82" t="s">
        <v>6160</v>
      </c>
      <c r="B82">
        <v>1431</v>
      </c>
      <c r="C82" t="s">
        <v>4343</v>
      </c>
      <c r="D82" t="s">
        <v>644</v>
      </c>
      <c r="E82" t="s">
        <v>4440</v>
      </c>
      <c r="F82" t="s">
        <v>643</v>
      </c>
      <c r="G82" t="s">
        <v>6161</v>
      </c>
      <c r="H82" t="s">
        <v>484</v>
      </c>
      <c r="I82" t="s">
        <v>644</v>
      </c>
      <c r="K82" t="s">
        <v>6160</v>
      </c>
    </row>
    <row r="83" spans="1:11" x14ac:dyDescent="0.2">
      <c r="A83" t="s">
        <v>6162</v>
      </c>
      <c r="B83">
        <v>1432</v>
      </c>
      <c r="C83" t="s">
        <v>4343</v>
      </c>
      <c r="D83" t="s">
        <v>646</v>
      </c>
      <c r="E83" t="s">
        <v>4440</v>
      </c>
      <c r="F83" t="s">
        <v>645</v>
      </c>
      <c r="G83" t="s">
        <v>6163</v>
      </c>
      <c r="H83" t="s">
        <v>484</v>
      </c>
      <c r="I83" t="s">
        <v>646</v>
      </c>
      <c r="K83" t="s">
        <v>6162</v>
      </c>
    </row>
    <row r="84" spans="1:11" x14ac:dyDescent="0.2">
      <c r="A84" t="s">
        <v>6164</v>
      </c>
      <c r="B84">
        <v>1433</v>
      </c>
      <c r="C84" t="s">
        <v>4343</v>
      </c>
      <c r="D84" t="s">
        <v>648</v>
      </c>
      <c r="E84" t="s">
        <v>4440</v>
      </c>
      <c r="F84" t="s">
        <v>647</v>
      </c>
      <c r="G84" t="s">
        <v>6165</v>
      </c>
      <c r="H84" t="s">
        <v>484</v>
      </c>
      <c r="I84" t="s">
        <v>648</v>
      </c>
      <c r="K84" t="s">
        <v>6164</v>
      </c>
    </row>
    <row r="85" spans="1:11" x14ac:dyDescent="0.2">
      <c r="A85" t="s">
        <v>6166</v>
      </c>
      <c r="B85">
        <v>1434</v>
      </c>
      <c r="C85" t="s">
        <v>4343</v>
      </c>
      <c r="D85" t="s">
        <v>650</v>
      </c>
      <c r="E85" t="s">
        <v>4440</v>
      </c>
      <c r="F85" t="s">
        <v>649</v>
      </c>
      <c r="G85" t="s">
        <v>6167</v>
      </c>
      <c r="H85" t="s">
        <v>484</v>
      </c>
      <c r="I85" t="s">
        <v>650</v>
      </c>
      <c r="K85" t="s">
        <v>6166</v>
      </c>
    </row>
    <row r="86" spans="1:11" x14ac:dyDescent="0.2">
      <c r="A86" t="s">
        <v>6168</v>
      </c>
      <c r="B86">
        <v>1436</v>
      </c>
      <c r="C86" t="s">
        <v>4343</v>
      </c>
      <c r="D86" t="s">
        <v>652</v>
      </c>
      <c r="E86" t="s">
        <v>4440</v>
      </c>
      <c r="F86" t="s">
        <v>651</v>
      </c>
      <c r="G86" t="s">
        <v>6169</v>
      </c>
      <c r="H86" t="s">
        <v>484</v>
      </c>
      <c r="I86" t="s">
        <v>652</v>
      </c>
      <c r="K86" t="s">
        <v>6168</v>
      </c>
    </row>
    <row r="87" spans="1:11" x14ac:dyDescent="0.2">
      <c r="A87" t="s">
        <v>6170</v>
      </c>
      <c r="B87">
        <v>1437</v>
      </c>
      <c r="C87" t="s">
        <v>4343</v>
      </c>
      <c r="D87" t="s">
        <v>654</v>
      </c>
      <c r="E87" t="s">
        <v>4440</v>
      </c>
      <c r="F87" t="s">
        <v>653</v>
      </c>
      <c r="G87" t="s">
        <v>6171</v>
      </c>
      <c r="H87" t="s">
        <v>484</v>
      </c>
      <c r="I87" t="s">
        <v>654</v>
      </c>
      <c r="K87" t="s">
        <v>6170</v>
      </c>
    </row>
    <row r="88" spans="1:11" x14ac:dyDescent="0.2">
      <c r="A88" t="s">
        <v>6172</v>
      </c>
      <c r="B88">
        <v>1438</v>
      </c>
      <c r="C88" t="s">
        <v>4343</v>
      </c>
      <c r="D88" t="s">
        <v>656</v>
      </c>
      <c r="E88" t="s">
        <v>4440</v>
      </c>
      <c r="F88" t="s">
        <v>655</v>
      </c>
      <c r="G88" t="s">
        <v>6173</v>
      </c>
      <c r="H88" t="s">
        <v>484</v>
      </c>
      <c r="I88" t="s">
        <v>656</v>
      </c>
      <c r="K88" t="s">
        <v>6172</v>
      </c>
    </row>
    <row r="89" spans="1:11" x14ac:dyDescent="0.2">
      <c r="A89" t="s">
        <v>6174</v>
      </c>
      <c r="B89">
        <v>1452</v>
      </c>
      <c r="C89" t="s">
        <v>4343</v>
      </c>
      <c r="D89" t="s">
        <v>658</v>
      </c>
      <c r="E89" t="s">
        <v>4440</v>
      </c>
      <c r="F89" t="s">
        <v>657</v>
      </c>
      <c r="G89" t="s">
        <v>6175</v>
      </c>
      <c r="H89" t="s">
        <v>484</v>
      </c>
      <c r="I89" t="s">
        <v>658</v>
      </c>
      <c r="K89" t="s">
        <v>6174</v>
      </c>
    </row>
    <row r="90" spans="1:11" x14ac:dyDescent="0.2">
      <c r="A90" t="s">
        <v>6176</v>
      </c>
      <c r="B90">
        <v>1453</v>
      </c>
      <c r="C90" t="s">
        <v>4343</v>
      </c>
      <c r="D90" t="s">
        <v>660</v>
      </c>
      <c r="E90" t="s">
        <v>4440</v>
      </c>
      <c r="F90" t="s">
        <v>659</v>
      </c>
      <c r="G90" t="s">
        <v>6177</v>
      </c>
      <c r="H90" t="s">
        <v>484</v>
      </c>
      <c r="I90" t="s">
        <v>660</v>
      </c>
      <c r="K90" t="s">
        <v>6176</v>
      </c>
    </row>
    <row r="91" spans="1:11" x14ac:dyDescent="0.2">
      <c r="A91" t="s">
        <v>6178</v>
      </c>
      <c r="B91">
        <v>1454</v>
      </c>
      <c r="C91" t="s">
        <v>4343</v>
      </c>
      <c r="D91" t="s">
        <v>662</v>
      </c>
      <c r="E91" t="s">
        <v>4440</v>
      </c>
      <c r="F91" t="s">
        <v>661</v>
      </c>
      <c r="G91" t="s">
        <v>6179</v>
      </c>
      <c r="H91" t="s">
        <v>484</v>
      </c>
      <c r="I91" t="s">
        <v>662</v>
      </c>
      <c r="K91" t="s">
        <v>6178</v>
      </c>
    </row>
    <row r="92" spans="1:11" x14ac:dyDescent="0.2">
      <c r="A92" t="s">
        <v>6180</v>
      </c>
      <c r="B92">
        <v>1455</v>
      </c>
      <c r="C92" t="s">
        <v>4343</v>
      </c>
      <c r="D92" t="s">
        <v>664</v>
      </c>
      <c r="E92" t="s">
        <v>4440</v>
      </c>
      <c r="F92" t="s">
        <v>663</v>
      </c>
      <c r="G92" t="s">
        <v>6181</v>
      </c>
      <c r="H92" t="s">
        <v>484</v>
      </c>
      <c r="I92" t="s">
        <v>664</v>
      </c>
      <c r="K92" t="s">
        <v>6180</v>
      </c>
    </row>
    <row r="93" spans="1:11" x14ac:dyDescent="0.2">
      <c r="A93" t="s">
        <v>6182</v>
      </c>
      <c r="B93">
        <v>1456</v>
      </c>
      <c r="C93" t="s">
        <v>4343</v>
      </c>
      <c r="D93" t="s">
        <v>666</v>
      </c>
      <c r="E93" t="s">
        <v>4440</v>
      </c>
      <c r="F93" t="s">
        <v>665</v>
      </c>
      <c r="G93" t="s">
        <v>6183</v>
      </c>
      <c r="H93" t="s">
        <v>484</v>
      </c>
      <c r="I93" t="s">
        <v>666</v>
      </c>
      <c r="K93" t="s">
        <v>6182</v>
      </c>
    </row>
    <row r="94" spans="1:11" x14ac:dyDescent="0.2">
      <c r="A94" t="s">
        <v>6184</v>
      </c>
      <c r="B94">
        <v>1457</v>
      </c>
      <c r="C94" t="s">
        <v>4343</v>
      </c>
      <c r="D94" t="s">
        <v>668</v>
      </c>
      <c r="E94" t="s">
        <v>4440</v>
      </c>
      <c r="F94" t="s">
        <v>667</v>
      </c>
      <c r="G94" t="s">
        <v>6185</v>
      </c>
      <c r="H94" t="s">
        <v>484</v>
      </c>
      <c r="I94" t="s">
        <v>668</v>
      </c>
      <c r="K94" t="s">
        <v>6184</v>
      </c>
    </row>
    <row r="95" spans="1:11" x14ac:dyDescent="0.2">
      <c r="A95" t="s">
        <v>6186</v>
      </c>
      <c r="B95">
        <v>1458</v>
      </c>
      <c r="C95" t="s">
        <v>4343</v>
      </c>
      <c r="D95" t="s">
        <v>670</v>
      </c>
      <c r="E95" t="s">
        <v>4440</v>
      </c>
      <c r="F95" t="s">
        <v>669</v>
      </c>
      <c r="G95" t="s">
        <v>6187</v>
      </c>
      <c r="H95" t="s">
        <v>484</v>
      </c>
      <c r="I95" t="s">
        <v>670</v>
      </c>
      <c r="K95" t="s">
        <v>6186</v>
      </c>
    </row>
    <row r="96" spans="1:11" x14ac:dyDescent="0.2">
      <c r="A96" t="s">
        <v>6188</v>
      </c>
      <c r="B96">
        <v>1459</v>
      </c>
      <c r="C96" t="s">
        <v>4343</v>
      </c>
      <c r="D96" t="s">
        <v>672</v>
      </c>
      <c r="E96" t="s">
        <v>4440</v>
      </c>
      <c r="F96" t="s">
        <v>671</v>
      </c>
      <c r="G96" t="s">
        <v>6189</v>
      </c>
      <c r="H96" t="s">
        <v>484</v>
      </c>
      <c r="I96" t="s">
        <v>672</v>
      </c>
      <c r="K96" t="s">
        <v>6188</v>
      </c>
    </row>
    <row r="97" spans="1:11" x14ac:dyDescent="0.2">
      <c r="A97" t="s">
        <v>6190</v>
      </c>
      <c r="B97">
        <v>1460</v>
      </c>
      <c r="C97" t="s">
        <v>4343</v>
      </c>
      <c r="D97" t="s">
        <v>674</v>
      </c>
      <c r="E97" t="s">
        <v>4440</v>
      </c>
      <c r="F97" t="s">
        <v>673</v>
      </c>
      <c r="G97" t="s">
        <v>6191</v>
      </c>
      <c r="H97" t="s">
        <v>484</v>
      </c>
      <c r="I97" t="s">
        <v>674</v>
      </c>
      <c r="K97" t="s">
        <v>6190</v>
      </c>
    </row>
    <row r="98" spans="1:11" x14ac:dyDescent="0.2">
      <c r="A98" t="s">
        <v>6192</v>
      </c>
      <c r="B98">
        <v>1461</v>
      </c>
      <c r="C98" t="s">
        <v>4343</v>
      </c>
      <c r="D98" t="s">
        <v>676</v>
      </c>
      <c r="E98" t="s">
        <v>4440</v>
      </c>
      <c r="F98" t="s">
        <v>675</v>
      </c>
      <c r="G98" t="s">
        <v>6193</v>
      </c>
      <c r="H98" t="s">
        <v>484</v>
      </c>
      <c r="I98" t="s">
        <v>676</v>
      </c>
      <c r="K98" t="s">
        <v>6192</v>
      </c>
    </row>
    <row r="99" spans="1:11" x14ac:dyDescent="0.2">
      <c r="A99" t="s">
        <v>6194</v>
      </c>
      <c r="B99">
        <v>1462</v>
      </c>
      <c r="C99" t="s">
        <v>4343</v>
      </c>
      <c r="D99" t="s">
        <v>678</v>
      </c>
      <c r="E99" t="s">
        <v>4440</v>
      </c>
      <c r="F99" t="s">
        <v>677</v>
      </c>
      <c r="G99" t="s">
        <v>6195</v>
      </c>
      <c r="H99" t="s">
        <v>484</v>
      </c>
      <c r="I99" t="s">
        <v>678</v>
      </c>
      <c r="K99" t="s">
        <v>6194</v>
      </c>
    </row>
    <row r="100" spans="1:11" x14ac:dyDescent="0.2">
      <c r="A100" t="s">
        <v>6196</v>
      </c>
      <c r="B100">
        <v>1463</v>
      </c>
      <c r="C100" t="s">
        <v>4343</v>
      </c>
      <c r="D100" t="s">
        <v>680</v>
      </c>
      <c r="E100" t="s">
        <v>4440</v>
      </c>
      <c r="F100" t="s">
        <v>679</v>
      </c>
      <c r="G100" t="s">
        <v>6197</v>
      </c>
      <c r="H100" t="s">
        <v>484</v>
      </c>
      <c r="I100" t="s">
        <v>680</v>
      </c>
      <c r="K100" t="s">
        <v>6196</v>
      </c>
    </row>
    <row r="101" spans="1:11" x14ac:dyDescent="0.2">
      <c r="A101" t="s">
        <v>6198</v>
      </c>
      <c r="B101">
        <v>1464</v>
      </c>
      <c r="C101" t="s">
        <v>4343</v>
      </c>
      <c r="D101" t="s">
        <v>682</v>
      </c>
      <c r="E101" t="s">
        <v>4440</v>
      </c>
      <c r="F101" t="s">
        <v>681</v>
      </c>
      <c r="G101" t="s">
        <v>6199</v>
      </c>
      <c r="H101" t="s">
        <v>484</v>
      </c>
      <c r="I101" t="s">
        <v>682</v>
      </c>
      <c r="K101" t="s">
        <v>6198</v>
      </c>
    </row>
    <row r="102" spans="1:11" x14ac:dyDescent="0.2">
      <c r="A102" t="s">
        <v>6200</v>
      </c>
      <c r="B102">
        <v>1465</v>
      </c>
      <c r="C102" t="s">
        <v>4343</v>
      </c>
      <c r="D102" t="s">
        <v>684</v>
      </c>
      <c r="E102" t="s">
        <v>4440</v>
      </c>
      <c r="F102" t="s">
        <v>683</v>
      </c>
      <c r="G102" t="s">
        <v>6201</v>
      </c>
      <c r="H102" t="s">
        <v>484</v>
      </c>
      <c r="I102" t="s">
        <v>684</v>
      </c>
      <c r="K102" t="s">
        <v>6200</v>
      </c>
    </row>
    <row r="103" spans="1:11" x14ac:dyDescent="0.2">
      <c r="A103" t="s">
        <v>6202</v>
      </c>
      <c r="B103">
        <v>1468</v>
      </c>
      <c r="C103" t="s">
        <v>4343</v>
      </c>
      <c r="D103" t="s">
        <v>686</v>
      </c>
      <c r="E103" t="s">
        <v>4440</v>
      </c>
      <c r="F103" t="s">
        <v>685</v>
      </c>
      <c r="G103" t="s">
        <v>6203</v>
      </c>
      <c r="H103" t="s">
        <v>484</v>
      </c>
      <c r="I103" t="s">
        <v>686</v>
      </c>
      <c r="K103" t="s">
        <v>6202</v>
      </c>
    </row>
    <row r="104" spans="1:11" x14ac:dyDescent="0.2">
      <c r="A104" t="s">
        <v>6204</v>
      </c>
      <c r="B104">
        <v>1469</v>
      </c>
      <c r="C104" t="s">
        <v>4343</v>
      </c>
      <c r="D104" t="s">
        <v>688</v>
      </c>
      <c r="E104" t="s">
        <v>4440</v>
      </c>
      <c r="F104" t="s">
        <v>687</v>
      </c>
      <c r="G104" t="s">
        <v>6205</v>
      </c>
      <c r="H104" t="s">
        <v>484</v>
      </c>
      <c r="I104" t="s">
        <v>688</v>
      </c>
      <c r="K104" t="s">
        <v>6204</v>
      </c>
    </row>
    <row r="105" spans="1:11" x14ac:dyDescent="0.2">
      <c r="A105" t="s">
        <v>6206</v>
      </c>
      <c r="B105">
        <v>1470</v>
      </c>
      <c r="C105" t="s">
        <v>4343</v>
      </c>
      <c r="D105" t="s">
        <v>690</v>
      </c>
      <c r="E105" t="s">
        <v>4440</v>
      </c>
      <c r="F105" t="s">
        <v>689</v>
      </c>
      <c r="G105" t="s">
        <v>6207</v>
      </c>
      <c r="H105" t="s">
        <v>484</v>
      </c>
      <c r="I105" t="s">
        <v>690</v>
      </c>
      <c r="K105" t="s">
        <v>6206</v>
      </c>
    </row>
    <row r="106" spans="1:11" x14ac:dyDescent="0.2">
      <c r="A106" t="s">
        <v>6208</v>
      </c>
      <c r="B106">
        <v>1471</v>
      </c>
      <c r="C106" t="s">
        <v>4343</v>
      </c>
      <c r="D106" t="s">
        <v>692</v>
      </c>
      <c r="E106" t="s">
        <v>4440</v>
      </c>
      <c r="F106" t="s">
        <v>691</v>
      </c>
      <c r="G106" t="s">
        <v>6209</v>
      </c>
      <c r="H106" t="s">
        <v>484</v>
      </c>
      <c r="I106" t="s">
        <v>692</v>
      </c>
      <c r="K106" t="s">
        <v>6208</v>
      </c>
    </row>
    <row r="107" spans="1:11" x14ac:dyDescent="0.2">
      <c r="A107" t="s">
        <v>6210</v>
      </c>
      <c r="B107">
        <v>1472</v>
      </c>
      <c r="C107" t="s">
        <v>4343</v>
      </c>
      <c r="D107" t="s">
        <v>694</v>
      </c>
      <c r="E107" t="s">
        <v>4440</v>
      </c>
      <c r="F107" t="s">
        <v>693</v>
      </c>
      <c r="G107" t="s">
        <v>6211</v>
      </c>
      <c r="H107" t="s">
        <v>484</v>
      </c>
      <c r="I107" t="s">
        <v>694</v>
      </c>
      <c r="K107" t="s">
        <v>6210</v>
      </c>
    </row>
    <row r="108" spans="1:11" x14ac:dyDescent="0.2">
      <c r="A108" t="s">
        <v>6212</v>
      </c>
      <c r="B108">
        <v>1481</v>
      </c>
      <c r="C108" t="s">
        <v>4343</v>
      </c>
      <c r="D108" t="s">
        <v>696</v>
      </c>
      <c r="E108" t="s">
        <v>4440</v>
      </c>
      <c r="F108" t="s">
        <v>695</v>
      </c>
      <c r="G108" t="s">
        <v>6213</v>
      </c>
      <c r="H108" t="s">
        <v>484</v>
      </c>
      <c r="I108" t="s">
        <v>696</v>
      </c>
      <c r="K108" t="s">
        <v>6212</v>
      </c>
    </row>
    <row r="109" spans="1:11" x14ac:dyDescent="0.2">
      <c r="A109" t="s">
        <v>6214</v>
      </c>
      <c r="B109">
        <v>1482</v>
      </c>
      <c r="C109" t="s">
        <v>4343</v>
      </c>
      <c r="D109" t="s">
        <v>698</v>
      </c>
      <c r="E109" t="s">
        <v>4440</v>
      </c>
      <c r="F109" t="s">
        <v>697</v>
      </c>
      <c r="G109" t="s">
        <v>6215</v>
      </c>
      <c r="H109" t="s">
        <v>484</v>
      </c>
      <c r="I109" t="s">
        <v>698</v>
      </c>
      <c r="K109" t="s">
        <v>6214</v>
      </c>
    </row>
    <row r="110" spans="1:11" x14ac:dyDescent="0.2">
      <c r="A110" t="s">
        <v>6216</v>
      </c>
      <c r="B110">
        <v>1483</v>
      </c>
      <c r="C110" t="s">
        <v>4343</v>
      </c>
      <c r="D110" t="s">
        <v>700</v>
      </c>
      <c r="E110" t="s">
        <v>4440</v>
      </c>
      <c r="F110" t="s">
        <v>699</v>
      </c>
      <c r="G110" t="s">
        <v>6217</v>
      </c>
      <c r="H110" t="s">
        <v>484</v>
      </c>
      <c r="I110" t="s">
        <v>700</v>
      </c>
      <c r="K110" t="s">
        <v>6216</v>
      </c>
    </row>
    <row r="111" spans="1:11" x14ac:dyDescent="0.2">
      <c r="A111" t="s">
        <v>6218</v>
      </c>
      <c r="B111">
        <v>1484</v>
      </c>
      <c r="C111" t="s">
        <v>4343</v>
      </c>
      <c r="D111" t="s">
        <v>702</v>
      </c>
      <c r="E111" t="s">
        <v>4440</v>
      </c>
      <c r="F111" t="s">
        <v>701</v>
      </c>
      <c r="G111" t="s">
        <v>6219</v>
      </c>
      <c r="H111" t="s">
        <v>484</v>
      </c>
      <c r="I111" t="s">
        <v>702</v>
      </c>
      <c r="K111" t="s">
        <v>6218</v>
      </c>
    </row>
    <row r="112" spans="1:11" x14ac:dyDescent="0.2">
      <c r="A112" t="s">
        <v>6220</v>
      </c>
      <c r="B112">
        <v>1485</v>
      </c>
      <c r="C112" t="s">
        <v>4343</v>
      </c>
      <c r="D112" t="s">
        <v>704</v>
      </c>
      <c r="E112" t="s">
        <v>4440</v>
      </c>
      <c r="F112" t="s">
        <v>703</v>
      </c>
      <c r="G112" t="s">
        <v>6221</v>
      </c>
      <c r="H112" t="s">
        <v>484</v>
      </c>
      <c r="I112" t="s">
        <v>704</v>
      </c>
      <c r="K112" t="s">
        <v>6220</v>
      </c>
    </row>
    <row r="113" spans="1:11" x14ac:dyDescent="0.2">
      <c r="A113" t="s">
        <v>6222</v>
      </c>
      <c r="B113">
        <v>1486</v>
      </c>
      <c r="C113" t="s">
        <v>4343</v>
      </c>
      <c r="D113" t="s">
        <v>706</v>
      </c>
      <c r="E113" t="s">
        <v>4440</v>
      </c>
      <c r="F113" t="s">
        <v>705</v>
      </c>
      <c r="G113" t="s">
        <v>6223</v>
      </c>
      <c r="H113" t="s">
        <v>484</v>
      </c>
      <c r="I113" t="s">
        <v>706</v>
      </c>
      <c r="K113" t="s">
        <v>6222</v>
      </c>
    </row>
    <row r="114" spans="1:11" x14ac:dyDescent="0.2">
      <c r="A114" t="s">
        <v>6224</v>
      </c>
      <c r="B114">
        <v>1487</v>
      </c>
      <c r="C114" t="s">
        <v>4343</v>
      </c>
      <c r="D114" t="s">
        <v>708</v>
      </c>
      <c r="E114" t="s">
        <v>4440</v>
      </c>
      <c r="F114" t="s">
        <v>707</v>
      </c>
      <c r="G114" t="s">
        <v>6225</v>
      </c>
      <c r="H114" t="s">
        <v>484</v>
      </c>
      <c r="I114" t="s">
        <v>708</v>
      </c>
      <c r="K114" t="s">
        <v>6224</v>
      </c>
    </row>
    <row r="115" spans="1:11" x14ac:dyDescent="0.2">
      <c r="A115" t="s">
        <v>6226</v>
      </c>
      <c r="B115">
        <v>1511</v>
      </c>
      <c r="C115" t="s">
        <v>4343</v>
      </c>
      <c r="D115" t="s">
        <v>710</v>
      </c>
      <c r="E115" t="s">
        <v>4440</v>
      </c>
      <c r="F115" t="s">
        <v>709</v>
      </c>
      <c r="G115" t="s">
        <v>6227</v>
      </c>
      <c r="H115" t="s">
        <v>484</v>
      </c>
      <c r="I115" t="s">
        <v>710</v>
      </c>
      <c r="K115" t="s">
        <v>6226</v>
      </c>
    </row>
    <row r="116" spans="1:11" x14ac:dyDescent="0.2">
      <c r="A116" t="s">
        <v>6228</v>
      </c>
      <c r="B116">
        <v>1512</v>
      </c>
      <c r="C116" t="s">
        <v>4343</v>
      </c>
      <c r="D116" t="s">
        <v>712</v>
      </c>
      <c r="E116" t="s">
        <v>4440</v>
      </c>
      <c r="F116" t="s">
        <v>711</v>
      </c>
      <c r="G116" t="s">
        <v>6229</v>
      </c>
      <c r="H116" t="s">
        <v>484</v>
      </c>
      <c r="I116" t="s">
        <v>712</v>
      </c>
      <c r="K116" t="s">
        <v>6228</v>
      </c>
    </row>
    <row r="117" spans="1:11" x14ac:dyDescent="0.2">
      <c r="A117" t="s">
        <v>6230</v>
      </c>
      <c r="B117">
        <v>1513</v>
      </c>
      <c r="C117" t="s">
        <v>4343</v>
      </c>
      <c r="D117" t="s">
        <v>714</v>
      </c>
      <c r="E117" t="s">
        <v>4440</v>
      </c>
      <c r="F117" t="s">
        <v>713</v>
      </c>
      <c r="G117" t="s">
        <v>6231</v>
      </c>
      <c r="H117" t="s">
        <v>484</v>
      </c>
      <c r="I117" t="s">
        <v>714</v>
      </c>
      <c r="K117" t="s">
        <v>6230</v>
      </c>
    </row>
    <row r="118" spans="1:11" x14ac:dyDescent="0.2">
      <c r="A118" t="s">
        <v>6232</v>
      </c>
      <c r="B118">
        <v>1514</v>
      </c>
      <c r="C118" t="s">
        <v>4343</v>
      </c>
      <c r="D118" t="s">
        <v>716</v>
      </c>
      <c r="E118" t="s">
        <v>4440</v>
      </c>
      <c r="F118" t="s">
        <v>715</v>
      </c>
      <c r="G118" t="s">
        <v>6233</v>
      </c>
      <c r="H118" t="s">
        <v>484</v>
      </c>
      <c r="I118" t="s">
        <v>716</v>
      </c>
      <c r="K118" t="s">
        <v>6232</v>
      </c>
    </row>
    <row r="119" spans="1:11" x14ac:dyDescent="0.2">
      <c r="A119" t="s">
        <v>6234</v>
      </c>
      <c r="B119">
        <v>1516</v>
      </c>
      <c r="C119" t="s">
        <v>4343</v>
      </c>
      <c r="D119" t="s">
        <v>718</v>
      </c>
      <c r="E119" t="s">
        <v>4440</v>
      </c>
      <c r="F119" t="s">
        <v>717</v>
      </c>
      <c r="G119" t="s">
        <v>6235</v>
      </c>
      <c r="H119" t="s">
        <v>484</v>
      </c>
      <c r="I119" t="s">
        <v>718</v>
      </c>
      <c r="K119" t="s">
        <v>6234</v>
      </c>
    </row>
    <row r="120" spans="1:11" x14ac:dyDescent="0.2">
      <c r="A120" t="s">
        <v>6236</v>
      </c>
      <c r="B120">
        <v>1517</v>
      </c>
      <c r="C120" t="s">
        <v>4343</v>
      </c>
      <c r="D120" t="s">
        <v>720</v>
      </c>
      <c r="E120" t="s">
        <v>4440</v>
      </c>
      <c r="F120" t="s">
        <v>719</v>
      </c>
      <c r="G120" t="s">
        <v>6237</v>
      </c>
      <c r="H120" t="s">
        <v>484</v>
      </c>
      <c r="I120" t="s">
        <v>720</v>
      </c>
      <c r="K120" t="s">
        <v>6236</v>
      </c>
    </row>
    <row r="121" spans="1:11" x14ac:dyDescent="0.2">
      <c r="A121" t="s">
        <v>6238</v>
      </c>
      <c r="B121">
        <v>1518</v>
      </c>
      <c r="C121" t="s">
        <v>4343</v>
      </c>
      <c r="D121" t="s">
        <v>722</v>
      </c>
      <c r="E121" t="s">
        <v>4440</v>
      </c>
      <c r="F121" t="s">
        <v>721</v>
      </c>
      <c r="G121" t="s">
        <v>6239</v>
      </c>
      <c r="H121" t="s">
        <v>484</v>
      </c>
      <c r="I121" t="s">
        <v>722</v>
      </c>
      <c r="K121" t="s">
        <v>6238</v>
      </c>
    </row>
    <row r="122" spans="1:11" x14ac:dyDescent="0.2">
      <c r="A122" t="s">
        <v>6240</v>
      </c>
      <c r="B122">
        <v>1519</v>
      </c>
      <c r="C122" t="s">
        <v>4343</v>
      </c>
      <c r="D122" t="s">
        <v>724</v>
      </c>
      <c r="E122" t="s">
        <v>4440</v>
      </c>
      <c r="F122" t="s">
        <v>723</v>
      </c>
      <c r="G122" t="s">
        <v>6241</v>
      </c>
      <c r="H122" t="s">
        <v>484</v>
      </c>
      <c r="I122" t="s">
        <v>724</v>
      </c>
      <c r="K122" t="s">
        <v>6240</v>
      </c>
    </row>
    <row r="123" spans="1:11" x14ac:dyDescent="0.2">
      <c r="A123" t="s">
        <v>6242</v>
      </c>
      <c r="B123">
        <v>1520</v>
      </c>
      <c r="C123" t="s">
        <v>4343</v>
      </c>
      <c r="D123" t="s">
        <v>726</v>
      </c>
      <c r="E123" t="s">
        <v>4440</v>
      </c>
      <c r="F123" t="s">
        <v>725</v>
      </c>
      <c r="G123" t="s">
        <v>6243</v>
      </c>
      <c r="H123" t="s">
        <v>484</v>
      </c>
      <c r="I123" t="s">
        <v>726</v>
      </c>
      <c r="K123" t="s">
        <v>6242</v>
      </c>
    </row>
    <row r="124" spans="1:11" x14ac:dyDescent="0.2">
      <c r="A124" t="s">
        <v>6244</v>
      </c>
      <c r="B124">
        <v>1543</v>
      </c>
      <c r="C124" t="s">
        <v>4343</v>
      </c>
      <c r="D124" t="s">
        <v>728</v>
      </c>
      <c r="E124" t="s">
        <v>4440</v>
      </c>
      <c r="F124" t="s">
        <v>727</v>
      </c>
      <c r="G124" t="s">
        <v>6245</v>
      </c>
      <c r="H124" t="s">
        <v>484</v>
      </c>
      <c r="I124" t="s">
        <v>728</v>
      </c>
      <c r="K124" t="s">
        <v>6244</v>
      </c>
    </row>
    <row r="125" spans="1:11" x14ac:dyDescent="0.2">
      <c r="A125" t="s">
        <v>6246</v>
      </c>
      <c r="B125">
        <v>1544</v>
      </c>
      <c r="C125" t="s">
        <v>4343</v>
      </c>
      <c r="D125" t="s">
        <v>730</v>
      </c>
      <c r="E125" t="s">
        <v>4440</v>
      </c>
      <c r="F125" t="s">
        <v>729</v>
      </c>
      <c r="G125" t="s">
        <v>6247</v>
      </c>
      <c r="H125" t="s">
        <v>484</v>
      </c>
      <c r="I125" t="s">
        <v>730</v>
      </c>
      <c r="K125" t="s">
        <v>6246</v>
      </c>
    </row>
    <row r="126" spans="1:11" x14ac:dyDescent="0.2">
      <c r="A126" t="s">
        <v>6248</v>
      </c>
      <c r="B126">
        <v>1545</v>
      </c>
      <c r="C126" t="s">
        <v>4343</v>
      </c>
      <c r="D126" t="s">
        <v>732</v>
      </c>
      <c r="E126" t="s">
        <v>4440</v>
      </c>
      <c r="F126" t="s">
        <v>731</v>
      </c>
      <c r="G126" t="s">
        <v>6249</v>
      </c>
      <c r="H126" t="s">
        <v>484</v>
      </c>
      <c r="I126" t="s">
        <v>732</v>
      </c>
      <c r="K126" t="s">
        <v>6248</v>
      </c>
    </row>
    <row r="127" spans="1:11" x14ac:dyDescent="0.2">
      <c r="A127" t="s">
        <v>6250</v>
      </c>
      <c r="B127">
        <v>1546</v>
      </c>
      <c r="C127" t="s">
        <v>4343</v>
      </c>
      <c r="D127" t="s">
        <v>734</v>
      </c>
      <c r="E127" t="s">
        <v>4440</v>
      </c>
      <c r="F127" t="s">
        <v>733</v>
      </c>
      <c r="G127" t="s">
        <v>6251</v>
      </c>
      <c r="H127" t="s">
        <v>484</v>
      </c>
      <c r="I127" t="s">
        <v>734</v>
      </c>
      <c r="K127" t="s">
        <v>6250</v>
      </c>
    </row>
    <row r="128" spans="1:11" x14ac:dyDescent="0.2">
      <c r="A128" t="s">
        <v>6252</v>
      </c>
      <c r="B128">
        <v>1547</v>
      </c>
      <c r="C128" t="s">
        <v>4343</v>
      </c>
      <c r="D128" t="s">
        <v>736</v>
      </c>
      <c r="E128" t="s">
        <v>4440</v>
      </c>
      <c r="F128" t="s">
        <v>735</v>
      </c>
      <c r="G128" t="s">
        <v>6253</v>
      </c>
      <c r="H128" t="s">
        <v>484</v>
      </c>
      <c r="I128" t="s">
        <v>736</v>
      </c>
      <c r="K128" t="s">
        <v>6252</v>
      </c>
    </row>
    <row r="129" spans="1:11" x14ac:dyDescent="0.2">
      <c r="A129" t="s">
        <v>6254</v>
      </c>
      <c r="B129">
        <v>1549</v>
      </c>
      <c r="C129" t="s">
        <v>4343</v>
      </c>
      <c r="D129" t="s">
        <v>738</v>
      </c>
      <c r="E129" t="s">
        <v>4440</v>
      </c>
      <c r="F129" t="s">
        <v>737</v>
      </c>
      <c r="G129" t="s">
        <v>6255</v>
      </c>
      <c r="H129" t="s">
        <v>484</v>
      </c>
      <c r="I129" t="s">
        <v>738</v>
      </c>
      <c r="K129" t="s">
        <v>6254</v>
      </c>
    </row>
    <row r="130" spans="1:11" x14ac:dyDescent="0.2">
      <c r="A130" t="s">
        <v>6256</v>
      </c>
      <c r="B130">
        <v>1550</v>
      </c>
      <c r="C130" t="s">
        <v>4343</v>
      </c>
      <c r="D130" t="s">
        <v>740</v>
      </c>
      <c r="E130" t="s">
        <v>4440</v>
      </c>
      <c r="F130" t="s">
        <v>739</v>
      </c>
      <c r="G130" t="s">
        <v>6257</v>
      </c>
      <c r="H130" t="s">
        <v>484</v>
      </c>
      <c r="I130" t="s">
        <v>740</v>
      </c>
      <c r="K130" t="s">
        <v>6256</v>
      </c>
    </row>
    <row r="131" spans="1:11" x14ac:dyDescent="0.2">
      <c r="A131" t="s">
        <v>6258</v>
      </c>
      <c r="B131">
        <v>1552</v>
      </c>
      <c r="C131" t="s">
        <v>4343</v>
      </c>
      <c r="D131" t="s">
        <v>742</v>
      </c>
      <c r="E131" t="s">
        <v>4440</v>
      </c>
      <c r="F131" t="s">
        <v>741</v>
      </c>
      <c r="G131" t="s">
        <v>6259</v>
      </c>
      <c r="H131" t="s">
        <v>484</v>
      </c>
      <c r="I131" t="s">
        <v>742</v>
      </c>
      <c r="K131" t="s">
        <v>6258</v>
      </c>
    </row>
    <row r="132" spans="1:11" x14ac:dyDescent="0.2">
      <c r="A132" t="s">
        <v>6260</v>
      </c>
      <c r="B132">
        <v>1555</v>
      </c>
      <c r="C132" t="s">
        <v>4343</v>
      </c>
      <c r="D132" t="s">
        <v>744</v>
      </c>
      <c r="E132" t="s">
        <v>4440</v>
      </c>
      <c r="F132" t="s">
        <v>743</v>
      </c>
      <c r="G132" t="s">
        <v>6261</v>
      </c>
      <c r="H132" t="s">
        <v>484</v>
      </c>
      <c r="I132" t="s">
        <v>744</v>
      </c>
      <c r="K132" t="s">
        <v>6260</v>
      </c>
    </row>
    <row r="133" spans="1:11" x14ac:dyDescent="0.2">
      <c r="A133" t="s">
        <v>6262</v>
      </c>
      <c r="B133">
        <v>1559</v>
      </c>
      <c r="C133" t="s">
        <v>4343</v>
      </c>
      <c r="D133" t="s">
        <v>746</v>
      </c>
      <c r="E133" t="s">
        <v>4440</v>
      </c>
      <c r="F133" t="s">
        <v>745</v>
      </c>
      <c r="G133" t="s">
        <v>6263</v>
      </c>
      <c r="H133" t="s">
        <v>484</v>
      </c>
      <c r="I133" t="s">
        <v>746</v>
      </c>
      <c r="K133" t="s">
        <v>6262</v>
      </c>
    </row>
    <row r="134" spans="1:11" x14ac:dyDescent="0.2">
      <c r="A134" t="s">
        <v>6264</v>
      </c>
      <c r="B134">
        <v>1560</v>
      </c>
      <c r="C134" t="s">
        <v>4343</v>
      </c>
      <c r="D134" t="s">
        <v>748</v>
      </c>
      <c r="E134" t="s">
        <v>4440</v>
      </c>
      <c r="F134" t="s">
        <v>747</v>
      </c>
      <c r="G134" t="s">
        <v>6265</v>
      </c>
      <c r="H134" t="s">
        <v>484</v>
      </c>
      <c r="I134" t="s">
        <v>748</v>
      </c>
      <c r="K134" t="s">
        <v>6264</v>
      </c>
    </row>
    <row r="135" spans="1:11" x14ac:dyDescent="0.2">
      <c r="A135" t="s">
        <v>6266</v>
      </c>
      <c r="B135">
        <v>1561</v>
      </c>
      <c r="C135" t="s">
        <v>4343</v>
      </c>
      <c r="D135" t="s">
        <v>750</v>
      </c>
      <c r="E135" t="s">
        <v>4440</v>
      </c>
      <c r="F135" t="s">
        <v>749</v>
      </c>
      <c r="G135" t="s">
        <v>6267</v>
      </c>
      <c r="H135" t="s">
        <v>484</v>
      </c>
      <c r="I135" t="s">
        <v>750</v>
      </c>
      <c r="K135" t="s">
        <v>6266</v>
      </c>
    </row>
    <row r="136" spans="1:11" x14ac:dyDescent="0.2">
      <c r="A136" t="s">
        <v>6268</v>
      </c>
      <c r="B136">
        <v>1562</v>
      </c>
      <c r="C136" t="s">
        <v>4343</v>
      </c>
      <c r="D136" t="s">
        <v>752</v>
      </c>
      <c r="E136" t="s">
        <v>4440</v>
      </c>
      <c r="F136" t="s">
        <v>751</v>
      </c>
      <c r="G136" t="s">
        <v>6269</v>
      </c>
      <c r="H136" t="s">
        <v>484</v>
      </c>
      <c r="I136" t="s">
        <v>752</v>
      </c>
      <c r="K136" t="s">
        <v>6268</v>
      </c>
    </row>
    <row r="137" spans="1:11" x14ac:dyDescent="0.2">
      <c r="A137" t="s">
        <v>6270</v>
      </c>
      <c r="B137">
        <v>1563</v>
      </c>
      <c r="C137" t="s">
        <v>4343</v>
      </c>
      <c r="D137" t="s">
        <v>754</v>
      </c>
      <c r="E137" t="s">
        <v>4440</v>
      </c>
      <c r="F137" t="s">
        <v>753</v>
      </c>
      <c r="G137" t="s">
        <v>6271</v>
      </c>
      <c r="H137" t="s">
        <v>484</v>
      </c>
      <c r="I137" t="s">
        <v>754</v>
      </c>
      <c r="K137" t="s">
        <v>6270</v>
      </c>
    </row>
    <row r="138" spans="1:11" x14ac:dyDescent="0.2">
      <c r="A138" t="s">
        <v>6272</v>
      </c>
      <c r="B138">
        <v>1564</v>
      </c>
      <c r="C138" t="s">
        <v>4343</v>
      </c>
      <c r="D138" t="s">
        <v>756</v>
      </c>
      <c r="E138" t="s">
        <v>4440</v>
      </c>
      <c r="F138" t="s">
        <v>755</v>
      </c>
      <c r="G138" t="s">
        <v>6273</v>
      </c>
      <c r="H138" t="s">
        <v>484</v>
      </c>
      <c r="I138" t="s">
        <v>756</v>
      </c>
      <c r="K138" t="s">
        <v>6272</v>
      </c>
    </row>
    <row r="139" spans="1:11" x14ac:dyDescent="0.2">
      <c r="A139" t="s">
        <v>6274</v>
      </c>
      <c r="B139">
        <v>1571</v>
      </c>
      <c r="C139" t="s">
        <v>4343</v>
      </c>
      <c r="D139" t="s">
        <v>758</v>
      </c>
      <c r="E139" t="s">
        <v>4440</v>
      </c>
      <c r="F139" t="s">
        <v>757</v>
      </c>
      <c r="G139" t="s">
        <v>6275</v>
      </c>
      <c r="H139" t="s">
        <v>484</v>
      </c>
      <c r="I139" t="s">
        <v>758</v>
      </c>
      <c r="K139" t="s">
        <v>6274</v>
      </c>
    </row>
    <row r="140" spans="1:11" x14ac:dyDescent="0.2">
      <c r="A140" t="s">
        <v>6276</v>
      </c>
      <c r="B140">
        <v>1575</v>
      </c>
      <c r="C140" t="s">
        <v>4343</v>
      </c>
      <c r="D140" t="s">
        <v>760</v>
      </c>
      <c r="E140" t="s">
        <v>4440</v>
      </c>
      <c r="F140" t="s">
        <v>759</v>
      </c>
      <c r="G140" t="s">
        <v>6277</v>
      </c>
      <c r="H140" t="s">
        <v>484</v>
      </c>
      <c r="I140" t="s">
        <v>760</v>
      </c>
      <c r="K140" t="s">
        <v>6276</v>
      </c>
    </row>
    <row r="141" spans="1:11" x14ac:dyDescent="0.2">
      <c r="A141" t="s">
        <v>6278</v>
      </c>
      <c r="B141">
        <v>1578</v>
      </c>
      <c r="C141" t="s">
        <v>4343</v>
      </c>
      <c r="D141" t="s">
        <v>762</v>
      </c>
      <c r="E141" t="s">
        <v>4440</v>
      </c>
      <c r="F141" t="s">
        <v>761</v>
      </c>
      <c r="G141" t="s">
        <v>6279</v>
      </c>
      <c r="H141" t="s">
        <v>484</v>
      </c>
      <c r="I141" t="s">
        <v>762</v>
      </c>
      <c r="K141" t="s">
        <v>6278</v>
      </c>
    </row>
    <row r="142" spans="1:11" x14ac:dyDescent="0.2">
      <c r="A142" t="s">
        <v>6280</v>
      </c>
      <c r="B142">
        <v>1581</v>
      </c>
      <c r="C142" t="s">
        <v>4343</v>
      </c>
      <c r="D142" t="s">
        <v>764</v>
      </c>
      <c r="E142" t="s">
        <v>4440</v>
      </c>
      <c r="F142" t="s">
        <v>763</v>
      </c>
      <c r="G142" t="s">
        <v>6281</v>
      </c>
      <c r="H142" t="s">
        <v>484</v>
      </c>
      <c r="I142" t="s">
        <v>764</v>
      </c>
      <c r="K142" t="s">
        <v>6280</v>
      </c>
    </row>
    <row r="143" spans="1:11" x14ac:dyDescent="0.2">
      <c r="A143" t="s">
        <v>6282</v>
      </c>
      <c r="B143">
        <v>1584</v>
      </c>
      <c r="C143" t="s">
        <v>4343</v>
      </c>
      <c r="D143" t="s">
        <v>766</v>
      </c>
      <c r="E143" t="s">
        <v>4440</v>
      </c>
      <c r="F143" t="s">
        <v>765</v>
      </c>
      <c r="G143" t="s">
        <v>6283</v>
      </c>
      <c r="H143" t="s">
        <v>484</v>
      </c>
      <c r="I143" t="s">
        <v>766</v>
      </c>
      <c r="K143" t="s">
        <v>6282</v>
      </c>
    </row>
    <row r="144" spans="1:11" x14ac:dyDescent="0.2">
      <c r="A144" t="s">
        <v>6284</v>
      </c>
      <c r="B144">
        <v>1585</v>
      </c>
      <c r="C144" t="s">
        <v>4343</v>
      </c>
      <c r="D144" t="s">
        <v>768</v>
      </c>
      <c r="E144" t="s">
        <v>4440</v>
      </c>
      <c r="F144" t="s">
        <v>767</v>
      </c>
      <c r="G144" t="s">
        <v>6285</v>
      </c>
      <c r="H144" t="s">
        <v>484</v>
      </c>
      <c r="I144" t="s">
        <v>768</v>
      </c>
      <c r="K144" t="s">
        <v>6284</v>
      </c>
    </row>
    <row r="145" spans="1:11" x14ac:dyDescent="0.2">
      <c r="A145" t="s">
        <v>6286</v>
      </c>
      <c r="B145">
        <v>1586</v>
      </c>
      <c r="C145" t="s">
        <v>4343</v>
      </c>
      <c r="D145" t="s">
        <v>770</v>
      </c>
      <c r="E145" t="s">
        <v>4440</v>
      </c>
      <c r="F145" t="s">
        <v>769</v>
      </c>
      <c r="G145" t="s">
        <v>6287</v>
      </c>
      <c r="H145" t="s">
        <v>484</v>
      </c>
      <c r="I145" t="s">
        <v>770</v>
      </c>
      <c r="K145" t="s">
        <v>6286</v>
      </c>
    </row>
    <row r="146" spans="1:11" x14ac:dyDescent="0.2">
      <c r="A146" t="s">
        <v>6288</v>
      </c>
      <c r="B146">
        <v>1601</v>
      </c>
      <c r="C146" t="s">
        <v>4343</v>
      </c>
      <c r="D146" t="s">
        <v>772</v>
      </c>
      <c r="E146" t="s">
        <v>4440</v>
      </c>
      <c r="F146" t="s">
        <v>771</v>
      </c>
      <c r="G146" t="s">
        <v>6289</v>
      </c>
      <c r="H146" t="s">
        <v>484</v>
      </c>
      <c r="I146" t="s">
        <v>772</v>
      </c>
      <c r="K146" t="s">
        <v>6288</v>
      </c>
    </row>
    <row r="147" spans="1:11" x14ac:dyDescent="0.2">
      <c r="A147" t="s">
        <v>6290</v>
      </c>
      <c r="B147">
        <v>1602</v>
      </c>
      <c r="C147" t="s">
        <v>4343</v>
      </c>
      <c r="D147" t="s">
        <v>774</v>
      </c>
      <c r="E147" t="s">
        <v>4440</v>
      </c>
      <c r="F147" t="s">
        <v>773</v>
      </c>
      <c r="G147" t="s">
        <v>6291</v>
      </c>
      <c r="H147" t="s">
        <v>484</v>
      </c>
      <c r="I147" t="s">
        <v>774</v>
      </c>
      <c r="K147" t="s">
        <v>6290</v>
      </c>
    </row>
    <row r="148" spans="1:11" x14ac:dyDescent="0.2">
      <c r="A148" t="s">
        <v>6292</v>
      </c>
      <c r="B148">
        <v>1604</v>
      </c>
      <c r="C148" t="s">
        <v>4343</v>
      </c>
      <c r="D148" t="s">
        <v>776</v>
      </c>
      <c r="E148" t="s">
        <v>4440</v>
      </c>
      <c r="F148" t="s">
        <v>775</v>
      </c>
      <c r="G148" t="s">
        <v>6293</v>
      </c>
      <c r="H148" t="s">
        <v>484</v>
      </c>
      <c r="I148" t="s">
        <v>776</v>
      </c>
      <c r="K148" t="s">
        <v>6292</v>
      </c>
    </row>
    <row r="149" spans="1:11" x14ac:dyDescent="0.2">
      <c r="A149" t="s">
        <v>6294</v>
      </c>
      <c r="B149">
        <v>1607</v>
      </c>
      <c r="C149" t="s">
        <v>4343</v>
      </c>
      <c r="D149" t="s">
        <v>778</v>
      </c>
      <c r="E149" t="s">
        <v>4440</v>
      </c>
      <c r="F149" t="s">
        <v>777</v>
      </c>
      <c r="G149" t="s">
        <v>6295</v>
      </c>
      <c r="H149" t="s">
        <v>484</v>
      </c>
      <c r="I149" t="s">
        <v>778</v>
      </c>
      <c r="K149" t="s">
        <v>6294</v>
      </c>
    </row>
    <row r="150" spans="1:11" x14ac:dyDescent="0.2">
      <c r="A150" t="s">
        <v>6296</v>
      </c>
      <c r="B150">
        <v>1608</v>
      </c>
      <c r="C150" t="s">
        <v>4343</v>
      </c>
      <c r="D150" t="s">
        <v>780</v>
      </c>
      <c r="E150" t="s">
        <v>4440</v>
      </c>
      <c r="F150" t="s">
        <v>779</v>
      </c>
      <c r="G150" t="s">
        <v>6297</v>
      </c>
      <c r="H150" t="s">
        <v>484</v>
      </c>
      <c r="I150" t="s">
        <v>780</v>
      </c>
      <c r="K150" t="s">
        <v>6296</v>
      </c>
    </row>
    <row r="151" spans="1:11" x14ac:dyDescent="0.2">
      <c r="A151" t="s">
        <v>6298</v>
      </c>
      <c r="B151">
        <v>1609</v>
      </c>
      <c r="C151" t="s">
        <v>4343</v>
      </c>
      <c r="D151" t="s">
        <v>782</v>
      </c>
      <c r="E151" t="s">
        <v>4440</v>
      </c>
      <c r="F151" t="s">
        <v>781</v>
      </c>
      <c r="G151" t="s">
        <v>6299</v>
      </c>
      <c r="H151" t="s">
        <v>484</v>
      </c>
      <c r="I151" t="s">
        <v>782</v>
      </c>
      <c r="K151" t="s">
        <v>6298</v>
      </c>
    </row>
    <row r="152" spans="1:11" x14ac:dyDescent="0.2">
      <c r="A152" t="s">
        <v>6300</v>
      </c>
      <c r="B152">
        <v>1610</v>
      </c>
      <c r="C152" t="s">
        <v>4343</v>
      </c>
      <c r="D152" t="s">
        <v>784</v>
      </c>
      <c r="E152" t="s">
        <v>4440</v>
      </c>
      <c r="F152" t="s">
        <v>783</v>
      </c>
      <c r="G152" t="s">
        <v>6301</v>
      </c>
      <c r="H152" t="s">
        <v>484</v>
      </c>
      <c r="I152" t="s">
        <v>784</v>
      </c>
      <c r="K152" t="s">
        <v>6300</v>
      </c>
    </row>
    <row r="153" spans="1:11" x14ac:dyDescent="0.2">
      <c r="A153" t="s">
        <v>6302</v>
      </c>
      <c r="B153">
        <v>1631</v>
      </c>
      <c r="C153" t="s">
        <v>4343</v>
      </c>
      <c r="D153" t="s">
        <v>786</v>
      </c>
      <c r="E153" t="s">
        <v>4440</v>
      </c>
      <c r="F153" t="s">
        <v>785</v>
      </c>
      <c r="G153" t="s">
        <v>6303</v>
      </c>
      <c r="H153" t="s">
        <v>484</v>
      </c>
      <c r="I153" t="s">
        <v>786</v>
      </c>
      <c r="K153" t="s">
        <v>6302</v>
      </c>
    </row>
    <row r="154" spans="1:11" x14ac:dyDescent="0.2">
      <c r="A154" t="s">
        <v>6304</v>
      </c>
      <c r="B154">
        <v>1632</v>
      </c>
      <c r="C154" t="s">
        <v>4343</v>
      </c>
      <c r="D154" t="s">
        <v>788</v>
      </c>
      <c r="E154" t="s">
        <v>4440</v>
      </c>
      <c r="F154" t="s">
        <v>787</v>
      </c>
      <c r="G154" t="s">
        <v>6305</v>
      </c>
      <c r="H154" t="s">
        <v>484</v>
      </c>
      <c r="I154" t="s">
        <v>788</v>
      </c>
      <c r="K154" t="s">
        <v>6304</v>
      </c>
    </row>
    <row r="155" spans="1:11" x14ac:dyDescent="0.2">
      <c r="A155" t="s">
        <v>6306</v>
      </c>
      <c r="B155">
        <v>1633</v>
      </c>
      <c r="C155" t="s">
        <v>4343</v>
      </c>
      <c r="D155" t="s">
        <v>790</v>
      </c>
      <c r="E155" t="s">
        <v>4440</v>
      </c>
      <c r="F155" t="s">
        <v>789</v>
      </c>
      <c r="G155" t="s">
        <v>6307</v>
      </c>
      <c r="H155" t="s">
        <v>484</v>
      </c>
      <c r="I155" t="s">
        <v>790</v>
      </c>
      <c r="K155" t="s">
        <v>6306</v>
      </c>
    </row>
    <row r="156" spans="1:11" x14ac:dyDescent="0.2">
      <c r="A156" t="s">
        <v>6308</v>
      </c>
      <c r="B156">
        <v>1634</v>
      </c>
      <c r="C156" t="s">
        <v>4343</v>
      </c>
      <c r="D156" t="s">
        <v>792</v>
      </c>
      <c r="E156" t="s">
        <v>4440</v>
      </c>
      <c r="F156" t="s">
        <v>791</v>
      </c>
      <c r="G156" t="s">
        <v>6309</v>
      </c>
      <c r="H156" t="s">
        <v>484</v>
      </c>
      <c r="I156" t="s">
        <v>792</v>
      </c>
      <c r="K156" t="s">
        <v>6308</v>
      </c>
    </row>
    <row r="157" spans="1:11" x14ac:dyDescent="0.2">
      <c r="A157" t="s">
        <v>6310</v>
      </c>
      <c r="B157">
        <v>1635</v>
      </c>
      <c r="C157" t="s">
        <v>4343</v>
      </c>
      <c r="D157" t="s">
        <v>794</v>
      </c>
      <c r="E157" t="s">
        <v>4440</v>
      </c>
      <c r="F157" t="s">
        <v>793</v>
      </c>
      <c r="G157" t="s">
        <v>6311</v>
      </c>
      <c r="H157" t="s">
        <v>484</v>
      </c>
      <c r="I157" t="s">
        <v>794</v>
      </c>
      <c r="K157" t="s">
        <v>6310</v>
      </c>
    </row>
    <row r="158" spans="1:11" x14ac:dyDescent="0.2">
      <c r="A158" t="s">
        <v>6312</v>
      </c>
      <c r="B158">
        <v>1636</v>
      </c>
      <c r="C158" t="s">
        <v>4343</v>
      </c>
      <c r="D158" t="s">
        <v>796</v>
      </c>
      <c r="E158" t="s">
        <v>4440</v>
      </c>
      <c r="F158" t="s">
        <v>795</v>
      </c>
      <c r="G158" t="s">
        <v>6313</v>
      </c>
      <c r="H158" t="s">
        <v>484</v>
      </c>
      <c r="I158" t="s">
        <v>796</v>
      </c>
      <c r="K158" t="s">
        <v>6312</v>
      </c>
    </row>
    <row r="159" spans="1:11" x14ac:dyDescent="0.2">
      <c r="A159" t="s">
        <v>6314</v>
      </c>
      <c r="B159">
        <v>1637</v>
      </c>
      <c r="C159" t="s">
        <v>4343</v>
      </c>
      <c r="D159" t="s">
        <v>798</v>
      </c>
      <c r="E159" t="s">
        <v>4440</v>
      </c>
      <c r="F159" t="s">
        <v>797</v>
      </c>
      <c r="G159" t="s">
        <v>6315</v>
      </c>
      <c r="H159" t="s">
        <v>484</v>
      </c>
      <c r="I159" t="s">
        <v>798</v>
      </c>
      <c r="K159" t="s">
        <v>6314</v>
      </c>
    </row>
    <row r="160" spans="1:11" x14ac:dyDescent="0.2">
      <c r="A160" t="s">
        <v>6316</v>
      </c>
      <c r="B160">
        <v>1638</v>
      </c>
      <c r="C160" t="s">
        <v>4343</v>
      </c>
      <c r="D160" t="s">
        <v>800</v>
      </c>
      <c r="E160" t="s">
        <v>4440</v>
      </c>
      <c r="F160" t="s">
        <v>799</v>
      </c>
      <c r="G160" t="s">
        <v>6317</v>
      </c>
      <c r="H160" t="s">
        <v>484</v>
      </c>
      <c r="I160" t="s">
        <v>800</v>
      </c>
      <c r="K160" t="s">
        <v>6316</v>
      </c>
    </row>
    <row r="161" spans="1:11" x14ac:dyDescent="0.2">
      <c r="A161" t="s">
        <v>6318</v>
      </c>
      <c r="B161">
        <v>1639</v>
      </c>
      <c r="C161" t="s">
        <v>4343</v>
      </c>
      <c r="D161" t="s">
        <v>802</v>
      </c>
      <c r="E161" t="s">
        <v>4440</v>
      </c>
      <c r="F161" t="s">
        <v>801</v>
      </c>
      <c r="G161" t="s">
        <v>6319</v>
      </c>
      <c r="H161" t="s">
        <v>484</v>
      </c>
      <c r="I161" t="s">
        <v>802</v>
      </c>
      <c r="K161" t="s">
        <v>6318</v>
      </c>
    </row>
    <row r="162" spans="1:11" x14ac:dyDescent="0.2">
      <c r="A162" t="s">
        <v>6320</v>
      </c>
      <c r="B162">
        <v>1641</v>
      </c>
      <c r="C162" t="s">
        <v>4343</v>
      </c>
      <c r="D162" t="s">
        <v>804</v>
      </c>
      <c r="E162" t="s">
        <v>4440</v>
      </c>
      <c r="F162" t="s">
        <v>803</v>
      </c>
      <c r="G162" t="s">
        <v>6321</v>
      </c>
      <c r="H162" t="s">
        <v>484</v>
      </c>
      <c r="I162" t="s">
        <v>804</v>
      </c>
      <c r="K162" t="s">
        <v>6320</v>
      </c>
    </row>
    <row r="163" spans="1:11" x14ac:dyDescent="0.2">
      <c r="A163" t="s">
        <v>6322</v>
      </c>
      <c r="B163">
        <v>1642</v>
      </c>
      <c r="C163" t="s">
        <v>4343</v>
      </c>
      <c r="D163" t="s">
        <v>806</v>
      </c>
      <c r="E163" t="s">
        <v>4440</v>
      </c>
      <c r="F163" t="s">
        <v>805</v>
      </c>
      <c r="G163" t="s">
        <v>6323</v>
      </c>
      <c r="H163" t="s">
        <v>484</v>
      </c>
      <c r="I163" t="s">
        <v>806</v>
      </c>
      <c r="K163" t="s">
        <v>6322</v>
      </c>
    </row>
    <row r="164" spans="1:11" x14ac:dyDescent="0.2">
      <c r="A164" t="s">
        <v>6324</v>
      </c>
      <c r="B164">
        <v>1643</v>
      </c>
      <c r="C164" t="s">
        <v>4343</v>
      </c>
      <c r="D164" t="s">
        <v>808</v>
      </c>
      <c r="E164" t="s">
        <v>4440</v>
      </c>
      <c r="F164" t="s">
        <v>807</v>
      </c>
      <c r="G164" t="s">
        <v>6325</v>
      </c>
      <c r="H164" t="s">
        <v>484</v>
      </c>
      <c r="I164" t="s">
        <v>808</v>
      </c>
      <c r="K164" t="s">
        <v>6324</v>
      </c>
    </row>
    <row r="165" spans="1:11" x14ac:dyDescent="0.2">
      <c r="A165" t="s">
        <v>6326</v>
      </c>
      <c r="B165">
        <v>1644</v>
      </c>
      <c r="C165" t="s">
        <v>4343</v>
      </c>
      <c r="D165" t="s">
        <v>810</v>
      </c>
      <c r="E165" t="s">
        <v>4440</v>
      </c>
      <c r="F165" t="s">
        <v>809</v>
      </c>
      <c r="G165" t="s">
        <v>6327</v>
      </c>
      <c r="H165" t="s">
        <v>484</v>
      </c>
      <c r="I165" t="s">
        <v>810</v>
      </c>
      <c r="K165" t="s">
        <v>6326</v>
      </c>
    </row>
    <row r="166" spans="1:11" x14ac:dyDescent="0.2">
      <c r="A166" t="s">
        <v>6328</v>
      </c>
      <c r="B166">
        <v>1645</v>
      </c>
      <c r="C166" t="s">
        <v>4343</v>
      </c>
      <c r="D166" t="s">
        <v>812</v>
      </c>
      <c r="E166" t="s">
        <v>4440</v>
      </c>
      <c r="F166" t="s">
        <v>811</v>
      </c>
      <c r="G166" t="s">
        <v>6329</v>
      </c>
      <c r="H166" t="s">
        <v>484</v>
      </c>
      <c r="I166" t="s">
        <v>812</v>
      </c>
      <c r="K166" t="s">
        <v>6328</v>
      </c>
    </row>
    <row r="167" spans="1:11" x14ac:dyDescent="0.2">
      <c r="A167" t="s">
        <v>6330</v>
      </c>
      <c r="B167">
        <v>1646</v>
      </c>
      <c r="C167" t="s">
        <v>4343</v>
      </c>
      <c r="D167" t="s">
        <v>814</v>
      </c>
      <c r="E167" t="s">
        <v>4440</v>
      </c>
      <c r="F167" t="s">
        <v>813</v>
      </c>
      <c r="G167" t="s">
        <v>6331</v>
      </c>
      <c r="H167" t="s">
        <v>484</v>
      </c>
      <c r="I167" t="s">
        <v>814</v>
      </c>
      <c r="K167" t="s">
        <v>6330</v>
      </c>
    </row>
    <row r="168" spans="1:11" x14ac:dyDescent="0.2">
      <c r="A168" t="s">
        <v>6332</v>
      </c>
      <c r="B168">
        <v>1647</v>
      </c>
      <c r="C168" t="s">
        <v>4343</v>
      </c>
      <c r="D168" t="s">
        <v>816</v>
      </c>
      <c r="E168" t="s">
        <v>4440</v>
      </c>
      <c r="F168" t="s">
        <v>815</v>
      </c>
      <c r="G168" t="s">
        <v>6333</v>
      </c>
      <c r="H168" t="s">
        <v>484</v>
      </c>
      <c r="I168" t="s">
        <v>816</v>
      </c>
      <c r="K168" t="s">
        <v>6332</v>
      </c>
    </row>
    <row r="169" spans="1:11" x14ac:dyDescent="0.2">
      <c r="A169" t="s">
        <v>6334</v>
      </c>
      <c r="B169">
        <v>1648</v>
      </c>
      <c r="C169" t="s">
        <v>4343</v>
      </c>
      <c r="D169" t="s">
        <v>818</v>
      </c>
      <c r="E169" t="s">
        <v>4440</v>
      </c>
      <c r="F169" t="s">
        <v>817</v>
      </c>
      <c r="G169" t="s">
        <v>6335</v>
      </c>
      <c r="H169" t="s">
        <v>484</v>
      </c>
      <c r="I169" t="s">
        <v>818</v>
      </c>
      <c r="K169" t="s">
        <v>6334</v>
      </c>
    </row>
    <row r="170" spans="1:11" x14ac:dyDescent="0.2">
      <c r="A170" t="s">
        <v>6336</v>
      </c>
      <c r="B170">
        <v>1649</v>
      </c>
      <c r="C170" t="s">
        <v>4343</v>
      </c>
      <c r="D170" t="s">
        <v>820</v>
      </c>
      <c r="E170" t="s">
        <v>4440</v>
      </c>
      <c r="F170" t="s">
        <v>819</v>
      </c>
      <c r="G170" t="s">
        <v>6337</v>
      </c>
      <c r="H170" t="s">
        <v>484</v>
      </c>
      <c r="I170" t="s">
        <v>820</v>
      </c>
      <c r="K170" t="s">
        <v>6336</v>
      </c>
    </row>
    <row r="171" spans="1:11" x14ac:dyDescent="0.2">
      <c r="A171" t="s">
        <v>6338</v>
      </c>
      <c r="B171">
        <v>1661</v>
      </c>
      <c r="C171" t="s">
        <v>4343</v>
      </c>
      <c r="D171" t="s">
        <v>822</v>
      </c>
      <c r="E171" t="s">
        <v>4440</v>
      </c>
      <c r="F171" t="s">
        <v>821</v>
      </c>
      <c r="G171" t="s">
        <v>6339</v>
      </c>
      <c r="H171" t="s">
        <v>484</v>
      </c>
      <c r="I171" t="s">
        <v>822</v>
      </c>
      <c r="K171" t="s">
        <v>6338</v>
      </c>
    </row>
    <row r="172" spans="1:11" x14ac:dyDescent="0.2">
      <c r="A172" t="s">
        <v>6340</v>
      </c>
      <c r="B172">
        <v>1662</v>
      </c>
      <c r="C172" t="s">
        <v>4343</v>
      </c>
      <c r="D172" t="s">
        <v>824</v>
      </c>
      <c r="E172" t="s">
        <v>4440</v>
      </c>
      <c r="F172" t="s">
        <v>823</v>
      </c>
      <c r="G172" t="s">
        <v>6341</v>
      </c>
      <c r="H172" t="s">
        <v>484</v>
      </c>
      <c r="I172" t="s">
        <v>824</v>
      </c>
      <c r="K172" t="s">
        <v>6340</v>
      </c>
    </row>
    <row r="173" spans="1:11" x14ac:dyDescent="0.2">
      <c r="A173" t="s">
        <v>6342</v>
      </c>
      <c r="B173">
        <v>1663</v>
      </c>
      <c r="C173" t="s">
        <v>4343</v>
      </c>
      <c r="D173" t="s">
        <v>826</v>
      </c>
      <c r="E173" t="s">
        <v>4440</v>
      </c>
      <c r="F173" t="s">
        <v>825</v>
      </c>
      <c r="G173" t="s">
        <v>6343</v>
      </c>
      <c r="H173" t="s">
        <v>484</v>
      </c>
      <c r="I173" t="s">
        <v>826</v>
      </c>
      <c r="K173" t="s">
        <v>6342</v>
      </c>
    </row>
    <row r="174" spans="1:11" x14ac:dyDescent="0.2">
      <c r="A174" t="s">
        <v>6344</v>
      </c>
      <c r="B174">
        <v>1664</v>
      </c>
      <c r="C174" t="s">
        <v>4343</v>
      </c>
      <c r="D174" t="s">
        <v>828</v>
      </c>
      <c r="E174" t="s">
        <v>4440</v>
      </c>
      <c r="F174" t="s">
        <v>827</v>
      </c>
      <c r="G174" t="s">
        <v>6345</v>
      </c>
      <c r="H174" t="s">
        <v>484</v>
      </c>
      <c r="I174" t="s">
        <v>828</v>
      </c>
      <c r="K174" t="s">
        <v>6344</v>
      </c>
    </row>
    <row r="175" spans="1:11" x14ac:dyDescent="0.2">
      <c r="A175" t="s">
        <v>6346</v>
      </c>
      <c r="B175">
        <v>1665</v>
      </c>
      <c r="C175" t="s">
        <v>4343</v>
      </c>
      <c r="D175" t="s">
        <v>830</v>
      </c>
      <c r="E175" t="s">
        <v>4440</v>
      </c>
      <c r="F175" t="s">
        <v>829</v>
      </c>
      <c r="G175" t="s">
        <v>6347</v>
      </c>
      <c r="H175" t="s">
        <v>484</v>
      </c>
      <c r="I175" t="s">
        <v>830</v>
      </c>
      <c r="K175" t="s">
        <v>6346</v>
      </c>
    </row>
    <row r="176" spans="1:11" x14ac:dyDescent="0.2">
      <c r="A176" t="s">
        <v>6348</v>
      </c>
      <c r="B176">
        <v>1667</v>
      </c>
      <c r="C176" t="s">
        <v>4343</v>
      </c>
      <c r="D176" t="s">
        <v>832</v>
      </c>
      <c r="E176" t="s">
        <v>4440</v>
      </c>
      <c r="F176" t="s">
        <v>831</v>
      </c>
      <c r="G176" t="s">
        <v>6349</v>
      </c>
      <c r="H176" t="s">
        <v>484</v>
      </c>
      <c r="I176" t="s">
        <v>832</v>
      </c>
      <c r="K176" t="s">
        <v>6348</v>
      </c>
    </row>
    <row r="177" spans="1:11" x14ac:dyDescent="0.2">
      <c r="A177" t="s">
        <v>6350</v>
      </c>
      <c r="B177">
        <v>1668</v>
      </c>
      <c r="C177" t="s">
        <v>4343</v>
      </c>
      <c r="D177" t="s">
        <v>834</v>
      </c>
      <c r="E177" t="s">
        <v>4440</v>
      </c>
      <c r="F177" t="s">
        <v>833</v>
      </c>
      <c r="G177" t="s">
        <v>6351</v>
      </c>
      <c r="H177" t="s">
        <v>484</v>
      </c>
      <c r="I177" t="s">
        <v>834</v>
      </c>
      <c r="K177" t="s">
        <v>6350</v>
      </c>
    </row>
    <row r="178" spans="1:11" x14ac:dyDescent="0.2">
      <c r="A178" t="s">
        <v>6352</v>
      </c>
      <c r="B178">
        <v>1691</v>
      </c>
      <c r="C178" t="s">
        <v>4343</v>
      </c>
      <c r="D178" t="s">
        <v>836</v>
      </c>
      <c r="E178" t="s">
        <v>4440</v>
      </c>
      <c r="F178" t="s">
        <v>835</v>
      </c>
      <c r="G178" t="s">
        <v>6353</v>
      </c>
      <c r="H178" t="s">
        <v>484</v>
      </c>
      <c r="I178" t="s">
        <v>836</v>
      </c>
      <c r="K178" t="s">
        <v>6352</v>
      </c>
    </row>
    <row r="179" spans="1:11" x14ac:dyDescent="0.2">
      <c r="A179" t="s">
        <v>6354</v>
      </c>
      <c r="B179">
        <v>1692</v>
      </c>
      <c r="C179" t="s">
        <v>4343</v>
      </c>
      <c r="D179" t="s">
        <v>838</v>
      </c>
      <c r="E179" t="s">
        <v>4440</v>
      </c>
      <c r="F179" t="s">
        <v>837</v>
      </c>
      <c r="G179" t="s">
        <v>6355</v>
      </c>
      <c r="H179" t="s">
        <v>484</v>
      </c>
      <c r="I179" t="s">
        <v>838</v>
      </c>
      <c r="K179" t="s">
        <v>6354</v>
      </c>
    </row>
    <row r="180" spans="1:11" x14ac:dyDescent="0.2">
      <c r="A180" t="s">
        <v>6356</v>
      </c>
      <c r="B180">
        <v>1693</v>
      </c>
      <c r="C180" t="s">
        <v>4343</v>
      </c>
      <c r="D180" t="s">
        <v>840</v>
      </c>
      <c r="E180" t="s">
        <v>4440</v>
      </c>
      <c r="F180" t="s">
        <v>839</v>
      </c>
      <c r="G180" t="s">
        <v>6357</v>
      </c>
      <c r="H180" t="s">
        <v>484</v>
      </c>
      <c r="I180" t="s">
        <v>840</v>
      </c>
      <c r="K180" t="s">
        <v>6356</v>
      </c>
    </row>
    <row r="181" spans="1:11" x14ac:dyDescent="0.2">
      <c r="A181" t="s">
        <v>6358</v>
      </c>
      <c r="B181">
        <v>1694</v>
      </c>
      <c r="C181" t="s">
        <v>4343</v>
      </c>
      <c r="D181" t="s">
        <v>842</v>
      </c>
      <c r="E181" t="s">
        <v>4440</v>
      </c>
      <c r="F181" t="s">
        <v>841</v>
      </c>
      <c r="G181" t="s">
        <v>6359</v>
      </c>
      <c r="H181" t="s">
        <v>484</v>
      </c>
      <c r="I181" t="s">
        <v>842</v>
      </c>
      <c r="K181" t="s">
        <v>6358</v>
      </c>
    </row>
    <row r="182" spans="1:11" x14ac:dyDescent="0.2">
      <c r="A182" t="s">
        <v>4393</v>
      </c>
      <c r="B182">
        <v>2000</v>
      </c>
      <c r="C182" t="s">
        <v>4344</v>
      </c>
      <c r="D182" t="s">
        <v>844</v>
      </c>
      <c r="E182" t="s">
        <v>4391</v>
      </c>
      <c r="F182" t="s">
        <v>843</v>
      </c>
      <c r="G182" t="s">
        <v>6360</v>
      </c>
      <c r="H182" t="s">
        <v>844</v>
      </c>
    </row>
    <row r="183" spans="1:11" x14ac:dyDescent="0.2">
      <c r="A183" t="s">
        <v>4442</v>
      </c>
      <c r="B183">
        <v>2201</v>
      </c>
      <c r="C183" t="s">
        <v>4344</v>
      </c>
      <c r="D183" t="s">
        <v>846</v>
      </c>
      <c r="E183" t="s">
        <v>4440</v>
      </c>
      <c r="F183" t="s">
        <v>845</v>
      </c>
      <c r="G183" t="s">
        <v>6361</v>
      </c>
      <c r="H183" t="s">
        <v>844</v>
      </c>
      <c r="I183" t="s">
        <v>846</v>
      </c>
    </row>
    <row r="184" spans="1:11" x14ac:dyDescent="0.2">
      <c r="A184" t="s">
        <v>4490</v>
      </c>
      <c r="B184">
        <v>2202</v>
      </c>
      <c r="C184" t="s">
        <v>4344</v>
      </c>
      <c r="D184" t="s">
        <v>848</v>
      </c>
      <c r="E184" t="s">
        <v>4440</v>
      </c>
      <c r="F184" t="s">
        <v>847</v>
      </c>
      <c r="G184" t="s">
        <v>6362</v>
      </c>
      <c r="H184" t="s">
        <v>844</v>
      </c>
      <c r="I184" t="s">
        <v>848</v>
      </c>
    </row>
    <row r="185" spans="1:11" x14ac:dyDescent="0.2">
      <c r="A185" t="s">
        <v>4538</v>
      </c>
      <c r="B185">
        <v>2203</v>
      </c>
      <c r="C185" t="s">
        <v>4344</v>
      </c>
      <c r="D185" t="s">
        <v>850</v>
      </c>
      <c r="E185" t="s">
        <v>4440</v>
      </c>
      <c r="F185" t="s">
        <v>849</v>
      </c>
      <c r="G185" t="s">
        <v>6363</v>
      </c>
      <c r="H185" t="s">
        <v>844</v>
      </c>
      <c r="I185" t="s">
        <v>850</v>
      </c>
    </row>
    <row r="186" spans="1:11" x14ac:dyDescent="0.2">
      <c r="A186" t="s">
        <v>4586</v>
      </c>
      <c r="B186">
        <v>2204</v>
      </c>
      <c r="C186" t="s">
        <v>4344</v>
      </c>
      <c r="D186" t="s">
        <v>852</v>
      </c>
      <c r="E186" t="s">
        <v>4440</v>
      </c>
      <c r="F186" t="s">
        <v>851</v>
      </c>
      <c r="G186" t="s">
        <v>6364</v>
      </c>
      <c r="H186" t="s">
        <v>844</v>
      </c>
      <c r="I186" t="s">
        <v>852</v>
      </c>
    </row>
    <row r="187" spans="1:11" x14ac:dyDescent="0.2">
      <c r="A187" t="s">
        <v>4634</v>
      </c>
      <c r="B187">
        <v>2205</v>
      </c>
      <c r="C187" t="s">
        <v>4344</v>
      </c>
      <c r="D187" t="s">
        <v>854</v>
      </c>
      <c r="E187" t="s">
        <v>4440</v>
      </c>
      <c r="F187" t="s">
        <v>853</v>
      </c>
      <c r="G187" t="s">
        <v>6365</v>
      </c>
      <c r="H187" t="s">
        <v>844</v>
      </c>
      <c r="I187" t="s">
        <v>854</v>
      </c>
    </row>
    <row r="188" spans="1:11" x14ac:dyDescent="0.2">
      <c r="A188" t="s">
        <v>6366</v>
      </c>
      <c r="B188">
        <v>2206</v>
      </c>
      <c r="C188" t="s">
        <v>4344</v>
      </c>
      <c r="D188" t="s">
        <v>856</v>
      </c>
      <c r="E188" t="s">
        <v>4440</v>
      </c>
      <c r="F188" t="s">
        <v>855</v>
      </c>
      <c r="G188" t="s">
        <v>6367</v>
      </c>
      <c r="H188" t="s">
        <v>844</v>
      </c>
      <c r="I188" t="s">
        <v>856</v>
      </c>
    </row>
    <row r="189" spans="1:11" x14ac:dyDescent="0.2">
      <c r="A189" t="s">
        <v>4730</v>
      </c>
      <c r="B189">
        <v>2207</v>
      </c>
      <c r="C189" t="s">
        <v>4344</v>
      </c>
      <c r="D189" t="s">
        <v>858</v>
      </c>
      <c r="E189" t="s">
        <v>4440</v>
      </c>
      <c r="F189" t="s">
        <v>857</v>
      </c>
      <c r="G189" t="s">
        <v>6368</v>
      </c>
      <c r="H189" t="s">
        <v>844</v>
      </c>
      <c r="I189" t="s">
        <v>858</v>
      </c>
    </row>
    <row r="190" spans="1:11" x14ac:dyDescent="0.2">
      <c r="A190" t="s">
        <v>4778</v>
      </c>
      <c r="B190">
        <v>2208</v>
      </c>
      <c r="C190" t="s">
        <v>4344</v>
      </c>
      <c r="D190" t="s">
        <v>860</v>
      </c>
      <c r="E190" t="s">
        <v>4440</v>
      </c>
      <c r="F190" t="s">
        <v>859</v>
      </c>
      <c r="G190" t="s">
        <v>6369</v>
      </c>
      <c r="H190" t="s">
        <v>844</v>
      </c>
      <c r="I190" t="s">
        <v>860</v>
      </c>
    </row>
    <row r="191" spans="1:11" x14ac:dyDescent="0.2">
      <c r="A191" t="s">
        <v>4826</v>
      </c>
      <c r="B191">
        <v>2209</v>
      </c>
      <c r="C191" t="s">
        <v>4344</v>
      </c>
      <c r="D191" t="s">
        <v>862</v>
      </c>
      <c r="E191" t="s">
        <v>4440</v>
      </c>
      <c r="F191" t="s">
        <v>861</v>
      </c>
      <c r="G191" t="s">
        <v>6370</v>
      </c>
      <c r="H191" t="s">
        <v>844</v>
      </c>
      <c r="I191" t="s">
        <v>862</v>
      </c>
    </row>
    <row r="192" spans="1:11" x14ac:dyDescent="0.2">
      <c r="A192" t="s">
        <v>4874</v>
      </c>
      <c r="B192">
        <v>2210</v>
      </c>
      <c r="C192" t="s">
        <v>4344</v>
      </c>
      <c r="D192" t="s">
        <v>864</v>
      </c>
      <c r="E192" t="s">
        <v>4440</v>
      </c>
      <c r="F192" t="s">
        <v>863</v>
      </c>
      <c r="G192" t="s">
        <v>6371</v>
      </c>
      <c r="H192" t="s">
        <v>844</v>
      </c>
      <c r="I192" t="s">
        <v>864</v>
      </c>
    </row>
    <row r="193" spans="1:9" x14ac:dyDescent="0.2">
      <c r="A193" t="s">
        <v>4922</v>
      </c>
      <c r="B193">
        <v>2301</v>
      </c>
      <c r="C193" t="s">
        <v>4344</v>
      </c>
      <c r="D193" t="s">
        <v>866</v>
      </c>
      <c r="E193" t="s">
        <v>4440</v>
      </c>
      <c r="F193" t="s">
        <v>865</v>
      </c>
      <c r="G193" t="s">
        <v>6372</v>
      </c>
      <c r="H193" t="s">
        <v>844</v>
      </c>
      <c r="I193" t="s">
        <v>866</v>
      </c>
    </row>
    <row r="194" spans="1:9" x14ac:dyDescent="0.2">
      <c r="A194" t="s">
        <v>4970</v>
      </c>
      <c r="B194">
        <v>2303</v>
      </c>
      <c r="C194" t="s">
        <v>4344</v>
      </c>
      <c r="D194" t="s">
        <v>868</v>
      </c>
      <c r="E194" t="s">
        <v>4440</v>
      </c>
      <c r="F194" t="s">
        <v>867</v>
      </c>
      <c r="G194" t="s">
        <v>6373</v>
      </c>
      <c r="H194" t="s">
        <v>844</v>
      </c>
      <c r="I194" t="s">
        <v>868</v>
      </c>
    </row>
    <row r="195" spans="1:9" x14ac:dyDescent="0.2">
      <c r="A195" t="s">
        <v>5018</v>
      </c>
      <c r="B195">
        <v>2304</v>
      </c>
      <c r="C195" t="s">
        <v>4344</v>
      </c>
      <c r="D195" t="s">
        <v>870</v>
      </c>
      <c r="E195" t="s">
        <v>4440</v>
      </c>
      <c r="F195" t="s">
        <v>869</v>
      </c>
      <c r="G195" t="s">
        <v>6374</v>
      </c>
      <c r="H195" t="s">
        <v>844</v>
      </c>
      <c r="I195" t="s">
        <v>870</v>
      </c>
    </row>
    <row r="196" spans="1:9" x14ac:dyDescent="0.2">
      <c r="A196" t="s">
        <v>5066</v>
      </c>
      <c r="B196">
        <v>2307</v>
      </c>
      <c r="C196" t="s">
        <v>4344</v>
      </c>
      <c r="D196" t="s">
        <v>872</v>
      </c>
      <c r="E196" t="s">
        <v>4440</v>
      </c>
      <c r="F196" t="s">
        <v>871</v>
      </c>
      <c r="G196" t="s">
        <v>6375</v>
      </c>
      <c r="H196" t="s">
        <v>844</v>
      </c>
      <c r="I196" t="s">
        <v>872</v>
      </c>
    </row>
    <row r="197" spans="1:9" x14ac:dyDescent="0.2">
      <c r="A197" t="s">
        <v>5114</v>
      </c>
      <c r="B197">
        <v>2321</v>
      </c>
      <c r="C197" t="s">
        <v>4344</v>
      </c>
      <c r="D197" t="s">
        <v>874</v>
      </c>
      <c r="E197" t="s">
        <v>4440</v>
      </c>
      <c r="F197" t="s">
        <v>873</v>
      </c>
      <c r="G197" t="s">
        <v>6376</v>
      </c>
      <c r="H197" t="s">
        <v>844</v>
      </c>
      <c r="I197" t="s">
        <v>874</v>
      </c>
    </row>
    <row r="198" spans="1:9" x14ac:dyDescent="0.2">
      <c r="A198" t="s">
        <v>5162</v>
      </c>
      <c r="B198">
        <v>2323</v>
      </c>
      <c r="C198" t="s">
        <v>4344</v>
      </c>
      <c r="D198" t="s">
        <v>876</v>
      </c>
      <c r="E198" t="s">
        <v>4440</v>
      </c>
      <c r="F198" t="s">
        <v>875</v>
      </c>
      <c r="G198" t="s">
        <v>6377</v>
      </c>
      <c r="H198" t="s">
        <v>844</v>
      </c>
      <c r="I198" t="s">
        <v>876</v>
      </c>
    </row>
    <row r="199" spans="1:9" x14ac:dyDescent="0.2">
      <c r="A199" t="s">
        <v>5209</v>
      </c>
      <c r="B199">
        <v>2343</v>
      </c>
      <c r="C199" t="s">
        <v>4344</v>
      </c>
      <c r="D199" t="s">
        <v>878</v>
      </c>
      <c r="E199" t="s">
        <v>4440</v>
      </c>
      <c r="F199" t="s">
        <v>877</v>
      </c>
      <c r="G199" t="s">
        <v>6378</v>
      </c>
      <c r="H199" t="s">
        <v>844</v>
      </c>
      <c r="I199" t="s">
        <v>878</v>
      </c>
    </row>
    <row r="200" spans="1:9" x14ac:dyDescent="0.2">
      <c r="A200" t="s">
        <v>5256</v>
      </c>
      <c r="B200">
        <v>2361</v>
      </c>
      <c r="C200" t="s">
        <v>4344</v>
      </c>
      <c r="D200" t="s">
        <v>880</v>
      </c>
      <c r="E200" t="s">
        <v>4440</v>
      </c>
      <c r="F200" t="s">
        <v>879</v>
      </c>
      <c r="G200" t="s">
        <v>6379</v>
      </c>
      <c r="H200" t="s">
        <v>844</v>
      </c>
      <c r="I200" t="s">
        <v>880</v>
      </c>
    </row>
    <row r="201" spans="1:9" x14ac:dyDescent="0.2">
      <c r="A201" t="s">
        <v>5301</v>
      </c>
      <c r="B201">
        <v>2362</v>
      </c>
      <c r="C201" t="s">
        <v>4344</v>
      </c>
      <c r="D201" t="s">
        <v>882</v>
      </c>
      <c r="E201" t="s">
        <v>4440</v>
      </c>
      <c r="F201" t="s">
        <v>881</v>
      </c>
      <c r="G201" t="s">
        <v>6380</v>
      </c>
      <c r="H201" t="s">
        <v>844</v>
      </c>
      <c r="I201" t="s">
        <v>882</v>
      </c>
    </row>
    <row r="202" spans="1:9" x14ac:dyDescent="0.2">
      <c r="A202" t="s">
        <v>5345</v>
      </c>
      <c r="B202">
        <v>2367</v>
      </c>
      <c r="C202" t="s">
        <v>4344</v>
      </c>
      <c r="D202" t="s">
        <v>884</v>
      </c>
      <c r="E202" t="s">
        <v>4440</v>
      </c>
      <c r="F202" t="s">
        <v>883</v>
      </c>
      <c r="G202" t="s">
        <v>6381</v>
      </c>
      <c r="H202" t="s">
        <v>844</v>
      </c>
      <c r="I202" t="s">
        <v>884</v>
      </c>
    </row>
    <row r="203" spans="1:9" x14ac:dyDescent="0.2">
      <c r="A203" t="s">
        <v>5384</v>
      </c>
      <c r="B203">
        <v>2381</v>
      </c>
      <c r="C203" t="s">
        <v>4344</v>
      </c>
      <c r="D203" t="s">
        <v>886</v>
      </c>
      <c r="E203" t="s">
        <v>4440</v>
      </c>
      <c r="F203" t="s">
        <v>885</v>
      </c>
      <c r="G203" t="s">
        <v>6382</v>
      </c>
      <c r="H203" t="s">
        <v>844</v>
      </c>
      <c r="I203" t="s">
        <v>886</v>
      </c>
    </row>
    <row r="204" spans="1:9" x14ac:dyDescent="0.2">
      <c r="A204" t="s">
        <v>5421</v>
      </c>
      <c r="B204">
        <v>2384</v>
      </c>
      <c r="C204" t="s">
        <v>4344</v>
      </c>
      <c r="D204" t="s">
        <v>888</v>
      </c>
      <c r="E204" t="s">
        <v>4440</v>
      </c>
      <c r="F204" t="s">
        <v>887</v>
      </c>
      <c r="G204" t="s">
        <v>6383</v>
      </c>
      <c r="H204" t="s">
        <v>844</v>
      </c>
      <c r="I204" t="s">
        <v>888</v>
      </c>
    </row>
    <row r="205" spans="1:9" x14ac:dyDescent="0.2">
      <c r="A205" t="s">
        <v>5457</v>
      </c>
      <c r="B205">
        <v>2387</v>
      </c>
      <c r="C205" t="s">
        <v>4344</v>
      </c>
      <c r="D205" t="s">
        <v>890</v>
      </c>
      <c r="E205" t="s">
        <v>4440</v>
      </c>
      <c r="F205" t="s">
        <v>889</v>
      </c>
      <c r="G205" t="s">
        <v>6384</v>
      </c>
      <c r="H205" t="s">
        <v>844</v>
      </c>
      <c r="I205" t="s">
        <v>890</v>
      </c>
    </row>
    <row r="206" spans="1:9" x14ac:dyDescent="0.2">
      <c r="A206" t="s">
        <v>5493</v>
      </c>
      <c r="B206">
        <v>2401</v>
      </c>
      <c r="C206" t="s">
        <v>4344</v>
      </c>
      <c r="D206" t="s">
        <v>892</v>
      </c>
      <c r="E206" t="s">
        <v>4440</v>
      </c>
      <c r="F206" t="s">
        <v>891</v>
      </c>
      <c r="G206" t="s">
        <v>6385</v>
      </c>
      <c r="H206" t="s">
        <v>844</v>
      </c>
      <c r="I206" t="s">
        <v>892</v>
      </c>
    </row>
    <row r="207" spans="1:9" x14ac:dyDescent="0.2">
      <c r="A207" t="s">
        <v>5528</v>
      </c>
      <c r="B207">
        <v>2402</v>
      </c>
      <c r="C207" t="s">
        <v>4344</v>
      </c>
      <c r="D207" t="s">
        <v>894</v>
      </c>
      <c r="E207" t="s">
        <v>4440</v>
      </c>
      <c r="F207" t="s">
        <v>893</v>
      </c>
      <c r="G207" t="s">
        <v>6386</v>
      </c>
      <c r="H207" t="s">
        <v>844</v>
      </c>
      <c r="I207" t="s">
        <v>894</v>
      </c>
    </row>
    <row r="208" spans="1:9" x14ac:dyDescent="0.2">
      <c r="A208" t="s">
        <v>5562</v>
      </c>
      <c r="B208">
        <v>2405</v>
      </c>
      <c r="C208" t="s">
        <v>4344</v>
      </c>
      <c r="D208" t="s">
        <v>896</v>
      </c>
      <c r="E208" t="s">
        <v>4440</v>
      </c>
      <c r="F208" t="s">
        <v>895</v>
      </c>
      <c r="G208" t="s">
        <v>6387</v>
      </c>
      <c r="H208" t="s">
        <v>844</v>
      </c>
      <c r="I208" t="s">
        <v>896</v>
      </c>
    </row>
    <row r="209" spans="1:9" x14ac:dyDescent="0.2">
      <c r="A209" t="s">
        <v>5594</v>
      </c>
      <c r="B209">
        <v>2406</v>
      </c>
      <c r="C209" t="s">
        <v>4344</v>
      </c>
      <c r="D209" t="s">
        <v>898</v>
      </c>
      <c r="E209" t="s">
        <v>4440</v>
      </c>
      <c r="F209" t="s">
        <v>897</v>
      </c>
      <c r="G209" t="s">
        <v>6388</v>
      </c>
      <c r="H209" t="s">
        <v>844</v>
      </c>
      <c r="I209" t="s">
        <v>898</v>
      </c>
    </row>
    <row r="210" spans="1:9" x14ac:dyDescent="0.2">
      <c r="A210" t="s">
        <v>5624</v>
      </c>
      <c r="B210">
        <v>2408</v>
      </c>
      <c r="C210" t="s">
        <v>4344</v>
      </c>
      <c r="D210" t="s">
        <v>900</v>
      </c>
      <c r="E210" t="s">
        <v>4440</v>
      </c>
      <c r="F210" t="s">
        <v>899</v>
      </c>
      <c r="G210" t="s">
        <v>6389</v>
      </c>
      <c r="H210" t="s">
        <v>844</v>
      </c>
      <c r="I210" t="s">
        <v>900</v>
      </c>
    </row>
    <row r="211" spans="1:9" x14ac:dyDescent="0.2">
      <c r="A211" t="s">
        <v>5652</v>
      </c>
      <c r="B211">
        <v>2411</v>
      </c>
      <c r="C211" t="s">
        <v>4344</v>
      </c>
      <c r="D211" t="s">
        <v>902</v>
      </c>
      <c r="E211" t="s">
        <v>4440</v>
      </c>
      <c r="F211" t="s">
        <v>901</v>
      </c>
      <c r="G211" t="s">
        <v>6390</v>
      </c>
      <c r="H211" t="s">
        <v>844</v>
      </c>
      <c r="I211" t="s">
        <v>902</v>
      </c>
    </row>
    <row r="212" spans="1:9" x14ac:dyDescent="0.2">
      <c r="A212" t="s">
        <v>5680</v>
      </c>
      <c r="B212">
        <v>2412</v>
      </c>
      <c r="C212" t="s">
        <v>4344</v>
      </c>
      <c r="D212" t="s">
        <v>904</v>
      </c>
      <c r="E212" t="s">
        <v>4440</v>
      </c>
      <c r="F212" t="s">
        <v>903</v>
      </c>
      <c r="G212" t="s">
        <v>6391</v>
      </c>
      <c r="H212" t="s">
        <v>844</v>
      </c>
      <c r="I212" t="s">
        <v>904</v>
      </c>
    </row>
    <row r="213" spans="1:9" x14ac:dyDescent="0.2">
      <c r="A213" t="s">
        <v>5707</v>
      </c>
      <c r="B213">
        <v>2423</v>
      </c>
      <c r="C213" t="s">
        <v>4344</v>
      </c>
      <c r="D213" t="s">
        <v>906</v>
      </c>
      <c r="E213" t="s">
        <v>4440</v>
      </c>
      <c r="F213" t="s">
        <v>905</v>
      </c>
      <c r="G213" t="s">
        <v>6392</v>
      </c>
      <c r="H213" t="s">
        <v>844</v>
      </c>
      <c r="I213" t="s">
        <v>906</v>
      </c>
    </row>
    <row r="214" spans="1:9" x14ac:dyDescent="0.2">
      <c r="A214" t="s">
        <v>5732</v>
      </c>
      <c r="B214">
        <v>2424</v>
      </c>
      <c r="C214" t="s">
        <v>4344</v>
      </c>
      <c r="D214" t="s">
        <v>908</v>
      </c>
      <c r="E214" t="s">
        <v>4440</v>
      </c>
      <c r="F214" t="s">
        <v>907</v>
      </c>
      <c r="G214" t="s">
        <v>6393</v>
      </c>
      <c r="H214" t="s">
        <v>844</v>
      </c>
      <c r="I214" t="s">
        <v>908</v>
      </c>
    </row>
    <row r="215" spans="1:9" x14ac:dyDescent="0.2">
      <c r="A215" t="s">
        <v>5757</v>
      </c>
      <c r="B215">
        <v>2425</v>
      </c>
      <c r="C215" t="s">
        <v>4344</v>
      </c>
      <c r="D215" t="s">
        <v>910</v>
      </c>
      <c r="E215" t="s">
        <v>4440</v>
      </c>
      <c r="F215" t="s">
        <v>909</v>
      </c>
      <c r="G215" t="s">
        <v>6394</v>
      </c>
      <c r="H215" t="s">
        <v>844</v>
      </c>
      <c r="I215" t="s">
        <v>910</v>
      </c>
    </row>
    <row r="216" spans="1:9" x14ac:dyDescent="0.2">
      <c r="A216" t="s">
        <v>5782</v>
      </c>
      <c r="B216">
        <v>2426</v>
      </c>
      <c r="C216" t="s">
        <v>4344</v>
      </c>
      <c r="D216" t="s">
        <v>912</v>
      </c>
      <c r="E216" t="s">
        <v>4440</v>
      </c>
      <c r="F216" t="s">
        <v>911</v>
      </c>
      <c r="G216" t="s">
        <v>6395</v>
      </c>
      <c r="H216" t="s">
        <v>844</v>
      </c>
      <c r="I216" t="s">
        <v>912</v>
      </c>
    </row>
    <row r="217" spans="1:9" x14ac:dyDescent="0.2">
      <c r="A217" t="s">
        <v>5805</v>
      </c>
      <c r="B217">
        <v>2441</v>
      </c>
      <c r="C217" t="s">
        <v>4344</v>
      </c>
      <c r="D217" t="s">
        <v>914</v>
      </c>
      <c r="E217" t="s">
        <v>4440</v>
      </c>
      <c r="F217" t="s">
        <v>913</v>
      </c>
      <c r="G217" t="s">
        <v>6396</v>
      </c>
      <c r="H217" t="s">
        <v>844</v>
      </c>
      <c r="I217" t="s">
        <v>914</v>
      </c>
    </row>
    <row r="218" spans="1:9" x14ac:dyDescent="0.2">
      <c r="A218" t="s">
        <v>5827</v>
      </c>
      <c r="B218">
        <v>2442</v>
      </c>
      <c r="C218" t="s">
        <v>4344</v>
      </c>
      <c r="D218" t="s">
        <v>916</v>
      </c>
      <c r="E218" t="s">
        <v>4440</v>
      </c>
      <c r="F218" t="s">
        <v>915</v>
      </c>
      <c r="G218" t="s">
        <v>6397</v>
      </c>
      <c r="H218" t="s">
        <v>844</v>
      </c>
      <c r="I218" t="s">
        <v>916</v>
      </c>
    </row>
    <row r="219" spans="1:9" x14ac:dyDescent="0.2">
      <c r="A219" t="s">
        <v>5845</v>
      </c>
      <c r="B219">
        <v>2443</v>
      </c>
      <c r="C219" t="s">
        <v>4344</v>
      </c>
      <c r="D219" t="s">
        <v>918</v>
      </c>
      <c r="E219" t="s">
        <v>4440</v>
      </c>
      <c r="F219" t="s">
        <v>917</v>
      </c>
      <c r="G219" t="s">
        <v>6398</v>
      </c>
      <c r="H219" t="s">
        <v>844</v>
      </c>
      <c r="I219" t="s">
        <v>918</v>
      </c>
    </row>
    <row r="220" spans="1:9" x14ac:dyDescent="0.2">
      <c r="A220" t="s">
        <v>5863</v>
      </c>
      <c r="B220">
        <v>2445</v>
      </c>
      <c r="C220" t="s">
        <v>4344</v>
      </c>
      <c r="D220" t="s">
        <v>920</v>
      </c>
      <c r="E220" t="s">
        <v>4440</v>
      </c>
      <c r="F220" t="s">
        <v>919</v>
      </c>
      <c r="G220" t="s">
        <v>6399</v>
      </c>
      <c r="H220" t="s">
        <v>844</v>
      </c>
      <c r="I220" t="s">
        <v>920</v>
      </c>
    </row>
    <row r="221" spans="1:9" x14ac:dyDescent="0.2">
      <c r="A221" t="s">
        <v>5881</v>
      </c>
      <c r="B221">
        <v>2446</v>
      </c>
      <c r="C221" t="s">
        <v>4344</v>
      </c>
      <c r="D221" t="s">
        <v>922</v>
      </c>
      <c r="E221" t="s">
        <v>4440</v>
      </c>
      <c r="F221" t="s">
        <v>921</v>
      </c>
      <c r="G221" t="s">
        <v>6400</v>
      </c>
      <c r="H221" t="s">
        <v>844</v>
      </c>
      <c r="I221" t="s">
        <v>922</v>
      </c>
    </row>
    <row r="222" spans="1:9" x14ac:dyDescent="0.2">
      <c r="A222" t="s">
        <v>5899</v>
      </c>
      <c r="B222">
        <v>2450</v>
      </c>
      <c r="C222" t="s">
        <v>4344</v>
      </c>
      <c r="D222" t="s">
        <v>924</v>
      </c>
      <c r="E222" t="s">
        <v>4440</v>
      </c>
      <c r="F222" t="s">
        <v>923</v>
      </c>
      <c r="G222" t="s">
        <v>6401</v>
      </c>
      <c r="H222" t="s">
        <v>844</v>
      </c>
      <c r="I222" t="s">
        <v>924</v>
      </c>
    </row>
    <row r="223" spans="1:9" x14ac:dyDescent="0.2">
      <c r="A223" t="s">
        <v>4394</v>
      </c>
      <c r="B223">
        <v>3000</v>
      </c>
      <c r="C223" t="s">
        <v>4345</v>
      </c>
      <c r="D223" t="s">
        <v>926</v>
      </c>
      <c r="E223" t="s">
        <v>4391</v>
      </c>
      <c r="F223" t="s">
        <v>925</v>
      </c>
      <c r="G223" t="s">
        <v>6402</v>
      </c>
      <c r="H223" t="s">
        <v>926</v>
      </c>
    </row>
    <row r="224" spans="1:9" x14ac:dyDescent="0.2">
      <c r="A224" t="s">
        <v>4443</v>
      </c>
      <c r="B224">
        <v>3201</v>
      </c>
      <c r="C224" t="s">
        <v>4345</v>
      </c>
      <c r="D224" t="s">
        <v>928</v>
      </c>
      <c r="E224" t="s">
        <v>4440</v>
      </c>
      <c r="F224" t="s">
        <v>927</v>
      </c>
      <c r="G224" t="s">
        <v>6403</v>
      </c>
      <c r="H224" t="s">
        <v>926</v>
      </c>
      <c r="I224" t="s">
        <v>928</v>
      </c>
    </row>
    <row r="225" spans="1:9" x14ac:dyDescent="0.2">
      <c r="A225" t="s">
        <v>4491</v>
      </c>
      <c r="B225">
        <v>3202</v>
      </c>
      <c r="C225" t="s">
        <v>4345</v>
      </c>
      <c r="D225" t="s">
        <v>930</v>
      </c>
      <c r="E225" t="s">
        <v>4440</v>
      </c>
      <c r="F225" t="s">
        <v>929</v>
      </c>
      <c r="G225" t="s">
        <v>6404</v>
      </c>
      <c r="H225" t="s">
        <v>926</v>
      </c>
      <c r="I225" t="s">
        <v>930</v>
      </c>
    </row>
    <row r="226" spans="1:9" x14ac:dyDescent="0.2">
      <c r="A226" t="s">
        <v>4539</v>
      </c>
      <c r="B226">
        <v>3203</v>
      </c>
      <c r="C226" t="s">
        <v>4345</v>
      </c>
      <c r="D226" t="s">
        <v>932</v>
      </c>
      <c r="E226" t="s">
        <v>4440</v>
      </c>
      <c r="F226" t="s">
        <v>931</v>
      </c>
      <c r="G226" t="s">
        <v>6405</v>
      </c>
      <c r="H226" t="s">
        <v>926</v>
      </c>
      <c r="I226" t="s">
        <v>932</v>
      </c>
    </row>
    <row r="227" spans="1:9" x14ac:dyDescent="0.2">
      <c r="A227" t="s">
        <v>4587</v>
      </c>
      <c r="B227">
        <v>3205</v>
      </c>
      <c r="C227" t="s">
        <v>4345</v>
      </c>
      <c r="D227" t="s">
        <v>934</v>
      </c>
      <c r="E227" t="s">
        <v>4440</v>
      </c>
      <c r="F227" t="s">
        <v>933</v>
      </c>
      <c r="G227" t="s">
        <v>6406</v>
      </c>
      <c r="H227" t="s">
        <v>926</v>
      </c>
      <c r="I227" t="s">
        <v>934</v>
      </c>
    </row>
    <row r="228" spans="1:9" x14ac:dyDescent="0.2">
      <c r="A228" t="s">
        <v>4635</v>
      </c>
      <c r="B228">
        <v>3206</v>
      </c>
      <c r="C228" t="s">
        <v>4345</v>
      </c>
      <c r="D228" t="s">
        <v>936</v>
      </c>
      <c r="E228" t="s">
        <v>4440</v>
      </c>
      <c r="F228" t="s">
        <v>935</v>
      </c>
      <c r="G228" t="s">
        <v>6407</v>
      </c>
      <c r="H228" t="s">
        <v>926</v>
      </c>
      <c r="I228" t="s">
        <v>936</v>
      </c>
    </row>
    <row r="229" spans="1:9" x14ac:dyDescent="0.2">
      <c r="A229" t="s">
        <v>4683</v>
      </c>
      <c r="B229">
        <v>3207</v>
      </c>
      <c r="C229" t="s">
        <v>4345</v>
      </c>
      <c r="D229" t="s">
        <v>938</v>
      </c>
      <c r="E229" t="s">
        <v>4440</v>
      </c>
      <c r="F229" t="s">
        <v>937</v>
      </c>
      <c r="G229" t="s">
        <v>6408</v>
      </c>
      <c r="H229" t="s">
        <v>926</v>
      </c>
      <c r="I229" t="s">
        <v>938</v>
      </c>
    </row>
    <row r="230" spans="1:9" x14ac:dyDescent="0.2">
      <c r="A230" t="s">
        <v>4731</v>
      </c>
      <c r="B230">
        <v>3208</v>
      </c>
      <c r="C230" t="s">
        <v>4345</v>
      </c>
      <c r="D230" t="s">
        <v>940</v>
      </c>
      <c r="E230" t="s">
        <v>4440</v>
      </c>
      <c r="F230" t="s">
        <v>939</v>
      </c>
      <c r="G230" t="s">
        <v>6409</v>
      </c>
      <c r="H230" t="s">
        <v>926</v>
      </c>
      <c r="I230" t="s">
        <v>940</v>
      </c>
    </row>
    <row r="231" spans="1:9" x14ac:dyDescent="0.2">
      <c r="A231" t="s">
        <v>4779</v>
      </c>
      <c r="B231">
        <v>3209</v>
      </c>
      <c r="C231" t="s">
        <v>4345</v>
      </c>
      <c r="D231" t="s">
        <v>942</v>
      </c>
      <c r="E231" t="s">
        <v>4440</v>
      </c>
      <c r="F231" t="s">
        <v>941</v>
      </c>
      <c r="G231" t="s">
        <v>6410</v>
      </c>
      <c r="H231" t="s">
        <v>926</v>
      </c>
      <c r="I231" t="s">
        <v>942</v>
      </c>
    </row>
    <row r="232" spans="1:9" x14ac:dyDescent="0.2">
      <c r="A232" t="s">
        <v>4827</v>
      </c>
      <c r="B232">
        <v>3210</v>
      </c>
      <c r="C232" t="s">
        <v>4345</v>
      </c>
      <c r="D232" t="s">
        <v>944</v>
      </c>
      <c r="E232" t="s">
        <v>4440</v>
      </c>
      <c r="F232" t="s">
        <v>943</v>
      </c>
      <c r="G232" t="s">
        <v>6411</v>
      </c>
      <c r="H232" t="s">
        <v>926</v>
      </c>
      <c r="I232" t="s">
        <v>944</v>
      </c>
    </row>
    <row r="233" spans="1:9" x14ac:dyDescent="0.2">
      <c r="A233" t="s">
        <v>4875</v>
      </c>
      <c r="B233">
        <v>3211</v>
      </c>
      <c r="C233" t="s">
        <v>4345</v>
      </c>
      <c r="D233" t="s">
        <v>946</v>
      </c>
      <c r="E233" t="s">
        <v>4440</v>
      </c>
      <c r="F233" t="s">
        <v>945</v>
      </c>
      <c r="G233" t="s">
        <v>6412</v>
      </c>
      <c r="H233" t="s">
        <v>926</v>
      </c>
      <c r="I233" t="s">
        <v>946</v>
      </c>
    </row>
    <row r="234" spans="1:9" x14ac:dyDescent="0.2">
      <c r="A234" t="s">
        <v>4923</v>
      </c>
      <c r="B234">
        <v>3213</v>
      </c>
      <c r="C234" t="s">
        <v>4345</v>
      </c>
      <c r="D234" t="s">
        <v>948</v>
      </c>
      <c r="E234" t="s">
        <v>4440</v>
      </c>
      <c r="F234" t="s">
        <v>947</v>
      </c>
      <c r="G234" t="s">
        <v>6413</v>
      </c>
      <c r="H234" t="s">
        <v>926</v>
      </c>
      <c r="I234" t="s">
        <v>948</v>
      </c>
    </row>
    <row r="235" spans="1:9" x14ac:dyDescent="0.2">
      <c r="A235" t="s">
        <v>4971</v>
      </c>
      <c r="B235">
        <v>3214</v>
      </c>
      <c r="C235" t="s">
        <v>4345</v>
      </c>
      <c r="D235" t="s">
        <v>950</v>
      </c>
      <c r="E235" t="s">
        <v>4440</v>
      </c>
      <c r="F235" t="s">
        <v>949</v>
      </c>
      <c r="G235" t="s">
        <v>6414</v>
      </c>
      <c r="H235" t="s">
        <v>926</v>
      </c>
      <c r="I235" t="s">
        <v>950</v>
      </c>
    </row>
    <row r="236" spans="1:9" x14ac:dyDescent="0.2">
      <c r="A236" t="s">
        <v>5019</v>
      </c>
      <c r="B236">
        <v>3215</v>
      </c>
      <c r="C236" t="s">
        <v>4345</v>
      </c>
      <c r="D236" t="s">
        <v>952</v>
      </c>
      <c r="E236" t="s">
        <v>4440</v>
      </c>
      <c r="F236" t="s">
        <v>951</v>
      </c>
      <c r="G236" t="s">
        <v>6415</v>
      </c>
      <c r="H236" t="s">
        <v>926</v>
      </c>
      <c r="I236" t="s">
        <v>952</v>
      </c>
    </row>
    <row r="237" spans="1:9" x14ac:dyDescent="0.2">
      <c r="A237" t="s">
        <v>5067</v>
      </c>
      <c r="B237">
        <v>3216</v>
      </c>
      <c r="C237" t="s">
        <v>4345</v>
      </c>
      <c r="D237" t="s">
        <v>954</v>
      </c>
      <c r="E237" t="s">
        <v>4440</v>
      </c>
      <c r="F237" t="s">
        <v>953</v>
      </c>
      <c r="G237" t="s">
        <v>6416</v>
      </c>
      <c r="H237" t="s">
        <v>926</v>
      </c>
      <c r="I237" t="s">
        <v>6417</v>
      </c>
    </row>
    <row r="238" spans="1:9" x14ac:dyDescent="0.2">
      <c r="A238" t="s">
        <v>5115</v>
      </c>
      <c r="B238">
        <v>3301</v>
      </c>
      <c r="C238" t="s">
        <v>4345</v>
      </c>
      <c r="D238" t="s">
        <v>956</v>
      </c>
      <c r="E238" t="s">
        <v>4440</v>
      </c>
      <c r="F238" t="s">
        <v>955</v>
      </c>
      <c r="G238" t="s">
        <v>6418</v>
      </c>
      <c r="H238" t="s">
        <v>926</v>
      </c>
      <c r="I238" t="s">
        <v>956</v>
      </c>
    </row>
    <row r="239" spans="1:9" x14ac:dyDescent="0.2">
      <c r="A239" t="s">
        <v>5163</v>
      </c>
      <c r="B239">
        <v>3302</v>
      </c>
      <c r="C239" t="s">
        <v>4345</v>
      </c>
      <c r="D239" t="s">
        <v>958</v>
      </c>
      <c r="E239" t="s">
        <v>4440</v>
      </c>
      <c r="F239" t="s">
        <v>957</v>
      </c>
      <c r="G239" t="s">
        <v>6419</v>
      </c>
      <c r="H239" t="s">
        <v>926</v>
      </c>
      <c r="I239" t="s">
        <v>958</v>
      </c>
    </row>
    <row r="240" spans="1:9" x14ac:dyDescent="0.2">
      <c r="A240" t="s">
        <v>5210</v>
      </c>
      <c r="B240">
        <v>3303</v>
      </c>
      <c r="C240" t="s">
        <v>4345</v>
      </c>
      <c r="D240" t="s">
        <v>960</v>
      </c>
      <c r="E240" t="s">
        <v>4440</v>
      </c>
      <c r="F240" t="s">
        <v>959</v>
      </c>
      <c r="G240" t="s">
        <v>6420</v>
      </c>
      <c r="H240" t="s">
        <v>926</v>
      </c>
      <c r="I240" t="s">
        <v>960</v>
      </c>
    </row>
    <row r="241" spans="1:9" x14ac:dyDescent="0.2">
      <c r="A241" t="s">
        <v>5257</v>
      </c>
      <c r="B241">
        <v>3321</v>
      </c>
      <c r="C241" t="s">
        <v>4345</v>
      </c>
      <c r="D241" t="s">
        <v>962</v>
      </c>
      <c r="E241" t="s">
        <v>4440</v>
      </c>
      <c r="F241" t="s">
        <v>961</v>
      </c>
      <c r="G241" t="s">
        <v>6421</v>
      </c>
      <c r="H241" t="s">
        <v>926</v>
      </c>
      <c r="I241" t="s">
        <v>962</v>
      </c>
    </row>
    <row r="242" spans="1:9" x14ac:dyDescent="0.2">
      <c r="A242" t="s">
        <v>5302</v>
      </c>
      <c r="B242">
        <v>3322</v>
      </c>
      <c r="C242" t="s">
        <v>4345</v>
      </c>
      <c r="D242" t="s">
        <v>964</v>
      </c>
      <c r="E242" t="s">
        <v>4440</v>
      </c>
      <c r="F242" t="s">
        <v>963</v>
      </c>
      <c r="G242" t="s">
        <v>6422</v>
      </c>
      <c r="H242" t="s">
        <v>926</v>
      </c>
      <c r="I242" t="s">
        <v>964</v>
      </c>
    </row>
    <row r="243" spans="1:9" x14ac:dyDescent="0.2">
      <c r="A243" t="s">
        <v>5346</v>
      </c>
      <c r="B243">
        <v>3366</v>
      </c>
      <c r="C243" t="s">
        <v>4345</v>
      </c>
      <c r="D243" t="s">
        <v>966</v>
      </c>
      <c r="E243" t="s">
        <v>4440</v>
      </c>
      <c r="F243" t="s">
        <v>965</v>
      </c>
      <c r="G243" t="s">
        <v>6423</v>
      </c>
      <c r="H243" t="s">
        <v>926</v>
      </c>
      <c r="I243" t="s">
        <v>966</v>
      </c>
    </row>
    <row r="244" spans="1:9" x14ac:dyDescent="0.2">
      <c r="A244" t="s">
        <v>5385</v>
      </c>
      <c r="B244">
        <v>3381</v>
      </c>
      <c r="C244" t="s">
        <v>4345</v>
      </c>
      <c r="D244" t="s">
        <v>6424</v>
      </c>
      <c r="E244" t="s">
        <v>4440</v>
      </c>
      <c r="F244" t="s">
        <v>967</v>
      </c>
      <c r="G244" t="s">
        <v>6425</v>
      </c>
      <c r="H244" t="s">
        <v>926</v>
      </c>
      <c r="I244" t="s">
        <v>968</v>
      </c>
    </row>
    <row r="245" spans="1:9" x14ac:dyDescent="0.2">
      <c r="A245" t="s">
        <v>5422</v>
      </c>
      <c r="B245">
        <v>3402</v>
      </c>
      <c r="C245" t="s">
        <v>4345</v>
      </c>
      <c r="D245" t="s">
        <v>970</v>
      </c>
      <c r="E245" t="s">
        <v>4440</v>
      </c>
      <c r="F245" t="s">
        <v>969</v>
      </c>
      <c r="G245" t="s">
        <v>6426</v>
      </c>
      <c r="H245" t="s">
        <v>926</v>
      </c>
      <c r="I245" t="s">
        <v>970</v>
      </c>
    </row>
    <row r="246" spans="1:9" x14ac:dyDescent="0.2">
      <c r="A246" t="s">
        <v>5458</v>
      </c>
      <c r="B246">
        <v>3441</v>
      </c>
      <c r="C246" t="s">
        <v>4345</v>
      </c>
      <c r="D246" t="s">
        <v>972</v>
      </c>
      <c r="E246" t="s">
        <v>4440</v>
      </c>
      <c r="F246" t="s">
        <v>971</v>
      </c>
      <c r="G246" t="s">
        <v>6427</v>
      </c>
      <c r="H246" t="s">
        <v>926</v>
      </c>
      <c r="I246" t="s">
        <v>972</v>
      </c>
    </row>
    <row r="247" spans="1:9" x14ac:dyDescent="0.2">
      <c r="A247" t="s">
        <v>5494</v>
      </c>
      <c r="B247">
        <v>3461</v>
      </c>
      <c r="C247" t="s">
        <v>4345</v>
      </c>
      <c r="D247" t="s">
        <v>974</v>
      </c>
      <c r="E247" t="s">
        <v>4440</v>
      </c>
      <c r="F247" t="s">
        <v>973</v>
      </c>
      <c r="G247" t="s">
        <v>6428</v>
      </c>
      <c r="H247" t="s">
        <v>926</v>
      </c>
      <c r="I247" t="s">
        <v>974</v>
      </c>
    </row>
    <row r="248" spans="1:9" x14ac:dyDescent="0.2">
      <c r="A248" t="s">
        <v>5529</v>
      </c>
      <c r="B248">
        <v>3482</v>
      </c>
      <c r="C248" t="s">
        <v>4345</v>
      </c>
      <c r="D248" t="s">
        <v>976</v>
      </c>
      <c r="E248" t="s">
        <v>4440</v>
      </c>
      <c r="F248" t="s">
        <v>975</v>
      </c>
      <c r="G248" t="s">
        <v>6429</v>
      </c>
      <c r="H248" t="s">
        <v>926</v>
      </c>
      <c r="I248" t="s">
        <v>976</v>
      </c>
    </row>
    <row r="249" spans="1:9" x14ac:dyDescent="0.2">
      <c r="A249" t="s">
        <v>5563</v>
      </c>
      <c r="B249">
        <v>3483</v>
      </c>
      <c r="C249" t="s">
        <v>4345</v>
      </c>
      <c r="D249" t="s">
        <v>978</v>
      </c>
      <c r="E249" t="s">
        <v>4440</v>
      </c>
      <c r="F249" t="s">
        <v>977</v>
      </c>
      <c r="G249" t="s">
        <v>6430</v>
      </c>
      <c r="H249" t="s">
        <v>926</v>
      </c>
      <c r="I249" t="s">
        <v>978</v>
      </c>
    </row>
    <row r="250" spans="1:9" x14ac:dyDescent="0.2">
      <c r="A250" t="s">
        <v>5595</v>
      </c>
      <c r="B250">
        <v>3484</v>
      </c>
      <c r="C250" t="s">
        <v>4345</v>
      </c>
      <c r="D250" t="s">
        <v>980</v>
      </c>
      <c r="E250" t="s">
        <v>4440</v>
      </c>
      <c r="F250" t="s">
        <v>979</v>
      </c>
      <c r="G250" t="s">
        <v>6431</v>
      </c>
      <c r="H250" t="s">
        <v>926</v>
      </c>
      <c r="I250" t="s">
        <v>980</v>
      </c>
    </row>
    <row r="251" spans="1:9" x14ac:dyDescent="0.2">
      <c r="A251" t="s">
        <v>5625</v>
      </c>
      <c r="B251">
        <v>3485</v>
      </c>
      <c r="C251" t="s">
        <v>4345</v>
      </c>
      <c r="D251" t="s">
        <v>982</v>
      </c>
      <c r="E251" t="s">
        <v>4440</v>
      </c>
      <c r="F251" t="s">
        <v>981</v>
      </c>
      <c r="G251" t="s">
        <v>6432</v>
      </c>
      <c r="H251" t="s">
        <v>926</v>
      </c>
      <c r="I251" t="s">
        <v>982</v>
      </c>
    </row>
    <row r="252" spans="1:9" x14ac:dyDescent="0.2">
      <c r="A252" t="s">
        <v>5653</v>
      </c>
      <c r="B252">
        <v>3501</v>
      </c>
      <c r="C252" t="s">
        <v>4345</v>
      </c>
      <c r="D252" t="s">
        <v>984</v>
      </c>
      <c r="E252" t="s">
        <v>4440</v>
      </c>
      <c r="F252" t="s">
        <v>983</v>
      </c>
      <c r="G252" t="s">
        <v>6433</v>
      </c>
      <c r="H252" t="s">
        <v>926</v>
      </c>
      <c r="I252" t="s">
        <v>984</v>
      </c>
    </row>
    <row r="253" spans="1:9" x14ac:dyDescent="0.2">
      <c r="A253" t="s">
        <v>5681</v>
      </c>
      <c r="B253">
        <v>3503</v>
      </c>
      <c r="C253" t="s">
        <v>4345</v>
      </c>
      <c r="D253" t="s">
        <v>986</v>
      </c>
      <c r="E253" t="s">
        <v>4440</v>
      </c>
      <c r="F253" t="s">
        <v>985</v>
      </c>
      <c r="G253" t="s">
        <v>6434</v>
      </c>
      <c r="H253" t="s">
        <v>926</v>
      </c>
      <c r="I253" t="s">
        <v>986</v>
      </c>
    </row>
    <row r="254" spans="1:9" x14ac:dyDescent="0.2">
      <c r="A254" t="s">
        <v>5708</v>
      </c>
      <c r="B254">
        <v>3506</v>
      </c>
      <c r="C254" t="s">
        <v>4345</v>
      </c>
      <c r="D254" t="s">
        <v>988</v>
      </c>
      <c r="E254" t="s">
        <v>4440</v>
      </c>
      <c r="F254" t="s">
        <v>987</v>
      </c>
      <c r="G254" t="s">
        <v>6435</v>
      </c>
      <c r="H254" t="s">
        <v>926</v>
      </c>
      <c r="I254" t="s">
        <v>988</v>
      </c>
    </row>
    <row r="255" spans="1:9" x14ac:dyDescent="0.2">
      <c r="A255" t="s">
        <v>5733</v>
      </c>
      <c r="B255">
        <v>3507</v>
      </c>
      <c r="C255" t="s">
        <v>4345</v>
      </c>
      <c r="D255" t="s">
        <v>990</v>
      </c>
      <c r="E255" t="s">
        <v>4440</v>
      </c>
      <c r="F255" t="s">
        <v>989</v>
      </c>
      <c r="G255" t="s">
        <v>6436</v>
      </c>
      <c r="H255" t="s">
        <v>926</v>
      </c>
      <c r="I255" t="s">
        <v>990</v>
      </c>
    </row>
    <row r="256" spans="1:9" x14ac:dyDescent="0.2">
      <c r="A256" t="s">
        <v>5758</v>
      </c>
      <c r="B256">
        <v>3524</v>
      </c>
      <c r="C256" t="s">
        <v>4345</v>
      </c>
      <c r="D256" t="s">
        <v>992</v>
      </c>
      <c r="E256" t="s">
        <v>4440</v>
      </c>
      <c r="F256" t="s">
        <v>991</v>
      </c>
      <c r="G256" t="s">
        <v>6437</v>
      </c>
      <c r="H256" t="s">
        <v>926</v>
      </c>
      <c r="I256" t="s">
        <v>992</v>
      </c>
    </row>
    <row r="257" spans="1:9" x14ac:dyDescent="0.2">
      <c r="A257" t="s">
        <v>4395</v>
      </c>
      <c r="B257">
        <v>4000</v>
      </c>
      <c r="C257" t="s">
        <v>4346</v>
      </c>
      <c r="D257" t="s">
        <v>994</v>
      </c>
      <c r="E257" t="s">
        <v>4391</v>
      </c>
      <c r="F257" t="s">
        <v>993</v>
      </c>
      <c r="G257" t="s">
        <v>6438</v>
      </c>
      <c r="H257" t="s">
        <v>994</v>
      </c>
    </row>
    <row r="258" spans="1:9" x14ac:dyDescent="0.2">
      <c r="A258" t="s">
        <v>4444</v>
      </c>
      <c r="B258">
        <v>4100</v>
      </c>
      <c r="C258" t="s">
        <v>4346</v>
      </c>
      <c r="D258" t="s">
        <v>996</v>
      </c>
      <c r="E258" t="s">
        <v>4440</v>
      </c>
      <c r="F258" t="s">
        <v>995</v>
      </c>
      <c r="G258" t="s">
        <v>6439</v>
      </c>
      <c r="H258" t="s">
        <v>994</v>
      </c>
      <c r="I258" t="s">
        <v>996</v>
      </c>
    </row>
    <row r="259" spans="1:9" x14ac:dyDescent="0.2">
      <c r="A259" t="s">
        <v>4492</v>
      </c>
      <c r="B259">
        <v>4202</v>
      </c>
      <c r="C259" t="s">
        <v>4346</v>
      </c>
      <c r="D259" t="s">
        <v>998</v>
      </c>
      <c r="E259" t="s">
        <v>4440</v>
      </c>
      <c r="F259" t="s">
        <v>997</v>
      </c>
      <c r="G259" t="s">
        <v>6440</v>
      </c>
      <c r="H259" t="s">
        <v>994</v>
      </c>
      <c r="I259" t="s">
        <v>998</v>
      </c>
    </row>
    <row r="260" spans="1:9" x14ac:dyDescent="0.2">
      <c r="A260" t="s">
        <v>4540</v>
      </c>
      <c r="B260">
        <v>4203</v>
      </c>
      <c r="C260" t="s">
        <v>4346</v>
      </c>
      <c r="D260" t="s">
        <v>1000</v>
      </c>
      <c r="E260" t="s">
        <v>4440</v>
      </c>
      <c r="F260" t="s">
        <v>999</v>
      </c>
      <c r="G260" t="s">
        <v>6441</v>
      </c>
      <c r="H260" t="s">
        <v>994</v>
      </c>
      <c r="I260" t="s">
        <v>1000</v>
      </c>
    </row>
    <row r="261" spans="1:9" x14ac:dyDescent="0.2">
      <c r="A261" t="s">
        <v>4588</v>
      </c>
      <c r="B261">
        <v>4205</v>
      </c>
      <c r="C261" t="s">
        <v>4346</v>
      </c>
      <c r="D261" t="s">
        <v>1002</v>
      </c>
      <c r="E261" t="s">
        <v>4440</v>
      </c>
      <c r="F261" t="s">
        <v>1001</v>
      </c>
      <c r="G261" t="s">
        <v>6442</v>
      </c>
      <c r="H261" t="s">
        <v>994</v>
      </c>
      <c r="I261" t="s">
        <v>1002</v>
      </c>
    </row>
    <row r="262" spans="1:9" x14ac:dyDescent="0.2">
      <c r="A262" t="s">
        <v>4636</v>
      </c>
      <c r="B262">
        <v>4206</v>
      </c>
      <c r="C262" t="s">
        <v>4346</v>
      </c>
      <c r="D262" t="s">
        <v>1004</v>
      </c>
      <c r="E262" t="s">
        <v>4440</v>
      </c>
      <c r="F262" t="s">
        <v>1003</v>
      </c>
      <c r="G262" t="s">
        <v>6443</v>
      </c>
      <c r="H262" t="s">
        <v>994</v>
      </c>
      <c r="I262" t="s">
        <v>1004</v>
      </c>
    </row>
    <row r="263" spans="1:9" x14ac:dyDescent="0.2">
      <c r="A263" t="s">
        <v>4684</v>
      </c>
      <c r="B263">
        <v>4207</v>
      </c>
      <c r="C263" t="s">
        <v>4346</v>
      </c>
      <c r="D263" t="s">
        <v>1006</v>
      </c>
      <c r="E263" t="s">
        <v>4440</v>
      </c>
      <c r="F263" t="s">
        <v>1005</v>
      </c>
      <c r="G263" t="s">
        <v>6444</v>
      </c>
      <c r="H263" t="s">
        <v>994</v>
      </c>
      <c r="I263" t="s">
        <v>1006</v>
      </c>
    </row>
    <row r="264" spans="1:9" x14ac:dyDescent="0.2">
      <c r="A264" t="s">
        <v>4732</v>
      </c>
      <c r="B264">
        <v>4208</v>
      </c>
      <c r="C264" t="s">
        <v>4346</v>
      </c>
      <c r="D264" t="s">
        <v>1008</v>
      </c>
      <c r="E264" t="s">
        <v>4440</v>
      </c>
      <c r="F264" t="s">
        <v>1007</v>
      </c>
      <c r="G264" t="s">
        <v>6445</v>
      </c>
      <c r="H264" t="s">
        <v>994</v>
      </c>
      <c r="I264" t="s">
        <v>1008</v>
      </c>
    </row>
    <row r="265" spans="1:9" x14ac:dyDescent="0.2">
      <c r="A265" t="s">
        <v>4780</v>
      </c>
      <c r="B265">
        <v>4209</v>
      </c>
      <c r="C265" t="s">
        <v>4346</v>
      </c>
      <c r="D265" t="s">
        <v>1010</v>
      </c>
      <c r="E265" t="s">
        <v>4440</v>
      </c>
      <c r="F265" t="s">
        <v>1009</v>
      </c>
      <c r="G265" t="s">
        <v>6446</v>
      </c>
      <c r="H265" t="s">
        <v>994</v>
      </c>
      <c r="I265" t="s">
        <v>1010</v>
      </c>
    </row>
    <row r="266" spans="1:9" x14ac:dyDescent="0.2">
      <c r="A266" t="s">
        <v>4828</v>
      </c>
      <c r="B266">
        <v>4211</v>
      </c>
      <c r="C266" t="s">
        <v>4346</v>
      </c>
      <c r="D266" t="s">
        <v>1012</v>
      </c>
      <c r="E266" t="s">
        <v>4440</v>
      </c>
      <c r="F266" t="s">
        <v>1011</v>
      </c>
      <c r="G266" t="s">
        <v>6447</v>
      </c>
      <c r="H266" t="s">
        <v>994</v>
      </c>
      <c r="I266" t="s">
        <v>1012</v>
      </c>
    </row>
    <row r="267" spans="1:9" x14ac:dyDescent="0.2">
      <c r="A267" t="s">
        <v>4876</v>
      </c>
      <c r="B267">
        <v>4212</v>
      </c>
      <c r="C267" t="s">
        <v>4346</v>
      </c>
      <c r="D267" t="s">
        <v>1014</v>
      </c>
      <c r="E267" t="s">
        <v>4440</v>
      </c>
      <c r="F267" t="s">
        <v>1013</v>
      </c>
      <c r="G267" t="s">
        <v>6448</v>
      </c>
      <c r="H267" t="s">
        <v>994</v>
      </c>
      <c r="I267" t="s">
        <v>1014</v>
      </c>
    </row>
    <row r="268" spans="1:9" x14ac:dyDescent="0.2">
      <c r="A268" t="s">
        <v>4924</v>
      </c>
      <c r="B268">
        <v>4213</v>
      </c>
      <c r="C268" t="s">
        <v>4346</v>
      </c>
      <c r="D268" t="s">
        <v>1016</v>
      </c>
      <c r="E268" t="s">
        <v>4440</v>
      </c>
      <c r="F268" t="s">
        <v>1015</v>
      </c>
      <c r="G268" t="s">
        <v>6449</v>
      </c>
      <c r="H268" t="s">
        <v>994</v>
      </c>
      <c r="I268" t="s">
        <v>1016</v>
      </c>
    </row>
    <row r="269" spans="1:9" x14ac:dyDescent="0.2">
      <c r="A269" t="s">
        <v>4972</v>
      </c>
      <c r="B269">
        <v>4214</v>
      </c>
      <c r="C269" t="s">
        <v>4346</v>
      </c>
      <c r="D269" t="s">
        <v>1018</v>
      </c>
      <c r="E269" t="s">
        <v>4440</v>
      </c>
      <c r="F269" t="s">
        <v>1017</v>
      </c>
      <c r="G269" t="s">
        <v>6450</v>
      </c>
      <c r="H269" t="s">
        <v>994</v>
      </c>
      <c r="I269" t="s">
        <v>1018</v>
      </c>
    </row>
    <row r="270" spans="1:9" x14ac:dyDescent="0.2">
      <c r="A270" t="s">
        <v>5020</v>
      </c>
      <c r="B270">
        <v>4215</v>
      </c>
      <c r="C270" t="s">
        <v>4346</v>
      </c>
      <c r="D270" t="s">
        <v>1020</v>
      </c>
      <c r="E270" t="s">
        <v>4440</v>
      </c>
      <c r="F270" t="s">
        <v>1019</v>
      </c>
      <c r="G270" t="s">
        <v>6451</v>
      </c>
      <c r="H270" t="s">
        <v>994</v>
      </c>
      <c r="I270" t="s">
        <v>1020</v>
      </c>
    </row>
    <row r="271" spans="1:9" x14ac:dyDescent="0.2">
      <c r="A271" t="s">
        <v>5068</v>
      </c>
      <c r="B271">
        <v>4216</v>
      </c>
      <c r="C271" t="s">
        <v>4346</v>
      </c>
      <c r="D271" t="s">
        <v>1022</v>
      </c>
      <c r="E271" t="s">
        <v>4440</v>
      </c>
      <c r="F271" t="s">
        <v>1021</v>
      </c>
      <c r="G271" t="s">
        <v>6452</v>
      </c>
      <c r="H271" t="s">
        <v>994</v>
      </c>
      <c r="I271" t="s">
        <v>6453</v>
      </c>
    </row>
    <row r="272" spans="1:9" x14ac:dyDescent="0.2">
      <c r="A272" t="s">
        <v>5116</v>
      </c>
      <c r="B272">
        <v>4301</v>
      </c>
      <c r="C272" t="s">
        <v>4346</v>
      </c>
      <c r="D272" t="s">
        <v>1024</v>
      </c>
      <c r="E272" t="s">
        <v>4440</v>
      </c>
      <c r="F272" t="s">
        <v>1023</v>
      </c>
      <c r="G272" t="s">
        <v>6454</v>
      </c>
      <c r="H272" t="s">
        <v>994</v>
      </c>
      <c r="I272" t="s">
        <v>1024</v>
      </c>
    </row>
    <row r="273" spans="1:9" x14ac:dyDescent="0.2">
      <c r="A273" t="s">
        <v>5164</v>
      </c>
      <c r="B273">
        <v>4302</v>
      </c>
      <c r="C273" t="s">
        <v>4346</v>
      </c>
      <c r="D273" t="s">
        <v>1026</v>
      </c>
      <c r="E273" t="s">
        <v>4440</v>
      </c>
      <c r="F273" t="s">
        <v>1025</v>
      </c>
      <c r="G273" t="s">
        <v>6455</v>
      </c>
      <c r="H273" t="s">
        <v>994</v>
      </c>
      <c r="I273" t="s">
        <v>1026</v>
      </c>
    </row>
    <row r="274" spans="1:9" x14ac:dyDescent="0.2">
      <c r="A274" t="s">
        <v>5211</v>
      </c>
      <c r="B274">
        <v>4321</v>
      </c>
      <c r="C274" t="s">
        <v>4346</v>
      </c>
      <c r="D274" t="s">
        <v>1028</v>
      </c>
      <c r="E274" t="s">
        <v>4440</v>
      </c>
      <c r="F274" t="s">
        <v>1027</v>
      </c>
      <c r="G274" t="s">
        <v>6456</v>
      </c>
      <c r="H274" t="s">
        <v>994</v>
      </c>
      <c r="I274" t="s">
        <v>1028</v>
      </c>
    </row>
    <row r="275" spans="1:9" x14ac:dyDescent="0.2">
      <c r="A275" t="s">
        <v>5258</v>
      </c>
      <c r="B275">
        <v>4322</v>
      </c>
      <c r="C275" t="s">
        <v>4346</v>
      </c>
      <c r="D275" t="s">
        <v>1030</v>
      </c>
      <c r="E275" t="s">
        <v>4440</v>
      </c>
      <c r="F275" t="s">
        <v>1029</v>
      </c>
      <c r="G275" t="s">
        <v>6457</v>
      </c>
      <c r="H275" t="s">
        <v>994</v>
      </c>
      <c r="I275" t="s">
        <v>1030</v>
      </c>
    </row>
    <row r="276" spans="1:9" x14ac:dyDescent="0.2">
      <c r="A276" t="s">
        <v>5303</v>
      </c>
      <c r="B276">
        <v>4323</v>
      </c>
      <c r="C276" t="s">
        <v>4346</v>
      </c>
      <c r="D276" t="s">
        <v>1032</v>
      </c>
      <c r="E276" t="s">
        <v>4440</v>
      </c>
      <c r="F276" t="s">
        <v>1031</v>
      </c>
      <c r="G276" t="s">
        <v>6458</v>
      </c>
      <c r="H276" t="s">
        <v>994</v>
      </c>
      <c r="I276" t="s">
        <v>1032</v>
      </c>
    </row>
    <row r="277" spans="1:9" x14ac:dyDescent="0.2">
      <c r="A277" t="s">
        <v>5347</v>
      </c>
      <c r="B277">
        <v>4324</v>
      </c>
      <c r="C277" t="s">
        <v>4346</v>
      </c>
      <c r="D277" t="s">
        <v>1034</v>
      </c>
      <c r="E277" t="s">
        <v>4440</v>
      </c>
      <c r="F277" t="s">
        <v>1033</v>
      </c>
      <c r="G277" t="s">
        <v>6459</v>
      </c>
      <c r="H277" t="s">
        <v>994</v>
      </c>
      <c r="I277" t="s">
        <v>1034</v>
      </c>
    </row>
    <row r="278" spans="1:9" x14ac:dyDescent="0.2">
      <c r="A278" t="s">
        <v>5386</v>
      </c>
      <c r="B278">
        <v>4341</v>
      </c>
      <c r="C278" t="s">
        <v>4346</v>
      </c>
      <c r="D278" t="s">
        <v>1036</v>
      </c>
      <c r="E278" t="s">
        <v>4440</v>
      </c>
      <c r="F278" t="s">
        <v>1035</v>
      </c>
      <c r="G278" t="s">
        <v>6460</v>
      </c>
      <c r="H278" t="s">
        <v>994</v>
      </c>
      <c r="I278" t="s">
        <v>1036</v>
      </c>
    </row>
    <row r="279" spans="1:9" x14ac:dyDescent="0.2">
      <c r="A279" t="s">
        <v>5423</v>
      </c>
      <c r="B279">
        <v>4361</v>
      </c>
      <c r="C279" t="s">
        <v>4346</v>
      </c>
      <c r="D279" t="s">
        <v>1038</v>
      </c>
      <c r="E279" t="s">
        <v>4440</v>
      </c>
      <c r="F279" t="s">
        <v>1037</v>
      </c>
      <c r="G279" t="s">
        <v>6461</v>
      </c>
      <c r="H279" t="s">
        <v>994</v>
      </c>
      <c r="I279" t="s">
        <v>1038</v>
      </c>
    </row>
    <row r="280" spans="1:9" x14ac:dyDescent="0.2">
      <c r="A280" t="s">
        <v>5459</v>
      </c>
      <c r="B280">
        <v>4362</v>
      </c>
      <c r="C280" t="s">
        <v>4346</v>
      </c>
      <c r="D280" t="s">
        <v>1040</v>
      </c>
      <c r="E280" t="s">
        <v>4440</v>
      </c>
      <c r="F280" t="s">
        <v>1039</v>
      </c>
      <c r="G280" t="s">
        <v>6462</v>
      </c>
      <c r="H280" t="s">
        <v>994</v>
      </c>
      <c r="I280" t="s">
        <v>1040</v>
      </c>
    </row>
    <row r="281" spans="1:9" x14ac:dyDescent="0.2">
      <c r="A281" t="s">
        <v>5495</v>
      </c>
      <c r="B281">
        <v>4401</v>
      </c>
      <c r="C281" t="s">
        <v>4346</v>
      </c>
      <c r="D281" t="s">
        <v>1042</v>
      </c>
      <c r="E281" t="s">
        <v>4440</v>
      </c>
      <c r="F281" t="s">
        <v>1041</v>
      </c>
      <c r="G281" t="s">
        <v>6463</v>
      </c>
      <c r="H281" t="s">
        <v>994</v>
      </c>
      <c r="I281" t="s">
        <v>1042</v>
      </c>
    </row>
    <row r="282" spans="1:9" x14ac:dyDescent="0.2">
      <c r="A282" t="s">
        <v>5530</v>
      </c>
      <c r="B282">
        <v>4404</v>
      </c>
      <c r="C282" t="s">
        <v>4346</v>
      </c>
      <c r="D282" t="s">
        <v>1044</v>
      </c>
      <c r="E282" t="s">
        <v>4440</v>
      </c>
      <c r="F282" t="s">
        <v>1043</v>
      </c>
      <c r="G282" t="s">
        <v>6464</v>
      </c>
      <c r="H282" t="s">
        <v>994</v>
      </c>
      <c r="I282" t="s">
        <v>1044</v>
      </c>
    </row>
    <row r="283" spans="1:9" x14ac:dyDescent="0.2">
      <c r="A283" t="s">
        <v>5564</v>
      </c>
      <c r="B283">
        <v>4406</v>
      </c>
      <c r="C283" t="s">
        <v>4346</v>
      </c>
      <c r="D283" t="s">
        <v>1046</v>
      </c>
      <c r="E283" t="s">
        <v>4440</v>
      </c>
      <c r="F283" t="s">
        <v>1045</v>
      </c>
      <c r="G283" t="s">
        <v>6465</v>
      </c>
      <c r="H283" t="s">
        <v>994</v>
      </c>
      <c r="I283" t="s">
        <v>1046</v>
      </c>
    </row>
    <row r="284" spans="1:9" x14ac:dyDescent="0.2">
      <c r="A284" t="s">
        <v>5596</v>
      </c>
      <c r="B284">
        <v>4421</v>
      </c>
      <c r="C284" t="s">
        <v>4346</v>
      </c>
      <c r="D284" t="s">
        <v>1048</v>
      </c>
      <c r="E284" t="s">
        <v>4440</v>
      </c>
      <c r="F284" t="s">
        <v>1047</v>
      </c>
      <c r="G284" t="s">
        <v>6466</v>
      </c>
      <c r="H284" t="s">
        <v>994</v>
      </c>
      <c r="I284" t="s">
        <v>1048</v>
      </c>
    </row>
    <row r="285" spans="1:9" x14ac:dyDescent="0.2">
      <c r="A285" t="s">
        <v>5626</v>
      </c>
      <c r="B285">
        <v>4422</v>
      </c>
      <c r="C285" t="s">
        <v>4346</v>
      </c>
      <c r="D285" t="s">
        <v>1050</v>
      </c>
      <c r="E285" t="s">
        <v>4440</v>
      </c>
      <c r="F285" t="s">
        <v>1049</v>
      </c>
      <c r="G285" t="s">
        <v>6467</v>
      </c>
      <c r="H285" t="s">
        <v>994</v>
      </c>
      <c r="I285" t="s">
        <v>1050</v>
      </c>
    </row>
    <row r="286" spans="1:9" x14ac:dyDescent="0.2">
      <c r="A286" t="s">
        <v>5654</v>
      </c>
      <c r="B286">
        <v>4424</v>
      </c>
      <c r="C286" t="s">
        <v>4346</v>
      </c>
      <c r="D286" t="s">
        <v>1052</v>
      </c>
      <c r="E286" t="s">
        <v>4440</v>
      </c>
      <c r="F286" t="s">
        <v>1051</v>
      </c>
      <c r="G286" t="s">
        <v>6468</v>
      </c>
      <c r="H286" t="s">
        <v>994</v>
      </c>
      <c r="I286" t="s">
        <v>1052</v>
      </c>
    </row>
    <row r="287" spans="1:9" x14ac:dyDescent="0.2">
      <c r="A287" t="s">
        <v>5682</v>
      </c>
      <c r="B287">
        <v>4444</v>
      </c>
      <c r="C287" t="s">
        <v>4346</v>
      </c>
      <c r="D287" t="s">
        <v>1054</v>
      </c>
      <c r="E287" t="s">
        <v>4440</v>
      </c>
      <c r="F287" t="s">
        <v>1053</v>
      </c>
      <c r="G287" t="s">
        <v>6469</v>
      </c>
      <c r="H287" t="s">
        <v>994</v>
      </c>
      <c r="I287" t="s">
        <v>1054</v>
      </c>
    </row>
    <row r="288" spans="1:9" x14ac:dyDescent="0.2">
      <c r="A288" t="s">
        <v>5709</v>
      </c>
      <c r="B288">
        <v>4445</v>
      </c>
      <c r="C288" t="s">
        <v>4346</v>
      </c>
      <c r="D288" t="s">
        <v>1056</v>
      </c>
      <c r="E288" t="s">
        <v>4440</v>
      </c>
      <c r="F288" t="s">
        <v>1055</v>
      </c>
      <c r="G288" t="s">
        <v>6470</v>
      </c>
      <c r="H288" t="s">
        <v>994</v>
      </c>
      <c r="I288" t="s">
        <v>1056</v>
      </c>
    </row>
    <row r="289" spans="1:9" x14ac:dyDescent="0.2">
      <c r="A289" t="s">
        <v>5734</v>
      </c>
      <c r="B289">
        <v>4501</v>
      </c>
      <c r="C289" t="s">
        <v>4346</v>
      </c>
      <c r="D289" t="s">
        <v>1058</v>
      </c>
      <c r="E289" t="s">
        <v>4440</v>
      </c>
      <c r="F289" t="s">
        <v>1057</v>
      </c>
      <c r="G289" t="s">
        <v>6471</v>
      </c>
      <c r="H289" t="s">
        <v>994</v>
      </c>
      <c r="I289" t="s">
        <v>1058</v>
      </c>
    </row>
    <row r="290" spans="1:9" x14ac:dyDescent="0.2">
      <c r="A290" t="s">
        <v>5759</v>
      </c>
      <c r="B290">
        <v>4505</v>
      </c>
      <c r="C290" t="s">
        <v>4346</v>
      </c>
      <c r="D290" t="s">
        <v>1060</v>
      </c>
      <c r="E290" t="s">
        <v>4440</v>
      </c>
      <c r="F290" t="s">
        <v>1059</v>
      </c>
      <c r="G290" t="s">
        <v>6472</v>
      </c>
      <c r="H290" t="s">
        <v>994</v>
      </c>
      <c r="I290" t="s">
        <v>1060</v>
      </c>
    </row>
    <row r="291" spans="1:9" x14ac:dyDescent="0.2">
      <c r="A291" t="s">
        <v>5783</v>
      </c>
      <c r="B291">
        <v>4581</v>
      </c>
      <c r="C291" t="s">
        <v>4346</v>
      </c>
      <c r="D291" t="s">
        <v>1062</v>
      </c>
      <c r="E291" t="s">
        <v>4440</v>
      </c>
      <c r="F291" t="s">
        <v>1061</v>
      </c>
      <c r="G291" t="s">
        <v>6473</v>
      </c>
      <c r="H291" t="s">
        <v>994</v>
      </c>
      <c r="I291" t="s">
        <v>1062</v>
      </c>
    </row>
    <row r="292" spans="1:9" x14ac:dyDescent="0.2">
      <c r="A292" t="s">
        <v>5806</v>
      </c>
      <c r="B292">
        <v>4606</v>
      </c>
      <c r="C292" t="s">
        <v>4346</v>
      </c>
      <c r="D292" t="s">
        <v>1064</v>
      </c>
      <c r="E292" t="s">
        <v>4440</v>
      </c>
      <c r="F292" t="s">
        <v>1063</v>
      </c>
      <c r="G292" t="s">
        <v>6474</v>
      </c>
      <c r="H292" t="s">
        <v>994</v>
      </c>
      <c r="I292" t="s">
        <v>1064</v>
      </c>
    </row>
    <row r="293" spans="1:9" x14ac:dyDescent="0.2">
      <c r="A293" t="s">
        <v>4396</v>
      </c>
      <c r="B293">
        <v>5000</v>
      </c>
      <c r="C293" t="s">
        <v>4347</v>
      </c>
      <c r="D293" t="s">
        <v>1066</v>
      </c>
      <c r="E293" t="s">
        <v>4391</v>
      </c>
      <c r="F293" t="s">
        <v>1065</v>
      </c>
      <c r="G293" t="s">
        <v>6475</v>
      </c>
      <c r="H293" t="s">
        <v>1066</v>
      </c>
    </row>
    <row r="294" spans="1:9" x14ac:dyDescent="0.2">
      <c r="A294" t="s">
        <v>4445</v>
      </c>
      <c r="B294">
        <v>5201</v>
      </c>
      <c r="C294" t="s">
        <v>4347</v>
      </c>
      <c r="D294" t="s">
        <v>1068</v>
      </c>
      <c r="E294" t="s">
        <v>4440</v>
      </c>
      <c r="F294" t="s">
        <v>1067</v>
      </c>
      <c r="G294" t="s">
        <v>6476</v>
      </c>
      <c r="H294" t="s">
        <v>1066</v>
      </c>
      <c r="I294" t="s">
        <v>1068</v>
      </c>
    </row>
    <row r="295" spans="1:9" x14ac:dyDescent="0.2">
      <c r="A295" t="s">
        <v>4493</v>
      </c>
      <c r="B295">
        <v>5202</v>
      </c>
      <c r="C295" t="s">
        <v>4347</v>
      </c>
      <c r="D295" t="s">
        <v>1070</v>
      </c>
      <c r="E295" t="s">
        <v>4440</v>
      </c>
      <c r="F295" t="s">
        <v>1069</v>
      </c>
      <c r="G295" t="s">
        <v>6477</v>
      </c>
      <c r="H295" t="s">
        <v>1066</v>
      </c>
      <c r="I295" t="s">
        <v>1070</v>
      </c>
    </row>
    <row r="296" spans="1:9" x14ac:dyDescent="0.2">
      <c r="A296" t="s">
        <v>4541</v>
      </c>
      <c r="B296">
        <v>5203</v>
      </c>
      <c r="C296" t="s">
        <v>4347</v>
      </c>
      <c r="D296" t="s">
        <v>1072</v>
      </c>
      <c r="E296" t="s">
        <v>4440</v>
      </c>
      <c r="F296" t="s">
        <v>1071</v>
      </c>
      <c r="G296" t="s">
        <v>6478</v>
      </c>
      <c r="H296" t="s">
        <v>1066</v>
      </c>
      <c r="I296" t="s">
        <v>1072</v>
      </c>
    </row>
    <row r="297" spans="1:9" x14ac:dyDescent="0.2">
      <c r="A297" t="s">
        <v>4589</v>
      </c>
      <c r="B297">
        <v>5204</v>
      </c>
      <c r="C297" t="s">
        <v>4347</v>
      </c>
      <c r="D297" t="s">
        <v>1074</v>
      </c>
      <c r="E297" t="s">
        <v>4440</v>
      </c>
      <c r="F297" t="s">
        <v>1073</v>
      </c>
      <c r="G297" t="s">
        <v>6479</v>
      </c>
      <c r="H297" t="s">
        <v>1066</v>
      </c>
      <c r="I297" t="s">
        <v>1074</v>
      </c>
    </row>
    <row r="298" spans="1:9" x14ac:dyDescent="0.2">
      <c r="A298" t="s">
        <v>4637</v>
      </c>
      <c r="B298">
        <v>5206</v>
      </c>
      <c r="C298" t="s">
        <v>4347</v>
      </c>
      <c r="D298" t="s">
        <v>1076</v>
      </c>
      <c r="E298" t="s">
        <v>4440</v>
      </c>
      <c r="F298" t="s">
        <v>1075</v>
      </c>
      <c r="G298" t="s">
        <v>6480</v>
      </c>
      <c r="H298" t="s">
        <v>1066</v>
      </c>
      <c r="I298" t="s">
        <v>1076</v>
      </c>
    </row>
    <row r="299" spans="1:9" x14ac:dyDescent="0.2">
      <c r="A299" t="s">
        <v>4685</v>
      </c>
      <c r="B299">
        <v>5207</v>
      </c>
      <c r="C299" t="s">
        <v>4347</v>
      </c>
      <c r="D299" t="s">
        <v>1078</v>
      </c>
      <c r="E299" t="s">
        <v>4440</v>
      </c>
      <c r="F299" t="s">
        <v>1077</v>
      </c>
      <c r="G299" t="s">
        <v>6481</v>
      </c>
      <c r="H299" t="s">
        <v>1066</v>
      </c>
      <c r="I299" t="s">
        <v>1078</v>
      </c>
    </row>
    <row r="300" spans="1:9" x14ac:dyDescent="0.2">
      <c r="A300" t="s">
        <v>4733</v>
      </c>
      <c r="B300">
        <v>5209</v>
      </c>
      <c r="C300" t="s">
        <v>4347</v>
      </c>
      <c r="D300" t="s">
        <v>1080</v>
      </c>
      <c r="E300" t="s">
        <v>4440</v>
      </c>
      <c r="F300" t="s">
        <v>1079</v>
      </c>
      <c r="G300" t="s">
        <v>6482</v>
      </c>
      <c r="H300" t="s">
        <v>1066</v>
      </c>
      <c r="I300" t="s">
        <v>1080</v>
      </c>
    </row>
    <row r="301" spans="1:9" x14ac:dyDescent="0.2">
      <c r="A301" t="s">
        <v>4781</v>
      </c>
      <c r="B301">
        <v>5210</v>
      </c>
      <c r="C301" t="s">
        <v>4347</v>
      </c>
      <c r="D301" t="s">
        <v>1082</v>
      </c>
      <c r="E301" t="s">
        <v>4440</v>
      </c>
      <c r="F301" t="s">
        <v>1081</v>
      </c>
      <c r="G301" t="s">
        <v>6483</v>
      </c>
      <c r="H301" t="s">
        <v>1066</v>
      </c>
      <c r="I301" t="s">
        <v>1082</v>
      </c>
    </row>
    <row r="302" spans="1:9" x14ac:dyDescent="0.2">
      <c r="A302" t="s">
        <v>4829</v>
      </c>
      <c r="B302">
        <v>5211</v>
      </c>
      <c r="C302" t="s">
        <v>4347</v>
      </c>
      <c r="D302" t="s">
        <v>1084</v>
      </c>
      <c r="E302" t="s">
        <v>4440</v>
      </c>
      <c r="F302" t="s">
        <v>1083</v>
      </c>
      <c r="G302" t="s">
        <v>6484</v>
      </c>
      <c r="H302" t="s">
        <v>1066</v>
      </c>
      <c r="I302" t="s">
        <v>1084</v>
      </c>
    </row>
    <row r="303" spans="1:9" x14ac:dyDescent="0.2">
      <c r="A303" t="s">
        <v>4877</v>
      </c>
      <c r="B303">
        <v>5212</v>
      </c>
      <c r="C303" t="s">
        <v>4347</v>
      </c>
      <c r="D303" t="s">
        <v>1086</v>
      </c>
      <c r="E303" t="s">
        <v>4440</v>
      </c>
      <c r="F303" t="s">
        <v>1085</v>
      </c>
      <c r="G303" t="s">
        <v>6485</v>
      </c>
      <c r="H303" t="s">
        <v>1066</v>
      </c>
      <c r="I303" t="s">
        <v>1086</v>
      </c>
    </row>
    <row r="304" spans="1:9" x14ac:dyDescent="0.2">
      <c r="A304" t="s">
        <v>4925</v>
      </c>
      <c r="B304">
        <v>5213</v>
      </c>
      <c r="C304" t="s">
        <v>4347</v>
      </c>
      <c r="D304" t="s">
        <v>1088</v>
      </c>
      <c r="E304" t="s">
        <v>4440</v>
      </c>
      <c r="F304" t="s">
        <v>1087</v>
      </c>
      <c r="G304" t="s">
        <v>6486</v>
      </c>
      <c r="H304" t="s">
        <v>1066</v>
      </c>
      <c r="I304" t="s">
        <v>1088</v>
      </c>
    </row>
    <row r="305" spans="1:9" x14ac:dyDescent="0.2">
      <c r="A305" t="s">
        <v>4973</v>
      </c>
      <c r="B305">
        <v>5214</v>
      </c>
      <c r="C305" t="s">
        <v>4347</v>
      </c>
      <c r="D305" t="s">
        <v>1090</v>
      </c>
      <c r="E305" t="s">
        <v>4440</v>
      </c>
      <c r="F305" t="s">
        <v>1089</v>
      </c>
      <c r="G305" t="s">
        <v>6487</v>
      </c>
      <c r="H305" t="s">
        <v>1066</v>
      </c>
      <c r="I305" t="s">
        <v>1090</v>
      </c>
    </row>
    <row r="306" spans="1:9" x14ac:dyDescent="0.2">
      <c r="A306" t="s">
        <v>5021</v>
      </c>
      <c r="B306">
        <v>5215</v>
      </c>
      <c r="C306" t="s">
        <v>4347</v>
      </c>
      <c r="D306" t="s">
        <v>1092</v>
      </c>
      <c r="E306" t="s">
        <v>4440</v>
      </c>
      <c r="F306" t="s">
        <v>1091</v>
      </c>
      <c r="G306" t="s">
        <v>6488</v>
      </c>
      <c r="H306" t="s">
        <v>1066</v>
      </c>
      <c r="I306" t="s">
        <v>1092</v>
      </c>
    </row>
    <row r="307" spans="1:9" x14ac:dyDescent="0.2">
      <c r="A307" t="s">
        <v>5069</v>
      </c>
      <c r="B307">
        <v>5303</v>
      </c>
      <c r="C307" t="s">
        <v>4347</v>
      </c>
      <c r="D307" t="s">
        <v>1094</v>
      </c>
      <c r="E307" t="s">
        <v>4440</v>
      </c>
      <c r="F307" t="s">
        <v>1093</v>
      </c>
      <c r="G307" t="s">
        <v>6489</v>
      </c>
      <c r="H307" t="s">
        <v>1066</v>
      </c>
      <c r="I307" t="s">
        <v>1094</v>
      </c>
    </row>
    <row r="308" spans="1:9" x14ac:dyDescent="0.2">
      <c r="A308" t="s">
        <v>5117</v>
      </c>
      <c r="B308">
        <v>5327</v>
      </c>
      <c r="C308" t="s">
        <v>4347</v>
      </c>
      <c r="D308" t="s">
        <v>1096</v>
      </c>
      <c r="E308" t="s">
        <v>4440</v>
      </c>
      <c r="F308" t="s">
        <v>1095</v>
      </c>
      <c r="G308" t="s">
        <v>6490</v>
      </c>
      <c r="H308" t="s">
        <v>1066</v>
      </c>
      <c r="I308" t="s">
        <v>1096</v>
      </c>
    </row>
    <row r="309" spans="1:9" x14ac:dyDescent="0.2">
      <c r="A309" t="s">
        <v>5165</v>
      </c>
      <c r="B309">
        <v>5346</v>
      </c>
      <c r="C309" t="s">
        <v>4347</v>
      </c>
      <c r="D309" t="s">
        <v>1098</v>
      </c>
      <c r="E309" t="s">
        <v>4440</v>
      </c>
      <c r="F309" t="s">
        <v>1097</v>
      </c>
      <c r="G309" t="s">
        <v>6491</v>
      </c>
      <c r="H309" t="s">
        <v>1066</v>
      </c>
      <c r="I309" t="s">
        <v>1098</v>
      </c>
    </row>
    <row r="310" spans="1:9" x14ac:dyDescent="0.2">
      <c r="A310" t="s">
        <v>5212</v>
      </c>
      <c r="B310">
        <v>5348</v>
      </c>
      <c r="C310" t="s">
        <v>4347</v>
      </c>
      <c r="D310" t="s">
        <v>1100</v>
      </c>
      <c r="E310" t="s">
        <v>4440</v>
      </c>
      <c r="F310" t="s">
        <v>1099</v>
      </c>
      <c r="G310" t="s">
        <v>6492</v>
      </c>
      <c r="H310" t="s">
        <v>1066</v>
      </c>
      <c r="I310" t="s">
        <v>1100</v>
      </c>
    </row>
    <row r="311" spans="1:9" x14ac:dyDescent="0.2">
      <c r="A311" t="s">
        <v>5259</v>
      </c>
      <c r="B311">
        <v>5349</v>
      </c>
      <c r="C311" t="s">
        <v>4347</v>
      </c>
      <c r="D311" t="s">
        <v>1102</v>
      </c>
      <c r="E311" t="s">
        <v>4440</v>
      </c>
      <c r="F311" t="s">
        <v>1101</v>
      </c>
      <c r="G311" t="s">
        <v>6493</v>
      </c>
      <c r="H311" t="s">
        <v>1066</v>
      </c>
      <c r="I311" t="s">
        <v>1102</v>
      </c>
    </row>
    <row r="312" spans="1:9" x14ac:dyDescent="0.2">
      <c r="A312" t="s">
        <v>5304</v>
      </c>
      <c r="B312">
        <v>5361</v>
      </c>
      <c r="C312" t="s">
        <v>4347</v>
      </c>
      <c r="D312" t="s">
        <v>1104</v>
      </c>
      <c r="E312" t="s">
        <v>4440</v>
      </c>
      <c r="F312" t="s">
        <v>1103</v>
      </c>
      <c r="G312" t="s">
        <v>6494</v>
      </c>
      <c r="H312" t="s">
        <v>1066</v>
      </c>
      <c r="I312" t="s">
        <v>1104</v>
      </c>
    </row>
    <row r="313" spans="1:9" x14ac:dyDescent="0.2">
      <c r="A313" t="s">
        <v>5348</v>
      </c>
      <c r="B313">
        <v>5363</v>
      </c>
      <c r="C313" t="s">
        <v>4347</v>
      </c>
      <c r="D313" t="s">
        <v>1106</v>
      </c>
      <c r="E313" t="s">
        <v>4440</v>
      </c>
      <c r="F313" t="s">
        <v>1105</v>
      </c>
      <c r="G313" t="s">
        <v>6495</v>
      </c>
      <c r="H313" t="s">
        <v>1066</v>
      </c>
      <c r="I313" t="s">
        <v>1106</v>
      </c>
    </row>
    <row r="314" spans="1:9" x14ac:dyDescent="0.2">
      <c r="A314" t="s">
        <v>5387</v>
      </c>
      <c r="B314">
        <v>5366</v>
      </c>
      <c r="C314" t="s">
        <v>4347</v>
      </c>
      <c r="D314" t="s">
        <v>1108</v>
      </c>
      <c r="E314" t="s">
        <v>4440</v>
      </c>
      <c r="F314" t="s">
        <v>1107</v>
      </c>
      <c r="G314" t="s">
        <v>6496</v>
      </c>
      <c r="H314" t="s">
        <v>1066</v>
      </c>
      <c r="I314" t="s">
        <v>1108</v>
      </c>
    </row>
    <row r="315" spans="1:9" x14ac:dyDescent="0.2">
      <c r="A315" t="s">
        <v>5424</v>
      </c>
      <c r="B315">
        <v>5368</v>
      </c>
      <c r="C315" t="s">
        <v>4347</v>
      </c>
      <c r="D315" t="s">
        <v>1110</v>
      </c>
      <c r="E315" t="s">
        <v>4440</v>
      </c>
      <c r="F315" t="s">
        <v>1109</v>
      </c>
      <c r="G315" t="s">
        <v>6497</v>
      </c>
      <c r="H315" t="s">
        <v>1066</v>
      </c>
      <c r="I315" t="s">
        <v>1110</v>
      </c>
    </row>
    <row r="316" spans="1:9" x14ac:dyDescent="0.2">
      <c r="A316" t="s">
        <v>5460</v>
      </c>
      <c r="B316">
        <v>5434</v>
      </c>
      <c r="C316" t="s">
        <v>4347</v>
      </c>
      <c r="D316" t="s">
        <v>1112</v>
      </c>
      <c r="E316" t="s">
        <v>4440</v>
      </c>
      <c r="F316" t="s">
        <v>1111</v>
      </c>
      <c r="G316" t="s">
        <v>6498</v>
      </c>
      <c r="H316" t="s">
        <v>1066</v>
      </c>
      <c r="I316" t="s">
        <v>1112</v>
      </c>
    </row>
    <row r="317" spans="1:9" x14ac:dyDescent="0.2">
      <c r="A317" t="s">
        <v>5496</v>
      </c>
      <c r="B317">
        <v>5463</v>
      </c>
      <c r="C317" t="s">
        <v>4347</v>
      </c>
      <c r="D317" t="s">
        <v>1114</v>
      </c>
      <c r="E317" t="s">
        <v>4440</v>
      </c>
      <c r="F317" t="s">
        <v>1113</v>
      </c>
      <c r="G317" t="s">
        <v>6499</v>
      </c>
      <c r="H317" t="s">
        <v>1066</v>
      </c>
      <c r="I317" t="s">
        <v>1114</v>
      </c>
    </row>
    <row r="318" spans="1:9" x14ac:dyDescent="0.2">
      <c r="A318" t="s">
        <v>5531</v>
      </c>
      <c r="B318">
        <v>5464</v>
      </c>
      <c r="C318" t="s">
        <v>4347</v>
      </c>
      <c r="D318" t="s">
        <v>1116</v>
      </c>
      <c r="E318" t="s">
        <v>4440</v>
      </c>
      <c r="F318" t="s">
        <v>1115</v>
      </c>
      <c r="G318" t="s">
        <v>6500</v>
      </c>
      <c r="H318" t="s">
        <v>1066</v>
      </c>
      <c r="I318" t="s">
        <v>1116</v>
      </c>
    </row>
    <row r="319" spans="1:9" x14ac:dyDescent="0.2">
      <c r="A319" t="s">
        <v>4397</v>
      </c>
      <c r="B319">
        <v>6000</v>
      </c>
      <c r="C319" t="s">
        <v>4348</v>
      </c>
      <c r="D319" t="s">
        <v>1118</v>
      </c>
      <c r="E319" t="s">
        <v>4391</v>
      </c>
      <c r="F319" t="s">
        <v>1117</v>
      </c>
      <c r="G319" t="s">
        <v>6501</v>
      </c>
      <c r="H319" t="s">
        <v>1118</v>
      </c>
    </row>
    <row r="320" spans="1:9" x14ac:dyDescent="0.2">
      <c r="A320" t="s">
        <v>4446</v>
      </c>
      <c r="B320">
        <v>6201</v>
      </c>
      <c r="C320" t="s">
        <v>4348</v>
      </c>
      <c r="D320" t="s">
        <v>1120</v>
      </c>
      <c r="E320" t="s">
        <v>4440</v>
      </c>
      <c r="F320" t="s">
        <v>1119</v>
      </c>
      <c r="G320" t="s">
        <v>6502</v>
      </c>
      <c r="H320" t="s">
        <v>1118</v>
      </c>
      <c r="I320" t="s">
        <v>1120</v>
      </c>
    </row>
    <row r="321" spans="1:9" x14ac:dyDescent="0.2">
      <c r="A321" t="s">
        <v>4494</v>
      </c>
      <c r="B321">
        <v>6202</v>
      </c>
      <c r="C321" t="s">
        <v>4348</v>
      </c>
      <c r="D321" t="s">
        <v>1122</v>
      </c>
      <c r="E321" t="s">
        <v>4440</v>
      </c>
      <c r="F321" t="s">
        <v>1121</v>
      </c>
      <c r="G321" t="s">
        <v>6503</v>
      </c>
      <c r="H321" t="s">
        <v>1118</v>
      </c>
      <c r="I321" t="s">
        <v>1122</v>
      </c>
    </row>
    <row r="322" spans="1:9" x14ac:dyDescent="0.2">
      <c r="A322" t="s">
        <v>4542</v>
      </c>
      <c r="B322">
        <v>6203</v>
      </c>
      <c r="C322" t="s">
        <v>4348</v>
      </c>
      <c r="D322" t="s">
        <v>1124</v>
      </c>
      <c r="E322" t="s">
        <v>4440</v>
      </c>
      <c r="F322" t="s">
        <v>1123</v>
      </c>
      <c r="G322" t="s">
        <v>6504</v>
      </c>
      <c r="H322" t="s">
        <v>1118</v>
      </c>
      <c r="I322" t="s">
        <v>1124</v>
      </c>
    </row>
    <row r="323" spans="1:9" x14ac:dyDescent="0.2">
      <c r="A323" t="s">
        <v>4590</v>
      </c>
      <c r="B323">
        <v>6204</v>
      </c>
      <c r="C323" t="s">
        <v>4348</v>
      </c>
      <c r="D323" t="s">
        <v>1126</v>
      </c>
      <c r="E323" t="s">
        <v>4440</v>
      </c>
      <c r="F323" t="s">
        <v>1125</v>
      </c>
      <c r="G323" t="s">
        <v>6505</v>
      </c>
      <c r="H323" t="s">
        <v>1118</v>
      </c>
      <c r="I323" t="s">
        <v>1126</v>
      </c>
    </row>
    <row r="324" spans="1:9" x14ac:dyDescent="0.2">
      <c r="A324" t="s">
        <v>4638</v>
      </c>
      <c r="B324">
        <v>6205</v>
      </c>
      <c r="C324" t="s">
        <v>4348</v>
      </c>
      <c r="D324" t="s">
        <v>1128</v>
      </c>
      <c r="E324" t="s">
        <v>4440</v>
      </c>
      <c r="F324" t="s">
        <v>1127</v>
      </c>
      <c r="G324" t="s">
        <v>6506</v>
      </c>
      <c r="H324" t="s">
        <v>1118</v>
      </c>
      <c r="I324" t="s">
        <v>1128</v>
      </c>
    </row>
    <row r="325" spans="1:9" x14ac:dyDescent="0.2">
      <c r="A325" t="s">
        <v>4686</v>
      </c>
      <c r="B325">
        <v>6206</v>
      </c>
      <c r="C325" t="s">
        <v>4348</v>
      </c>
      <c r="D325" t="s">
        <v>1130</v>
      </c>
      <c r="E325" t="s">
        <v>4440</v>
      </c>
      <c r="F325" t="s">
        <v>1129</v>
      </c>
      <c r="G325" t="s">
        <v>6507</v>
      </c>
      <c r="H325" t="s">
        <v>1118</v>
      </c>
      <c r="I325" t="s">
        <v>1130</v>
      </c>
    </row>
    <row r="326" spans="1:9" x14ac:dyDescent="0.2">
      <c r="A326" t="s">
        <v>4734</v>
      </c>
      <c r="B326">
        <v>6207</v>
      </c>
      <c r="C326" t="s">
        <v>4348</v>
      </c>
      <c r="D326" t="s">
        <v>1132</v>
      </c>
      <c r="E326" t="s">
        <v>4440</v>
      </c>
      <c r="F326" t="s">
        <v>1131</v>
      </c>
      <c r="G326" t="s">
        <v>6508</v>
      </c>
      <c r="H326" t="s">
        <v>1118</v>
      </c>
      <c r="I326" t="s">
        <v>1132</v>
      </c>
    </row>
    <row r="327" spans="1:9" x14ac:dyDescent="0.2">
      <c r="A327" t="s">
        <v>4782</v>
      </c>
      <c r="B327">
        <v>6208</v>
      </c>
      <c r="C327" t="s">
        <v>4348</v>
      </c>
      <c r="D327" t="s">
        <v>1134</v>
      </c>
      <c r="E327" t="s">
        <v>4440</v>
      </c>
      <c r="F327" t="s">
        <v>1133</v>
      </c>
      <c r="G327" t="s">
        <v>6509</v>
      </c>
      <c r="H327" t="s">
        <v>1118</v>
      </c>
      <c r="I327" t="s">
        <v>1134</v>
      </c>
    </row>
    <row r="328" spans="1:9" x14ac:dyDescent="0.2">
      <c r="A328" t="s">
        <v>4830</v>
      </c>
      <c r="B328">
        <v>6209</v>
      </c>
      <c r="C328" t="s">
        <v>4348</v>
      </c>
      <c r="D328" t="s">
        <v>1136</v>
      </c>
      <c r="E328" t="s">
        <v>4440</v>
      </c>
      <c r="F328" t="s">
        <v>1135</v>
      </c>
      <c r="G328" t="s">
        <v>6510</v>
      </c>
      <c r="H328" t="s">
        <v>1118</v>
      </c>
      <c r="I328" t="s">
        <v>1136</v>
      </c>
    </row>
    <row r="329" spans="1:9" x14ac:dyDescent="0.2">
      <c r="A329" t="s">
        <v>4878</v>
      </c>
      <c r="B329">
        <v>6210</v>
      </c>
      <c r="C329" t="s">
        <v>4348</v>
      </c>
      <c r="D329" t="s">
        <v>1138</v>
      </c>
      <c r="E329" t="s">
        <v>4440</v>
      </c>
      <c r="F329" t="s">
        <v>1137</v>
      </c>
      <c r="G329" t="s">
        <v>6511</v>
      </c>
      <c r="H329" t="s">
        <v>1118</v>
      </c>
      <c r="I329" t="s">
        <v>1138</v>
      </c>
    </row>
    <row r="330" spans="1:9" x14ac:dyDescent="0.2">
      <c r="A330" t="s">
        <v>4926</v>
      </c>
      <c r="B330">
        <v>6211</v>
      </c>
      <c r="C330" t="s">
        <v>4348</v>
      </c>
      <c r="D330" t="s">
        <v>1140</v>
      </c>
      <c r="E330" t="s">
        <v>4440</v>
      </c>
      <c r="F330" t="s">
        <v>1139</v>
      </c>
      <c r="G330" t="s">
        <v>6512</v>
      </c>
      <c r="H330" t="s">
        <v>1118</v>
      </c>
      <c r="I330" t="s">
        <v>1140</v>
      </c>
    </row>
    <row r="331" spans="1:9" x14ac:dyDescent="0.2">
      <c r="A331" t="s">
        <v>4974</v>
      </c>
      <c r="B331">
        <v>6212</v>
      </c>
      <c r="C331" t="s">
        <v>4348</v>
      </c>
      <c r="D331" t="s">
        <v>1142</v>
      </c>
      <c r="E331" t="s">
        <v>4440</v>
      </c>
      <c r="F331" t="s">
        <v>1141</v>
      </c>
      <c r="G331" t="s">
        <v>6513</v>
      </c>
      <c r="H331" t="s">
        <v>1118</v>
      </c>
      <c r="I331" t="s">
        <v>1142</v>
      </c>
    </row>
    <row r="332" spans="1:9" x14ac:dyDescent="0.2">
      <c r="A332" t="s">
        <v>5022</v>
      </c>
      <c r="B332">
        <v>6213</v>
      </c>
      <c r="C332" t="s">
        <v>4348</v>
      </c>
      <c r="D332" t="s">
        <v>1144</v>
      </c>
      <c r="E332" t="s">
        <v>4440</v>
      </c>
      <c r="F332" t="s">
        <v>1143</v>
      </c>
      <c r="G332" t="s">
        <v>6514</v>
      </c>
      <c r="H332" t="s">
        <v>1118</v>
      </c>
      <c r="I332" t="s">
        <v>1144</v>
      </c>
    </row>
    <row r="333" spans="1:9" x14ac:dyDescent="0.2">
      <c r="A333" t="s">
        <v>5070</v>
      </c>
      <c r="B333">
        <v>6301</v>
      </c>
      <c r="C333" t="s">
        <v>4348</v>
      </c>
      <c r="D333" t="s">
        <v>1146</v>
      </c>
      <c r="E333" t="s">
        <v>4440</v>
      </c>
      <c r="F333" t="s">
        <v>1145</v>
      </c>
      <c r="G333" t="s">
        <v>6515</v>
      </c>
      <c r="H333" t="s">
        <v>1118</v>
      </c>
      <c r="I333" t="s">
        <v>1146</v>
      </c>
    </row>
    <row r="334" spans="1:9" x14ac:dyDescent="0.2">
      <c r="A334" t="s">
        <v>5118</v>
      </c>
      <c r="B334">
        <v>6302</v>
      </c>
      <c r="C334" t="s">
        <v>4348</v>
      </c>
      <c r="D334" t="s">
        <v>1148</v>
      </c>
      <c r="E334" t="s">
        <v>4440</v>
      </c>
      <c r="F334" t="s">
        <v>1147</v>
      </c>
      <c r="G334" t="s">
        <v>6516</v>
      </c>
      <c r="H334" t="s">
        <v>1118</v>
      </c>
      <c r="I334" t="s">
        <v>1148</v>
      </c>
    </row>
    <row r="335" spans="1:9" x14ac:dyDescent="0.2">
      <c r="A335" t="s">
        <v>5166</v>
      </c>
      <c r="B335">
        <v>6321</v>
      </c>
      <c r="C335" t="s">
        <v>4348</v>
      </c>
      <c r="D335" t="s">
        <v>1150</v>
      </c>
      <c r="E335" t="s">
        <v>4440</v>
      </c>
      <c r="F335" t="s">
        <v>1149</v>
      </c>
      <c r="G335" t="s">
        <v>6517</v>
      </c>
      <c r="H335" t="s">
        <v>1118</v>
      </c>
      <c r="I335" t="s">
        <v>1150</v>
      </c>
    </row>
    <row r="336" spans="1:9" x14ac:dyDescent="0.2">
      <c r="A336" t="s">
        <v>5213</v>
      </c>
      <c r="B336">
        <v>6322</v>
      </c>
      <c r="C336" t="s">
        <v>4348</v>
      </c>
      <c r="D336" t="s">
        <v>1152</v>
      </c>
      <c r="E336" t="s">
        <v>4440</v>
      </c>
      <c r="F336" t="s">
        <v>1151</v>
      </c>
      <c r="G336" t="s">
        <v>6518</v>
      </c>
      <c r="H336" t="s">
        <v>1118</v>
      </c>
      <c r="I336" t="s">
        <v>1152</v>
      </c>
    </row>
    <row r="337" spans="1:9" x14ac:dyDescent="0.2">
      <c r="A337" t="s">
        <v>5260</v>
      </c>
      <c r="B337">
        <v>6323</v>
      </c>
      <c r="C337" t="s">
        <v>4348</v>
      </c>
      <c r="D337" t="s">
        <v>1154</v>
      </c>
      <c r="E337" t="s">
        <v>4440</v>
      </c>
      <c r="F337" t="s">
        <v>1153</v>
      </c>
      <c r="G337" t="s">
        <v>6519</v>
      </c>
      <c r="H337" t="s">
        <v>1118</v>
      </c>
      <c r="I337" t="s">
        <v>1154</v>
      </c>
    </row>
    <row r="338" spans="1:9" x14ac:dyDescent="0.2">
      <c r="A338" t="s">
        <v>5305</v>
      </c>
      <c r="B338">
        <v>6324</v>
      </c>
      <c r="C338" t="s">
        <v>4348</v>
      </c>
      <c r="D338" t="s">
        <v>1156</v>
      </c>
      <c r="E338" t="s">
        <v>4440</v>
      </c>
      <c r="F338" t="s">
        <v>1155</v>
      </c>
      <c r="G338" t="s">
        <v>6520</v>
      </c>
      <c r="H338" t="s">
        <v>1118</v>
      </c>
      <c r="I338" t="s">
        <v>1156</v>
      </c>
    </row>
    <row r="339" spans="1:9" x14ac:dyDescent="0.2">
      <c r="A339" t="s">
        <v>5349</v>
      </c>
      <c r="B339">
        <v>6341</v>
      </c>
      <c r="C339" t="s">
        <v>4348</v>
      </c>
      <c r="D339" t="s">
        <v>1158</v>
      </c>
      <c r="E339" t="s">
        <v>4440</v>
      </c>
      <c r="F339" t="s">
        <v>1157</v>
      </c>
      <c r="G339" t="s">
        <v>6521</v>
      </c>
      <c r="H339" t="s">
        <v>1118</v>
      </c>
      <c r="I339" t="s">
        <v>1158</v>
      </c>
    </row>
    <row r="340" spans="1:9" x14ac:dyDescent="0.2">
      <c r="A340" t="s">
        <v>5388</v>
      </c>
      <c r="B340">
        <v>6361</v>
      </c>
      <c r="C340" t="s">
        <v>4348</v>
      </c>
      <c r="D340" t="s">
        <v>1160</v>
      </c>
      <c r="E340" t="s">
        <v>4440</v>
      </c>
      <c r="F340" t="s">
        <v>1159</v>
      </c>
      <c r="G340" t="s">
        <v>6522</v>
      </c>
      <c r="H340" t="s">
        <v>1118</v>
      </c>
      <c r="I340" t="s">
        <v>1160</v>
      </c>
    </row>
    <row r="341" spans="1:9" x14ac:dyDescent="0.2">
      <c r="A341" t="s">
        <v>5425</v>
      </c>
      <c r="B341">
        <v>6362</v>
      </c>
      <c r="C341" t="s">
        <v>4348</v>
      </c>
      <c r="D341" t="s">
        <v>1162</v>
      </c>
      <c r="E341" t="s">
        <v>4440</v>
      </c>
      <c r="F341" t="s">
        <v>1161</v>
      </c>
      <c r="G341" t="s">
        <v>6523</v>
      </c>
      <c r="H341" t="s">
        <v>1118</v>
      </c>
      <c r="I341" t="s">
        <v>1162</v>
      </c>
    </row>
    <row r="342" spans="1:9" x14ac:dyDescent="0.2">
      <c r="A342" t="s">
        <v>5461</v>
      </c>
      <c r="B342">
        <v>6363</v>
      </c>
      <c r="C342" t="s">
        <v>4348</v>
      </c>
      <c r="D342" t="s">
        <v>1164</v>
      </c>
      <c r="E342" t="s">
        <v>4440</v>
      </c>
      <c r="F342" t="s">
        <v>1163</v>
      </c>
      <c r="G342" t="s">
        <v>6524</v>
      </c>
      <c r="H342" t="s">
        <v>1118</v>
      </c>
      <c r="I342" t="s">
        <v>1164</v>
      </c>
    </row>
    <row r="343" spans="1:9" x14ac:dyDescent="0.2">
      <c r="A343" t="s">
        <v>5497</v>
      </c>
      <c r="B343">
        <v>6364</v>
      </c>
      <c r="C343" t="s">
        <v>4348</v>
      </c>
      <c r="D343" t="s">
        <v>1166</v>
      </c>
      <c r="E343" t="s">
        <v>4440</v>
      </c>
      <c r="F343" t="s">
        <v>1165</v>
      </c>
      <c r="G343" t="s">
        <v>6525</v>
      </c>
      <c r="H343" t="s">
        <v>1118</v>
      </c>
      <c r="I343" t="s">
        <v>1166</v>
      </c>
    </row>
    <row r="344" spans="1:9" x14ac:dyDescent="0.2">
      <c r="A344" t="s">
        <v>5532</v>
      </c>
      <c r="B344">
        <v>6365</v>
      </c>
      <c r="C344" t="s">
        <v>4348</v>
      </c>
      <c r="D344" t="s">
        <v>1168</v>
      </c>
      <c r="E344" t="s">
        <v>4440</v>
      </c>
      <c r="F344" t="s">
        <v>1167</v>
      </c>
      <c r="G344" t="s">
        <v>6526</v>
      </c>
      <c r="H344" t="s">
        <v>1118</v>
      </c>
      <c r="I344" t="s">
        <v>1168</v>
      </c>
    </row>
    <row r="345" spans="1:9" x14ac:dyDescent="0.2">
      <c r="A345" t="s">
        <v>5565</v>
      </c>
      <c r="B345">
        <v>6366</v>
      </c>
      <c r="C345" t="s">
        <v>4348</v>
      </c>
      <c r="D345" t="s">
        <v>1170</v>
      </c>
      <c r="E345" t="s">
        <v>4440</v>
      </c>
      <c r="F345" t="s">
        <v>1169</v>
      </c>
      <c r="G345" t="s">
        <v>6527</v>
      </c>
      <c r="H345" t="s">
        <v>1118</v>
      </c>
      <c r="I345" t="s">
        <v>1170</v>
      </c>
    </row>
    <row r="346" spans="1:9" x14ac:dyDescent="0.2">
      <c r="A346" t="s">
        <v>5597</v>
      </c>
      <c r="B346">
        <v>6367</v>
      </c>
      <c r="C346" t="s">
        <v>4348</v>
      </c>
      <c r="D346" t="s">
        <v>1172</v>
      </c>
      <c r="E346" t="s">
        <v>4440</v>
      </c>
      <c r="F346" t="s">
        <v>1171</v>
      </c>
      <c r="G346" t="s">
        <v>6528</v>
      </c>
      <c r="H346" t="s">
        <v>1118</v>
      </c>
      <c r="I346" t="s">
        <v>1172</v>
      </c>
    </row>
    <row r="347" spans="1:9" x14ac:dyDescent="0.2">
      <c r="A347" t="s">
        <v>5627</v>
      </c>
      <c r="B347">
        <v>6381</v>
      </c>
      <c r="C347" t="s">
        <v>4348</v>
      </c>
      <c r="D347" t="s">
        <v>1174</v>
      </c>
      <c r="E347" t="s">
        <v>4440</v>
      </c>
      <c r="F347" t="s">
        <v>1173</v>
      </c>
      <c r="G347" t="s">
        <v>6529</v>
      </c>
      <c r="H347" t="s">
        <v>1118</v>
      </c>
      <c r="I347" t="s">
        <v>1174</v>
      </c>
    </row>
    <row r="348" spans="1:9" x14ac:dyDescent="0.2">
      <c r="A348" t="s">
        <v>5655</v>
      </c>
      <c r="B348">
        <v>6382</v>
      </c>
      <c r="C348" t="s">
        <v>4348</v>
      </c>
      <c r="D348" t="s">
        <v>1176</v>
      </c>
      <c r="E348" t="s">
        <v>4440</v>
      </c>
      <c r="F348" t="s">
        <v>1175</v>
      </c>
      <c r="G348" t="s">
        <v>6530</v>
      </c>
      <c r="H348" t="s">
        <v>1118</v>
      </c>
      <c r="I348" t="s">
        <v>1176</v>
      </c>
    </row>
    <row r="349" spans="1:9" x14ac:dyDescent="0.2">
      <c r="A349" t="s">
        <v>5683</v>
      </c>
      <c r="B349">
        <v>6401</v>
      </c>
      <c r="C349" t="s">
        <v>4348</v>
      </c>
      <c r="D349" t="s">
        <v>1178</v>
      </c>
      <c r="E349" t="s">
        <v>4440</v>
      </c>
      <c r="F349" t="s">
        <v>1177</v>
      </c>
      <c r="G349" t="s">
        <v>6531</v>
      </c>
      <c r="H349" t="s">
        <v>1118</v>
      </c>
      <c r="I349" t="s">
        <v>1178</v>
      </c>
    </row>
    <row r="350" spans="1:9" x14ac:dyDescent="0.2">
      <c r="A350" t="s">
        <v>5710</v>
      </c>
      <c r="B350">
        <v>6402</v>
      </c>
      <c r="C350" t="s">
        <v>4348</v>
      </c>
      <c r="D350" t="s">
        <v>1180</v>
      </c>
      <c r="E350" t="s">
        <v>4440</v>
      </c>
      <c r="F350" t="s">
        <v>1179</v>
      </c>
      <c r="G350" t="s">
        <v>6532</v>
      </c>
      <c r="H350" t="s">
        <v>1118</v>
      </c>
      <c r="I350" t="s">
        <v>1180</v>
      </c>
    </row>
    <row r="351" spans="1:9" x14ac:dyDescent="0.2">
      <c r="A351" t="s">
        <v>5735</v>
      </c>
      <c r="B351">
        <v>6403</v>
      </c>
      <c r="C351" t="s">
        <v>4348</v>
      </c>
      <c r="D351" t="s">
        <v>1182</v>
      </c>
      <c r="E351" t="s">
        <v>4440</v>
      </c>
      <c r="F351" t="s">
        <v>1181</v>
      </c>
      <c r="G351" t="s">
        <v>6533</v>
      </c>
      <c r="H351" t="s">
        <v>1118</v>
      </c>
      <c r="I351" t="s">
        <v>1182</v>
      </c>
    </row>
    <row r="352" spans="1:9" x14ac:dyDescent="0.2">
      <c r="A352" t="s">
        <v>5760</v>
      </c>
      <c r="B352">
        <v>6426</v>
      </c>
      <c r="C352" t="s">
        <v>4348</v>
      </c>
      <c r="D352" t="s">
        <v>1184</v>
      </c>
      <c r="E352" t="s">
        <v>4440</v>
      </c>
      <c r="F352" t="s">
        <v>1183</v>
      </c>
      <c r="G352" t="s">
        <v>6534</v>
      </c>
      <c r="H352" t="s">
        <v>1118</v>
      </c>
      <c r="I352" t="s">
        <v>1184</v>
      </c>
    </row>
    <row r="353" spans="1:9" x14ac:dyDescent="0.2">
      <c r="A353" t="s">
        <v>5784</v>
      </c>
      <c r="B353">
        <v>6428</v>
      </c>
      <c r="C353" t="s">
        <v>4348</v>
      </c>
      <c r="D353" t="s">
        <v>1186</v>
      </c>
      <c r="E353" t="s">
        <v>4440</v>
      </c>
      <c r="F353" t="s">
        <v>1185</v>
      </c>
      <c r="G353" t="s">
        <v>6535</v>
      </c>
      <c r="H353" t="s">
        <v>1118</v>
      </c>
      <c r="I353" t="s">
        <v>1186</v>
      </c>
    </row>
    <row r="354" spans="1:9" x14ac:dyDescent="0.2">
      <c r="A354" t="s">
        <v>5807</v>
      </c>
      <c r="B354">
        <v>6461</v>
      </c>
      <c r="C354" t="s">
        <v>4348</v>
      </c>
      <c r="D354" t="s">
        <v>1188</v>
      </c>
      <c r="E354" t="s">
        <v>4440</v>
      </c>
      <c r="F354" t="s">
        <v>1187</v>
      </c>
      <c r="G354" t="s">
        <v>6536</v>
      </c>
      <c r="H354" t="s">
        <v>1118</v>
      </c>
      <c r="I354" t="s">
        <v>1188</v>
      </c>
    </row>
    <row r="355" spans="1:9" x14ac:dyDescent="0.2">
      <c r="A355" t="s">
        <v>4398</v>
      </c>
      <c r="B355">
        <v>7000</v>
      </c>
      <c r="C355" t="s">
        <v>4349</v>
      </c>
      <c r="D355" t="s">
        <v>1190</v>
      </c>
      <c r="E355" t="s">
        <v>4391</v>
      </c>
      <c r="F355" t="s">
        <v>1189</v>
      </c>
      <c r="G355" t="s">
        <v>6537</v>
      </c>
      <c r="H355" t="s">
        <v>1190</v>
      </c>
    </row>
    <row r="356" spans="1:9" x14ac:dyDescent="0.2">
      <c r="A356" t="s">
        <v>4447</v>
      </c>
      <c r="B356">
        <v>7201</v>
      </c>
      <c r="C356" t="s">
        <v>4349</v>
      </c>
      <c r="D356" t="s">
        <v>1192</v>
      </c>
      <c r="E356" t="s">
        <v>4440</v>
      </c>
      <c r="F356" t="s">
        <v>1191</v>
      </c>
      <c r="G356" t="s">
        <v>6538</v>
      </c>
      <c r="H356" t="s">
        <v>1190</v>
      </c>
      <c r="I356" t="s">
        <v>1192</v>
      </c>
    </row>
    <row r="357" spans="1:9" x14ac:dyDescent="0.2">
      <c r="A357" t="s">
        <v>4495</v>
      </c>
      <c r="B357">
        <v>7202</v>
      </c>
      <c r="C357" t="s">
        <v>4349</v>
      </c>
      <c r="D357" t="s">
        <v>1194</v>
      </c>
      <c r="E357" t="s">
        <v>4440</v>
      </c>
      <c r="F357" t="s">
        <v>1193</v>
      </c>
      <c r="G357" t="s">
        <v>6539</v>
      </c>
      <c r="H357" t="s">
        <v>1190</v>
      </c>
      <c r="I357" t="s">
        <v>1194</v>
      </c>
    </row>
    <row r="358" spans="1:9" x14ac:dyDescent="0.2">
      <c r="A358" t="s">
        <v>4543</v>
      </c>
      <c r="B358">
        <v>7203</v>
      </c>
      <c r="C358" t="s">
        <v>4349</v>
      </c>
      <c r="D358" t="s">
        <v>1196</v>
      </c>
      <c r="E358" t="s">
        <v>4440</v>
      </c>
      <c r="F358" t="s">
        <v>1195</v>
      </c>
      <c r="G358" t="s">
        <v>6540</v>
      </c>
      <c r="H358" t="s">
        <v>1190</v>
      </c>
      <c r="I358" t="s">
        <v>1196</v>
      </c>
    </row>
    <row r="359" spans="1:9" x14ac:dyDescent="0.2">
      <c r="A359" t="s">
        <v>4591</v>
      </c>
      <c r="B359">
        <v>7204</v>
      </c>
      <c r="C359" t="s">
        <v>4349</v>
      </c>
      <c r="D359" t="s">
        <v>1198</v>
      </c>
      <c r="E359" t="s">
        <v>4440</v>
      </c>
      <c r="F359" t="s">
        <v>1197</v>
      </c>
      <c r="G359" t="s">
        <v>6541</v>
      </c>
      <c r="H359" t="s">
        <v>1190</v>
      </c>
      <c r="I359" t="s">
        <v>1198</v>
      </c>
    </row>
    <row r="360" spans="1:9" x14ac:dyDescent="0.2">
      <c r="A360" t="s">
        <v>4639</v>
      </c>
      <c r="B360">
        <v>7205</v>
      </c>
      <c r="C360" t="s">
        <v>4349</v>
      </c>
      <c r="D360" t="s">
        <v>1200</v>
      </c>
      <c r="E360" t="s">
        <v>4440</v>
      </c>
      <c r="F360" t="s">
        <v>1199</v>
      </c>
      <c r="G360" t="s">
        <v>6542</v>
      </c>
      <c r="H360" t="s">
        <v>1190</v>
      </c>
      <c r="I360" t="s">
        <v>1200</v>
      </c>
    </row>
    <row r="361" spans="1:9" x14ac:dyDescent="0.2">
      <c r="A361" t="s">
        <v>4687</v>
      </c>
      <c r="B361">
        <v>7207</v>
      </c>
      <c r="C361" t="s">
        <v>4349</v>
      </c>
      <c r="D361" t="s">
        <v>1202</v>
      </c>
      <c r="E361" t="s">
        <v>4440</v>
      </c>
      <c r="F361" t="s">
        <v>1201</v>
      </c>
      <c r="G361" t="s">
        <v>6543</v>
      </c>
      <c r="H361" t="s">
        <v>1190</v>
      </c>
      <c r="I361" t="s">
        <v>1202</v>
      </c>
    </row>
    <row r="362" spans="1:9" x14ac:dyDescent="0.2">
      <c r="A362" t="s">
        <v>4735</v>
      </c>
      <c r="B362">
        <v>7208</v>
      </c>
      <c r="C362" t="s">
        <v>4349</v>
      </c>
      <c r="D362" t="s">
        <v>1204</v>
      </c>
      <c r="E362" t="s">
        <v>4440</v>
      </c>
      <c r="F362" t="s">
        <v>1203</v>
      </c>
      <c r="G362" t="s">
        <v>6544</v>
      </c>
      <c r="H362" t="s">
        <v>1190</v>
      </c>
      <c r="I362" t="s">
        <v>1204</v>
      </c>
    </row>
    <row r="363" spans="1:9" x14ac:dyDescent="0.2">
      <c r="A363" t="s">
        <v>4783</v>
      </c>
      <c r="B363">
        <v>7209</v>
      </c>
      <c r="C363" t="s">
        <v>4349</v>
      </c>
      <c r="D363" t="s">
        <v>1206</v>
      </c>
      <c r="E363" t="s">
        <v>4440</v>
      </c>
      <c r="F363" t="s">
        <v>1205</v>
      </c>
      <c r="G363" t="s">
        <v>6545</v>
      </c>
      <c r="H363" t="s">
        <v>1190</v>
      </c>
      <c r="I363" t="s">
        <v>1206</v>
      </c>
    </row>
    <row r="364" spans="1:9" x14ac:dyDescent="0.2">
      <c r="A364" t="s">
        <v>4831</v>
      </c>
      <c r="B364">
        <v>7210</v>
      </c>
      <c r="C364" t="s">
        <v>4349</v>
      </c>
      <c r="D364" t="s">
        <v>1208</v>
      </c>
      <c r="E364" t="s">
        <v>4440</v>
      </c>
      <c r="F364" t="s">
        <v>1207</v>
      </c>
      <c r="G364" t="s">
        <v>6546</v>
      </c>
      <c r="H364" t="s">
        <v>1190</v>
      </c>
      <c r="I364" t="s">
        <v>1208</v>
      </c>
    </row>
    <row r="365" spans="1:9" x14ac:dyDescent="0.2">
      <c r="A365" t="s">
        <v>4879</v>
      </c>
      <c r="B365">
        <v>7211</v>
      </c>
      <c r="C365" t="s">
        <v>4349</v>
      </c>
      <c r="D365" t="s">
        <v>1210</v>
      </c>
      <c r="E365" t="s">
        <v>4440</v>
      </c>
      <c r="F365" t="s">
        <v>1209</v>
      </c>
      <c r="G365" t="s">
        <v>6547</v>
      </c>
      <c r="H365" t="s">
        <v>1190</v>
      </c>
      <c r="I365" t="s">
        <v>1210</v>
      </c>
    </row>
    <row r="366" spans="1:9" x14ac:dyDescent="0.2">
      <c r="A366" t="s">
        <v>4927</v>
      </c>
      <c r="B366">
        <v>7212</v>
      </c>
      <c r="C366" t="s">
        <v>4349</v>
      </c>
      <c r="D366" t="s">
        <v>1212</v>
      </c>
      <c r="E366" t="s">
        <v>4440</v>
      </c>
      <c r="F366" t="s">
        <v>1211</v>
      </c>
      <c r="G366" t="s">
        <v>6548</v>
      </c>
      <c r="H366" t="s">
        <v>1190</v>
      </c>
      <c r="I366" t="s">
        <v>1212</v>
      </c>
    </row>
    <row r="367" spans="1:9" x14ac:dyDescent="0.2">
      <c r="A367" t="s">
        <v>4975</v>
      </c>
      <c r="B367">
        <v>7213</v>
      </c>
      <c r="C367" t="s">
        <v>4349</v>
      </c>
      <c r="D367" t="s">
        <v>548</v>
      </c>
      <c r="E367" t="s">
        <v>4440</v>
      </c>
      <c r="F367" t="s">
        <v>1213</v>
      </c>
      <c r="G367" t="s">
        <v>6549</v>
      </c>
      <c r="H367" t="s">
        <v>1190</v>
      </c>
      <c r="I367" t="s">
        <v>548</v>
      </c>
    </row>
    <row r="368" spans="1:9" x14ac:dyDescent="0.2">
      <c r="A368" t="s">
        <v>5023</v>
      </c>
      <c r="B368">
        <v>7214</v>
      </c>
      <c r="C368" t="s">
        <v>4349</v>
      </c>
      <c r="D368" t="s">
        <v>1215</v>
      </c>
      <c r="E368" t="s">
        <v>4440</v>
      </c>
      <c r="F368" t="s">
        <v>1214</v>
      </c>
      <c r="G368" t="s">
        <v>6550</v>
      </c>
      <c r="H368" t="s">
        <v>1190</v>
      </c>
      <c r="I368" t="s">
        <v>1215</v>
      </c>
    </row>
    <row r="369" spans="1:9" x14ac:dyDescent="0.2">
      <c r="A369" t="s">
        <v>5071</v>
      </c>
      <c r="B369">
        <v>7301</v>
      </c>
      <c r="C369" t="s">
        <v>4349</v>
      </c>
      <c r="D369" t="s">
        <v>1217</v>
      </c>
      <c r="E369" t="s">
        <v>4440</v>
      </c>
      <c r="F369" t="s">
        <v>1216</v>
      </c>
      <c r="G369" t="s">
        <v>6551</v>
      </c>
      <c r="H369" t="s">
        <v>1190</v>
      </c>
      <c r="I369" t="s">
        <v>1217</v>
      </c>
    </row>
    <row r="370" spans="1:9" x14ac:dyDescent="0.2">
      <c r="A370" t="s">
        <v>5119</v>
      </c>
      <c r="B370">
        <v>7303</v>
      </c>
      <c r="C370" t="s">
        <v>4349</v>
      </c>
      <c r="D370" t="s">
        <v>1219</v>
      </c>
      <c r="E370" t="s">
        <v>4440</v>
      </c>
      <c r="F370" t="s">
        <v>1218</v>
      </c>
      <c r="G370" t="s">
        <v>6552</v>
      </c>
      <c r="H370" t="s">
        <v>1190</v>
      </c>
      <c r="I370" t="s">
        <v>1219</v>
      </c>
    </row>
    <row r="371" spans="1:9" x14ac:dyDescent="0.2">
      <c r="A371" t="s">
        <v>5167</v>
      </c>
      <c r="B371">
        <v>7308</v>
      </c>
      <c r="C371" t="s">
        <v>4349</v>
      </c>
      <c r="D371" t="s">
        <v>1221</v>
      </c>
      <c r="E371" t="s">
        <v>4440</v>
      </c>
      <c r="F371" t="s">
        <v>1220</v>
      </c>
      <c r="G371" t="s">
        <v>6553</v>
      </c>
      <c r="H371" t="s">
        <v>1190</v>
      </c>
      <c r="I371" t="s">
        <v>1221</v>
      </c>
    </row>
    <row r="372" spans="1:9" x14ac:dyDescent="0.2">
      <c r="A372" t="s">
        <v>5214</v>
      </c>
      <c r="B372">
        <v>7322</v>
      </c>
      <c r="C372" t="s">
        <v>4349</v>
      </c>
      <c r="D372" t="s">
        <v>1223</v>
      </c>
      <c r="E372" t="s">
        <v>4440</v>
      </c>
      <c r="F372" t="s">
        <v>1222</v>
      </c>
      <c r="G372" t="s">
        <v>6554</v>
      </c>
      <c r="H372" t="s">
        <v>1190</v>
      </c>
      <c r="I372" t="s">
        <v>1223</v>
      </c>
    </row>
    <row r="373" spans="1:9" x14ac:dyDescent="0.2">
      <c r="A373" t="s">
        <v>5261</v>
      </c>
      <c r="B373">
        <v>7342</v>
      </c>
      <c r="C373" t="s">
        <v>4349</v>
      </c>
      <c r="D373" t="s">
        <v>1225</v>
      </c>
      <c r="E373" t="s">
        <v>4440</v>
      </c>
      <c r="F373" t="s">
        <v>1224</v>
      </c>
      <c r="G373" t="s">
        <v>6555</v>
      </c>
      <c r="H373" t="s">
        <v>1190</v>
      </c>
      <c r="I373" t="s">
        <v>1225</v>
      </c>
    </row>
    <row r="374" spans="1:9" x14ac:dyDescent="0.2">
      <c r="A374" t="s">
        <v>5306</v>
      </c>
      <c r="B374">
        <v>7344</v>
      </c>
      <c r="C374" t="s">
        <v>4349</v>
      </c>
      <c r="D374" t="s">
        <v>1227</v>
      </c>
      <c r="E374" t="s">
        <v>4440</v>
      </c>
      <c r="F374" t="s">
        <v>1226</v>
      </c>
      <c r="G374" t="s">
        <v>6556</v>
      </c>
      <c r="H374" t="s">
        <v>1190</v>
      </c>
      <c r="I374" t="s">
        <v>1227</v>
      </c>
    </row>
    <row r="375" spans="1:9" x14ac:dyDescent="0.2">
      <c r="A375" t="s">
        <v>5350</v>
      </c>
      <c r="B375">
        <v>7362</v>
      </c>
      <c r="C375" t="s">
        <v>4349</v>
      </c>
      <c r="D375" t="s">
        <v>1229</v>
      </c>
      <c r="E375" t="s">
        <v>4440</v>
      </c>
      <c r="F375" t="s">
        <v>1228</v>
      </c>
      <c r="G375" t="s">
        <v>6557</v>
      </c>
      <c r="H375" t="s">
        <v>1190</v>
      </c>
      <c r="I375" t="s">
        <v>1229</v>
      </c>
    </row>
    <row r="376" spans="1:9" x14ac:dyDescent="0.2">
      <c r="A376" t="s">
        <v>5389</v>
      </c>
      <c r="B376">
        <v>7364</v>
      </c>
      <c r="C376" t="s">
        <v>4349</v>
      </c>
      <c r="D376" t="s">
        <v>1231</v>
      </c>
      <c r="E376" t="s">
        <v>4440</v>
      </c>
      <c r="F376" t="s">
        <v>1230</v>
      </c>
      <c r="G376" t="s">
        <v>6558</v>
      </c>
      <c r="H376" t="s">
        <v>1190</v>
      </c>
      <c r="I376" t="s">
        <v>1231</v>
      </c>
    </row>
    <row r="377" spans="1:9" x14ac:dyDescent="0.2">
      <c r="A377" t="s">
        <v>5426</v>
      </c>
      <c r="B377">
        <v>7367</v>
      </c>
      <c r="C377" t="s">
        <v>4349</v>
      </c>
      <c r="D377" t="s">
        <v>1233</v>
      </c>
      <c r="E377" t="s">
        <v>4440</v>
      </c>
      <c r="F377" t="s">
        <v>1232</v>
      </c>
      <c r="G377" t="s">
        <v>6559</v>
      </c>
      <c r="H377" t="s">
        <v>1190</v>
      </c>
      <c r="I377" t="s">
        <v>1233</v>
      </c>
    </row>
    <row r="378" spans="1:9" x14ac:dyDescent="0.2">
      <c r="A378" t="s">
        <v>5462</v>
      </c>
      <c r="B378">
        <v>7368</v>
      </c>
      <c r="C378" t="s">
        <v>4349</v>
      </c>
      <c r="D378" t="s">
        <v>1235</v>
      </c>
      <c r="E378" t="s">
        <v>4440</v>
      </c>
      <c r="F378" t="s">
        <v>1234</v>
      </c>
      <c r="G378" t="s">
        <v>6560</v>
      </c>
      <c r="H378" t="s">
        <v>1190</v>
      </c>
      <c r="I378" t="s">
        <v>1235</v>
      </c>
    </row>
    <row r="379" spans="1:9" x14ac:dyDescent="0.2">
      <c r="A379" t="s">
        <v>5498</v>
      </c>
      <c r="B379">
        <v>7402</v>
      </c>
      <c r="C379" t="s">
        <v>4349</v>
      </c>
      <c r="D379" t="s">
        <v>1237</v>
      </c>
      <c r="E379" t="s">
        <v>4440</v>
      </c>
      <c r="F379" t="s">
        <v>1236</v>
      </c>
      <c r="G379" t="s">
        <v>6561</v>
      </c>
      <c r="H379" t="s">
        <v>1190</v>
      </c>
      <c r="I379" t="s">
        <v>1237</v>
      </c>
    </row>
    <row r="380" spans="1:9" x14ac:dyDescent="0.2">
      <c r="A380" t="s">
        <v>5533</v>
      </c>
      <c r="B380">
        <v>7405</v>
      </c>
      <c r="C380" t="s">
        <v>4349</v>
      </c>
      <c r="D380" t="s">
        <v>1239</v>
      </c>
      <c r="E380" t="s">
        <v>4440</v>
      </c>
      <c r="F380" t="s">
        <v>1238</v>
      </c>
      <c r="G380" t="s">
        <v>6562</v>
      </c>
      <c r="H380" t="s">
        <v>1190</v>
      </c>
      <c r="I380" t="s">
        <v>1239</v>
      </c>
    </row>
    <row r="381" spans="1:9" x14ac:dyDescent="0.2">
      <c r="A381" t="s">
        <v>5566</v>
      </c>
      <c r="B381">
        <v>7407</v>
      </c>
      <c r="C381" t="s">
        <v>4349</v>
      </c>
      <c r="D381" t="s">
        <v>1241</v>
      </c>
      <c r="E381" t="s">
        <v>4440</v>
      </c>
      <c r="F381" t="s">
        <v>1240</v>
      </c>
      <c r="G381" t="s">
        <v>6563</v>
      </c>
      <c r="H381" t="s">
        <v>1190</v>
      </c>
      <c r="I381" t="s">
        <v>1241</v>
      </c>
    </row>
    <row r="382" spans="1:9" x14ac:dyDescent="0.2">
      <c r="A382" t="s">
        <v>5598</v>
      </c>
      <c r="B382">
        <v>7408</v>
      </c>
      <c r="C382" t="s">
        <v>4349</v>
      </c>
      <c r="D382" t="s">
        <v>1243</v>
      </c>
      <c r="E382" t="s">
        <v>4440</v>
      </c>
      <c r="F382" t="s">
        <v>1242</v>
      </c>
      <c r="G382" t="s">
        <v>6564</v>
      </c>
      <c r="H382" t="s">
        <v>1190</v>
      </c>
      <c r="I382" t="s">
        <v>1243</v>
      </c>
    </row>
    <row r="383" spans="1:9" x14ac:dyDescent="0.2">
      <c r="A383" t="s">
        <v>5628</v>
      </c>
      <c r="B383">
        <v>7421</v>
      </c>
      <c r="C383" t="s">
        <v>4349</v>
      </c>
      <c r="D383" t="s">
        <v>1245</v>
      </c>
      <c r="E383" t="s">
        <v>4440</v>
      </c>
      <c r="F383" t="s">
        <v>1244</v>
      </c>
      <c r="G383" t="s">
        <v>6565</v>
      </c>
      <c r="H383" t="s">
        <v>1190</v>
      </c>
      <c r="I383" t="s">
        <v>1245</v>
      </c>
    </row>
    <row r="384" spans="1:9" x14ac:dyDescent="0.2">
      <c r="A384" t="s">
        <v>5656</v>
      </c>
      <c r="B384">
        <v>7422</v>
      </c>
      <c r="C384" t="s">
        <v>4349</v>
      </c>
      <c r="D384" t="s">
        <v>1247</v>
      </c>
      <c r="E384" t="s">
        <v>4440</v>
      </c>
      <c r="F384" t="s">
        <v>1246</v>
      </c>
      <c r="G384" t="s">
        <v>6566</v>
      </c>
      <c r="H384" t="s">
        <v>1190</v>
      </c>
      <c r="I384" t="s">
        <v>1247</v>
      </c>
    </row>
    <row r="385" spans="1:9" x14ac:dyDescent="0.2">
      <c r="A385" t="s">
        <v>5684</v>
      </c>
      <c r="B385">
        <v>7423</v>
      </c>
      <c r="C385" t="s">
        <v>4349</v>
      </c>
      <c r="D385" t="s">
        <v>1249</v>
      </c>
      <c r="E385" t="s">
        <v>4440</v>
      </c>
      <c r="F385" t="s">
        <v>1248</v>
      </c>
      <c r="G385" t="s">
        <v>6567</v>
      </c>
      <c r="H385" t="s">
        <v>1190</v>
      </c>
      <c r="I385" t="s">
        <v>1249</v>
      </c>
    </row>
    <row r="386" spans="1:9" x14ac:dyDescent="0.2">
      <c r="A386" t="s">
        <v>5711</v>
      </c>
      <c r="B386">
        <v>7444</v>
      </c>
      <c r="C386" t="s">
        <v>4349</v>
      </c>
      <c r="D386" t="s">
        <v>1251</v>
      </c>
      <c r="E386" t="s">
        <v>4440</v>
      </c>
      <c r="F386" t="s">
        <v>1250</v>
      </c>
      <c r="G386" t="s">
        <v>6568</v>
      </c>
      <c r="H386" t="s">
        <v>1190</v>
      </c>
      <c r="I386" t="s">
        <v>1251</v>
      </c>
    </row>
    <row r="387" spans="1:9" x14ac:dyDescent="0.2">
      <c r="A387" t="s">
        <v>5736</v>
      </c>
      <c r="B387">
        <v>7445</v>
      </c>
      <c r="C387" t="s">
        <v>4349</v>
      </c>
      <c r="D387" t="s">
        <v>1160</v>
      </c>
      <c r="E387" t="s">
        <v>4440</v>
      </c>
      <c r="F387" t="s">
        <v>1252</v>
      </c>
      <c r="G387" t="s">
        <v>6569</v>
      </c>
      <c r="H387" t="s">
        <v>1190</v>
      </c>
      <c r="I387" t="s">
        <v>1160</v>
      </c>
    </row>
    <row r="388" spans="1:9" x14ac:dyDescent="0.2">
      <c r="A388" t="s">
        <v>5761</v>
      </c>
      <c r="B388">
        <v>7446</v>
      </c>
      <c r="C388" t="s">
        <v>4349</v>
      </c>
      <c r="D388" t="s">
        <v>1254</v>
      </c>
      <c r="E388" t="s">
        <v>4440</v>
      </c>
      <c r="F388" t="s">
        <v>1253</v>
      </c>
      <c r="G388" t="s">
        <v>6570</v>
      </c>
      <c r="H388" t="s">
        <v>1190</v>
      </c>
      <c r="I388" t="s">
        <v>1254</v>
      </c>
    </row>
    <row r="389" spans="1:9" x14ac:dyDescent="0.2">
      <c r="A389" t="s">
        <v>5785</v>
      </c>
      <c r="B389">
        <v>7447</v>
      </c>
      <c r="C389" t="s">
        <v>4349</v>
      </c>
      <c r="D389" t="s">
        <v>1256</v>
      </c>
      <c r="E389" t="s">
        <v>4440</v>
      </c>
      <c r="F389" t="s">
        <v>1255</v>
      </c>
      <c r="G389" t="s">
        <v>6571</v>
      </c>
      <c r="H389" t="s">
        <v>1190</v>
      </c>
      <c r="I389" t="s">
        <v>1256</v>
      </c>
    </row>
    <row r="390" spans="1:9" x14ac:dyDescent="0.2">
      <c r="A390" t="s">
        <v>5808</v>
      </c>
      <c r="B390">
        <v>7461</v>
      </c>
      <c r="C390" t="s">
        <v>4349</v>
      </c>
      <c r="D390" t="s">
        <v>1258</v>
      </c>
      <c r="E390" t="s">
        <v>4440</v>
      </c>
      <c r="F390" t="s">
        <v>1257</v>
      </c>
      <c r="G390" t="s">
        <v>6572</v>
      </c>
      <c r="H390" t="s">
        <v>1190</v>
      </c>
      <c r="I390" t="s">
        <v>1258</v>
      </c>
    </row>
    <row r="391" spans="1:9" x14ac:dyDescent="0.2">
      <c r="A391" t="s">
        <v>5828</v>
      </c>
      <c r="B391">
        <v>7464</v>
      </c>
      <c r="C391" t="s">
        <v>4349</v>
      </c>
      <c r="D391" t="s">
        <v>1260</v>
      </c>
      <c r="E391" t="s">
        <v>4440</v>
      </c>
      <c r="F391" t="s">
        <v>1259</v>
      </c>
      <c r="G391" t="s">
        <v>6573</v>
      </c>
      <c r="H391" t="s">
        <v>1190</v>
      </c>
      <c r="I391" t="s">
        <v>1260</v>
      </c>
    </row>
    <row r="392" spans="1:9" x14ac:dyDescent="0.2">
      <c r="A392" t="s">
        <v>5846</v>
      </c>
      <c r="B392">
        <v>7465</v>
      </c>
      <c r="C392" t="s">
        <v>4349</v>
      </c>
      <c r="D392" t="s">
        <v>1262</v>
      </c>
      <c r="E392" t="s">
        <v>4440</v>
      </c>
      <c r="F392" t="s">
        <v>1261</v>
      </c>
      <c r="G392" t="s">
        <v>6574</v>
      </c>
      <c r="H392" t="s">
        <v>1190</v>
      </c>
      <c r="I392" t="s">
        <v>1262</v>
      </c>
    </row>
    <row r="393" spans="1:9" x14ac:dyDescent="0.2">
      <c r="A393" t="s">
        <v>5864</v>
      </c>
      <c r="B393">
        <v>7466</v>
      </c>
      <c r="C393" t="s">
        <v>4349</v>
      </c>
      <c r="D393" t="s">
        <v>1264</v>
      </c>
      <c r="E393" t="s">
        <v>4440</v>
      </c>
      <c r="F393" t="s">
        <v>1263</v>
      </c>
      <c r="G393" t="s">
        <v>6575</v>
      </c>
      <c r="H393" t="s">
        <v>1190</v>
      </c>
      <c r="I393" t="s">
        <v>1264</v>
      </c>
    </row>
    <row r="394" spans="1:9" x14ac:dyDescent="0.2">
      <c r="A394" t="s">
        <v>5882</v>
      </c>
      <c r="B394">
        <v>7481</v>
      </c>
      <c r="C394" t="s">
        <v>4349</v>
      </c>
      <c r="D394" t="s">
        <v>1266</v>
      </c>
      <c r="E394" t="s">
        <v>4440</v>
      </c>
      <c r="F394" t="s">
        <v>1265</v>
      </c>
      <c r="G394" t="s">
        <v>6576</v>
      </c>
      <c r="H394" t="s">
        <v>1190</v>
      </c>
      <c r="I394" t="s">
        <v>1266</v>
      </c>
    </row>
    <row r="395" spans="1:9" x14ac:dyDescent="0.2">
      <c r="A395" t="s">
        <v>5900</v>
      </c>
      <c r="B395">
        <v>7482</v>
      </c>
      <c r="C395" t="s">
        <v>4349</v>
      </c>
      <c r="D395" t="s">
        <v>1268</v>
      </c>
      <c r="E395" t="s">
        <v>4440</v>
      </c>
      <c r="F395" t="s">
        <v>1267</v>
      </c>
      <c r="G395" t="s">
        <v>6577</v>
      </c>
      <c r="H395" t="s">
        <v>1190</v>
      </c>
      <c r="I395" t="s">
        <v>1268</v>
      </c>
    </row>
    <row r="396" spans="1:9" x14ac:dyDescent="0.2">
      <c r="A396" t="s">
        <v>5916</v>
      </c>
      <c r="B396">
        <v>7483</v>
      </c>
      <c r="C396" t="s">
        <v>4349</v>
      </c>
      <c r="D396" t="s">
        <v>1270</v>
      </c>
      <c r="E396" t="s">
        <v>4440</v>
      </c>
      <c r="F396" t="s">
        <v>1269</v>
      </c>
      <c r="G396" t="s">
        <v>6578</v>
      </c>
      <c r="H396" t="s">
        <v>1190</v>
      </c>
      <c r="I396" t="s">
        <v>1270</v>
      </c>
    </row>
    <row r="397" spans="1:9" x14ac:dyDescent="0.2">
      <c r="A397" t="s">
        <v>5932</v>
      </c>
      <c r="B397">
        <v>7484</v>
      </c>
      <c r="C397" t="s">
        <v>4349</v>
      </c>
      <c r="D397" t="s">
        <v>1272</v>
      </c>
      <c r="E397" t="s">
        <v>4440</v>
      </c>
      <c r="F397" t="s">
        <v>1271</v>
      </c>
      <c r="G397" t="s">
        <v>6579</v>
      </c>
      <c r="H397" t="s">
        <v>1190</v>
      </c>
      <c r="I397" t="s">
        <v>1272</v>
      </c>
    </row>
    <row r="398" spans="1:9" x14ac:dyDescent="0.2">
      <c r="A398" t="s">
        <v>5946</v>
      </c>
      <c r="B398">
        <v>7501</v>
      </c>
      <c r="C398" t="s">
        <v>4349</v>
      </c>
      <c r="D398" t="s">
        <v>1274</v>
      </c>
      <c r="E398" t="s">
        <v>4440</v>
      </c>
      <c r="F398" t="s">
        <v>1273</v>
      </c>
      <c r="G398" t="s">
        <v>6580</v>
      </c>
      <c r="H398" t="s">
        <v>1190</v>
      </c>
      <c r="I398" t="s">
        <v>1274</v>
      </c>
    </row>
    <row r="399" spans="1:9" x14ac:dyDescent="0.2">
      <c r="A399" t="s">
        <v>5959</v>
      </c>
      <c r="B399">
        <v>7502</v>
      </c>
      <c r="C399" t="s">
        <v>4349</v>
      </c>
      <c r="D399" t="s">
        <v>1276</v>
      </c>
      <c r="E399" t="s">
        <v>4440</v>
      </c>
      <c r="F399" t="s">
        <v>1275</v>
      </c>
      <c r="G399" t="s">
        <v>6581</v>
      </c>
      <c r="H399" t="s">
        <v>1190</v>
      </c>
      <c r="I399" t="s">
        <v>1276</v>
      </c>
    </row>
    <row r="400" spans="1:9" x14ac:dyDescent="0.2">
      <c r="A400" t="s">
        <v>5970</v>
      </c>
      <c r="B400">
        <v>7503</v>
      </c>
      <c r="C400" t="s">
        <v>4349</v>
      </c>
      <c r="D400" t="s">
        <v>1278</v>
      </c>
      <c r="E400" t="s">
        <v>4440</v>
      </c>
      <c r="F400" t="s">
        <v>1277</v>
      </c>
      <c r="G400" t="s">
        <v>6582</v>
      </c>
      <c r="H400" t="s">
        <v>1190</v>
      </c>
      <c r="I400" t="s">
        <v>1278</v>
      </c>
    </row>
    <row r="401" spans="1:9" x14ac:dyDescent="0.2">
      <c r="A401" t="s">
        <v>5980</v>
      </c>
      <c r="B401">
        <v>7504</v>
      </c>
      <c r="C401" t="s">
        <v>4349</v>
      </c>
      <c r="D401" t="s">
        <v>1280</v>
      </c>
      <c r="E401" t="s">
        <v>4440</v>
      </c>
      <c r="F401" t="s">
        <v>1279</v>
      </c>
      <c r="G401" t="s">
        <v>6583</v>
      </c>
      <c r="H401" t="s">
        <v>1190</v>
      </c>
      <c r="I401" t="s">
        <v>1280</v>
      </c>
    </row>
    <row r="402" spans="1:9" x14ac:dyDescent="0.2">
      <c r="A402" t="s">
        <v>5989</v>
      </c>
      <c r="B402">
        <v>7505</v>
      </c>
      <c r="C402" t="s">
        <v>4349</v>
      </c>
      <c r="D402" t="s">
        <v>1282</v>
      </c>
      <c r="E402" t="s">
        <v>4440</v>
      </c>
      <c r="F402" t="s">
        <v>1281</v>
      </c>
      <c r="G402" t="s">
        <v>6584</v>
      </c>
      <c r="H402" t="s">
        <v>1190</v>
      </c>
      <c r="I402" t="s">
        <v>1282</v>
      </c>
    </row>
    <row r="403" spans="1:9" x14ac:dyDescent="0.2">
      <c r="A403" t="s">
        <v>5998</v>
      </c>
      <c r="B403">
        <v>7521</v>
      </c>
      <c r="C403" t="s">
        <v>4349</v>
      </c>
      <c r="D403" t="s">
        <v>1284</v>
      </c>
      <c r="E403" t="s">
        <v>4440</v>
      </c>
      <c r="F403" t="s">
        <v>1283</v>
      </c>
      <c r="G403" t="s">
        <v>6585</v>
      </c>
      <c r="H403" t="s">
        <v>1190</v>
      </c>
      <c r="I403" t="s">
        <v>1284</v>
      </c>
    </row>
    <row r="404" spans="1:9" x14ac:dyDescent="0.2">
      <c r="A404" t="s">
        <v>6007</v>
      </c>
      <c r="B404">
        <v>7522</v>
      </c>
      <c r="C404" t="s">
        <v>4349</v>
      </c>
      <c r="D404" t="s">
        <v>1286</v>
      </c>
      <c r="E404" t="s">
        <v>4440</v>
      </c>
      <c r="F404" t="s">
        <v>1285</v>
      </c>
      <c r="G404" t="s">
        <v>6586</v>
      </c>
      <c r="H404" t="s">
        <v>1190</v>
      </c>
      <c r="I404" t="s">
        <v>1286</v>
      </c>
    </row>
    <row r="405" spans="1:9" x14ac:dyDescent="0.2">
      <c r="A405" t="s">
        <v>6016</v>
      </c>
      <c r="B405">
        <v>7541</v>
      </c>
      <c r="C405" t="s">
        <v>4349</v>
      </c>
      <c r="D405" t="s">
        <v>1288</v>
      </c>
      <c r="E405" t="s">
        <v>4440</v>
      </c>
      <c r="F405" t="s">
        <v>1287</v>
      </c>
      <c r="G405" t="s">
        <v>6587</v>
      </c>
      <c r="H405" t="s">
        <v>1190</v>
      </c>
      <c r="I405" t="s">
        <v>1288</v>
      </c>
    </row>
    <row r="406" spans="1:9" x14ac:dyDescent="0.2">
      <c r="A406" t="s">
        <v>6025</v>
      </c>
      <c r="B406">
        <v>7542</v>
      </c>
      <c r="C406" t="s">
        <v>4349</v>
      </c>
      <c r="D406" t="s">
        <v>1290</v>
      </c>
      <c r="E406" t="s">
        <v>4440</v>
      </c>
      <c r="F406" t="s">
        <v>1289</v>
      </c>
      <c r="G406" t="s">
        <v>6588</v>
      </c>
      <c r="H406" t="s">
        <v>1190</v>
      </c>
      <c r="I406" t="s">
        <v>1290</v>
      </c>
    </row>
    <row r="407" spans="1:9" x14ac:dyDescent="0.2">
      <c r="A407" t="s">
        <v>6034</v>
      </c>
      <c r="B407">
        <v>7543</v>
      </c>
      <c r="C407" t="s">
        <v>4349</v>
      </c>
      <c r="D407" t="s">
        <v>1292</v>
      </c>
      <c r="E407" t="s">
        <v>4440</v>
      </c>
      <c r="F407" t="s">
        <v>1291</v>
      </c>
      <c r="G407" t="s">
        <v>6589</v>
      </c>
      <c r="H407" t="s">
        <v>1190</v>
      </c>
      <c r="I407" t="s">
        <v>1292</v>
      </c>
    </row>
    <row r="408" spans="1:9" x14ac:dyDescent="0.2">
      <c r="A408" t="s">
        <v>6043</v>
      </c>
      <c r="B408">
        <v>7544</v>
      </c>
      <c r="C408" t="s">
        <v>4349</v>
      </c>
      <c r="D408" t="s">
        <v>1294</v>
      </c>
      <c r="E408" t="s">
        <v>4440</v>
      </c>
      <c r="F408" t="s">
        <v>1293</v>
      </c>
      <c r="G408" t="s">
        <v>6590</v>
      </c>
      <c r="H408" t="s">
        <v>1190</v>
      </c>
      <c r="I408" t="s">
        <v>1294</v>
      </c>
    </row>
    <row r="409" spans="1:9" x14ac:dyDescent="0.2">
      <c r="A409" t="s">
        <v>6052</v>
      </c>
      <c r="B409">
        <v>7545</v>
      </c>
      <c r="C409" t="s">
        <v>4349</v>
      </c>
      <c r="D409" t="s">
        <v>1296</v>
      </c>
      <c r="E409" t="s">
        <v>4440</v>
      </c>
      <c r="F409" t="s">
        <v>1295</v>
      </c>
      <c r="G409" t="s">
        <v>6591</v>
      </c>
      <c r="H409" t="s">
        <v>1190</v>
      </c>
      <c r="I409" t="s">
        <v>1296</v>
      </c>
    </row>
    <row r="410" spans="1:9" x14ac:dyDescent="0.2">
      <c r="A410" t="s">
        <v>6061</v>
      </c>
      <c r="B410">
        <v>7546</v>
      </c>
      <c r="C410" t="s">
        <v>4349</v>
      </c>
      <c r="D410" t="s">
        <v>1298</v>
      </c>
      <c r="E410" t="s">
        <v>4440</v>
      </c>
      <c r="F410" t="s">
        <v>1297</v>
      </c>
      <c r="G410" t="s">
        <v>6592</v>
      </c>
      <c r="H410" t="s">
        <v>1190</v>
      </c>
      <c r="I410" t="s">
        <v>1298</v>
      </c>
    </row>
    <row r="411" spans="1:9" x14ac:dyDescent="0.2">
      <c r="A411" t="s">
        <v>6068</v>
      </c>
      <c r="B411">
        <v>7547</v>
      </c>
      <c r="C411" t="s">
        <v>4349</v>
      </c>
      <c r="D411" t="s">
        <v>1300</v>
      </c>
      <c r="E411" t="s">
        <v>4440</v>
      </c>
      <c r="F411" t="s">
        <v>1299</v>
      </c>
      <c r="G411" t="s">
        <v>6593</v>
      </c>
      <c r="H411" t="s">
        <v>1190</v>
      </c>
      <c r="I411" t="s">
        <v>1300</v>
      </c>
    </row>
    <row r="412" spans="1:9" x14ac:dyDescent="0.2">
      <c r="A412" t="s">
        <v>6075</v>
      </c>
      <c r="B412">
        <v>7548</v>
      </c>
      <c r="C412" t="s">
        <v>4349</v>
      </c>
      <c r="D412" t="s">
        <v>1302</v>
      </c>
      <c r="E412" t="s">
        <v>4440</v>
      </c>
      <c r="F412" t="s">
        <v>1301</v>
      </c>
      <c r="G412" t="s">
        <v>6594</v>
      </c>
      <c r="H412" t="s">
        <v>1190</v>
      </c>
      <c r="I412" t="s">
        <v>1302</v>
      </c>
    </row>
    <row r="413" spans="1:9" x14ac:dyDescent="0.2">
      <c r="A413" t="s">
        <v>6082</v>
      </c>
      <c r="B413">
        <v>7561</v>
      </c>
      <c r="C413" t="s">
        <v>4349</v>
      </c>
      <c r="D413" t="s">
        <v>1304</v>
      </c>
      <c r="E413" t="s">
        <v>4440</v>
      </c>
      <c r="F413" t="s">
        <v>1303</v>
      </c>
      <c r="G413" t="s">
        <v>6595</v>
      </c>
      <c r="H413" t="s">
        <v>1190</v>
      </c>
      <c r="I413" t="s">
        <v>1304</v>
      </c>
    </row>
    <row r="414" spans="1:9" x14ac:dyDescent="0.2">
      <c r="A414" t="s">
        <v>6089</v>
      </c>
      <c r="B414">
        <v>7564</v>
      </c>
      <c r="C414" t="s">
        <v>4349</v>
      </c>
      <c r="D414" t="s">
        <v>1306</v>
      </c>
      <c r="E414" t="s">
        <v>4440</v>
      </c>
      <c r="F414" t="s">
        <v>1305</v>
      </c>
      <c r="G414" t="s">
        <v>6596</v>
      </c>
      <c r="H414" t="s">
        <v>1190</v>
      </c>
      <c r="I414" t="s">
        <v>1306</v>
      </c>
    </row>
    <row r="415" spans="1:9" x14ac:dyDescent="0.2">
      <c r="A415" t="s">
        <v>4399</v>
      </c>
      <c r="B415">
        <v>8000</v>
      </c>
      <c r="C415" t="s">
        <v>4350</v>
      </c>
      <c r="D415" t="s">
        <v>1308</v>
      </c>
      <c r="E415" t="s">
        <v>4391</v>
      </c>
      <c r="F415" t="s">
        <v>1307</v>
      </c>
      <c r="G415" t="s">
        <v>6597</v>
      </c>
      <c r="H415" t="s">
        <v>1308</v>
      </c>
    </row>
    <row r="416" spans="1:9" x14ac:dyDescent="0.2">
      <c r="A416" t="s">
        <v>4448</v>
      </c>
      <c r="B416">
        <v>8201</v>
      </c>
      <c r="C416" t="s">
        <v>4350</v>
      </c>
      <c r="D416" t="s">
        <v>1310</v>
      </c>
      <c r="E416" t="s">
        <v>4440</v>
      </c>
      <c r="F416" t="s">
        <v>1309</v>
      </c>
      <c r="G416" t="s">
        <v>6598</v>
      </c>
      <c r="H416" t="s">
        <v>1308</v>
      </c>
      <c r="I416" t="s">
        <v>1310</v>
      </c>
    </row>
    <row r="417" spans="1:9" x14ac:dyDescent="0.2">
      <c r="A417" t="s">
        <v>4496</v>
      </c>
      <c r="B417">
        <v>8202</v>
      </c>
      <c r="C417" t="s">
        <v>4350</v>
      </c>
      <c r="D417" t="s">
        <v>1312</v>
      </c>
      <c r="E417" t="s">
        <v>4440</v>
      </c>
      <c r="F417" t="s">
        <v>1311</v>
      </c>
      <c r="G417" t="s">
        <v>6599</v>
      </c>
      <c r="H417" t="s">
        <v>1308</v>
      </c>
      <c r="I417" t="s">
        <v>1312</v>
      </c>
    </row>
    <row r="418" spans="1:9" x14ac:dyDescent="0.2">
      <c r="A418" t="s">
        <v>4544</v>
      </c>
      <c r="B418">
        <v>8203</v>
      </c>
      <c r="C418" t="s">
        <v>4350</v>
      </c>
      <c r="D418" t="s">
        <v>1314</v>
      </c>
      <c r="E418" t="s">
        <v>4440</v>
      </c>
      <c r="F418" t="s">
        <v>1313</v>
      </c>
      <c r="G418" t="s">
        <v>6600</v>
      </c>
      <c r="H418" t="s">
        <v>1308</v>
      </c>
      <c r="I418" t="s">
        <v>1314</v>
      </c>
    </row>
    <row r="419" spans="1:9" x14ac:dyDescent="0.2">
      <c r="A419" t="s">
        <v>4592</v>
      </c>
      <c r="B419">
        <v>8204</v>
      </c>
      <c r="C419" t="s">
        <v>4350</v>
      </c>
      <c r="D419" t="s">
        <v>1316</v>
      </c>
      <c r="E419" t="s">
        <v>4440</v>
      </c>
      <c r="F419" t="s">
        <v>1315</v>
      </c>
      <c r="G419" t="s">
        <v>6601</v>
      </c>
      <c r="H419" t="s">
        <v>1308</v>
      </c>
      <c r="I419" t="s">
        <v>1316</v>
      </c>
    </row>
    <row r="420" spans="1:9" x14ac:dyDescent="0.2">
      <c r="A420" t="s">
        <v>4640</v>
      </c>
      <c r="B420">
        <v>8205</v>
      </c>
      <c r="C420" t="s">
        <v>4350</v>
      </c>
      <c r="D420" t="s">
        <v>1318</v>
      </c>
      <c r="E420" t="s">
        <v>4440</v>
      </c>
      <c r="F420" t="s">
        <v>1317</v>
      </c>
      <c r="G420" t="s">
        <v>6602</v>
      </c>
      <c r="H420" t="s">
        <v>1308</v>
      </c>
      <c r="I420" t="s">
        <v>1318</v>
      </c>
    </row>
    <row r="421" spans="1:9" x14ac:dyDescent="0.2">
      <c r="A421" t="s">
        <v>4688</v>
      </c>
      <c r="B421">
        <v>8207</v>
      </c>
      <c r="C421" t="s">
        <v>4350</v>
      </c>
      <c r="D421" t="s">
        <v>1320</v>
      </c>
      <c r="E421" t="s">
        <v>4440</v>
      </c>
      <c r="F421" t="s">
        <v>1319</v>
      </c>
      <c r="G421" t="s">
        <v>6603</v>
      </c>
      <c r="H421" t="s">
        <v>1308</v>
      </c>
      <c r="I421" t="s">
        <v>1320</v>
      </c>
    </row>
    <row r="422" spans="1:9" x14ac:dyDescent="0.2">
      <c r="A422" t="s">
        <v>4736</v>
      </c>
      <c r="B422">
        <v>8208</v>
      </c>
      <c r="C422" t="s">
        <v>4350</v>
      </c>
      <c r="D422" t="s">
        <v>6604</v>
      </c>
      <c r="E422" t="s">
        <v>4440</v>
      </c>
      <c r="F422" t="s">
        <v>1321</v>
      </c>
      <c r="G422" t="s">
        <v>6605</v>
      </c>
      <c r="H422" t="s">
        <v>1308</v>
      </c>
      <c r="I422" t="s">
        <v>1322</v>
      </c>
    </row>
    <row r="423" spans="1:9" x14ac:dyDescent="0.2">
      <c r="A423" t="s">
        <v>4784</v>
      </c>
      <c r="B423">
        <v>8210</v>
      </c>
      <c r="C423" t="s">
        <v>4350</v>
      </c>
      <c r="D423" t="s">
        <v>1324</v>
      </c>
      <c r="E423" t="s">
        <v>4440</v>
      </c>
      <c r="F423" t="s">
        <v>1323</v>
      </c>
      <c r="G423" t="s">
        <v>6606</v>
      </c>
      <c r="H423" t="s">
        <v>1308</v>
      </c>
      <c r="I423" t="s">
        <v>1324</v>
      </c>
    </row>
    <row r="424" spans="1:9" x14ac:dyDescent="0.2">
      <c r="A424" t="s">
        <v>4832</v>
      </c>
      <c r="B424">
        <v>8211</v>
      </c>
      <c r="C424" t="s">
        <v>4350</v>
      </c>
      <c r="D424" t="s">
        <v>1326</v>
      </c>
      <c r="E424" t="s">
        <v>4440</v>
      </c>
      <c r="F424" t="s">
        <v>1325</v>
      </c>
      <c r="G424" t="s">
        <v>6607</v>
      </c>
      <c r="H424" t="s">
        <v>1308</v>
      </c>
      <c r="I424" t="s">
        <v>1326</v>
      </c>
    </row>
    <row r="425" spans="1:9" x14ac:dyDescent="0.2">
      <c r="A425" t="s">
        <v>4880</v>
      </c>
      <c r="B425" s="242">
        <v>8212</v>
      </c>
      <c r="C425" s="242" t="s">
        <v>4350</v>
      </c>
      <c r="D425" s="242" t="s">
        <v>1328</v>
      </c>
      <c r="E425" s="242" t="s">
        <v>4440</v>
      </c>
      <c r="F425" s="242" t="s">
        <v>1327</v>
      </c>
      <c r="G425" t="s">
        <v>6608</v>
      </c>
      <c r="H425" t="s">
        <v>1308</v>
      </c>
      <c r="I425" t="s">
        <v>1328</v>
      </c>
    </row>
    <row r="426" spans="1:9" x14ac:dyDescent="0.2">
      <c r="A426" t="s">
        <v>4928</v>
      </c>
      <c r="B426">
        <v>8214</v>
      </c>
      <c r="C426" t="s">
        <v>4350</v>
      </c>
      <c r="D426" t="s">
        <v>1330</v>
      </c>
      <c r="E426" t="s">
        <v>4440</v>
      </c>
      <c r="F426" t="s">
        <v>1329</v>
      </c>
      <c r="G426" t="s">
        <v>6609</v>
      </c>
      <c r="H426" t="s">
        <v>1308</v>
      </c>
      <c r="I426" t="s">
        <v>1330</v>
      </c>
    </row>
    <row r="427" spans="1:9" x14ac:dyDescent="0.2">
      <c r="A427" t="s">
        <v>4976</v>
      </c>
      <c r="B427">
        <v>8215</v>
      </c>
      <c r="C427" t="s">
        <v>4350</v>
      </c>
      <c r="D427" t="s">
        <v>1332</v>
      </c>
      <c r="E427" t="s">
        <v>4440</v>
      </c>
      <c r="F427" t="s">
        <v>1331</v>
      </c>
      <c r="G427" t="s">
        <v>6610</v>
      </c>
      <c r="H427" t="s">
        <v>1308</v>
      </c>
      <c r="I427" t="s">
        <v>1332</v>
      </c>
    </row>
    <row r="428" spans="1:9" x14ac:dyDescent="0.2">
      <c r="A428" t="s">
        <v>5024</v>
      </c>
      <c r="B428">
        <v>8216</v>
      </c>
      <c r="C428" t="s">
        <v>4350</v>
      </c>
      <c r="D428" t="s">
        <v>1334</v>
      </c>
      <c r="E428" t="s">
        <v>4440</v>
      </c>
      <c r="F428" t="s">
        <v>1333</v>
      </c>
      <c r="G428" t="s">
        <v>6611</v>
      </c>
      <c r="H428" t="s">
        <v>1308</v>
      </c>
      <c r="I428" t="s">
        <v>1334</v>
      </c>
    </row>
    <row r="429" spans="1:9" x14ac:dyDescent="0.2">
      <c r="A429" t="s">
        <v>5072</v>
      </c>
      <c r="B429">
        <v>8217</v>
      </c>
      <c r="C429" t="s">
        <v>4350</v>
      </c>
      <c r="D429" t="s">
        <v>1336</v>
      </c>
      <c r="E429" t="s">
        <v>4440</v>
      </c>
      <c r="F429" t="s">
        <v>1335</v>
      </c>
      <c r="G429" t="s">
        <v>6612</v>
      </c>
      <c r="H429" t="s">
        <v>1308</v>
      </c>
      <c r="I429" t="s">
        <v>1336</v>
      </c>
    </row>
    <row r="430" spans="1:9" x14ac:dyDescent="0.2">
      <c r="A430" t="s">
        <v>5120</v>
      </c>
      <c r="B430">
        <v>8219</v>
      </c>
      <c r="C430" t="s">
        <v>4350</v>
      </c>
      <c r="D430" t="s">
        <v>1338</v>
      </c>
      <c r="E430" t="s">
        <v>4440</v>
      </c>
      <c r="F430" t="s">
        <v>1337</v>
      </c>
      <c r="G430" t="s">
        <v>6613</v>
      </c>
      <c r="H430" t="s">
        <v>1308</v>
      </c>
      <c r="I430" t="s">
        <v>1338</v>
      </c>
    </row>
    <row r="431" spans="1:9" x14ac:dyDescent="0.2">
      <c r="A431" t="s">
        <v>5168</v>
      </c>
      <c r="B431">
        <v>8220</v>
      </c>
      <c r="C431" t="s">
        <v>4350</v>
      </c>
      <c r="D431" t="s">
        <v>1340</v>
      </c>
      <c r="E431" t="s">
        <v>4440</v>
      </c>
      <c r="F431" t="s">
        <v>1339</v>
      </c>
      <c r="G431" t="s">
        <v>6614</v>
      </c>
      <c r="H431" t="s">
        <v>1308</v>
      </c>
      <c r="I431" t="s">
        <v>1340</v>
      </c>
    </row>
    <row r="432" spans="1:9" x14ac:dyDescent="0.2">
      <c r="A432" t="s">
        <v>5215</v>
      </c>
      <c r="B432">
        <v>8221</v>
      </c>
      <c r="C432" t="s">
        <v>4350</v>
      </c>
      <c r="D432" t="s">
        <v>1342</v>
      </c>
      <c r="E432" t="s">
        <v>4440</v>
      </c>
      <c r="F432" t="s">
        <v>1341</v>
      </c>
      <c r="G432" t="s">
        <v>6615</v>
      </c>
      <c r="H432" t="s">
        <v>1308</v>
      </c>
      <c r="I432" t="s">
        <v>1342</v>
      </c>
    </row>
    <row r="433" spans="1:9" x14ac:dyDescent="0.2">
      <c r="A433" t="s">
        <v>5262</v>
      </c>
      <c r="B433">
        <v>8222</v>
      </c>
      <c r="C433" t="s">
        <v>4350</v>
      </c>
      <c r="D433" t="s">
        <v>1344</v>
      </c>
      <c r="E433" t="s">
        <v>4440</v>
      </c>
      <c r="F433" t="s">
        <v>1343</v>
      </c>
      <c r="G433" t="s">
        <v>6616</v>
      </c>
      <c r="H433" t="s">
        <v>1308</v>
      </c>
      <c r="I433" t="s">
        <v>1344</v>
      </c>
    </row>
    <row r="434" spans="1:9" x14ac:dyDescent="0.2">
      <c r="A434" t="s">
        <v>5307</v>
      </c>
      <c r="B434">
        <v>8223</v>
      </c>
      <c r="C434" t="s">
        <v>4350</v>
      </c>
      <c r="D434" t="s">
        <v>1346</v>
      </c>
      <c r="E434" t="s">
        <v>4440</v>
      </c>
      <c r="F434" t="s">
        <v>1345</v>
      </c>
      <c r="G434" t="s">
        <v>6617</v>
      </c>
      <c r="H434" t="s">
        <v>1308</v>
      </c>
      <c r="I434" t="s">
        <v>1346</v>
      </c>
    </row>
    <row r="435" spans="1:9" x14ac:dyDescent="0.2">
      <c r="A435" t="s">
        <v>5351</v>
      </c>
      <c r="B435">
        <v>8224</v>
      </c>
      <c r="C435" t="s">
        <v>4350</v>
      </c>
      <c r="D435" t="s">
        <v>1348</v>
      </c>
      <c r="E435" t="s">
        <v>4440</v>
      </c>
      <c r="F435" t="s">
        <v>1347</v>
      </c>
      <c r="G435" t="s">
        <v>6618</v>
      </c>
      <c r="H435" t="s">
        <v>1308</v>
      </c>
      <c r="I435" t="s">
        <v>1348</v>
      </c>
    </row>
    <row r="436" spans="1:9" x14ac:dyDescent="0.2">
      <c r="A436" t="s">
        <v>5390</v>
      </c>
      <c r="B436">
        <v>8225</v>
      </c>
      <c r="C436" t="s">
        <v>4350</v>
      </c>
      <c r="D436" t="s">
        <v>1350</v>
      </c>
      <c r="E436" t="s">
        <v>4440</v>
      </c>
      <c r="F436" t="s">
        <v>1349</v>
      </c>
      <c r="G436" t="s">
        <v>6619</v>
      </c>
      <c r="H436" t="s">
        <v>1308</v>
      </c>
      <c r="I436" t="s">
        <v>1350</v>
      </c>
    </row>
    <row r="437" spans="1:9" x14ac:dyDescent="0.2">
      <c r="A437" t="s">
        <v>5427</v>
      </c>
      <c r="B437">
        <v>8226</v>
      </c>
      <c r="C437" t="s">
        <v>4350</v>
      </c>
      <c r="D437" t="s">
        <v>1352</v>
      </c>
      <c r="E437" t="s">
        <v>4440</v>
      </c>
      <c r="F437" t="s">
        <v>1351</v>
      </c>
      <c r="G437" t="s">
        <v>6620</v>
      </c>
      <c r="H437" t="s">
        <v>1308</v>
      </c>
      <c r="I437" t="s">
        <v>1352</v>
      </c>
    </row>
    <row r="438" spans="1:9" x14ac:dyDescent="0.2">
      <c r="A438" t="s">
        <v>5463</v>
      </c>
      <c r="B438">
        <v>8227</v>
      </c>
      <c r="C438" t="s">
        <v>4350</v>
      </c>
      <c r="D438" t="s">
        <v>1354</v>
      </c>
      <c r="E438" t="s">
        <v>4440</v>
      </c>
      <c r="F438" t="s">
        <v>1353</v>
      </c>
      <c r="G438" t="s">
        <v>6621</v>
      </c>
      <c r="H438" t="s">
        <v>1308</v>
      </c>
      <c r="I438" t="s">
        <v>1354</v>
      </c>
    </row>
    <row r="439" spans="1:9" x14ac:dyDescent="0.2">
      <c r="A439" t="s">
        <v>5499</v>
      </c>
      <c r="B439">
        <v>8228</v>
      </c>
      <c r="C439" t="s">
        <v>4350</v>
      </c>
      <c r="D439" t="s">
        <v>1356</v>
      </c>
      <c r="E439" t="s">
        <v>4440</v>
      </c>
      <c r="F439" t="s">
        <v>1355</v>
      </c>
      <c r="G439" t="s">
        <v>6622</v>
      </c>
      <c r="H439" t="s">
        <v>1308</v>
      </c>
      <c r="I439" t="s">
        <v>1356</v>
      </c>
    </row>
    <row r="440" spans="1:9" x14ac:dyDescent="0.2">
      <c r="A440" t="s">
        <v>5534</v>
      </c>
      <c r="B440">
        <v>8229</v>
      </c>
      <c r="C440" t="s">
        <v>4350</v>
      </c>
      <c r="D440" t="s">
        <v>1358</v>
      </c>
      <c r="E440" t="s">
        <v>4440</v>
      </c>
      <c r="F440" t="s">
        <v>1357</v>
      </c>
      <c r="G440" t="s">
        <v>6623</v>
      </c>
      <c r="H440" t="s">
        <v>1308</v>
      </c>
      <c r="I440" t="s">
        <v>1358</v>
      </c>
    </row>
    <row r="441" spans="1:9" x14ac:dyDescent="0.2">
      <c r="A441" t="s">
        <v>5567</v>
      </c>
      <c r="B441">
        <v>8230</v>
      </c>
      <c r="C441" t="s">
        <v>4350</v>
      </c>
      <c r="D441" t="s">
        <v>1360</v>
      </c>
      <c r="E441" t="s">
        <v>4440</v>
      </c>
      <c r="F441" t="s">
        <v>1359</v>
      </c>
      <c r="G441" t="s">
        <v>6624</v>
      </c>
      <c r="H441" t="s">
        <v>1308</v>
      </c>
      <c r="I441" t="s">
        <v>1360</v>
      </c>
    </row>
    <row r="442" spans="1:9" x14ac:dyDescent="0.2">
      <c r="A442" t="s">
        <v>5599</v>
      </c>
      <c r="B442">
        <v>8231</v>
      </c>
      <c r="C442" t="s">
        <v>4350</v>
      </c>
      <c r="D442" t="s">
        <v>1362</v>
      </c>
      <c r="E442" t="s">
        <v>4440</v>
      </c>
      <c r="F442" t="s">
        <v>1361</v>
      </c>
      <c r="G442" t="s">
        <v>6625</v>
      </c>
      <c r="H442" t="s">
        <v>1308</v>
      </c>
      <c r="I442" t="s">
        <v>1362</v>
      </c>
    </row>
    <row r="443" spans="1:9" x14ac:dyDescent="0.2">
      <c r="A443" t="s">
        <v>5629</v>
      </c>
      <c r="B443">
        <v>8232</v>
      </c>
      <c r="C443" t="s">
        <v>4350</v>
      </c>
      <c r="D443" t="s">
        <v>1364</v>
      </c>
      <c r="E443" t="s">
        <v>4440</v>
      </c>
      <c r="F443" t="s">
        <v>1363</v>
      </c>
      <c r="G443" t="s">
        <v>6626</v>
      </c>
      <c r="H443" t="s">
        <v>1308</v>
      </c>
      <c r="I443" t="s">
        <v>1364</v>
      </c>
    </row>
    <row r="444" spans="1:9" x14ac:dyDescent="0.2">
      <c r="A444" t="s">
        <v>5657</v>
      </c>
      <c r="B444">
        <v>8233</v>
      </c>
      <c r="C444" t="s">
        <v>4350</v>
      </c>
      <c r="D444" t="s">
        <v>1366</v>
      </c>
      <c r="E444" t="s">
        <v>4440</v>
      </c>
      <c r="F444" t="s">
        <v>1365</v>
      </c>
      <c r="G444" t="s">
        <v>6627</v>
      </c>
      <c r="H444" t="s">
        <v>1308</v>
      </c>
      <c r="I444" t="s">
        <v>1366</v>
      </c>
    </row>
    <row r="445" spans="1:9" x14ac:dyDescent="0.2">
      <c r="A445" t="s">
        <v>5685</v>
      </c>
      <c r="B445">
        <v>8234</v>
      </c>
      <c r="C445" t="s">
        <v>4350</v>
      </c>
      <c r="D445" t="s">
        <v>1368</v>
      </c>
      <c r="E445" t="s">
        <v>4440</v>
      </c>
      <c r="F445" t="s">
        <v>1367</v>
      </c>
      <c r="G445" t="s">
        <v>6628</v>
      </c>
      <c r="H445" t="s">
        <v>1308</v>
      </c>
      <c r="I445" t="s">
        <v>1368</v>
      </c>
    </row>
    <row r="446" spans="1:9" x14ac:dyDescent="0.2">
      <c r="A446" t="s">
        <v>5712</v>
      </c>
      <c r="B446">
        <v>8235</v>
      </c>
      <c r="C446" t="s">
        <v>4350</v>
      </c>
      <c r="D446" t="s">
        <v>1370</v>
      </c>
      <c r="E446" t="s">
        <v>4440</v>
      </c>
      <c r="F446" t="s">
        <v>1369</v>
      </c>
      <c r="G446" t="s">
        <v>6629</v>
      </c>
      <c r="H446" t="s">
        <v>1308</v>
      </c>
      <c r="I446" t="s">
        <v>1370</v>
      </c>
    </row>
    <row r="447" spans="1:9" x14ac:dyDescent="0.2">
      <c r="A447" t="s">
        <v>5737</v>
      </c>
      <c r="B447">
        <v>8236</v>
      </c>
      <c r="C447" t="s">
        <v>4350</v>
      </c>
      <c r="D447" t="s">
        <v>1372</v>
      </c>
      <c r="E447" t="s">
        <v>4440</v>
      </c>
      <c r="F447" t="s">
        <v>1371</v>
      </c>
      <c r="G447" t="s">
        <v>6630</v>
      </c>
      <c r="H447" t="s">
        <v>1308</v>
      </c>
      <c r="I447" t="s">
        <v>1372</v>
      </c>
    </row>
    <row r="448" spans="1:9" x14ac:dyDescent="0.2">
      <c r="A448" t="s">
        <v>5762</v>
      </c>
      <c r="B448">
        <v>8302</v>
      </c>
      <c r="C448" t="s">
        <v>4350</v>
      </c>
      <c r="D448" t="s">
        <v>1374</v>
      </c>
      <c r="E448" t="s">
        <v>4440</v>
      </c>
      <c r="F448" t="s">
        <v>1373</v>
      </c>
      <c r="G448" t="s">
        <v>6631</v>
      </c>
      <c r="H448" t="s">
        <v>1308</v>
      </c>
      <c r="I448" t="s">
        <v>1374</v>
      </c>
    </row>
    <row r="449" spans="1:9" x14ac:dyDescent="0.2">
      <c r="A449" t="s">
        <v>5786</v>
      </c>
      <c r="B449">
        <v>8309</v>
      </c>
      <c r="C449" t="s">
        <v>4350</v>
      </c>
      <c r="D449" t="s">
        <v>1376</v>
      </c>
      <c r="E449" t="s">
        <v>4440</v>
      </c>
      <c r="F449" t="s">
        <v>1375</v>
      </c>
      <c r="G449" t="s">
        <v>6632</v>
      </c>
      <c r="H449" t="s">
        <v>1308</v>
      </c>
      <c r="I449" t="s">
        <v>1376</v>
      </c>
    </row>
    <row r="450" spans="1:9" x14ac:dyDescent="0.2">
      <c r="A450" t="s">
        <v>5809</v>
      </c>
      <c r="B450">
        <v>8310</v>
      </c>
      <c r="C450" t="s">
        <v>4350</v>
      </c>
      <c r="D450" t="s">
        <v>1378</v>
      </c>
      <c r="E450" t="s">
        <v>4440</v>
      </c>
      <c r="F450" t="s">
        <v>1377</v>
      </c>
      <c r="G450" t="s">
        <v>6633</v>
      </c>
      <c r="H450" t="s">
        <v>1308</v>
      </c>
      <c r="I450" t="s">
        <v>1378</v>
      </c>
    </row>
    <row r="451" spans="1:9" x14ac:dyDescent="0.2">
      <c r="A451" t="s">
        <v>5829</v>
      </c>
      <c r="B451">
        <v>8341</v>
      </c>
      <c r="C451" t="s">
        <v>4350</v>
      </c>
      <c r="D451" t="s">
        <v>1380</v>
      </c>
      <c r="E451" t="s">
        <v>4440</v>
      </c>
      <c r="F451" t="s">
        <v>1379</v>
      </c>
      <c r="G451" t="s">
        <v>6634</v>
      </c>
      <c r="H451" t="s">
        <v>1308</v>
      </c>
      <c r="I451" t="s">
        <v>1380</v>
      </c>
    </row>
    <row r="452" spans="1:9" x14ac:dyDescent="0.2">
      <c r="A452" t="s">
        <v>5847</v>
      </c>
      <c r="B452">
        <v>8364</v>
      </c>
      <c r="C452" t="s">
        <v>4350</v>
      </c>
      <c r="D452" t="s">
        <v>1382</v>
      </c>
      <c r="E452" t="s">
        <v>4440</v>
      </c>
      <c r="F452" t="s">
        <v>1381</v>
      </c>
      <c r="G452" t="s">
        <v>6635</v>
      </c>
      <c r="H452" t="s">
        <v>1308</v>
      </c>
      <c r="I452" t="s">
        <v>1382</v>
      </c>
    </row>
    <row r="453" spans="1:9" x14ac:dyDescent="0.2">
      <c r="A453" t="s">
        <v>5865</v>
      </c>
      <c r="B453">
        <v>8442</v>
      </c>
      <c r="C453" t="s">
        <v>4350</v>
      </c>
      <c r="D453" t="s">
        <v>1384</v>
      </c>
      <c r="E453" t="s">
        <v>4440</v>
      </c>
      <c r="F453" t="s">
        <v>1383</v>
      </c>
      <c r="G453" t="s">
        <v>6636</v>
      </c>
      <c r="H453" t="s">
        <v>1308</v>
      </c>
      <c r="I453" t="s">
        <v>1384</v>
      </c>
    </row>
    <row r="454" spans="1:9" x14ac:dyDescent="0.2">
      <c r="A454" t="s">
        <v>5883</v>
      </c>
      <c r="B454">
        <v>8443</v>
      </c>
      <c r="C454" t="s">
        <v>4350</v>
      </c>
      <c r="D454" t="s">
        <v>1386</v>
      </c>
      <c r="E454" t="s">
        <v>4440</v>
      </c>
      <c r="F454" t="s">
        <v>1385</v>
      </c>
      <c r="G454" t="s">
        <v>6637</v>
      </c>
      <c r="H454" t="s">
        <v>1308</v>
      </c>
      <c r="I454" t="s">
        <v>1386</v>
      </c>
    </row>
    <row r="455" spans="1:9" x14ac:dyDescent="0.2">
      <c r="A455" t="s">
        <v>5901</v>
      </c>
      <c r="B455">
        <v>8447</v>
      </c>
      <c r="C455" t="s">
        <v>4350</v>
      </c>
      <c r="D455" t="s">
        <v>1388</v>
      </c>
      <c r="E455" t="s">
        <v>4440</v>
      </c>
      <c r="F455" t="s">
        <v>1387</v>
      </c>
      <c r="G455" t="s">
        <v>6638</v>
      </c>
      <c r="H455" t="s">
        <v>1308</v>
      </c>
      <c r="I455" t="s">
        <v>1388</v>
      </c>
    </row>
    <row r="456" spans="1:9" x14ac:dyDescent="0.2">
      <c r="A456" t="s">
        <v>5917</v>
      </c>
      <c r="B456">
        <v>8521</v>
      </c>
      <c r="C456" t="s">
        <v>4350</v>
      </c>
      <c r="D456" t="s">
        <v>1390</v>
      </c>
      <c r="E456" t="s">
        <v>4440</v>
      </c>
      <c r="F456" t="s">
        <v>1389</v>
      </c>
      <c r="G456" t="s">
        <v>6639</v>
      </c>
      <c r="H456" t="s">
        <v>1308</v>
      </c>
      <c r="I456" t="s">
        <v>1390</v>
      </c>
    </row>
    <row r="457" spans="1:9" x14ac:dyDescent="0.2">
      <c r="A457" t="s">
        <v>5933</v>
      </c>
      <c r="B457">
        <v>8542</v>
      </c>
      <c r="C457" t="s">
        <v>4350</v>
      </c>
      <c r="D457" t="s">
        <v>1392</v>
      </c>
      <c r="E457" t="s">
        <v>4440</v>
      </c>
      <c r="F457" t="s">
        <v>1391</v>
      </c>
      <c r="G457" t="s">
        <v>6640</v>
      </c>
      <c r="H457" t="s">
        <v>1308</v>
      </c>
      <c r="I457" t="s">
        <v>1392</v>
      </c>
    </row>
    <row r="458" spans="1:9" x14ac:dyDescent="0.2">
      <c r="A458" t="s">
        <v>5947</v>
      </c>
      <c r="B458">
        <v>8546</v>
      </c>
      <c r="C458" t="s">
        <v>4350</v>
      </c>
      <c r="D458" t="s">
        <v>1394</v>
      </c>
      <c r="E458" t="s">
        <v>4440</v>
      </c>
      <c r="F458" t="s">
        <v>1393</v>
      </c>
      <c r="G458" t="s">
        <v>6641</v>
      </c>
      <c r="H458" t="s">
        <v>1308</v>
      </c>
      <c r="I458" t="s">
        <v>1394</v>
      </c>
    </row>
    <row r="459" spans="1:9" x14ac:dyDescent="0.2">
      <c r="A459" t="s">
        <v>5960</v>
      </c>
      <c r="B459">
        <v>8564</v>
      </c>
      <c r="C459" t="s">
        <v>4350</v>
      </c>
      <c r="D459" t="s">
        <v>1396</v>
      </c>
      <c r="E459" t="s">
        <v>4440</v>
      </c>
      <c r="F459" t="s">
        <v>1395</v>
      </c>
      <c r="G459" t="s">
        <v>6642</v>
      </c>
      <c r="H459" t="s">
        <v>1308</v>
      </c>
      <c r="I459" t="s">
        <v>1396</v>
      </c>
    </row>
    <row r="460" spans="1:9" x14ac:dyDescent="0.2">
      <c r="A460" t="s">
        <v>4400</v>
      </c>
      <c r="B460">
        <v>9000</v>
      </c>
      <c r="C460" t="s">
        <v>4351</v>
      </c>
      <c r="D460" t="s">
        <v>1398</v>
      </c>
      <c r="E460" t="s">
        <v>4391</v>
      </c>
      <c r="F460" t="s">
        <v>1397</v>
      </c>
      <c r="G460" t="s">
        <v>6643</v>
      </c>
      <c r="H460" t="s">
        <v>1398</v>
      </c>
    </row>
    <row r="461" spans="1:9" x14ac:dyDescent="0.2">
      <c r="A461" t="s">
        <v>4449</v>
      </c>
      <c r="B461">
        <v>9201</v>
      </c>
      <c r="C461" t="s">
        <v>4351</v>
      </c>
      <c r="D461" t="s">
        <v>1400</v>
      </c>
      <c r="E461" t="s">
        <v>4440</v>
      </c>
      <c r="F461" t="s">
        <v>1399</v>
      </c>
      <c r="G461" t="s">
        <v>6644</v>
      </c>
      <c r="H461" t="s">
        <v>1398</v>
      </c>
      <c r="I461" t="s">
        <v>1400</v>
      </c>
    </row>
    <row r="462" spans="1:9" x14ac:dyDescent="0.2">
      <c r="A462" t="s">
        <v>4497</v>
      </c>
      <c r="B462">
        <v>9202</v>
      </c>
      <c r="C462" t="s">
        <v>4351</v>
      </c>
      <c r="D462" t="s">
        <v>1402</v>
      </c>
      <c r="E462" t="s">
        <v>4440</v>
      </c>
      <c r="F462" t="s">
        <v>1401</v>
      </c>
      <c r="G462" t="s">
        <v>6645</v>
      </c>
      <c r="H462" t="s">
        <v>1398</v>
      </c>
      <c r="I462" t="s">
        <v>1402</v>
      </c>
    </row>
    <row r="463" spans="1:9" x14ac:dyDescent="0.2">
      <c r="A463" t="s">
        <v>4545</v>
      </c>
      <c r="B463">
        <v>9203</v>
      </c>
      <c r="C463" t="s">
        <v>4351</v>
      </c>
      <c r="D463" t="s">
        <v>1404</v>
      </c>
      <c r="E463" t="s">
        <v>4440</v>
      </c>
      <c r="F463" t="s">
        <v>1403</v>
      </c>
      <c r="G463" t="s">
        <v>6646</v>
      </c>
      <c r="H463" t="s">
        <v>1398</v>
      </c>
      <c r="I463" t="s">
        <v>1404</v>
      </c>
    </row>
    <row r="464" spans="1:9" x14ac:dyDescent="0.2">
      <c r="A464" t="s">
        <v>4593</v>
      </c>
      <c r="B464">
        <v>9204</v>
      </c>
      <c r="C464" t="s">
        <v>4351</v>
      </c>
      <c r="D464" t="s">
        <v>1406</v>
      </c>
      <c r="E464" t="s">
        <v>4440</v>
      </c>
      <c r="F464" t="s">
        <v>1405</v>
      </c>
      <c r="G464" t="s">
        <v>6647</v>
      </c>
      <c r="H464" t="s">
        <v>1398</v>
      </c>
      <c r="I464" t="s">
        <v>1406</v>
      </c>
    </row>
    <row r="465" spans="1:9" x14ac:dyDescent="0.2">
      <c r="A465" t="s">
        <v>4641</v>
      </c>
      <c r="B465">
        <v>9205</v>
      </c>
      <c r="C465" t="s">
        <v>4351</v>
      </c>
      <c r="D465" t="s">
        <v>1408</v>
      </c>
      <c r="E465" t="s">
        <v>4440</v>
      </c>
      <c r="F465" t="s">
        <v>1407</v>
      </c>
      <c r="G465" t="s">
        <v>6648</v>
      </c>
      <c r="H465" t="s">
        <v>1398</v>
      </c>
      <c r="I465" t="s">
        <v>1408</v>
      </c>
    </row>
    <row r="466" spans="1:9" x14ac:dyDescent="0.2">
      <c r="A466" t="s">
        <v>4689</v>
      </c>
      <c r="B466">
        <v>9206</v>
      </c>
      <c r="C466" t="s">
        <v>4351</v>
      </c>
      <c r="D466" t="s">
        <v>1410</v>
      </c>
      <c r="E466" t="s">
        <v>4440</v>
      </c>
      <c r="F466" t="s">
        <v>1409</v>
      </c>
      <c r="G466" t="s">
        <v>6649</v>
      </c>
      <c r="H466" t="s">
        <v>1398</v>
      </c>
      <c r="I466" t="s">
        <v>1410</v>
      </c>
    </row>
    <row r="467" spans="1:9" x14ac:dyDescent="0.2">
      <c r="A467" t="s">
        <v>4737</v>
      </c>
      <c r="B467">
        <v>9208</v>
      </c>
      <c r="C467" t="s">
        <v>4351</v>
      </c>
      <c r="D467" t="s">
        <v>1412</v>
      </c>
      <c r="E467" t="s">
        <v>4440</v>
      </c>
      <c r="F467" t="s">
        <v>1411</v>
      </c>
      <c r="G467" t="s">
        <v>6650</v>
      </c>
      <c r="H467" t="s">
        <v>1398</v>
      </c>
      <c r="I467" t="s">
        <v>1412</v>
      </c>
    </row>
    <row r="468" spans="1:9" x14ac:dyDescent="0.2">
      <c r="A468" t="s">
        <v>4785</v>
      </c>
      <c r="B468">
        <v>9209</v>
      </c>
      <c r="C468" t="s">
        <v>4351</v>
      </c>
      <c r="D468" t="s">
        <v>1414</v>
      </c>
      <c r="E468" t="s">
        <v>4440</v>
      </c>
      <c r="F468" t="s">
        <v>1413</v>
      </c>
      <c r="G468" t="s">
        <v>6651</v>
      </c>
      <c r="H468" t="s">
        <v>1398</v>
      </c>
      <c r="I468" t="s">
        <v>1414</v>
      </c>
    </row>
    <row r="469" spans="1:9" x14ac:dyDescent="0.2">
      <c r="A469" t="s">
        <v>4833</v>
      </c>
      <c r="B469">
        <v>9210</v>
      </c>
      <c r="C469" t="s">
        <v>4351</v>
      </c>
      <c r="D469" t="s">
        <v>1416</v>
      </c>
      <c r="E469" t="s">
        <v>4440</v>
      </c>
      <c r="F469" t="s">
        <v>1415</v>
      </c>
      <c r="G469" t="s">
        <v>6652</v>
      </c>
      <c r="H469" t="s">
        <v>1398</v>
      </c>
      <c r="I469" t="s">
        <v>1416</v>
      </c>
    </row>
    <row r="470" spans="1:9" x14ac:dyDescent="0.2">
      <c r="A470" t="s">
        <v>4881</v>
      </c>
      <c r="B470">
        <v>9211</v>
      </c>
      <c r="C470" t="s">
        <v>4351</v>
      </c>
      <c r="D470" t="s">
        <v>1418</v>
      </c>
      <c r="E470" t="s">
        <v>4440</v>
      </c>
      <c r="F470" t="s">
        <v>1417</v>
      </c>
      <c r="G470" t="s">
        <v>6653</v>
      </c>
      <c r="H470" t="s">
        <v>1398</v>
      </c>
      <c r="I470" t="s">
        <v>1418</v>
      </c>
    </row>
    <row r="471" spans="1:9" x14ac:dyDescent="0.2">
      <c r="A471" t="s">
        <v>4929</v>
      </c>
      <c r="B471">
        <v>9213</v>
      </c>
      <c r="C471" t="s">
        <v>4351</v>
      </c>
      <c r="D471" t="s">
        <v>1420</v>
      </c>
      <c r="E471" t="s">
        <v>4440</v>
      </c>
      <c r="F471" t="s">
        <v>1419</v>
      </c>
      <c r="G471" t="s">
        <v>6654</v>
      </c>
      <c r="H471" t="s">
        <v>1398</v>
      </c>
      <c r="I471" t="s">
        <v>1420</v>
      </c>
    </row>
    <row r="472" spans="1:9" x14ac:dyDescent="0.2">
      <c r="A472" t="s">
        <v>4977</v>
      </c>
      <c r="B472">
        <v>9214</v>
      </c>
      <c r="C472" t="s">
        <v>4351</v>
      </c>
      <c r="D472" t="s">
        <v>1422</v>
      </c>
      <c r="E472" t="s">
        <v>4440</v>
      </c>
      <c r="F472" t="s">
        <v>1421</v>
      </c>
      <c r="G472" t="s">
        <v>6655</v>
      </c>
      <c r="H472" t="s">
        <v>1398</v>
      </c>
      <c r="I472" t="s">
        <v>1422</v>
      </c>
    </row>
    <row r="473" spans="1:9" x14ac:dyDescent="0.2">
      <c r="A473" t="s">
        <v>5025</v>
      </c>
      <c r="B473">
        <v>9215</v>
      </c>
      <c r="C473" t="s">
        <v>4351</v>
      </c>
      <c r="D473" t="s">
        <v>1424</v>
      </c>
      <c r="E473" t="s">
        <v>4440</v>
      </c>
      <c r="F473" t="s">
        <v>1423</v>
      </c>
      <c r="G473" t="s">
        <v>6656</v>
      </c>
      <c r="H473" t="s">
        <v>1398</v>
      </c>
      <c r="I473" t="s">
        <v>1424</v>
      </c>
    </row>
    <row r="474" spans="1:9" x14ac:dyDescent="0.2">
      <c r="A474" t="s">
        <v>5073</v>
      </c>
      <c r="B474">
        <v>9216</v>
      </c>
      <c r="C474" t="s">
        <v>4351</v>
      </c>
      <c r="D474" t="s">
        <v>1426</v>
      </c>
      <c r="E474" t="s">
        <v>4440</v>
      </c>
      <c r="F474" t="s">
        <v>1425</v>
      </c>
      <c r="G474" t="s">
        <v>6657</v>
      </c>
      <c r="H474" t="s">
        <v>1398</v>
      </c>
      <c r="I474" t="s">
        <v>1426</v>
      </c>
    </row>
    <row r="475" spans="1:9" x14ac:dyDescent="0.2">
      <c r="A475" t="s">
        <v>5121</v>
      </c>
      <c r="B475">
        <v>9301</v>
      </c>
      <c r="C475" t="s">
        <v>4351</v>
      </c>
      <c r="D475" t="s">
        <v>1428</v>
      </c>
      <c r="E475" t="s">
        <v>4440</v>
      </c>
      <c r="F475" t="s">
        <v>1427</v>
      </c>
      <c r="G475" t="s">
        <v>6658</v>
      </c>
      <c r="H475" t="s">
        <v>1398</v>
      </c>
      <c r="I475" t="s">
        <v>1428</v>
      </c>
    </row>
    <row r="476" spans="1:9" x14ac:dyDescent="0.2">
      <c r="A476" t="s">
        <v>5169</v>
      </c>
      <c r="B476">
        <v>9342</v>
      </c>
      <c r="C476" t="s">
        <v>4351</v>
      </c>
      <c r="D476" t="s">
        <v>1430</v>
      </c>
      <c r="E476" t="s">
        <v>4440</v>
      </c>
      <c r="F476" t="s">
        <v>1429</v>
      </c>
      <c r="G476" t="s">
        <v>6659</v>
      </c>
      <c r="H476" t="s">
        <v>1398</v>
      </c>
      <c r="I476" t="s">
        <v>1430</v>
      </c>
    </row>
    <row r="477" spans="1:9" x14ac:dyDescent="0.2">
      <c r="A477" t="s">
        <v>5216</v>
      </c>
      <c r="B477">
        <v>9343</v>
      </c>
      <c r="C477" t="s">
        <v>4351</v>
      </c>
      <c r="D477" t="s">
        <v>1432</v>
      </c>
      <c r="E477" t="s">
        <v>4440</v>
      </c>
      <c r="F477" t="s">
        <v>1431</v>
      </c>
      <c r="G477" t="s">
        <v>6660</v>
      </c>
      <c r="H477" t="s">
        <v>1398</v>
      </c>
      <c r="I477" t="s">
        <v>1432</v>
      </c>
    </row>
    <row r="478" spans="1:9" x14ac:dyDescent="0.2">
      <c r="A478" t="s">
        <v>5263</v>
      </c>
      <c r="B478">
        <v>9344</v>
      </c>
      <c r="C478" t="s">
        <v>4351</v>
      </c>
      <c r="D478" t="s">
        <v>1434</v>
      </c>
      <c r="E478" t="s">
        <v>4440</v>
      </c>
      <c r="F478" t="s">
        <v>1433</v>
      </c>
      <c r="G478" t="s">
        <v>6661</v>
      </c>
      <c r="H478" t="s">
        <v>1398</v>
      </c>
      <c r="I478" t="s">
        <v>1434</v>
      </c>
    </row>
    <row r="479" spans="1:9" x14ac:dyDescent="0.2">
      <c r="A479" t="s">
        <v>5308</v>
      </c>
      <c r="B479">
        <v>9345</v>
      </c>
      <c r="C479" t="s">
        <v>4351</v>
      </c>
      <c r="D479" t="s">
        <v>1436</v>
      </c>
      <c r="E479" t="s">
        <v>4440</v>
      </c>
      <c r="F479" t="s">
        <v>1435</v>
      </c>
      <c r="G479" t="s">
        <v>6662</v>
      </c>
      <c r="H479" t="s">
        <v>1398</v>
      </c>
      <c r="I479" t="s">
        <v>1436</v>
      </c>
    </row>
    <row r="480" spans="1:9" x14ac:dyDescent="0.2">
      <c r="A480" t="s">
        <v>5352</v>
      </c>
      <c r="B480">
        <v>9361</v>
      </c>
      <c r="C480" t="s">
        <v>4351</v>
      </c>
      <c r="D480" t="s">
        <v>1438</v>
      </c>
      <c r="E480" t="s">
        <v>4440</v>
      </c>
      <c r="F480" t="s">
        <v>1437</v>
      </c>
      <c r="G480" t="s">
        <v>6663</v>
      </c>
      <c r="H480" t="s">
        <v>1398</v>
      </c>
      <c r="I480" t="s">
        <v>1438</v>
      </c>
    </row>
    <row r="481" spans="1:9" x14ac:dyDescent="0.2">
      <c r="A481" t="s">
        <v>5391</v>
      </c>
      <c r="B481">
        <v>9364</v>
      </c>
      <c r="C481" t="s">
        <v>4351</v>
      </c>
      <c r="D481" t="s">
        <v>1440</v>
      </c>
      <c r="E481" t="s">
        <v>4440</v>
      </c>
      <c r="F481" t="s">
        <v>1439</v>
      </c>
      <c r="G481" t="s">
        <v>6664</v>
      </c>
      <c r="H481" t="s">
        <v>1398</v>
      </c>
      <c r="I481" t="s">
        <v>1440</v>
      </c>
    </row>
    <row r="482" spans="1:9" x14ac:dyDescent="0.2">
      <c r="A482" t="s">
        <v>5428</v>
      </c>
      <c r="B482">
        <v>9384</v>
      </c>
      <c r="C482" t="s">
        <v>4351</v>
      </c>
      <c r="D482" t="s">
        <v>1442</v>
      </c>
      <c r="E482" t="s">
        <v>4440</v>
      </c>
      <c r="F482" t="s">
        <v>1441</v>
      </c>
      <c r="G482" t="s">
        <v>6665</v>
      </c>
      <c r="H482" t="s">
        <v>1398</v>
      </c>
      <c r="I482" t="s">
        <v>1442</v>
      </c>
    </row>
    <row r="483" spans="1:9" x14ac:dyDescent="0.2">
      <c r="A483" t="s">
        <v>5464</v>
      </c>
      <c r="B483">
        <v>9386</v>
      </c>
      <c r="C483" t="s">
        <v>4351</v>
      </c>
      <c r="D483" t="s">
        <v>1444</v>
      </c>
      <c r="E483" t="s">
        <v>4440</v>
      </c>
      <c r="F483" t="s">
        <v>1443</v>
      </c>
      <c r="G483" t="s">
        <v>6666</v>
      </c>
      <c r="H483" t="s">
        <v>1398</v>
      </c>
      <c r="I483" t="s">
        <v>1444</v>
      </c>
    </row>
    <row r="484" spans="1:9" x14ac:dyDescent="0.2">
      <c r="A484" t="s">
        <v>5500</v>
      </c>
      <c r="B484">
        <v>9407</v>
      </c>
      <c r="C484" t="s">
        <v>4351</v>
      </c>
      <c r="D484" t="s">
        <v>1446</v>
      </c>
      <c r="E484" t="s">
        <v>4440</v>
      </c>
      <c r="F484" t="s">
        <v>1445</v>
      </c>
      <c r="G484" t="s">
        <v>6667</v>
      </c>
      <c r="H484" t="s">
        <v>1398</v>
      </c>
      <c r="I484" t="s">
        <v>1446</v>
      </c>
    </row>
    <row r="485" spans="1:9" x14ac:dyDescent="0.2">
      <c r="A485" t="s">
        <v>5535</v>
      </c>
      <c r="B485">
        <v>9411</v>
      </c>
      <c r="C485" t="s">
        <v>4351</v>
      </c>
      <c r="D485" t="s">
        <v>1448</v>
      </c>
      <c r="E485" t="s">
        <v>4440</v>
      </c>
      <c r="F485" t="s">
        <v>1447</v>
      </c>
      <c r="G485" t="s">
        <v>6668</v>
      </c>
      <c r="H485" t="s">
        <v>1398</v>
      </c>
      <c r="I485" t="s">
        <v>1448</v>
      </c>
    </row>
    <row r="486" spans="1:9" x14ac:dyDescent="0.2">
      <c r="A486" t="s">
        <v>4401</v>
      </c>
      <c r="B486">
        <v>10000</v>
      </c>
      <c r="C486" t="s">
        <v>4352</v>
      </c>
      <c r="D486" t="s">
        <v>1450</v>
      </c>
      <c r="E486" t="s">
        <v>4391</v>
      </c>
      <c r="F486" t="s">
        <v>1449</v>
      </c>
      <c r="G486" t="s">
        <v>6669</v>
      </c>
      <c r="H486" t="s">
        <v>1450</v>
      </c>
    </row>
    <row r="487" spans="1:9" x14ac:dyDescent="0.2">
      <c r="A487" t="s">
        <v>4450</v>
      </c>
      <c r="B487">
        <v>10201</v>
      </c>
      <c r="C487" t="s">
        <v>4352</v>
      </c>
      <c r="D487" t="s">
        <v>1452</v>
      </c>
      <c r="E487" t="s">
        <v>4440</v>
      </c>
      <c r="F487" t="s">
        <v>1451</v>
      </c>
      <c r="G487" t="s">
        <v>6670</v>
      </c>
      <c r="H487" t="s">
        <v>1450</v>
      </c>
      <c r="I487" t="s">
        <v>1452</v>
      </c>
    </row>
    <row r="488" spans="1:9" x14ac:dyDescent="0.2">
      <c r="A488" t="s">
        <v>4498</v>
      </c>
      <c r="B488">
        <v>10202</v>
      </c>
      <c r="C488" t="s">
        <v>4352</v>
      </c>
      <c r="D488" t="s">
        <v>1454</v>
      </c>
      <c r="E488" t="s">
        <v>4440</v>
      </c>
      <c r="F488" t="s">
        <v>1453</v>
      </c>
      <c r="G488" t="s">
        <v>6671</v>
      </c>
      <c r="H488" t="s">
        <v>1450</v>
      </c>
      <c r="I488" t="s">
        <v>1454</v>
      </c>
    </row>
    <row r="489" spans="1:9" x14ac:dyDescent="0.2">
      <c r="A489" t="s">
        <v>4546</v>
      </c>
      <c r="B489">
        <v>10203</v>
      </c>
      <c r="C489" t="s">
        <v>4352</v>
      </c>
      <c r="D489" t="s">
        <v>1456</v>
      </c>
      <c r="E489" t="s">
        <v>4440</v>
      </c>
      <c r="F489" t="s">
        <v>1455</v>
      </c>
      <c r="G489" t="s">
        <v>6672</v>
      </c>
      <c r="H489" t="s">
        <v>1450</v>
      </c>
      <c r="I489" t="s">
        <v>1456</v>
      </c>
    </row>
    <row r="490" spans="1:9" x14ac:dyDescent="0.2">
      <c r="A490" t="s">
        <v>4594</v>
      </c>
      <c r="B490">
        <v>10204</v>
      </c>
      <c r="C490" t="s">
        <v>4352</v>
      </c>
      <c r="D490" t="s">
        <v>1458</v>
      </c>
      <c r="E490" t="s">
        <v>4440</v>
      </c>
      <c r="F490" t="s">
        <v>1457</v>
      </c>
      <c r="G490" t="s">
        <v>6673</v>
      </c>
      <c r="H490" t="s">
        <v>1450</v>
      </c>
      <c r="I490" t="s">
        <v>1458</v>
      </c>
    </row>
    <row r="491" spans="1:9" x14ac:dyDescent="0.2">
      <c r="A491" t="s">
        <v>4642</v>
      </c>
      <c r="B491">
        <v>10205</v>
      </c>
      <c r="C491" t="s">
        <v>4352</v>
      </c>
      <c r="D491" t="s">
        <v>1460</v>
      </c>
      <c r="E491" t="s">
        <v>4440</v>
      </c>
      <c r="F491" t="s">
        <v>1459</v>
      </c>
      <c r="G491" t="s">
        <v>6674</v>
      </c>
      <c r="H491" t="s">
        <v>1450</v>
      </c>
      <c r="I491" t="s">
        <v>1460</v>
      </c>
    </row>
    <row r="492" spans="1:9" x14ac:dyDescent="0.2">
      <c r="A492" t="s">
        <v>4690</v>
      </c>
      <c r="B492">
        <v>10206</v>
      </c>
      <c r="C492" t="s">
        <v>4352</v>
      </c>
      <c r="D492" t="s">
        <v>1462</v>
      </c>
      <c r="E492" t="s">
        <v>4440</v>
      </c>
      <c r="F492" t="s">
        <v>1461</v>
      </c>
      <c r="G492" t="s">
        <v>6675</v>
      </c>
      <c r="H492" t="s">
        <v>1450</v>
      </c>
      <c r="I492" t="s">
        <v>1462</v>
      </c>
    </row>
    <row r="493" spans="1:9" x14ac:dyDescent="0.2">
      <c r="A493" t="s">
        <v>4738</v>
      </c>
      <c r="B493">
        <v>10207</v>
      </c>
      <c r="C493" t="s">
        <v>4352</v>
      </c>
      <c r="D493" t="s">
        <v>1464</v>
      </c>
      <c r="E493" t="s">
        <v>4440</v>
      </c>
      <c r="F493" t="s">
        <v>1463</v>
      </c>
      <c r="G493" t="s">
        <v>6676</v>
      </c>
      <c r="H493" t="s">
        <v>1450</v>
      </c>
      <c r="I493" t="s">
        <v>1464</v>
      </c>
    </row>
    <row r="494" spans="1:9" x14ac:dyDescent="0.2">
      <c r="A494" t="s">
        <v>4786</v>
      </c>
      <c r="B494">
        <v>10208</v>
      </c>
      <c r="C494" t="s">
        <v>4352</v>
      </c>
      <c r="D494" t="s">
        <v>1466</v>
      </c>
      <c r="E494" t="s">
        <v>4440</v>
      </c>
      <c r="F494" t="s">
        <v>1465</v>
      </c>
      <c r="G494" t="s">
        <v>6677</v>
      </c>
      <c r="H494" t="s">
        <v>1450</v>
      </c>
      <c r="I494" t="s">
        <v>1466</v>
      </c>
    </row>
    <row r="495" spans="1:9" x14ac:dyDescent="0.2">
      <c r="A495" t="s">
        <v>4834</v>
      </c>
      <c r="B495">
        <v>10209</v>
      </c>
      <c r="C495" t="s">
        <v>4352</v>
      </c>
      <c r="D495" t="s">
        <v>1468</v>
      </c>
      <c r="E495" t="s">
        <v>4440</v>
      </c>
      <c r="F495" t="s">
        <v>1467</v>
      </c>
      <c r="G495" t="s">
        <v>6678</v>
      </c>
      <c r="H495" t="s">
        <v>1450</v>
      </c>
      <c r="I495" t="s">
        <v>1468</v>
      </c>
    </row>
    <row r="496" spans="1:9" x14ac:dyDescent="0.2">
      <c r="A496" t="s">
        <v>4882</v>
      </c>
      <c r="B496">
        <v>10210</v>
      </c>
      <c r="C496" t="s">
        <v>4352</v>
      </c>
      <c r="D496" t="s">
        <v>1470</v>
      </c>
      <c r="E496" t="s">
        <v>4440</v>
      </c>
      <c r="F496" t="s">
        <v>1469</v>
      </c>
      <c r="G496" t="s">
        <v>6679</v>
      </c>
      <c r="H496" t="s">
        <v>1450</v>
      </c>
      <c r="I496" t="s">
        <v>1470</v>
      </c>
    </row>
    <row r="497" spans="1:9" x14ac:dyDescent="0.2">
      <c r="A497" t="s">
        <v>4930</v>
      </c>
      <c r="B497">
        <v>10211</v>
      </c>
      <c r="C497" t="s">
        <v>4352</v>
      </c>
      <c r="D497" t="s">
        <v>1472</v>
      </c>
      <c r="E497" t="s">
        <v>4440</v>
      </c>
      <c r="F497" t="s">
        <v>1471</v>
      </c>
      <c r="G497" t="s">
        <v>6680</v>
      </c>
      <c r="H497" t="s">
        <v>1450</v>
      </c>
      <c r="I497" t="s">
        <v>1472</v>
      </c>
    </row>
    <row r="498" spans="1:9" x14ac:dyDescent="0.2">
      <c r="A498" t="s">
        <v>4978</v>
      </c>
      <c r="B498">
        <v>10212</v>
      </c>
      <c r="C498" t="s">
        <v>4352</v>
      </c>
      <c r="D498" t="s">
        <v>1474</v>
      </c>
      <c r="E498" t="s">
        <v>4440</v>
      </c>
      <c r="F498" t="s">
        <v>1473</v>
      </c>
      <c r="G498" t="s">
        <v>6681</v>
      </c>
      <c r="H498" t="s">
        <v>1450</v>
      </c>
      <c r="I498" t="s">
        <v>1474</v>
      </c>
    </row>
    <row r="499" spans="1:9" x14ac:dyDescent="0.2">
      <c r="A499" t="s">
        <v>5026</v>
      </c>
      <c r="B499">
        <v>10344</v>
      </c>
      <c r="C499" t="s">
        <v>4352</v>
      </c>
      <c r="D499" t="s">
        <v>1476</v>
      </c>
      <c r="E499" t="s">
        <v>4440</v>
      </c>
      <c r="F499" t="s">
        <v>1475</v>
      </c>
      <c r="G499" t="s">
        <v>6682</v>
      </c>
      <c r="H499" t="s">
        <v>1450</v>
      </c>
      <c r="I499" t="s">
        <v>1476</v>
      </c>
    </row>
    <row r="500" spans="1:9" x14ac:dyDescent="0.2">
      <c r="A500" t="s">
        <v>5074</v>
      </c>
      <c r="B500">
        <v>10345</v>
      </c>
      <c r="C500" t="s">
        <v>4352</v>
      </c>
      <c r="D500" t="s">
        <v>1478</v>
      </c>
      <c r="E500" t="s">
        <v>4440</v>
      </c>
      <c r="F500" t="s">
        <v>1477</v>
      </c>
      <c r="G500" t="s">
        <v>6683</v>
      </c>
      <c r="H500" t="s">
        <v>1450</v>
      </c>
      <c r="I500" t="s">
        <v>1478</v>
      </c>
    </row>
    <row r="501" spans="1:9" x14ac:dyDescent="0.2">
      <c r="A501" t="s">
        <v>5122</v>
      </c>
      <c r="B501">
        <v>10366</v>
      </c>
      <c r="C501" t="s">
        <v>4352</v>
      </c>
      <c r="D501" t="s">
        <v>1480</v>
      </c>
      <c r="E501" t="s">
        <v>4440</v>
      </c>
      <c r="F501" t="s">
        <v>1479</v>
      </c>
      <c r="G501" t="s">
        <v>6684</v>
      </c>
      <c r="H501" t="s">
        <v>1450</v>
      </c>
      <c r="I501" t="s">
        <v>1480</v>
      </c>
    </row>
    <row r="502" spans="1:9" x14ac:dyDescent="0.2">
      <c r="A502" t="s">
        <v>5170</v>
      </c>
      <c r="B502">
        <v>10367</v>
      </c>
      <c r="C502" t="s">
        <v>4352</v>
      </c>
      <c r="D502" t="s">
        <v>1482</v>
      </c>
      <c r="E502" t="s">
        <v>4440</v>
      </c>
      <c r="F502" t="s">
        <v>1481</v>
      </c>
      <c r="G502" t="s">
        <v>6685</v>
      </c>
      <c r="H502" t="s">
        <v>1450</v>
      </c>
      <c r="I502" t="s">
        <v>1482</v>
      </c>
    </row>
    <row r="503" spans="1:9" x14ac:dyDescent="0.2">
      <c r="A503" t="s">
        <v>5217</v>
      </c>
      <c r="B503">
        <v>10382</v>
      </c>
      <c r="C503" t="s">
        <v>4352</v>
      </c>
      <c r="D503" t="s">
        <v>1484</v>
      </c>
      <c r="E503" t="s">
        <v>4440</v>
      </c>
      <c r="F503" t="s">
        <v>1483</v>
      </c>
      <c r="G503" t="s">
        <v>6686</v>
      </c>
      <c r="H503" t="s">
        <v>1450</v>
      </c>
      <c r="I503" t="s">
        <v>1484</v>
      </c>
    </row>
    <row r="504" spans="1:9" x14ac:dyDescent="0.2">
      <c r="A504" t="s">
        <v>5264</v>
      </c>
      <c r="B504">
        <v>10383</v>
      </c>
      <c r="C504" t="s">
        <v>4352</v>
      </c>
      <c r="D504" t="s">
        <v>1486</v>
      </c>
      <c r="E504" t="s">
        <v>4440</v>
      </c>
      <c r="F504" t="s">
        <v>1485</v>
      </c>
      <c r="G504" t="s">
        <v>6687</v>
      </c>
      <c r="H504" t="s">
        <v>1450</v>
      </c>
      <c r="I504" t="s">
        <v>1486</v>
      </c>
    </row>
    <row r="505" spans="1:9" x14ac:dyDescent="0.2">
      <c r="A505" t="s">
        <v>5309</v>
      </c>
      <c r="B505">
        <v>10384</v>
      </c>
      <c r="C505" t="s">
        <v>4352</v>
      </c>
      <c r="D505" t="s">
        <v>1488</v>
      </c>
      <c r="E505" t="s">
        <v>4440</v>
      </c>
      <c r="F505" t="s">
        <v>1487</v>
      </c>
      <c r="G505" t="s">
        <v>6688</v>
      </c>
      <c r="H505" t="s">
        <v>1450</v>
      </c>
      <c r="I505" t="s">
        <v>1488</v>
      </c>
    </row>
    <row r="506" spans="1:9" x14ac:dyDescent="0.2">
      <c r="A506" t="s">
        <v>5353</v>
      </c>
      <c r="B506">
        <v>10421</v>
      </c>
      <c r="C506" t="s">
        <v>4352</v>
      </c>
      <c r="D506" t="s">
        <v>1490</v>
      </c>
      <c r="E506" t="s">
        <v>4440</v>
      </c>
      <c r="F506" t="s">
        <v>1489</v>
      </c>
      <c r="G506" t="s">
        <v>6689</v>
      </c>
      <c r="H506" t="s">
        <v>1450</v>
      </c>
      <c r="I506" t="s">
        <v>1490</v>
      </c>
    </row>
    <row r="507" spans="1:9" x14ac:dyDescent="0.2">
      <c r="A507" t="s">
        <v>5392</v>
      </c>
      <c r="B507">
        <v>10424</v>
      </c>
      <c r="C507" t="s">
        <v>4352</v>
      </c>
      <c r="D507" t="s">
        <v>1492</v>
      </c>
      <c r="E507" t="s">
        <v>4440</v>
      </c>
      <c r="F507" t="s">
        <v>1491</v>
      </c>
      <c r="G507" t="s">
        <v>6690</v>
      </c>
      <c r="H507" t="s">
        <v>1450</v>
      </c>
      <c r="I507" t="s">
        <v>1492</v>
      </c>
    </row>
    <row r="508" spans="1:9" x14ac:dyDescent="0.2">
      <c r="A508" t="s">
        <v>5429</v>
      </c>
      <c r="B508">
        <v>10425</v>
      </c>
      <c r="C508" t="s">
        <v>4352</v>
      </c>
      <c r="D508" t="s">
        <v>1494</v>
      </c>
      <c r="E508" t="s">
        <v>4440</v>
      </c>
      <c r="F508" t="s">
        <v>1493</v>
      </c>
      <c r="G508" t="s">
        <v>6691</v>
      </c>
      <c r="H508" t="s">
        <v>1450</v>
      </c>
      <c r="I508" t="s">
        <v>1494</v>
      </c>
    </row>
    <row r="509" spans="1:9" x14ac:dyDescent="0.2">
      <c r="A509" t="s">
        <v>5465</v>
      </c>
      <c r="B509">
        <v>10426</v>
      </c>
      <c r="C509" t="s">
        <v>4352</v>
      </c>
      <c r="D509" t="s">
        <v>1496</v>
      </c>
      <c r="E509" t="s">
        <v>4440</v>
      </c>
      <c r="F509" t="s">
        <v>1495</v>
      </c>
      <c r="G509" t="s">
        <v>6692</v>
      </c>
      <c r="H509" t="s">
        <v>1450</v>
      </c>
      <c r="I509" t="s">
        <v>1496</v>
      </c>
    </row>
    <row r="510" spans="1:9" x14ac:dyDescent="0.2">
      <c r="A510" t="s">
        <v>5501</v>
      </c>
      <c r="B510">
        <v>10428</v>
      </c>
      <c r="C510" t="s">
        <v>4352</v>
      </c>
      <c r="D510" t="s">
        <v>1498</v>
      </c>
      <c r="E510" t="s">
        <v>4440</v>
      </c>
      <c r="F510" t="s">
        <v>1497</v>
      </c>
      <c r="G510" t="s">
        <v>6693</v>
      </c>
      <c r="H510" t="s">
        <v>1450</v>
      </c>
      <c r="I510" t="s">
        <v>1498</v>
      </c>
    </row>
    <row r="511" spans="1:9" x14ac:dyDescent="0.2">
      <c r="A511" t="s">
        <v>5536</v>
      </c>
      <c r="B511">
        <v>10429</v>
      </c>
      <c r="C511" t="s">
        <v>4352</v>
      </c>
      <c r="D511" t="s">
        <v>1500</v>
      </c>
      <c r="E511" t="s">
        <v>4440</v>
      </c>
      <c r="F511" t="s">
        <v>1499</v>
      </c>
      <c r="G511" t="s">
        <v>6694</v>
      </c>
      <c r="H511" t="s">
        <v>1450</v>
      </c>
      <c r="I511" t="s">
        <v>1500</v>
      </c>
    </row>
    <row r="512" spans="1:9" x14ac:dyDescent="0.2">
      <c r="A512" t="s">
        <v>5568</v>
      </c>
      <c r="B512">
        <v>10443</v>
      </c>
      <c r="C512" t="s">
        <v>4352</v>
      </c>
      <c r="D512" t="s">
        <v>1502</v>
      </c>
      <c r="E512" t="s">
        <v>4440</v>
      </c>
      <c r="F512" t="s">
        <v>1501</v>
      </c>
      <c r="G512" t="s">
        <v>6695</v>
      </c>
      <c r="H512" t="s">
        <v>1450</v>
      </c>
      <c r="I512" t="s">
        <v>1502</v>
      </c>
    </row>
    <row r="513" spans="1:9" x14ac:dyDescent="0.2">
      <c r="A513" t="s">
        <v>5600</v>
      </c>
      <c r="B513">
        <v>10444</v>
      </c>
      <c r="C513" t="s">
        <v>4352</v>
      </c>
      <c r="D513" t="s">
        <v>1504</v>
      </c>
      <c r="E513" t="s">
        <v>4440</v>
      </c>
      <c r="F513" t="s">
        <v>1503</v>
      </c>
      <c r="G513" t="s">
        <v>6696</v>
      </c>
      <c r="H513" t="s">
        <v>1450</v>
      </c>
      <c r="I513" t="s">
        <v>1504</v>
      </c>
    </row>
    <row r="514" spans="1:9" x14ac:dyDescent="0.2">
      <c r="A514" t="s">
        <v>5630</v>
      </c>
      <c r="B514">
        <v>10448</v>
      </c>
      <c r="C514" t="s">
        <v>4352</v>
      </c>
      <c r="D514" t="s">
        <v>1254</v>
      </c>
      <c r="E514" t="s">
        <v>4440</v>
      </c>
      <c r="F514" t="s">
        <v>1505</v>
      </c>
      <c r="G514" t="s">
        <v>6697</v>
      </c>
      <c r="H514" t="s">
        <v>1450</v>
      </c>
      <c r="I514" t="s">
        <v>1254</v>
      </c>
    </row>
    <row r="515" spans="1:9" x14ac:dyDescent="0.2">
      <c r="A515" t="s">
        <v>5658</v>
      </c>
      <c r="B515">
        <v>10449</v>
      </c>
      <c r="C515" t="s">
        <v>4352</v>
      </c>
      <c r="D515" t="s">
        <v>1507</v>
      </c>
      <c r="E515" t="s">
        <v>4440</v>
      </c>
      <c r="F515" t="s">
        <v>1506</v>
      </c>
      <c r="G515" t="s">
        <v>6698</v>
      </c>
      <c r="H515" t="s">
        <v>1450</v>
      </c>
      <c r="I515" t="s">
        <v>1507</v>
      </c>
    </row>
    <row r="516" spans="1:9" x14ac:dyDescent="0.2">
      <c r="A516" t="s">
        <v>5686</v>
      </c>
      <c r="B516">
        <v>10464</v>
      </c>
      <c r="C516" t="s">
        <v>4352</v>
      </c>
      <c r="D516" t="s">
        <v>1509</v>
      </c>
      <c r="E516" t="s">
        <v>4440</v>
      </c>
      <c r="F516" t="s">
        <v>1508</v>
      </c>
      <c r="G516" t="s">
        <v>6699</v>
      </c>
      <c r="H516" t="s">
        <v>1450</v>
      </c>
      <c r="I516" t="s">
        <v>1509</v>
      </c>
    </row>
    <row r="517" spans="1:9" x14ac:dyDescent="0.2">
      <c r="A517" t="s">
        <v>5713</v>
      </c>
      <c r="B517">
        <v>10521</v>
      </c>
      <c r="C517" t="s">
        <v>4352</v>
      </c>
      <c r="D517" t="s">
        <v>1511</v>
      </c>
      <c r="E517" t="s">
        <v>4440</v>
      </c>
      <c r="F517" t="s">
        <v>1510</v>
      </c>
      <c r="G517" t="s">
        <v>6700</v>
      </c>
      <c r="H517" t="s">
        <v>1450</v>
      </c>
      <c r="I517" t="s">
        <v>1511</v>
      </c>
    </row>
    <row r="518" spans="1:9" x14ac:dyDescent="0.2">
      <c r="A518" t="s">
        <v>5738</v>
      </c>
      <c r="B518">
        <v>10522</v>
      </c>
      <c r="C518" t="s">
        <v>4352</v>
      </c>
      <c r="D518" t="s">
        <v>1513</v>
      </c>
      <c r="E518" t="s">
        <v>4440</v>
      </c>
      <c r="F518" t="s">
        <v>1512</v>
      </c>
      <c r="G518" t="s">
        <v>6701</v>
      </c>
      <c r="H518" t="s">
        <v>1450</v>
      </c>
      <c r="I518" t="s">
        <v>1513</v>
      </c>
    </row>
    <row r="519" spans="1:9" x14ac:dyDescent="0.2">
      <c r="A519" t="s">
        <v>5763</v>
      </c>
      <c r="B519">
        <v>10523</v>
      </c>
      <c r="C519" t="s">
        <v>4352</v>
      </c>
      <c r="D519" t="s">
        <v>1515</v>
      </c>
      <c r="E519" t="s">
        <v>4440</v>
      </c>
      <c r="F519" t="s">
        <v>1514</v>
      </c>
      <c r="G519" t="s">
        <v>6702</v>
      </c>
      <c r="H519" t="s">
        <v>1450</v>
      </c>
      <c r="I519" t="s">
        <v>1515</v>
      </c>
    </row>
    <row r="520" spans="1:9" x14ac:dyDescent="0.2">
      <c r="A520" t="s">
        <v>5787</v>
      </c>
      <c r="B520">
        <v>10524</v>
      </c>
      <c r="C520" t="s">
        <v>4352</v>
      </c>
      <c r="D520" t="s">
        <v>1517</v>
      </c>
      <c r="E520" t="s">
        <v>4440</v>
      </c>
      <c r="F520" t="s">
        <v>1516</v>
      </c>
      <c r="G520" t="s">
        <v>6703</v>
      </c>
      <c r="H520" t="s">
        <v>1450</v>
      </c>
      <c r="I520" t="s">
        <v>1517</v>
      </c>
    </row>
    <row r="521" spans="1:9" x14ac:dyDescent="0.2">
      <c r="A521" t="s">
        <v>5810</v>
      </c>
      <c r="B521">
        <v>10525</v>
      </c>
      <c r="C521" t="s">
        <v>4352</v>
      </c>
      <c r="D521" t="s">
        <v>1519</v>
      </c>
      <c r="E521" t="s">
        <v>4440</v>
      </c>
      <c r="F521" t="s">
        <v>1518</v>
      </c>
      <c r="G521" t="s">
        <v>6704</v>
      </c>
      <c r="H521" t="s">
        <v>1450</v>
      </c>
      <c r="I521" t="s">
        <v>1519</v>
      </c>
    </row>
    <row r="522" spans="1:9" x14ac:dyDescent="0.2">
      <c r="A522" t="s">
        <v>4402</v>
      </c>
      <c r="B522">
        <v>11000</v>
      </c>
      <c r="C522" t="s">
        <v>4353</v>
      </c>
      <c r="D522" t="s">
        <v>1521</v>
      </c>
      <c r="E522" t="s">
        <v>4391</v>
      </c>
      <c r="F522" t="s">
        <v>1520</v>
      </c>
      <c r="G522" t="s">
        <v>6705</v>
      </c>
      <c r="H522" t="s">
        <v>1521</v>
      </c>
    </row>
    <row r="523" spans="1:9" x14ac:dyDescent="0.2">
      <c r="A523" t="s">
        <v>4451</v>
      </c>
      <c r="B523">
        <v>11100</v>
      </c>
      <c r="C523" t="s">
        <v>4353</v>
      </c>
      <c r="D523" t="s">
        <v>1523</v>
      </c>
      <c r="E523" t="s">
        <v>4440</v>
      </c>
      <c r="F523" t="s">
        <v>1522</v>
      </c>
      <c r="G523" t="s">
        <v>6706</v>
      </c>
      <c r="H523" t="s">
        <v>1521</v>
      </c>
      <c r="I523" t="s">
        <v>1523</v>
      </c>
    </row>
    <row r="524" spans="1:9" x14ac:dyDescent="0.2">
      <c r="A524" t="s">
        <v>4499</v>
      </c>
      <c r="B524">
        <v>11201</v>
      </c>
      <c r="C524" t="s">
        <v>4353</v>
      </c>
      <c r="D524" t="s">
        <v>1525</v>
      </c>
      <c r="E524" t="s">
        <v>4440</v>
      </c>
      <c r="F524" t="s">
        <v>1524</v>
      </c>
      <c r="G524" t="s">
        <v>6707</v>
      </c>
      <c r="H524" t="s">
        <v>1521</v>
      </c>
      <c r="I524" t="s">
        <v>1525</v>
      </c>
    </row>
    <row r="525" spans="1:9" x14ac:dyDescent="0.2">
      <c r="A525" t="s">
        <v>4547</v>
      </c>
      <c r="B525">
        <v>11202</v>
      </c>
      <c r="C525" t="s">
        <v>4353</v>
      </c>
      <c r="D525" t="s">
        <v>1527</v>
      </c>
      <c r="E525" t="s">
        <v>4440</v>
      </c>
      <c r="F525" t="s">
        <v>1526</v>
      </c>
      <c r="G525" t="s">
        <v>6708</v>
      </c>
      <c r="H525" t="s">
        <v>1521</v>
      </c>
      <c r="I525" t="s">
        <v>1527</v>
      </c>
    </row>
    <row r="526" spans="1:9" x14ac:dyDescent="0.2">
      <c r="A526" t="s">
        <v>4595</v>
      </c>
      <c r="B526">
        <v>11203</v>
      </c>
      <c r="C526" t="s">
        <v>4353</v>
      </c>
      <c r="D526" t="s">
        <v>1529</v>
      </c>
      <c r="E526" t="s">
        <v>4440</v>
      </c>
      <c r="F526" t="s">
        <v>1528</v>
      </c>
      <c r="G526" t="s">
        <v>6709</v>
      </c>
      <c r="H526" t="s">
        <v>1521</v>
      </c>
      <c r="I526" t="s">
        <v>1529</v>
      </c>
    </row>
    <row r="527" spans="1:9" x14ac:dyDescent="0.2">
      <c r="A527" t="s">
        <v>4643</v>
      </c>
      <c r="B527">
        <v>11206</v>
      </c>
      <c r="C527" t="s">
        <v>4353</v>
      </c>
      <c r="D527" t="s">
        <v>1531</v>
      </c>
      <c r="E527" t="s">
        <v>4440</v>
      </c>
      <c r="F527" t="s">
        <v>1530</v>
      </c>
      <c r="G527" t="s">
        <v>6710</v>
      </c>
      <c r="H527" t="s">
        <v>1521</v>
      </c>
      <c r="I527" t="s">
        <v>1531</v>
      </c>
    </row>
    <row r="528" spans="1:9" x14ac:dyDescent="0.2">
      <c r="A528" t="s">
        <v>4691</v>
      </c>
      <c r="B528">
        <v>11207</v>
      </c>
      <c r="C528" t="s">
        <v>4353</v>
      </c>
      <c r="D528" t="s">
        <v>1533</v>
      </c>
      <c r="E528" t="s">
        <v>4440</v>
      </c>
      <c r="F528" t="s">
        <v>1532</v>
      </c>
      <c r="G528" t="s">
        <v>6711</v>
      </c>
      <c r="H528" t="s">
        <v>1521</v>
      </c>
      <c r="I528" t="s">
        <v>1533</v>
      </c>
    </row>
    <row r="529" spans="1:9" x14ac:dyDescent="0.2">
      <c r="A529" t="s">
        <v>4739</v>
      </c>
      <c r="B529">
        <v>11208</v>
      </c>
      <c r="C529" t="s">
        <v>4353</v>
      </c>
      <c r="D529" t="s">
        <v>1535</v>
      </c>
      <c r="E529" t="s">
        <v>4440</v>
      </c>
      <c r="F529" t="s">
        <v>1534</v>
      </c>
      <c r="G529" t="s">
        <v>6712</v>
      </c>
      <c r="H529" t="s">
        <v>1521</v>
      </c>
      <c r="I529" t="s">
        <v>1535</v>
      </c>
    </row>
    <row r="530" spans="1:9" x14ac:dyDescent="0.2">
      <c r="A530" t="s">
        <v>4787</v>
      </c>
      <c r="B530">
        <v>11209</v>
      </c>
      <c r="C530" t="s">
        <v>4353</v>
      </c>
      <c r="D530" t="s">
        <v>1537</v>
      </c>
      <c r="E530" t="s">
        <v>4440</v>
      </c>
      <c r="F530" t="s">
        <v>1536</v>
      </c>
      <c r="G530" t="s">
        <v>6713</v>
      </c>
      <c r="H530" t="s">
        <v>1521</v>
      </c>
      <c r="I530" t="s">
        <v>1537</v>
      </c>
    </row>
    <row r="531" spans="1:9" x14ac:dyDescent="0.2">
      <c r="A531" t="s">
        <v>4835</v>
      </c>
      <c r="B531">
        <v>11210</v>
      </c>
      <c r="C531" t="s">
        <v>4353</v>
      </c>
      <c r="D531" t="s">
        <v>1539</v>
      </c>
      <c r="E531" t="s">
        <v>4440</v>
      </c>
      <c r="F531" t="s">
        <v>1538</v>
      </c>
      <c r="G531" t="s">
        <v>6714</v>
      </c>
      <c r="H531" t="s">
        <v>1521</v>
      </c>
      <c r="I531" t="s">
        <v>1539</v>
      </c>
    </row>
    <row r="532" spans="1:9" x14ac:dyDescent="0.2">
      <c r="A532" t="s">
        <v>4883</v>
      </c>
      <c r="B532">
        <v>11211</v>
      </c>
      <c r="C532" t="s">
        <v>4353</v>
      </c>
      <c r="D532" t="s">
        <v>1541</v>
      </c>
      <c r="E532" t="s">
        <v>4440</v>
      </c>
      <c r="F532" t="s">
        <v>1540</v>
      </c>
      <c r="G532" t="s">
        <v>6715</v>
      </c>
      <c r="H532" t="s">
        <v>1521</v>
      </c>
      <c r="I532" t="s">
        <v>1541</v>
      </c>
    </row>
    <row r="533" spans="1:9" x14ac:dyDescent="0.2">
      <c r="A533" t="s">
        <v>4931</v>
      </c>
      <c r="B533">
        <v>11212</v>
      </c>
      <c r="C533" t="s">
        <v>4353</v>
      </c>
      <c r="D533" t="s">
        <v>1543</v>
      </c>
      <c r="E533" t="s">
        <v>4440</v>
      </c>
      <c r="F533" t="s">
        <v>1542</v>
      </c>
      <c r="G533" t="s">
        <v>6716</v>
      </c>
      <c r="H533" t="s">
        <v>1521</v>
      </c>
      <c r="I533" t="s">
        <v>1543</v>
      </c>
    </row>
    <row r="534" spans="1:9" x14ac:dyDescent="0.2">
      <c r="A534" t="s">
        <v>4979</v>
      </c>
      <c r="B534">
        <v>11214</v>
      </c>
      <c r="C534" t="s">
        <v>4353</v>
      </c>
      <c r="D534" t="s">
        <v>1545</v>
      </c>
      <c r="E534" t="s">
        <v>4440</v>
      </c>
      <c r="F534" t="s">
        <v>1544</v>
      </c>
      <c r="G534" t="s">
        <v>6717</v>
      </c>
      <c r="H534" t="s">
        <v>1521</v>
      </c>
      <c r="I534" t="s">
        <v>1545</v>
      </c>
    </row>
    <row r="535" spans="1:9" x14ac:dyDescent="0.2">
      <c r="A535" t="s">
        <v>5027</v>
      </c>
      <c r="B535">
        <v>11215</v>
      </c>
      <c r="C535" t="s">
        <v>4353</v>
      </c>
      <c r="D535" t="s">
        <v>1547</v>
      </c>
      <c r="E535" t="s">
        <v>4440</v>
      </c>
      <c r="F535" t="s">
        <v>1546</v>
      </c>
      <c r="G535" t="s">
        <v>6718</v>
      </c>
      <c r="H535" t="s">
        <v>1521</v>
      </c>
      <c r="I535" t="s">
        <v>1547</v>
      </c>
    </row>
    <row r="536" spans="1:9" x14ac:dyDescent="0.2">
      <c r="A536" t="s">
        <v>5075</v>
      </c>
      <c r="B536">
        <v>11216</v>
      </c>
      <c r="C536" t="s">
        <v>4353</v>
      </c>
      <c r="D536" t="s">
        <v>1549</v>
      </c>
      <c r="E536" t="s">
        <v>4440</v>
      </c>
      <c r="F536" t="s">
        <v>1548</v>
      </c>
      <c r="G536" t="s">
        <v>6719</v>
      </c>
      <c r="H536" t="s">
        <v>1521</v>
      </c>
      <c r="I536" t="s">
        <v>1549</v>
      </c>
    </row>
    <row r="537" spans="1:9" x14ac:dyDescent="0.2">
      <c r="A537" t="s">
        <v>5123</v>
      </c>
      <c r="B537">
        <v>11217</v>
      </c>
      <c r="C537" t="s">
        <v>4353</v>
      </c>
      <c r="D537" t="s">
        <v>1551</v>
      </c>
      <c r="E537" t="s">
        <v>4440</v>
      </c>
      <c r="F537" t="s">
        <v>1550</v>
      </c>
      <c r="G537" t="s">
        <v>6720</v>
      </c>
      <c r="H537" t="s">
        <v>1521</v>
      </c>
      <c r="I537" t="s">
        <v>1551</v>
      </c>
    </row>
    <row r="538" spans="1:9" x14ac:dyDescent="0.2">
      <c r="A538" t="s">
        <v>5171</v>
      </c>
      <c r="B538">
        <v>11218</v>
      </c>
      <c r="C538" t="s">
        <v>4353</v>
      </c>
      <c r="D538" t="s">
        <v>1553</v>
      </c>
      <c r="E538" t="s">
        <v>4440</v>
      </c>
      <c r="F538" t="s">
        <v>1552</v>
      </c>
      <c r="G538" t="s">
        <v>6721</v>
      </c>
      <c r="H538" t="s">
        <v>1521</v>
      </c>
      <c r="I538" t="s">
        <v>1553</v>
      </c>
    </row>
    <row r="539" spans="1:9" x14ac:dyDescent="0.2">
      <c r="A539" t="s">
        <v>5218</v>
      </c>
      <c r="B539">
        <v>11219</v>
      </c>
      <c r="C539" t="s">
        <v>4353</v>
      </c>
      <c r="D539" t="s">
        <v>1555</v>
      </c>
      <c r="E539" t="s">
        <v>4440</v>
      </c>
      <c r="F539" t="s">
        <v>1554</v>
      </c>
      <c r="G539" t="s">
        <v>6722</v>
      </c>
      <c r="H539" t="s">
        <v>1521</v>
      </c>
      <c r="I539" t="s">
        <v>1555</v>
      </c>
    </row>
    <row r="540" spans="1:9" x14ac:dyDescent="0.2">
      <c r="A540" t="s">
        <v>5265</v>
      </c>
      <c r="B540">
        <v>11221</v>
      </c>
      <c r="C540" t="s">
        <v>4353</v>
      </c>
      <c r="D540" t="s">
        <v>1557</v>
      </c>
      <c r="E540" t="s">
        <v>4440</v>
      </c>
      <c r="F540" t="s">
        <v>1556</v>
      </c>
      <c r="G540" t="s">
        <v>6723</v>
      </c>
      <c r="H540" t="s">
        <v>1521</v>
      </c>
      <c r="I540" t="s">
        <v>1557</v>
      </c>
    </row>
    <row r="541" spans="1:9" x14ac:dyDescent="0.2">
      <c r="A541" t="s">
        <v>5310</v>
      </c>
      <c r="B541">
        <v>11222</v>
      </c>
      <c r="C541" t="s">
        <v>4353</v>
      </c>
      <c r="D541" t="s">
        <v>1559</v>
      </c>
      <c r="E541" t="s">
        <v>4440</v>
      </c>
      <c r="F541" t="s">
        <v>1558</v>
      </c>
      <c r="G541" t="s">
        <v>6724</v>
      </c>
      <c r="H541" t="s">
        <v>1521</v>
      </c>
      <c r="I541" t="s">
        <v>1559</v>
      </c>
    </row>
    <row r="542" spans="1:9" x14ac:dyDescent="0.2">
      <c r="A542" t="s">
        <v>5354</v>
      </c>
      <c r="B542">
        <v>11223</v>
      </c>
      <c r="C542" t="s">
        <v>4353</v>
      </c>
      <c r="D542" t="s">
        <v>1561</v>
      </c>
      <c r="E542" t="s">
        <v>4440</v>
      </c>
      <c r="F542" t="s">
        <v>1560</v>
      </c>
      <c r="G542" t="s">
        <v>6725</v>
      </c>
      <c r="H542" t="s">
        <v>1521</v>
      </c>
      <c r="I542" t="s">
        <v>1561</v>
      </c>
    </row>
    <row r="543" spans="1:9" x14ac:dyDescent="0.2">
      <c r="A543" t="s">
        <v>5393</v>
      </c>
      <c r="B543">
        <v>11224</v>
      </c>
      <c r="C543" t="s">
        <v>4353</v>
      </c>
      <c r="D543" t="s">
        <v>1563</v>
      </c>
      <c r="E543" t="s">
        <v>4440</v>
      </c>
      <c r="F543" t="s">
        <v>1562</v>
      </c>
      <c r="G543" t="s">
        <v>6726</v>
      </c>
      <c r="H543" t="s">
        <v>1521</v>
      </c>
      <c r="I543" t="s">
        <v>1563</v>
      </c>
    </row>
    <row r="544" spans="1:9" x14ac:dyDescent="0.2">
      <c r="A544" t="s">
        <v>5430</v>
      </c>
      <c r="B544">
        <v>11225</v>
      </c>
      <c r="C544" t="s">
        <v>4353</v>
      </c>
      <c r="D544" t="s">
        <v>1565</v>
      </c>
      <c r="E544" t="s">
        <v>4440</v>
      </c>
      <c r="F544" t="s">
        <v>1564</v>
      </c>
      <c r="G544" t="s">
        <v>6727</v>
      </c>
      <c r="H544" t="s">
        <v>1521</v>
      </c>
      <c r="I544" t="s">
        <v>1565</v>
      </c>
    </row>
    <row r="545" spans="1:9" x14ac:dyDescent="0.2">
      <c r="A545" t="s">
        <v>5466</v>
      </c>
      <c r="B545">
        <v>11227</v>
      </c>
      <c r="C545" t="s">
        <v>4353</v>
      </c>
      <c r="D545" t="s">
        <v>1567</v>
      </c>
      <c r="E545" t="s">
        <v>4440</v>
      </c>
      <c r="F545" t="s">
        <v>1566</v>
      </c>
      <c r="G545" t="s">
        <v>6728</v>
      </c>
      <c r="H545" t="s">
        <v>1521</v>
      </c>
      <c r="I545" t="s">
        <v>1567</v>
      </c>
    </row>
    <row r="546" spans="1:9" x14ac:dyDescent="0.2">
      <c r="A546" t="s">
        <v>5502</v>
      </c>
      <c r="B546">
        <v>11228</v>
      </c>
      <c r="C546" t="s">
        <v>4353</v>
      </c>
      <c r="D546" t="s">
        <v>1569</v>
      </c>
      <c r="E546" t="s">
        <v>4440</v>
      </c>
      <c r="F546" t="s">
        <v>1568</v>
      </c>
      <c r="G546" t="s">
        <v>6729</v>
      </c>
      <c r="H546" t="s">
        <v>1521</v>
      </c>
      <c r="I546" t="s">
        <v>1569</v>
      </c>
    </row>
    <row r="547" spans="1:9" x14ac:dyDescent="0.2">
      <c r="A547" t="s">
        <v>5537</v>
      </c>
      <c r="B547">
        <v>11229</v>
      </c>
      <c r="C547" t="s">
        <v>4353</v>
      </c>
      <c r="D547" t="s">
        <v>1571</v>
      </c>
      <c r="E547" t="s">
        <v>4440</v>
      </c>
      <c r="F547" t="s">
        <v>1570</v>
      </c>
      <c r="G547" t="s">
        <v>6730</v>
      </c>
      <c r="H547" t="s">
        <v>1521</v>
      </c>
      <c r="I547" t="s">
        <v>1571</v>
      </c>
    </row>
    <row r="548" spans="1:9" x14ac:dyDescent="0.2">
      <c r="A548" t="s">
        <v>5569</v>
      </c>
      <c r="B548">
        <v>11230</v>
      </c>
      <c r="C548" t="s">
        <v>4353</v>
      </c>
      <c r="D548" t="s">
        <v>1573</v>
      </c>
      <c r="E548" t="s">
        <v>4440</v>
      </c>
      <c r="F548" t="s">
        <v>1572</v>
      </c>
      <c r="G548" t="s">
        <v>6731</v>
      </c>
      <c r="H548" t="s">
        <v>1521</v>
      </c>
      <c r="I548" t="s">
        <v>1573</v>
      </c>
    </row>
    <row r="549" spans="1:9" x14ac:dyDescent="0.2">
      <c r="A549" t="s">
        <v>5601</v>
      </c>
      <c r="B549">
        <v>11231</v>
      </c>
      <c r="C549" t="s">
        <v>4353</v>
      </c>
      <c r="D549" t="s">
        <v>1575</v>
      </c>
      <c r="E549" t="s">
        <v>4440</v>
      </c>
      <c r="F549" t="s">
        <v>1574</v>
      </c>
      <c r="G549" t="s">
        <v>6732</v>
      </c>
      <c r="H549" t="s">
        <v>1521</v>
      </c>
      <c r="I549" t="s">
        <v>1575</v>
      </c>
    </row>
    <row r="550" spans="1:9" x14ac:dyDescent="0.2">
      <c r="A550" t="s">
        <v>5631</v>
      </c>
      <c r="B550">
        <v>11232</v>
      </c>
      <c r="C550" t="s">
        <v>4353</v>
      </c>
      <c r="D550" t="s">
        <v>1577</v>
      </c>
      <c r="E550" t="s">
        <v>4440</v>
      </c>
      <c r="F550" t="s">
        <v>1576</v>
      </c>
      <c r="G550" t="s">
        <v>6733</v>
      </c>
      <c r="H550" t="s">
        <v>1521</v>
      </c>
      <c r="I550" t="s">
        <v>1577</v>
      </c>
    </row>
    <row r="551" spans="1:9" x14ac:dyDescent="0.2">
      <c r="A551" t="s">
        <v>5659</v>
      </c>
      <c r="B551">
        <v>11233</v>
      </c>
      <c r="C551" t="s">
        <v>4353</v>
      </c>
      <c r="D551" t="s">
        <v>1579</v>
      </c>
      <c r="E551" t="s">
        <v>4440</v>
      </c>
      <c r="F551" t="s">
        <v>1578</v>
      </c>
      <c r="G551" t="s">
        <v>6734</v>
      </c>
      <c r="H551" t="s">
        <v>1521</v>
      </c>
      <c r="I551" t="s">
        <v>1579</v>
      </c>
    </row>
    <row r="552" spans="1:9" x14ac:dyDescent="0.2">
      <c r="A552" t="s">
        <v>5687</v>
      </c>
      <c r="B552">
        <v>11234</v>
      </c>
      <c r="C552" t="s">
        <v>4353</v>
      </c>
      <c r="D552" t="s">
        <v>1581</v>
      </c>
      <c r="E552" t="s">
        <v>4440</v>
      </c>
      <c r="F552" t="s">
        <v>1580</v>
      </c>
      <c r="G552" t="s">
        <v>6735</v>
      </c>
      <c r="H552" t="s">
        <v>1521</v>
      </c>
      <c r="I552" t="s">
        <v>1581</v>
      </c>
    </row>
    <row r="553" spans="1:9" x14ac:dyDescent="0.2">
      <c r="A553" t="s">
        <v>5714</v>
      </c>
      <c r="B553">
        <v>11235</v>
      </c>
      <c r="C553" t="s">
        <v>4353</v>
      </c>
      <c r="D553" t="s">
        <v>1583</v>
      </c>
      <c r="E553" t="s">
        <v>4440</v>
      </c>
      <c r="F553" t="s">
        <v>1582</v>
      </c>
      <c r="G553" t="s">
        <v>6736</v>
      </c>
      <c r="H553" t="s">
        <v>1521</v>
      </c>
      <c r="I553" t="s">
        <v>1583</v>
      </c>
    </row>
    <row r="554" spans="1:9" x14ac:dyDescent="0.2">
      <c r="A554" t="s">
        <v>5739</v>
      </c>
      <c r="B554">
        <v>11237</v>
      </c>
      <c r="C554" t="s">
        <v>4353</v>
      </c>
      <c r="D554" t="s">
        <v>1585</v>
      </c>
      <c r="E554" t="s">
        <v>4440</v>
      </c>
      <c r="F554" t="s">
        <v>1584</v>
      </c>
      <c r="G554" t="s">
        <v>6737</v>
      </c>
      <c r="H554" t="s">
        <v>1521</v>
      </c>
      <c r="I554" t="s">
        <v>1585</v>
      </c>
    </row>
    <row r="555" spans="1:9" x14ac:dyDescent="0.2">
      <c r="A555" t="s">
        <v>5764</v>
      </c>
      <c r="B555">
        <v>11238</v>
      </c>
      <c r="C555" t="s">
        <v>4353</v>
      </c>
      <c r="D555" t="s">
        <v>1587</v>
      </c>
      <c r="E555" t="s">
        <v>4440</v>
      </c>
      <c r="F555" t="s">
        <v>1586</v>
      </c>
      <c r="G555" t="s">
        <v>6738</v>
      </c>
      <c r="H555" t="s">
        <v>1521</v>
      </c>
      <c r="I555" t="s">
        <v>1587</v>
      </c>
    </row>
    <row r="556" spans="1:9" x14ac:dyDescent="0.2">
      <c r="A556" t="s">
        <v>5788</v>
      </c>
      <c r="B556">
        <v>11239</v>
      </c>
      <c r="C556" t="s">
        <v>4353</v>
      </c>
      <c r="D556" t="s">
        <v>1589</v>
      </c>
      <c r="E556" t="s">
        <v>4440</v>
      </c>
      <c r="F556" t="s">
        <v>1588</v>
      </c>
      <c r="G556" t="s">
        <v>6739</v>
      </c>
      <c r="H556" t="s">
        <v>1521</v>
      </c>
      <c r="I556" t="s">
        <v>1589</v>
      </c>
    </row>
    <row r="557" spans="1:9" x14ac:dyDescent="0.2">
      <c r="A557" t="s">
        <v>5811</v>
      </c>
      <c r="B557">
        <v>11240</v>
      </c>
      <c r="C557" t="s">
        <v>4353</v>
      </c>
      <c r="D557" t="s">
        <v>1591</v>
      </c>
      <c r="E557" t="s">
        <v>4440</v>
      </c>
      <c r="F557" t="s">
        <v>1590</v>
      </c>
      <c r="G557" t="s">
        <v>6740</v>
      </c>
      <c r="H557" t="s">
        <v>1521</v>
      </c>
      <c r="I557" t="s">
        <v>1591</v>
      </c>
    </row>
    <row r="558" spans="1:9" x14ac:dyDescent="0.2">
      <c r="A558" t="s">
        <v>5830</v>
      </c>
      <c r="B558">
        <v>11241</v>
      </c>
      <c r="C558" t="s">
        <v>4353</v>
      </c>
      <c r="D558" t="s">
        <v>1593</v>
      </c>
      <c r="E558" t="s">
        <v>4440</v>
      </c>
      <c r="F558" t="s">
        <v>1592</v>
      </c>
      <c r="G558" t="s">
        <v>6741</v>
      </c>
      <c r="H558" t="s">
        <v>1521</v>
      </c>
      <c r="I558" t="s">
        <v>1593</v>
      </c>
    </row>
    <row r="559" spans="1:9" x14ac:dyDescent="0.2">
      <c r="A559" t="s">
        <v>5848</v>
      </c>
      <c r="B559">
        <v>11242</v>
      </c>
      <c r="C559" t="s">
        <v>4353</v>
      </c>
      <c r="D559" t="s">
        <v>1595</v>
      </c>
      <c r="E559" t="s">
        <v>4440</v>
      </c>
      <c r="F559" t="s">
        <v>1594</v>
      </c>
      <c r="G559" t="s">
        <v>6742</v>
      </c>
      <c r="H559" t="s">
        <v>1521</v>
      </c>
      <c r="I559" t="s">
        <v>1595</v>
      </c>
    </row>
    <row r="560" spans="1:9" x14ac:dyDescent="0.2">
      <c r="A560" t="s">
        <v>5866</v>
      </c>
      <c r="B560">
        <v>11243</v>
      </c>
      <c r="C560" t="s">
        <v>4353</v>
      </c>
      <c r="D560" t="s">
        <v>1597</v>
      </c>
      <c r="E560" t="s">
        <v>4440</v>
      </c>
      <c r="F560" t="s">
        <v>1596</v>
      </c>
      <c r="G560" t="s">
        <v>6743</v>
      </c>
      <c r="H560" t="s">
        <v>1521</v>
      </c>
      <c r="I560" t="s">
        <v>1597</v>
      </c>
    </row>
    <row r="561" spans="1:9" x14ac:dyDescent="0.2">
      <c r="A561" t="s">
        <v>5884</v>
      </c>
      <c r="B561">
        <v>11245</v>
      </c>
      <c r="C561" t="s">
        <v>4353</v>
      </c>
      <c r="D561" t="s">
        <v>1599</v>
      </c>
      <c r="E561" t="s">
        <v>4440</v>
      </c>
      <c r="F561" t="s">
        <v>1598</v>
      </c>
      <c r="G561" t="s">
        <v>6744</v>
      </c>
      <c r="H561" t="s">
        <v>1521</v>
      </c>
      <c r="I561" t="s">
        <v>1599</v>
      </c>
    </row>
    <row r="562" spans="1:9" x14ac:dyDescent="0.2">
      <c r="A562" t="s">
        <v>5902</v>
      </c>
      <c r="B562">
        <v>11246</v>
      </c>
      <c r="C562" t="s">
        <v>4353</v>
      </c>
      <c r="D562" t="s">
        <v>1601</v>
      </c>
      <c r="E562" t="s">
        <v>4440</v>
      </c>
      <c r="F562" t="s">
        <v>1600</v>
      </c>
      <c r="G562" t="s">
        <v>6745</v>
      </c>
      <c r="H562" t="s">
        <v>1521</v>
      </c>
      <c r="I562" t="s">
        <v>6746</v>
      </c>
    </row>
    <row r="563" spans="1:9" x14ac:dyDescent="0.2">
      <c r="A563" t="s">
        <v>5918</v>
      </c>
      <c r="B563">
        <v>11301</v>
      </c>
      <c r="C563" t="s">
        <v>4353</v>
      </c>
      <c r="D563" t="s">
        <v>1603</v>
      </c>
      <c r="E563" t="s">
        <v>4440</v>
      </c>
      <c r="F563" t="s">
        <v>1602</v>
      </c>
      <c r="G563" t="s">
        <v>6747</v>
      </c>
      <c r="H563" t="s">
        <v>1521</v>
      </c>
      <c r="I563" t="s">
        <v>1603</v>
      </c>
    </row>
    <row r="564" spans="1:9" x14ac:dyDescent="0.2">
      <c r="A564" t="s">
        <v>5934</v>
      </c>
      <c r="B564">
        <v>11324</v>
      </c>
      <c r="C564" t="s">
        <v>4353</v>
      </c>
      <c r="D564" t="s">
        <v>1605</v>
      </c>
      <c r="E564" t="s">
        <v>4440</v>
      </c>
      <c r="F564" t="s">
        <v>1604</v>
      </c>
      <c r="G564" t="s">
        <v>6748</v>
      </c>
      <c r="H564" t="s">
        <v>1521</v>
      </c>
      <c r="I564" t="s">
        <v>1605</v>
      </c>
    </row>
    <row r="565" spans="1:9" x14ac:dyDescent="0.2">
      <c r="A565" t="s">
        <v>5948</v>
      </c>
      <c r="B565">
        <v>11326</v>
      </c>
      <c r="C565" t="s">
        <v>4353</v>
      </c>
      <c r="D565" t="s">
        <v>1607</v>
      </c>
      <c r="E565" t="s">
        <v>4440</v>
      </c>
      <c r="F565" t="s">
        <v>1606</v>
      </c>
      <c r="G565" t="s">
        <v>6749</v>
      </c>
      <c r="H565" t="s">
        <v>1521</v>
      </c>
      <c r="I565" t="s">
        <v>1607</v>
      </c>
    </row>
    <row r="566" spans="1:9" x14ac:dyDescent="0.2">
      <c r="A566" t="s">
        <v>5961</v>
      </c>
      <c r="B566">
        <v>11327</v>
      </c>
      <c r="C566" t="s">
        <v>4353</v>
      </c>
      <c r="D566" t="s">
        <v>1609</v>
      </c>
      <c r="E566" t="s">
        <v>4440</v>
      </c>
      <c r="F566" t="s">
        <v>1608</v>
      </c>
      <c r="G566" t="s">
        <v>6750</v>
      </c>
      <c r="H566" t="s">
        <v>1521</v>
      </c>
      <c r="I566" t="s">
        <v>1609</v>
      </c>
    </row>
    <row r="567" spans="1:9" x14ac:dyDescent="0.2">
      <c r="A567" t="s">
        <v>5971</v>
      </c>
      <c r="B567">
        <v>11341</v>
      </c>
      <c r="C567" t="s">
        <v>4353</v>
      </c>
      <c r="D567" t="s">
        <v>1611</v>
      </c>
      <c r="E567" t="s">
        <v>4440</v>
      </c>
      <c r="F567" t="s">
        <v>1610</v>
      </c>
      <c r="G567" t="s">
        <v>6751</v>
      </c>
      <c r="H567" t="s">
        <v>1521</v>
      </c>
      <c r="I567" t="s">
        <v>1611</v>
      </c>
    </row>
    <row r="568" spans="1:9" x14ac:dyDescent="0.2">
      <c r="A568" t="s">
        <v>5981</v>
      </c>
      <c r="B568">
        <v>11342</v>
      </c>
      <c r="C568" t="s">
        <v>4353</v>
      </c>
      <c r="D568" t="s">
        <v>1613</v>
      </c>
      <c r="E568" t="s">
        <v>4440</v>
      </c>
      <c r="F568" t="s">
        <v>1612</v>
      </c>
      <c r="G568" t="s">
        <v>6752</v>
      </c>
      <c r="H568" t="s">
        <v>1521</v>
      </c>
      <c r="I568" t="s">
        <v>1613</v>
      </c>
    </row>
    <row r="569" spans="1:9" x14ac:dyDescent="0.2">
      <c r="A569" t="s">
        <v>5990</v>
      </c>
      <c r="B569">
        <v>11343</v>
      </c>
      <c r="C569" t="s">
        <v>4353</v>
      </c>
      <c r="D569" t="s">
        <v>1615</v>
      </c>
      <c r="E569" t="s">
        <v>4440</v>
      </c>
      <c r="F569" t="s">
        <v>1614</v>
      </c>
      <c r="G569" t="s">
        <v>6753</v>
      </c>
      <c r="H569" t="s">
        <v>1521</v>
      </c>
      <c r="I569" t="s">
        <v>1615</v>
      </c>
    </row>
    <row r="570" spans="1:9" x14ac:dyDescent="0.2">
      <c r="A570" t="s">
        <v>5999</v>
      </c>
      <c r="B570">
        <v>11346</v>
      </c>
      <c r="C570" t="s">
        <v>4353</v>
      </c>
      <c r="D570" t="s">
        <v>1617</v>
      </c>
      <c r="E570" t="s">
        <v>4440</v>
      </c>
      <c r="F570" t="s">
        <v>1616</v>
      </c>
      <c r="G570" t="s">
        <v>6754</v>
      </c>
      <c r="H570" t="s">
        <v>1521</v>
      </c>
      <c r="I570" t="s">
        <v>1617</v>
      </c>
    </row>
    <row r="571" spans="1:9" x14ac:dyDescent="0.2">
      <c r="A571" t="s">
        <v>6008</v>
      </c>
      <c r="B571">
        <v>11347</v>
      </c>
      <c r="C571" t="s">
        <v>4353</v>
      </c>
      <c r="D571" t="s">
        <v>1619</v>
      </c>
      <c r="E571" t="s">
        <v>4440</v>
      </c>
      <c r="F571" t="s">
        <v>1618</v>
      </c>
      <c r="G571" t="s">
        <v>6755</v>
      </c>
      <c r="H571" t="s">
        <v>1521</v>
      </c>
      <c r="I571" t="s">
        <v>1619</v>
      </c>
    </row>
    <row r="572" spans="1:9" x14ac:dyDescent="0.2">
      <c r="A572" t="s">
        <v>6017</v>
      </c>
      <c r="B572">
        <v>11348</v>
      </c>
      <c r="C572" t="s">
        <v>4353</v>
      </c>
      <c r="D572" t="s">
        <v>1621</v>
      </c>
      <c r="E572" t="s">
        <v>4440</v>
      </c>
      <c r="F572" t="s">
        <v>1620</v>
      </c>
      <c r="G572" t="s">
        <v>6756</v>
      </c>
      <c r="H572" t="s">
        <v>1521</v>
      </c>
      <c r="I572" t="s">
        <v>1621</v>
      </c>
    </row>
    <row r="573" spans="1:9" x14ac:dyDescent="0.2">
      <c r="A573" t="s">
        <v>6026</v>
      </c>
      <c r="B573">
        <v>11349</v>
      </c>
      <c r="C573" t="s">
        <v>4353</v>
      </c>
      <c r="D573" t="s">
        <v>1623</v>
      </c>
      <c r="E573" t="s">
        <v>4440</v>
      </c>
      <c r="F573" t="s">
        <v>1622</v>
      </c>
      <c r="G573" t="s">
        <v>6757</v>
      </c>
      <c r="H573" t="s">
        <v>1521</v>
      </c>
      <c r="I573" t="s">
        <v>1623</v>
      </c>
    </row>
    <row r="574" spans="1:9" x14ac:dyDescent="0.2">
      <c r="A574" t="s">
        <v>6035</v>
      </c>
      <c r="B574">
        <v>11361</v>
      </c>
      <c r="C574" t="s">
        <v>4353</v>
      </c>
      <c r="D574" t="s">
        <v>1625</v>
      </c>
      <c r="E574" t="s">
        <v>4440</v>
      </c>
      <c r="F574" t="s">
        <v>1624</v>
      </c>
      <c r="G574" t="s">
        <v>6758</v>
      </c>
      <c r="H574" t="s">
        <v>1521</v>
      </c>
      <c r="I574" t="s">
        <v>1625</v>
      </c>
    </row>
    <row r="575" spans="1:9" x14ac:dyDescent="0.2">
      <c r="A575" t="s">
        <v>6044</v>
      </c>
      <c r="B575">
        <v>11362</v>
      </c>
      <c r="C575" t="s">
        <v>4353</v>
      </c>
      <c r="D575" t="s">
        <v>1627</v>
      </c>
      <c r="E575" t="s">
        <v>4440</v>
      </c>
      <c r="F575" t="s">
        <v>1626</v>
      </c>
      <c r="G575" t="s">
        <v>6759</v>
      </c>
      <c r="H575" t="s">
        <v>1521</v>
      </c>
      <c r="I575" t="s">
        <v>1627</v>
      </c>
    </row>
    <row r="576" spans="1:9" x14ac:dyDescent="0.2">
      <c r="A576" t="s">
        <v>6053</v>
      </c>
      <c r="B576">
        <v>11363</v>
      </c>
      <c r="C576" t="s">
        <v>4353</v>
      </c>
      <c r="D576" t="s">
        <v>1629</v>
      </c>
      <c r="E576" t="s">
        <v>4440</v>
      </c>
      <c r="F576" t="s">
        <v>1628</v>
      </c>
      <c r="G576" t="s">
        <v>6760</v>
      </c>
      <c r="H576" t="s">
        <v>1521</v>
      </c>
      <c r="I576" t="s">
        <v>1629</v>
      </c>
    </row>
    <row r="577" spans="1:9" x14ac:dyDescent="0.2">
      <c r="A577" t="s">
        <v>6062</v>
      </c>
      <c r="B577">
        <v>11365</v>
      </c>
      <c r="C577" t="s">
        <v>4353</v>
      </c>
      <c r="D577" t="s">
        <v>1631</v>
      </c>
      <c r="E577" t="s">
        <v>4440</v>
      </c>
      <c r="F577" t="s">
        <v>1630</v>
      </c>
      <c r="G577" t="s">
        <v>6761</v>
      </c>
      <c r="H577" t="s">
        <v>1521</v>
      </c>
      <c r="I577" t="s">
        <v>1631</v>
      </c>
    </row>
    <row r="578" spans="1:9" x14ac:dyDescent="0.2">
      <c r="A578" t="s">
        <v>6069</v>
      </c>
      <c r="B578">
        <v>11369</v>
      </c>
      <c r="C578" t="s">
        <v>4353</v>
      </c>
      <c r="D578" t="s">
        <v>1633</v>
      </c>
      <c r="E578" t="s">
        <v>4440</v>
      </c>
      <c r="F578" t="s">
        <v>1632</v>
      </c>
      <c r="G578" t="s">
        <v>6762</v>
      </c>
      <c r="H578" t="s">
        <v>1521</v>
      </c>
      <c r="I578" t="s">
        <v>1633</v>
      </c>
    </row>
    <row r="579" spans="1:9" x14ac:dyDescent="0.2">
      <c r="A579" t="s">
        <v>6076</v>
      </c>
      <c r="B579">
        <v>11381</v>
      </c>
      <c r="C579" t="s">
        <v>4353</v>
      </c>
      <c r="D579" t="s">
        <v>1060</v>
      </c>
      <c r="E579" t="s">
        <v>4440</v>
      </c>
      <c r="F579" t="s">
        <v>1634</v>
      </c>
      <c r="G579" t="s">
        <v>6763</v>
      </c>
      <c r="H579" t="s">
        <v>1521</v>
      </c>
      <c r="I579" t="s">
        <v>1060</v>
      </c>
    </row>
    <row r="580" spans="1:9" x14ac:dyDescent="0.2">
      <c r="A580" t="s">
        <v>6083</v>
      </c>
      <c r="B580">
        <v>11383</v>
      </c>
      <c r="C580" t="s">
        <v>4353</v>
      </c>
      <c r="D580" t="s">
        <v>1636</v>
      </c>
      <c r="E580" t="s">
        <v>4440</v>
      </c>
      <c r="F580" t="s">
        <v>1635</v>
      </c>
      <c r="G580" t="s">
        <v>6764</v>
      </c>
      <c r="H580" t="s">
        <v>1521</v>
      </c>
      <c r="I580" t="s">
        <v>1636</v>
      </c>
    </row>
    <row r="581" spans="1:9" x14ac:dyDescent="0.2">
      <c r="A581" t="s">
        <v>6090</v>
      </c>
      <c r="B581">
        <v>11385</v>
      </c>
      <c r="C581" t="s">
        <v>4353</v>
      </c>
      <c r="D581" t="s">
        <v>1638</v>
      </c>
      <c r="E581" t="s">
        <v>4440</v>
      </c>
      <c r="F581" t="s">
        <v>1637</v>
      </c>
      <c r="G581" t="s">
        <v>6765</v>
      </c>
      <c r="H581" t="s">
        <v>1521</v>
      </c>
      <c r="I581" t="s">
        <v>1638</v>
      </c>
    </row>
    <row r="582" spans="1:9" x14ac:dyDescent="0.2">
      <c r="A582" t="s">
        <v>6096</v>
      </c>
      <c r="B582">
        <v>11408</v>
      </c>
      <c r="C582" t="s">
        <v>4353</v>
      </c>
      <c r="D582" t="s">
        <v>1640</v>
      </c>
      <c r="E582" t="s">
        <v>4440</v>
      </c>
      <c r="F582" t="s">
        <v>1639</v>
      </c>
      <c r="G582" t="s">
        <v>6766</v>
      </c>
      <c r="H582" t="s">
        <v>1521</v>
      </c>
      <c r="I582" t="s">
        <v>1640</v>
      </c>
    </row>
    <row r="583" spans="1:9" x14ac:dyDescent="0.2">
      <c r="A583" t="s">
        <v>6102</v>
      </c>
      <c r="B583">
        <v>11442</v>
      </c>
      <c r="C583" t="s">
        <v>4353</v>
      </c>
      <c r="D583" t="s">
        <v>1642</v>
      </c>
      <c r="E583" t="s">
        <v>4440</v>
      </c>
      <c r="F583" t="s">
        <v>1641</v>
      </c>
      <c r="G583" t="s">
        <v>6767</v>
      </c>
      <c r="H583" t="s">
        <v>1521</v>
      </c>
      <c r="I583" t="s">
        <v>1642</v>
      </c>
    </row>
    <row r="584" spans="1:9" x14ac:dyDescent="0.2">
      <c r="A584" t="s">
        <v>6107</v>
      </c>
      <c r="B584">
        <v>11464</v>
      </c>
      <c r="C584" t="s">
        <v>4353</v>
      </c>
      <c r="D584" t="s">
        <v>1644</v>
      </c>
      <c r="E584" t="s">
        <v>4440</v>
      </c>
      <c r="F584" t="s">
        <v>1643</v>
      </c>
      <c r="G584" t="s">
        <v>6768</v>
      </c>
      <c r="H584" t="s">
        <v>1521</v>
      </c>
      <c r="I584" t="s">
        <v>1644</v>
      </c>
    </row>
    <row r="585" spans="1:9" x14ac:dyDescent="0.2">
      <c r="A585" t="s">
        <v>6112</v>
      </c>
      <c r="B585">
        <v>11465</v>
      </c>
      <c r="C585" t="s">
        <v>4353</v>
      </c>
      <c r="D585" t="s">
        <v>1646</v>
      </c>
      <c r="E585" t="s">
        <v>4440</v>
      </c>
      <c r="F585" t="s">
        <v>1645</v>
      </c>
      <c r="G585" t="s">
        <v>6769</v>
      </c>
      <c r="H585" t="s">
        <v>1521</v>
      </c>
      <c r="I585" t="s">
        <v>1646</v>
      </c>
    </row>
    <row r="586" spans="1:9" x14ac:dyDescent="0.2">
      <c r="A586" t="s">
        <v>4403</v>
      </c>
      <c r="B586">
        <v>12000</v>
      </c>
      <c r="C586" t="s">
        <v>4354</v>
      </c>
      <c r="D586" t="s">
        <v>1648</v>
      </c>
      <c r="E586" t="s">
        <v>4391</v>
      </c>
      <c r="F586" t="s">
        <v>1647</v>
      </c>
      <c r="G586" t="s">
        <v>6770</v>
      </c>
      <c r="H586" t="s">
        <v>1648</v>
      </c>
    </row>
    <row r="587" spans="1:9" x14ac:dyDescent="0.2">
      <c r="A587" t="s">
        <v>4452</v>
      </c>
      <c r="B587">
        <v>12100</v>
      </c>
      <c r="C587" t="s">
        <v>4354</v>
      </c>
      <c r="D587" t="s">
        <v>1650</v>
      </c>
      <c r="E587" t="s">
        <v>4440</v>
      </c>
      <c r="F587" t="s">
        <v>1649</v>
      </c>
      <c r="G587" t="s">
        <v>6771</v>
      </c>
      <c r="H587" t="s">
        <v>1648</v>
      </c>
      <c r="I587" t="s">
        <v>1650</v>
      </c>
    </row>
    <row r="588" spans="1:9" x14ac:dyDescent="0.2">
      <c r="A588" t="s">
        <v>4500</v>
      </c>
      <c r="B588">
        <v>12202</v>
      </c>
      <c r="C588" t="s">
        <v>4354</v>
      </c>
      <c r="D588" t="s">
        <v>1652</v>
      </c>
      <c r="E588" t="s">
        <v>4440</v>
      </c>
      <c r="F588" t="s">
        <v>1651</v>
      </c>
      <c r="G588" t="s">
        <v>6772</v>
      </c>
      <c r="H588" t="s">
        <v>1648</v>
      </c>
      <c r="I588" t="s">
        <v>1652</v>
      </c>
    </row>
    <row r="589" spans="1:9" x14ac:dyDescent="0.2">
      <c r="A589" t="s">
        <v>4548</v>
      </c>
      <c r="B589">
        <v>12203</v>
      </c>
      <c r="C589" t="s">
        <v>4354</v>
      </c>
      <c r="D589" t="s">
        <v>1654</v>
      </c>
      <c r="E589" t="s">
        <v>4440</v>
      </c>
      <c r="F589" t="s">
        <v>1653</v>
      </c>
      <c r="G589" t="s">
        <v>6773</v>
      </c>
      <c r="H589" t="s">
        <v>1648</v>
      </c>
      <c r="I589" t="s">
        <v>1654</v>
      </c>
    </row>
    <row r="590" spans="1:9" x14ac:dyDescent="0.2">
      <c r="A590" t="s">
        <v>4596</v>
      </c>
      <c r="B590">
        <v>12204</v>
      </c>
      <c r="C590" t="s">
        <v>4354</v>
      </c>
      <c r="D590" t="s">
        <v>1656</v>
      </c>
      <c r="E590" t="s">
        <v>4440</v>
      </c>
      <c r="F590" t="s">
        <v>1655</v>
      </c>
      <c r="G590" t="s">
        <v>6774</v>
      </c>
      <c r="H590" t="s">
        <v>1648</v>
      </c>
      <c r="I590" t="s">
        <v>1656</v>
      </c>
    </row>
    <row r="591" spans="1:9" x14ac:dyDescent="0.2">
      <c r="A591" t="s">
        <v>4644</v>
      </c>
      <c r="B591">
        <v>12205</v>
      </c>
      <c r="C591" t="s">
        <v>4354</v>
      </c>
      <c r="D591" t="s">
        <v>1658</v>
      </c>
      <c r="E591" t="s">
        <v>4440</v>
      </c>
      <c r="F591" t="s">
        <v>1657</v>
      </c>
      <c r="G591" t="s">
        <v>6775</v>
      </c>
      <c r="H591" t="s">
        <v>1648</v>
      </c>
      <c r="I591" t="s">
        <v>1658</v>
      </c>
    </row>
    <row r="592" spans="1:9" x14ac:dyDescent="0.2">
      <c r="A592" t="s">
        <v>4692</v>
      </c>
      <c r="B592">
        <v>12206</v>
      </c>
      <c r="C592" t="s">
        <v>4354</v>
      </c>
      <c r="D592" t="s">
        <v>1660</v>
      </c>
      <c r="E592" t="s">
        <v>4440</v>
      </c>
      <c r="F592" t="s">
        <v>1659</v>
      </c>
      <c r="G592" t="s">
        <v>6776</v>
      </c>
      <c r="H592" t="s">
        <v>1648</v>
      </c>
      <c r="I592" t="s">
        <v>1660</v>
      </c>
    </row>
    <row r="593" spans="1:9" x14ac:dyDescent="0.2">
      <c r="A593" t="s">
        <v>4740</v>
      </c>
      <c r="B593">
        <v>12207</v>
      </c>
      <c r="C593" t="s">
        <v>4354</v>
      </c>
      <c r="D593" t="s">
        <v>1662</v>
      </c>
      <c r="E593" t="s">
        <v>4440</v>
      </c>
      <c r="F593" t="s">
        <v>1661</v>
      </c>
      <c r="G593" t="s">
        <v>6777</v>
      </c>
      <c r="H593" t="s">
        <v>1648</v>
      </c>
      <c r="I593" t="s">
        <v>1662</v>
      </c>
    </row>
    <row r="594" spans="1:9" x14ac:dyDescent="0.2">
      <c r="A594" t="s">
        <v>4788</v>
      </c>
      <c r="B594">
        <v>12208</v>
      </c>
      <c r="C594" t="s">
        <v>4354</v>
      </c>
      <c r="D594" t="s">
        <v>1664</v>
      </c>
      <c r="E594" t="s">
        <v>4440</v>
      </c>
      <c r="F594" t="s">
        <v>1663</v>
      </c>
      <c r="G594" t="s">
        <v>6778</v>
      </c>
      <c r="H594" t="s">
        <v>1648</v>
      </c>
      <c r="I594" t="s">
        <v>1664</v>
      </c>
    </row>
    <row r="595" spans="1:9" x14ac:dyDescent="0.2">
      <c r="A595" t="s">
        <v>4836</v>
      </c>
      <c r="B595">
        <v>12210</v>
      </c>
      <c r="C595" t="s">
        <v>4354</v>
      </c>
      <c r="D595" t="s">
        <v>1666</v>
      </c>
      <c r="E595" t="s">
        <v>4440</v>
      </c>
      <c r="F595" t="s">
        <v>1665</v>
      </c>
      <c r="G595" t="s">
        <v>6779</v>
      </c>
      <c r="H595" t="s">
        <v>1648</v>
      </c>
      <c r="I595" t="s">
        <v>1666</v>
      </c>
    </row>
    <row r="596" spans="1:9" x14ac:dyDescent="0.2">
      <c r="A596" t="s">
        <v>4884</v>
      </c>
      <c r="B596">
        <v>12211</v>
      </c>
      <c r="C596" t="s">
        <v>4354</v>
      </c>
      <c r="D596" t="s">
        <v>1668</v>
      </c>
      <c r="E596" t="s">
        <v>4440</v>
      </c>
      <c r="F596" t="s">
        <v>1667</v>
      </c>
      <c r="G596" t="s">
        <v>6780</v>
      </c>
      <c r="H596" t="s">
        <v>1648</v>
      </c>
      <c r="I596" t="s">
        <v>1668</v>
      </c>
    </row>
    <row r="597" spans="1:9" x14ac:dyDescent="0.2">
      <c r="A597" t="s">
        <v>4932</v>
      </c>
      <c r="B597">
        <v>12212</v>
      </c>
      <c r="C597" t="s">
        <v>4354</v>
      </c>
      <c r="D597" t="s">
        <v>1670</v>
      </c>
      <c r="E597" t="s">
        <v>4440</v>
      </c>
      <c r="F597" t="s">
        <v>1669</v>
      </c>
      <c r="G597" t="s">
        <v>6781</v>
      </c>
      <c r="H597" t="s">
        <v>1648</v>
      </c>
      <c r="I597" t="s">
        <v>1670</v>
      </c>
    </row>
    <row r="598" spans="1:9" x14ac:dyDescent="0.2">
      <c r="A598" t="s">
        <v>4980</v>
      </c>
      <c r="B598">
        <v>12213</v>
      </c>
      <c r="C598" t="s">
        <v>4354</v>
      </c>
      <c r="D598" t="s">
        <v>1672</v>
      </c>
      <c r="E598" t="s">
        <v>4440</v>
      </c>
      <c r="F598" t="s">
        <v>1671</v>
      </c>
      <c r="G598" t="s">
        <v>6782</v>
      </c>
      <c r="H598" t="s">
        <v>1648</v>
      </c>
      <c r="I598" t="s">
        <v>1672</v>
      </c>
    </row>
    <row r="599" spans="1:9" x14ac:dyDescent="0.2">
      <c r="A599" t="s">
        <v>5028</v>
      </c>
      <c r="B599">
        <v>12215</v>
      </c>
      <c r="C599" t="s">
        <v>4354</v>
      </c>
      <c r="D599" t="s">
        <v>1674</v>
      </c>
      <c r="E599" t="s">
        <v>4440</v>
      </c>
      <c r="F599" t="s">
        <v>1673</v>
      </c>
      <c r="G599" t="s">
        <v>6783</v>
      </c>
      <c r="H599" t="s">
        <v>1648</v>
      </c>
      <c r="I599" t="s">
        <v>1674</v>
      </c>
    </row>
    <row r="600" spans="1:9" x14ac:dyDescent="0.2">
      <c r="A600" t="s">
        <v>5076</v>
      </c>
      <c r="B600">
        <v>12216</v>
      </c>
      <c r="C600" t="s">
        <v>4354</v>
      </c>
      <c r="D600" t="s">
        <v>1676</v>
      </c>
      <c r="E600" t="s">
        <v>4440</v>
      </c>
      <c r="F600" t="s">
        <v>1675</v>
      </c>
      <c r="G600" t="s">
        <v>6784</v>
      </c>
      <c r="H600" t="s">
        <v>1648</v>
      </c>
      <c r="I600" t="s">
        <v>1676</v>
      </c>
    </row>
    <row r="601" spans="1:9" x14ac:dyDescent="0.2">
      <c r="A601" t="s">
        <v>5124</v>
      </c>
      <c r="B601">
        <v>12217</v>
      </c>
      <c r="C601" t="s">
        <v>4354</v>
      </c>
      <c r="D601" t="s">
        <v>1678</v>
      </c>
      <c r="E601" t="s">
        <v>4440</v>
      </c>
      <c r="F601" t="s">
        <v>1677</v>
      </c>
      <c r="G601" t="s">
        <v>6785</v>
      </c>
      <c r="H601" t="s">
        <v>1648</v>
      </c>
      <c r="I601" t="s">
        <v>1678</v>
      </c>
    </row>
    <row r="602" spans="1:9" x14ac:dyDescent="0.2">
      <c r="A602" t="s">
        <v>5172</v>
      </c>
      <c r="B602">
        <v>12218</v>
      </c>
      <c r="C602" t="s">
        <v>4354</v>
      </c>
      <c r="D602" t="s">
        <v>1680</v>
      </c>
      <c r="E602" t="s">
        <v>4440</v>
      </c>
      <c r="F602" t="s">
        <v>1679</v>
      </c>
      <c r="G602" t="s">
        <v>6786</v>
      </c>
      <c r="H602" t="s">
        <v>1648</v>
      </c>
      <c r="I602" t="s">
        <v>1680</v>
      </c>
    </row>
    <row r="603" spans="1:9" x14ac:dyDescent="0.2">
      <c r="A603" t="s">
        <v>5219</v>
      </c>
      <c r="B603">
        <v>12219</v>
      </c>
      <c r="C603" t="s">
        <v>4354</v>
      </c>
      <c r="D603" t="s">
        <v>1682</v>
      </c>
      <c r="E603" t="s">
        <v>4440</v>
      </c>
      <c r="F603" t="s">
        <v>1681</v>
      </c>
      <c r="G603" t="s">
        <v>6787</v>
      </c>
      <c r="H603" t="s">
        <v>1648</v>
      </c>
      <c r="I603" t="s">
        <v>1682</v>
      </c>
    </row>
    <row r="604" spans="1:9" x14ac:dyDescent="0.2">
      <c r="A604" t="s">
        <v>5266</v>
      </c>
      <c r="B604">
        <v>12220</v>
      </c>
      <c r="C604" t="s">
        <v>4354</v>
      </c>
      <c r="D604" t="s">
        <v>1684</v>
      </c>
      <c r="E604" t="s">
        <v>4440</v>
      </c>
      <c r="F604" t="s">
        <v>1683</v>
      </c>
      <c r="G604" t="s">
        <v>6788</v>
      </c>
      <c r="H604" t="s">
        <v>1648</v>
      </c>
      <c r="I604" t="s">
        <v>1684</v>
      </c>
    </row>
    <row r="605" spans="1:9" x14ac:dyDescent="0.2">
      <c r="A605" t="s">
        <v>5311</v>
      </c>
      <c r="B605">
        <v>12221</v>
      </c>
      <c r="C605" t="s">
        <v>4354</v>
      </c>
      <c r="D605" t="s">
        <v>1686</v>
      </c>
      <c r="E605" t="s">
        <v>4440</v>
      </c>
      <c r="F605" t="s">
        <v>1685</v>
      </c>
      <c r="G605" t="s">
        <v>6789</v>
      </c>
      <c r="H605" t="s">
        <v>1648</v>
      </c>
      <c r="I605" t="s">
        <v>1686</v>
      </c>
    </row>
    <row r="606" spans="1:9" x14ac:dyDescent="0.2">
      <c r="A606" t="s">
        <v>5355</v>
      </c>
      <c r="B606">
        <v>12222</v>
      </c>
      <c r="C606" t="s">
        <v>4354</v>
      </c>
      <c r="D606" t="s">
        <v>1688</v>
      </c>
      <c r="E606" t="s">
        <v>4440</v>
      </c>
      <c r="F606" t="s">
        <v>1687</v>
      </c>
      <c r="G606" t="s">
        <v>6790</v>
      </c>
      <c r="H606" t="s">
        <v>1648</v>
      </c>
      <c r="I606" t="s">
        <v>1688</v>
      </c>
    </row>
    <row r="607" spans="1:9" x14ac:dyDescent="0.2">
      <c r="A607" t="s">
        <v>5394</v>
      </c>
      <c r="B607">
        <v>12223</v>
      </c>
      <c r="C607" t="s">
        <v>4354</v>
      </c>
      <c r="D607" t="s">
        <v>1690</v>
      </c>
      <c r="E607" t="s">
        <v>4440</v>
      </c>
      <c r="F607" t="s">
        <v>1689</v>
      </c>
      <c r="G607" t="s">
        <v>6791</v>
      </c>
      <c r="H607" t="s">
        <v>1648</v>
      </c>
      <c r="I607" t="s">
        <v>1690</v>
      </c>
    </row>
    <row r="608" spans="1:9" x14ac:dyDescent="0.2">
      <c r="A608" t="s">
        <v>5431</v>
      </c>
      <c r="B608">
        <v>12224</v>
      </c>
      <c r="C608" t="s">
        <v>4354</v>
      </c>
      <c r="D608" t="s">
        <v>6792</v>
      </c>
      <c r="E608" t="s">
        <v>4440</v>
      </c>
      <c r="F608" t="s">
        <v>1691</v>
      </c>
      <c r="G608" t="s">
        <v>6793</v>
      </c>
      <c r="H608" t="s">
        <v>1648</v>
      </c>
      <c r="I608" t="s">
        <v>1692</v>
      </c>
    </row>
    <row r="609" spans="1:9" x14ac:dyDescent="0.2">
      <c r="A609" t="s">
        <v>5467</v>
      </c>
      <c r="B609">
        <v>12225</v>
      </c>
      <c r="C609" t="s">
        <v>4354</v>
      </c>
      <c r="D609" t="s">
        <v>1694</v>
      </c>
      <c r="E609" t="s">
        <v>4440</v>
      </c>
      <c r="F609" t="s">
        <v>1693</v>
      </c>
      <c r="G609" t="s">
        <v>6794</v>
      </c>
      <c r="H609" t="s">
        <v>1648</v>
      </c>
      <c r="I609" t="s">
        <v>1694</v>
      </c>
    </row>
    <row r="610" spans="1:9" x14ac:dyDescent="0.2">
      <c r="A610" t="s">
        <v>5503</v>
      </c>
      <c r="B610">
        <v>12226</v>
      </c>
      <c r="C610" t="s">
        <v>4354</v>
      </c>
      <c r="D610" t="s">
        <v>1696</v>
      </c>
      <c r="E610" t="s">
        <v>4440</v>
      </c>
      <c r="F610" t="s">
        <v>1695</v>
      </c>
      <c r="G610" t="s">
        <v>6795</v>
      </c>
      <c r="H610" t="s">
        <v>1648</v>
      </c>
      <c r="I610" t="s">
        <v>1696</v>
      </c>
    </row>
    <row r="611" spans="1:9" x14ac:dyDescent="0.2">
      <c r="A611" t="s">
        <v>5538</v>
      </c>
      <c r="B611">
        <v>12227</v>
      </c>
      <c r="C611" t="s">
        <v>4354</v>
      </c>
      <c r="D611" t="s">
        <v>1698</v>
      </c>
      <c r="E611" t="s">
        <v>4440</v>
      </c>
      <c r="F611" t="s">
        <v>1697</v>
      </c>
      <c r="G611" t="s">
        <v>6796</v>
      </c>
      <c r="H611" t="s">
        <v>1648</v>
      </c>
      <c r="I611" t="s">
        <v>1698</v>
      </c>
    </row>
    <row r="612" spans="1:9" x14ac:dyDescent="0.2">
      <c r="A612" t="s">
        <v>5570</v>
      </c>
      <c r="B612">
        <v>12228</v>
      </c>
      <c r="C612" t="s">
        <v>4354</v>
      </c>
      <c r="D612" t="s">
        <v>1700</v>
      </c>
      <c r="E612" t="s">
        <v>4440</v>
      </c>
      <c r="F612" t="s">
        <v>1699</v>
      </c>
      <c r="G612" t="s">
        <v>6797</v>
      </c>
      <c r="H612" t="s">
        <v>1648</v>
      </c>
      <c r="I612" t="s">
        <v>1700</v>
      </c>
    </row>
    <row r="613" spans="1:9" x14ac:dyDescent="0.2">
      <c r="A613" t="s">
        <v>5602</v>
      </c>
      <c r="B613">
        <v>12229</v>
      </c>
      <c r="C613" t="s">
        <v>4354</v>
      </c>
      <c r="D613" t="s">
        <v>6798</v>
      </c>
      <c r="E613" t="s">
        <v>4440</v>
      </c>
      <c r="F613" t="s">
        <v>1701</v>
      </c>
      <c r="G613" t="s">
        <v>6799</v>
      </c>
      <c r="H613" t="s">
        <v>1648</v>
      </c>
      <c r="I613" t="s">
        <v>1702</v>
      </c>
    </row>
    <row r="614" spans="1:9" x14ac:dyDescent="0.2">
      <c r="A614" t="s">
        <v>5632</v>
      </c>
      <c r="B614">
        <v>12230</v>
      </c>
      <c r="C614" t="s">
        <v>4354</v>
      </c>
      <c r="D614" t="s">
        <v>1704</v>
      </c>
      <c r="E614" t="s">
        <v>4440</v>
      </c>
      <c r="F614" t="s">
        <v>1703</v>
      </c>
      <c r="G614" t="s">
        <v>6800</v>
      </c>
      <c r="H614" t="s">
        <v>1648</v>
      </c>
      <c r="I614" t="s">
        <v>1704</v>
      </c>
    </row>
    <row r="615" spans="1:9" x14ac:dyDescent="0.2">
      <c r="A615" t="s">
        <v>5660</v>
      </c>
      <c r="B615">
        <v>12231</v>
      </c>
      <c r="C615" t="s">
        <v>4354</v>
      </c>
      <c r="D615" t="s">
        <v>1706</v>
      </c>
      <c r="E615" t="s">
        <v>4440</v>
      </c>
      <c r="F615" t="s">
        <v>1705</v>
      </c>
      <c r="G615" t="s">
        <v>6801</v>
      </c>
      <c r="H615" t="s">
        <v>1648</v>
      </c>
      <c r="I615" t="s">
        <v>1706</v>
      </c>
    </row>
    <row r="616" spans="1:9" x14ac:dyDescent="0.2">
      <c r="A616" t="s">
        <v>5688</v>
      </c>
      <c r="B616">
        <v>12232</v>
      </c>
      <c r="C616" t="s">
        <v>4354</v>
      </c>
      <c r="D616" t="s">
        <v>1708</v>
      </c>
      <c r="E616" t="s">
        <v>4440</v>
      </c>
      <c r="F616" t="s">
        <v>1707</v>
      </c>
      <c r="G616" t="s">
        <v>6802</v>
      </c>
      <c r="H616" t="s">
        <v>1648</v>
      </c>
      <c r="I616" t="s">
        <v>1708</v>
      </c>
    </row>
    <row r="617" spans="1:9" x14ac:dyDescent="0.2">
      <c r="A617" t="s">
        <v>5715</v>
      </c>
      <c r="B617">
        <v>12233</v>
      </c>
      <c r="C617" t="s">
        <v>4354</v>
      </c>
      <c r="D617" t="s">
        <v>1710</v>
      </c>
      <c r="E617" t="s">
        <v>4440</v>
      </c>
      <c r="F617" t="s">
        <v>1709</v>
      </c>
      <c r="G617" t="s">
        <v>6803</v>
      </c>
      <c r="H617" t="s">
        <v>1648</v>
      </c>
      <c r="I617" t="s">
        <v>1710</v>
      </c>
    </row>
    <row r="618" spans="1:9" x14ac:dyDescent="0.2">
      <c r="A618" t="s">
        <v>5740</v>
      </c>
      <c r="B618">
        <v>12234</v>
      </c>
      <c r="C618" t="s">
        <v>4354</v>
      </c>
      <c r="D618" t="s">
        <v>1712</v>
      </c>
      <c r="E618" t="s">
        <v>4440</v>
      </c>
      <c r="F618" t="s">
        <v>1711</v>
      </c>
      <c r="G618" t="s">
        <v>6804</v>
      </c>
      <c r="H618" t="s">
        <v>1648</v>
      </c>
      <c r="I618" t="s">
        <v>1712</v>
      </c>
    </row>
    <row r="619" spans="1:9" x14ac:dyDescent="0.2">
      <c r="A619" t="s">
        <v>5765</v>
      </c>
      <c r="B619">
        <v>12235</v>
      </c>
      <c r="C619" t="s">
        <v>4354</v>
      </c>
      <c r="D619" t="s">
        <v>1714</v>
      </c>
      <c r="E619" t="s">
        <v>4440</v>
      </c>
      <c r="F619" t="s">
        <v>1713</v>
      </c>
      <c r="G619" t="s">
        <v>6805</v>
      </c>
      <c r="H619" t="s">
        <v>1648</v>
      </c>
      <c r="I619" t="s">
        <v>1714</v>
      </c>
    </row>
    <row r="620" spans="1:9" x14ac:dyDescent="0.2">
      <c r="A620" t="s">
        <v>5789</v>
      </c>
      <c r="B620">
        <v>12236</v>
      </c>
      <c r="C620" t="s">
        <v>4354</v>
      </c>
      <c r="D620" t="s">
        <v>1716</v>
      </c>
      <c r="E620" t="s">
        <v>4440</v>
      </c>
      <c r="F620" t="s">
        <v>1715</v>
      </c>
      <c r="G620" t="s">
        <v>6806</v>
      </c>
      <c r="H620" t="s">
        <v>1648</v>
      </c>
      <c r="I620" t="s">
        <v>1716</v>
      </c>
    </row>
    <row r="621" spans="1:9" x14ac:dyDescent="0.2">
      <c r="A621" t="s">
        <v>5812</v>
      </c>
      <c r="B621">
        <v>12237</v>
      </c>
      <c r="C621" t="s">
        <v>4354</v>
      </c>
      <c r="D621" t="s">
        <v>1718</v>
      </c>
      <c r="E621" t="s">
        <v>4440</v>
      </c>
      <c r="F621" t="s">
        <v>1717</v>
      </c>
      <c r="G621" t="s">
        <v>6807</v>
      </c>
      <c r="H621" t="s">
        <v>1648</v>
      </c>
      <c r="I621" t="s">
        <v>1718</v>
      </c>
    </row>
    <row r="622" spans="1:9" x14ac:dyDescent="0.2">
      <c r="A622" t="s">
        <v>5831</v>
      </c>
      <c r="B622">
        <v>12238</v>
      </c>
      <c r="C622" t="s">
        <v>4354</v>
      </c>
      <c r="D622" t="s">
        <v>1720</v>
      </c>
      <c r="E622" t="s">
        <v>4440</v>
      </c>
      <c r="F622" t="s">
        <v>1719</v>
      </c>
      <c r="G622" t="s">
        <v>6808</v>
      </c>
      <c r="H622" t="s">
        <v>1648</v>
      </c>
      <c r="I622" t="s">
        <v>1720</v>
      </c>
    </row>
    <row r="623" spans="1:9" x14ac:dyDescent="0.2">
      <c r="A623" t="s">
        <v>5849</v>
      </c>
      <c r="B623">
        <v>12239</v>
      </c>
      <c r="C623" t="s">
        <v>4354</v>
      </c>
      <c r="D623" t="s">
        <v>1722</v>
      </c>
      <c r="E623" t="s">
        <v>4440</v>
      </c>
      <c r="F623" t="s">
        <v>1721</v>
      </c>
      <c r="G623" t="s">
        <v>6809</v>
      </c>
      <c r="H623" t="s">
        <v>1648</v>
      </c>
      <c r="I623" t="s">
        <v>6810</v>
      </c>
    </row>
    <row r="624" spans="1:9" x14ac:dyDescent="0.2">
      <c r="A624" t="s">
        <v>5867</v>
      </c>
      <c r="B624">
        <v>12322</v>
      </c>
      <c r="C624" t="s">
        <v>4354</v>
      </c>
      <c r="D624" t="s">
        <v>1724</v>
      </c>
      <c r="E624" t="s">
        <v>4440</v>
      </c>
      <c r="F624" t="s">
        <v>1723</v>
      </c>
      <c r="G624" t="s">
        <v>6811</v>
      </c>
      <c r="H624" t="s">
        <v>1648</v>
      </c>
      <c r="I624" t="s">
        <v>1724</v>
      </c>
    </row>
    <row r="625" spans="1:9" x14ac:dyDescent="0.2">
      <c r="A625" t="s">
        <v>5885</v>
      </c>
      <c r="B625">
        <v>12329</v>
      </c>
      <c r="C625" t="s">
        <v>4354</v>
      </c>
      <c r="D625" t="s">
        <v>1726</v>
      </c>
      <c r="E625" t="s">
        <v>4440</v>
      </c>
      <c r="F625" t="s">
        <v>1725</v>
      </c>
      <c r="G625" t="s">
        <v>6812</v>
      </c>
      <c r="H625" t="s">
        <v>1648</v>
      </c>
      <c r="I625" t="s">
        <v>1726</v>
      </c>
    </row>
    <row r="626" spans="1:9" x14ac:dyDescent="0.2">
      <c r="A626" t="s">
        <v>5903</v>
      </c>
      <c r="B626">
        <v>12342</v>
      </c>
      <c r="C626" t="s">
        <v>4354</v>
      </c>
      <c r="D626" t="s">
        <v>1728</v>
      </c>
      <c r="E626" t="s">
        <v>4440</v>
      </c>
      <c r="F626" t="s">
        <v>1727</v>
      </c>
      <c r="G626" t="s">
        <v>6813</v>
      </c>
      <c r="H626" t="s">
        <v>1648</v>
      </c>
      <c r="I626" t="s">
        <v>1728</v>
      </c>
    </row>
    <row r="627" spans="1:9" x14ac:dyDescent="0.2">
      <c r="A627" t="s">
        <v>5919</v>
      </c>
      <c r="B627">
        <v>12347</v>
      </c>
      <c r="C627" t="s">
        <v>4354</v>
      </c>
      <c r="D627" t="s">
        <v>1730</v>
      </c>
      <c r="E627" t="s">
        <v>4440</v>
      </c>
      <c r="F627" t="s">
        <v>1729</v>
      </c>
      <c r="G627" t="s">
        <v>6814</v>
      </c>
      <c r="H627" t="s">
        <v>1648</v>
      </c>
      <c r="I627" t="s">
        <v>1730</v>
      </c>
    </row>
    <row r="628" spans="1:9" x14ac:dyDescent="0.2">
      <c r="A628" t="s">
        <v>5935</v>
      </c>
      <c r="B628">
        <v>12349</v>
      </c>
      <c r="C628" t="s">
        <v>4354</v>
      </c>
      <c r="D628" t="s">
        <v>1732</v>
      </c>
      <c r="E628" t="s">
        <v>4440</v>
      </c>
      <c r="F628" t="s">
        <v>1731</v>
      </c>
      <c r="G628" t="s">
        <v>6815</v>
      </c>
      <c r="H628" t="s">
        <v>1648</v>
      </c>
      <c r="I628" t="s">
        <v>1732</v>
      </c>
    </row>
    <row r="629" spans="1:9" x14ac:dyDescent="0.2">
      <c r="A629" t="s">
        <v>5949</v>
      </c>
      <c r="B629">
        <v>12403</v>
      </c>
      <c r="C629" t="s">
        <v>4354</v>
      </c>
      <c r="D629" t="s">
        <v>1734</v>
      </c>
      <c r="E629" t="s">
        <v>4440</v>
      </c>
      <c r="F629" t="s">
        <v>1733</v>
      </c>
      <c r="G629" t="s">
        <v>6816</v>
      </c>
      <c r="H629" t="s">
        <v>1648</v>
      </c>
      <c r="I629" t="s">
        <v>1734</v>
      </c>
    </row>
    <row r="630" spans="1:9" x14ac:dyDescent="0.2">
      <c r="A630" t="s">
        <v>5962</v>
      </c>
      <c r="B630">
        <v>12409</v>
      </c>
      <c r="C630" t="s">
        <v>4354</v>
      </c>
      <c r="D630" t="s">
        <v>1736</v>
      </c>
      <c r="E630" t="s">
        <v>4440</v>
      </c>
      <c r="F630" t="s">
        <v>1735</v>
      </c>
      <c r="G630" t="s">
        <v>6817</v>
      </c>
      <c r="H630" t="s">
        <v>1648</v>
      </c>
      <c r="I630" t="s">
        <v>1736</v>
      </c>
    </row>
    <row r="631" spans="1:9" x14ac:dyDescent="0.2">
      <c r="A631" t="s">
        <v>5972</v>
      </c>
      <c r="B631">
        <v>12410</v>
      </c>
      <c r="C631" t="s">
        <v>4354</v>
      </c>
      <c r="D631" t="s">
        <v>1738</v>
      </c>
      <c r="E631" t="s">
        <v>4440</v>
      </c>
      <c r="F631" t="s">
        <v>1737</v>
      </c>
      <c r="G631" t="s">
        <v>6818</v>
      </c>
      <c r="H631" t="s">
        <v>1648</v>
      </c>
      <c r="I631" t="s">
        <v>1738</v>
      </c>
    </row>
    <row r="632" spans="1:9" x14ac:dyDescent="0.2">
      <c r="A632" t="s">
        <v>5982</v>
      </c>
      <c r="B632">
        <v>12421</v>
      </c>
      <c r="C632" t="s">
        <v>4354</v>
      </c>
      <c r="D632" t="s">
        <v>1740</v>
      </c>
      <c r="E632" t="s">
        <v>4440</v>
      </c>
      <c r="F632" t="s">
        <v>1739</v>
      </c>
      <c r="G632" t="s">
        <v>6819</v>
      </c>
      <c r="H632" t="s">
        <v>1648</v>
      </c>
      <c r="I632" t="s">
        <v>1740</v>
      </c>
    </row>
    <row r="633" spans="1:9" x14ac:dyDescent="0.2">
      <c r="A633" t="s">
        <v>5991</v>
      </c>
      <c r="B633">
        <v>12422</v>
      </c>
      <c r="C633" t="s">
        <v>4354</v>
      </c>
      <c r="D633" t="s">
        <v>1742</v>
      </c>
      <c r="E633" t="s">
        <v>4440</v>
      </c>
      <c r="F633" t="s">
        <v>1741</v>
      </c>
      <c r="G633" t="s">
        <v>6820</v>
      </c>
      <c r="H633" t="s">
        <v>1648</v>
      </c>
      <c r="I633" t="s">
        <v>1742</v>
      </c>
    </row>
    <row r="634" spans="1:9" x14ac:dyDescent="0.2">
      <c r="A634" t="s">
        <v>6000</v>
      </c>
      <c r="B634">
        <v>12423</v>
      </c>
      <c r="C634" t="s">
        <v>4354</v>
      </c>
      <c r="D634" t="s">
        <v>1744</v>
      </c>
      <c r="E634" t="s">
        <v>4440</v>
      </c>
      <c r="F634" t="s">
        <v>1743</v>
      </c>
      <c r="G634" t="s">
        <v>6821</v>
      </c>
      <c r="H634" t="s">
        <v>1648</v>
      </c>
      <c r="I634" t="s">
        <v>1744</v>
      </c>
    </row>
    <row r="635" spans="1:9" x14ac:dyDescent="0.2">
      <c r="A635" t="s">
        <v>6009</v>
      </c>
      <c r="B635">
        <v>12424</v>
      </c>
      <c r="C635" t="s">
        <v>4354</v>
      </c>
      <c r="D635" t="s">
        <v>1746</v>
      </c>
      <c r="E635" t="s">
        <v>4440</v>
      </c>
      <c r="F635" t="s">
        <v>1745</v>
      </c>
      <c r="G635" t="s">
        <v>6822</v>
      </c>
      <c r="H635" t="s">
        <v>1648</v>
      </c>
      <c r="I635" t="s">
        <v>1746</v>
      </c>
    </row>
    <row r="636" spans="1:9" x14ac:dyDescent="0.2">
      <c r="A636" t="s">
        <v>6018</v>
      </c>
      <c r="B636">
        <v>12426</v>
      </c>
      <c r="C636" t="s">
        <v>4354</v>
      </c>
      <c r="D636" t="s">
        <v>1748</v>
      </c>
      <c r="E636" t="s">
        <v>4440</v>
      </c>
      <c r="F636" t="s">
        <v>1747</v>
      </c>
      <c r="G636" t="s">
        <v>6823</v>
      </c>
      <c r="H636" t="s">
        <v>1648</v>
      </c>
      <c r="I636" t="s">
        <v>1748</v>
      </c>
    </row>
    <row r="637" spans="1:9" x14ac:dyDescent="0.2">
      <c r="A637" t="s">
        <v>6027</v>
      </c>
      <c r="B637">
        <v>12427</v>
      </c>
      <c r="C637" t="s">
        <v>4354</v>
      </c>
      <c r="D637" t="s">
        <v>1750</v>
      </c>
      <c r="E637" t="s">
        <v>4440</v>
      </c>
      <c r="F637" t="s">
        <v>1749</v>
      </c>
      <c r="G637" t="s">
        <v>6824</v>
      </c>
      <c r="H637" t="s">
        <v>1648</v>
      </c>
      <c r="I637" t="s">
        <v>1750</v>
      </c>
    </row>
    <row r="638" spans="1:9" x14ac:dyDescent="0.2">
      <c r="A638" t="s">
        <v>6036</v>
      </c>
      <c r="B638">
        <v>12441</v>
      </c>
      <c r="C638" t="s">
        <v>4354</v>
      </c>
      <c r="D638" t="s">
        <v>1752</v>
      </c>
      <c r="E638" t="s">
        <v>4440</v>
      </c>
      <c r="F638" t="s">
        <v>1751</v>
      </c>
      <c r="G638" t="s">
        <v>6825</v>
      </c>
      <c r="H638" t="s">
        <v>1648</v>
      </c>
      <c r="I638" t="s">
        <v>1752</v>
      </c>
    </row>
    <row r="639" spans="1:9" x14ac:dyDescent="0.2">
      <c r="A639" t="s">
        <v>6045</v>
      </c>
      <c r="B639">
        <v>12443</v>
      </c>
      <c r="C639" t="s">
        <v>4354</v>
      </c>
      <c r="D639" t="s">
        <v>1754</v>
      </c>
      <c r="E639" t="s">
        <v>4440</v>
      </c>
      <c r="F639" t="s">
        <v>1753</v>
      </c>
      <c r="G639" t="s">
        <v>6826</v>
      </c>
      <c r="H639" t="s">
        <v>1648</v>
      </c>
      <c r="I639" t="s">
        <v>1754</v>
      </c>
    </row>
    <row r="640" spans="1:9" x14ac:dyDescent="0.2">
      <c r="A640" t="s">
        <v>6054</v>
      </c>
      <c r="B640">
        <v>12463</v>
      </c>
      <c r="C640" t="s">
        <v>4354</v>
      </c>
      <c r="D640" t="s">
        <v>1756</v>
      </c>
      <c r="E640" t="s">
        <v>4440</v>
      </c>
      <c r="F640" t="s">
        <v>1755</v>
      </c>
      <c r="G640" t="s">
        <v>6827</v>
      </c>
      <c r="H640" t="s">
        <v>1648</v>
      </c>
      <c r="I640" t="s">
        <v>1756</v>
      </c>
    </row>
    <row r="641" spans="1:9" x14ac:dyDescent="0.2">
      <c r="A641" t="s">
        <v>4404</v>
      </c>
      <c r="B641">
        <v>13000</v>
      </c>
      <c r="C641" t="s">
        <v>4355</v>
      </c>
      <c r="D641" t="s">
        <v>1758</v>
      </c>
      <c r="E641" t="s">
        <v>4391</v>
      </c>
      <c r="F641" t="s">
        <v>1757</v>
      </c>
      <c r="G641" t="s">
        <v>6828</v>
      </c>
      <c r="H641" t="s">
        <v>1758</v>
      </c>
    </row>
    <row r="642" spans="1:9" x14ac:dyDescent="0.2">
      <c r="A642" t="s">
        <v>4453</v>
      </c>
      <c r="B642">
        <v>13101</v>
      </c>
      <c r="C642" t="s">
        <v>4355</v>
      </c>
      <c r="D642" t="s">
        <v>1760</v>
      </c>
      <c r="E642" t="s">
        <v>4440</v>
      </c>
      <c r="F642" t="s">
        <v>1759</v>
      </c>
      <c r="G642" t="s">
        <v>6829</v>
      </c>
      <c r="H642" t="s">
        <v>1758</v>
      </c>
      <c r="I642" t="s">
        <v>1760</v>
      </c>
    </row>
    <row r="643" spans="1:9" x14ac:dyDescent="0.2">
      <c r="A643" t="s">
        <v>4501</v>
      </c>
      <c r="B643">
        <v>13102</v>
      </c>
      <c r="C643" t="s">
        <v>4355</v>
      </c>
      <c r="D643" t="s">
        <v>1762</v>
      </c>
      <c r="E643" t="s">
        <v>4440</v>
      </c>
      <c r="F643" t="s">
        <v>1761</v>
      </c>
      <c r="G643" t="s">
        <v>6830</v>
      </c>
      <c r="H643" t="s">
        <v>1758</v>
      </c>
      <c r="I643" t="s">
        <v>1762</v>
      </c>
    </row>
    <row r="644" spans="1:9" x14ac:dyDescent="0.2">
      <c r="A644" t="s">
        <v>4549</v>
      </c>
      <c r="B644">
        <v>13103</v>
      </c>
      <c r="C644" t="s">
        <v>4355</v>
      </c>
      <c r="D644" t="s">
        <v>1764</v>
      </c>
      <c r="E644" t="s">
        <v>4440</v>
      </c>
      <c r="F644" t="s">
        <v>1763</v>
      </c>
      <c r="G644" t="s">
        <v>6831</v>
      </c>
      <c r="H644" t="s">
        <v>1758</v>
      </c>
      <c r="I644" t="s">
        <v>1764</v>
      </c>
    </row>
    <row r="645" spans="1:9" x14ac:dyDescent="0.2">
      <c r="A645" t="s">
        <v>4597</v>
      </c>
      <c r="B645">
        <v>13104</v>
      </c>
      <c r="C645" t="s">
        <v>4355</v>
      </c>
      <c r="D645" t="s">
        <v>1766</v>
      </c>
      <c r="E645" t="s">
        <v>4440</v>
      </c>
      <c r="F645" t="s">
        <v>1765</v>
      </c>
      <c r="G645" t="s">
        <v>6832</v>
      </c>
      <c r="H645" t="s">
        <v>1758</v>
      </c>
      <c r="I645" t="s">
        <v>1766</v>
      </c>
    </row>
    <row r="646" spans="1:9" x14ac:dyDescent="0.2">
      <c r="A646" t="s">
        <v>4645</v>
      </c>
      <c r="B646">
        <v>13105</v>
      </c>
      <c r="C646" t="s">
        <v>4355</v>
      </c>
      <c r="D646" t="s">
        <v>1768</v>
      </c>
      <c r="E646" t="s">
        <v>4440</v>
      </c>
      <c r="F646" t="s">
        <v>1767</v>
      </c>
      <c r="G646" t="s">
        <v>6833</v>
      </c>
      <c r="H646" t="s">
        <v>1758</v>
      </c>
      <c r="I646" t="s">
        <v>1768</v>
      </c>
    </row>
    <row r="647" spans="1:9" x14ac:dyDescent="0.2">
      <c r="A647" t="s">
        <v>4693</v>
      </c>
      <c r="B647">
        <v>13106</v>
      </c>
      <c r="C647" t="s">
        <v>4355</v>
      </c>
      <c r="D647" t="s">
        <v>1770</v>
      </c>
      <c r="E647" t="s">
        <v>4440</v>
      </c>
      <c r="F647" t="s">
        <v>1769</v>
      </c>
      <c r="G647" t="s">
        <v>6834</v>
      </c>
      <c r="H647" t="s">
        <v>1758</v>
      </c>
      <c r="I647" t="s">
        <v>1770</v>
      </c>
    </row>
    <row r="648" spans="1:9" x14ac:dyDescent="0.2">
      <c r="A648" t="s">
        <v>4741</v>
      </c>
      <c r="B648">
        <v>13107</v>
      </c>
      <c r="C648" t="s">
        <v>4355</v>
      </c>
      <c r="D648" t="s">
        <v>1772</v>
      </c>
      <c r="E648" t="s">
        <v>4440</v>
      </c>
      <c r="F648" t="s">
        <v>1771</v>
      </c>
      <c r="G648" t="s">
        <v>6835</v>
      </c>
      <c r="H648" t="s">
        <v>1758</v>
      </c>
      <c r="I648" t="s">
        <v>1772</v>
      </c>
    </row>
    <row r="649" spans="1:9" x14ac:dyDescent="0.2">
      <c r="A649" t="s">
        <v>4789</v>
      </c>
      <c r="B649">
        <v>13108</v>
      </c>
      <c r="C649" t="s">
        <v>4355</v>
      </c>
      <c r="D649" t="s">
        <v>1774</v>
      </c>
      <c r="E649" t="s">
        <v>4440</v>
      </c>
      <c r="F649" t="s">
        <v>1773</v>
      </c>
      <c r="G649" t="s">
        <v>6836</v>
      </c>
      <c r="H649" t="s">
        <v>1758</v>
      </c>
      <c r="I649" t="s">
        <v>1774</v>
      </c>
    </row>
    <row r="650" spans="1:9" x14ac:dyDescent="0.2">
      <c r="A650" t="s">
        <v>4837</v>
      </c>
      <c r="B650">
        <v>13109</v>
      </c>
      <c r="C650" t="s">
        <v>4355</v>
      </c>
      <c r="D650" t="s">
        <v>1776</v>
      </c>
      <c r="E650" t="s">
        <v>4440</v>
      </c>
      <c r="F650" t="s">
        <v>1775</v>
      </c>
      <c r="G650" t="s">
        <v>6837</v>
      </c>
      <c r="H650" t="s">
        <v>1758</v>
      </c>
      <c r="I650" t="s">
        <v>1776</v>
      </c>
    </row>
    <row r="651" spans="1:9" x14ac:dyDescent="0.2">
      <c r="A651" t="s">
        <v>4885</v>
      </c>
      <c r="B651">
        <v>13110</v>
      </c>
      <c r="C651" t="s">
        <v>4355</v>
      </c>
      <c r="D651" t="s">
        <v>1778</v>
      </c>
      <c r="E651" t="s">
        <v>4440</v>
      </c>
      <c r="F651" t="s">
        <v>1777</v>
      </c>
      <c r="G651" t="s">
        <v>6838</v>
      </c>
      <c r="H651" t="s">
        <v>1758</v>
      </c>
      <c r="I651" t="s">
        <v>1778</v>
      </c>
    </row>
    <row r="652" spans="1:9" x14ac:dyDescent="0.2">
      <c r="A652" t="s">
        <v>4933</v>
      </c>
      <c r="B652">
        <v>13111</v>
      </c>
      <c r="C652" t="s">
        <v>4355</v>
      </c>
      <c r="D652" t="s">
        <v>1780</v>
      </c>
      <c r="E652" t="s">
        <v>4440</v>
      </c>
      <c r="F652" t="s">
        <v>1779</v>
      </c>
      <c r="G652" t="s">
        <v>6839</v>
      </c>
      <c r="H652" t="s">
        <v>1758</v>
      </c>
      <c r="I652" t="s">
        <v>1780</v>
      </c>
    </row>
    <row r="653" spans="1:9" x14ac:dyDescent="0.2">
      <c r="A653" t="s">
        <v>4981</v>
      </c>
      <c r="B653">
        <v>13112</v>
      </c>
      <c r="C653" t="s">
        <v>4355</v>
      </c>
      <c r="D653" t="s">
        <v>1782</v>
      </c>
      <c r="E653" t="s">
        <v>4440</v>
      </c>
      <c r="F653" t="s">
        <v>1781</v>
      </c>
      <c r="G653" t="s">
        <v>6840</v>
      </c>
      <c r="H653" t="s">
        <v>1758</v>
      </c>
      <c r="I653" t="s">
        <v>1782</v>
      </c>
    </row>
    <row r="654" spans="1:9" x14ac:dyDescent="0.2">
      <c r="A654" t="s">
        <v>5029</v>
      </c>
      <c r="B654">
        <v>13113</v>
      </c>
      <c r="C654" t="s">
        <v>4355</v>
      </c>
      <c r="D654" t="s">
        <v>1784</v>
      </c>
      <c r="E654" t="s">
        <v>4440</v>
      </c>
      <c r="F654" t="s">
        <v>1783</v>
      </c>
      <c r="G654" t="s">
        <v>6841</v>
      </c>
      <c r="H654" t="s">
        <v>1758</v>
      </c>
      <c r="I654" t="s">
        <v>1784</v>
      </c>
    </row>
    <row r="655" spans="1:9" x14ac:dyDescent="0.2">
      <c r="A655" t="s">
        <v>5077</v>
      </c>
      <c r="B655">
        <v>13114</v>
      </c>
      <c r="C655" t="s">
        <v>4355</v>
      </c>
      <c r="D655" t="s">
        <v>1786</v>
      </c>
      <c r="E655" t="s">
        <v>4440</v>
      </c>
      <c r="F655" t="s">
        <v>1785</v>
      </c>
      <c r="G655" t="s">
        <v>6842</v>
      </c>
      <c r="H655" t="s">
        <v>1758</v>
      </c>
      <c r="I655" t="s">
        <v>1786</v>
      </c>
    </row>
    <row r="656" spans="1:9" x14ac:dyDescent="0.2">
      <c r="A656" t="s">
        <v>5125</v>
      </c>
      <c r="B656">
        <v>13115</v>
      </c>
      <c r="C656" t="s">
        <v>4355</v>
      </c>
      <c r="D656" t="s">
        <v>1788</v>
      </c>
      <c r="E656" t="s">
        <v>4440</v>
      </c>
      <c r="F656" t="s">
        <v>1787</v>
      </c>
      <c r="G656" t="s">
        <v>6843</v>
      </c>
      <c r="H656" t="s">
        <v>1758</v>
      </c>
      <c r="I656" t="s">
        <v>1788</v>
      </c>
    </row>
    <row r="657" spans="1:9" x14ac:dyDescent="0.2">
      <c r="A657" t="s">
        <v>5173</v>
      </c>
      <c r="B657">
        <v>13116</v>
      </c>
      <c r="C657" t="s">
        <v>4355</v>
      </c>
      <c r="D657" t="s">
        <v>1790</v>
      </c>
      <c r="E657" t="s">
        <v>4440</v>
      </c>
      <c r="F657" t="s">
        <v>1789</v>
      </c>
      <c r="G657" t="s">
        <v>6844</v>
      </c>
      <c r="H657" t="s">
        <v>1758</v>
      </c>
      <c r="I657" t="s">
        <v>1790</v>
      </c>
    </row>
    <row r="658" spans="1:9" x14ac:dyDescent="0.2">
      <c r="A658" t="s">
        <v>5220</v>
      </c>
      <c r="B658">
        <v>13117</v>
      </c>
      <c r="C658" t="s">
        <v>4355</v>
      </c>
      <c r="D658" t="s">
        <v>1792</v>
      </c>
      <c r="E658" t="s">
        <v>4440</v>
      </c>
      <c r="F658" t="s">
        <v>1791</v>
      </c>
      <c r="G658" t="s">
        <v>6845</v>
      </c>
      <c r="H658" t="s">
        <v>1758</v>
      </c>
      <c r="I658" t="s">
        <v>1792</v>
      </c>
    </row>
    <row r="659" spans="1:9" x14ac:dyDescent="0.2">
      <c r="A659" t="s">
        <v>5267</v>
      </c>
      <c r="B659">
        <v>13118</v>
      </c>
      <c r="C659" t="s">
        <v>4355</v>
      </c>
      <c r="D659" t="s">
        <v>1794</v>
      </c>
      <c r="E659" t="s">
        <v>4440</v>
      </c>
      <c r="F659" t="s">
        <v>1793</v>
      </c>
      <c r="G659" t="s">
        <v>6846</v>
      </c>
      <c r="H659" t="s">
        <v>1758</v>
      </c>
      <c r="I659" t="s">
        <v>1794</v>
      </c>
    </row>
    <row r="660" spans="1:9" x14ac:dyDescent="0.2">
      <c r="A660" t="s">
        <v>5312</v>
      </c>
      <c r="B660">
        <v>13119</v>
      </c>
      <c r="C660" t="s">
        <v>4355</v>
      </c>
      <c r="D660" t="s">
        <v>1796</v>
      </c>
      <c r="E660" t="s">
        <v>4440</v>
      </c>
      <c r="F660" t="s">
        <v>1795</v>
      </c>
      <c r="G660" t="s">
        <v>6847</v>
      </c>
      <c r="H660" t="s">
        <v>1758</v>
      </c>
      <c r="I660" t="s">
        <v>1796</v>
      </c>
    </row>
    <row r="661" spans="1:9" x14ac:dyDescent="0.2">
      <c r="A661" t="s">
        <v>5356</v>
      </c>
      <c r="B661">
        <v>13120</v>
      </c>
      <c r="C661" t="s">
        <v>4355</v>
      </c>
      <c r="D661" t="s">
        <v>1798</v>
      </c>
      <c r="E661" t="s">
        <v>4440</v>
      </c>
      <c r="F661" t="s">
        <v>1797</v>
      </c>
      <c r="G661" t="s">
        <v>6848</v>
      </c>
      <c r="H661" t="s">
        <v>1758</v>
      </c>
      <c r="I661" t="s">
        <v>1798</v>
      </c>
    </row>
    <row r="662" spans="1:9" x14ac:dyDescent="0.2">
      <c r="A662" t="s">
        <v>5395</v>
      </c>
      <c r="B662">
        <v>13121</v>
      </c>
      <c r="C662" t="s">
        <v>4355</v>
      </c>
      <c r="D662" t="s">
        <v>1800</v>
      </c>
      <c r="E662" t="s">
        <v>4440</v>
      </c>
      <c r="F662" t="s">
        <v>1799</v>
      </c>
      <c r="G662" t="s">
        <v>6849</v>
      </c>
      <c r="H662" t="s">
        <v>1758</v>
      </c>
      <c r="I662" t="s">
        <v>1800</v>
      </c>
    </row>
    <row r="663" spans="1:9" x14ac:dyDescent="0.2">
      <c r="A663" t="s">
        <v>5432</v>
      </c>
      <c r="B663">
        <v>13122</v>
      </c>
      <c r="C663" t="s">
        <v>4355</v>
      </c>
      <c r="D663" t="s">
        <v>1802</v>
      </c>
      <c r="E663" t="s">
        <v>4440</v>
      </c>
      <c r="F663" t="s">
        <v>1801</v>
      </c>
      <c r="G663" t="s">
        <v>6850</v>
      </c>
      <c r="H663" t="s">
        <v>1758</v>
      </c>
      <c r="I663" t="s">
        <v>1802</v>
      </c>
    </row>
    <row r="664" spans="1:9" x14ac:dyDescent="0.2">
      <c r="A664" t="s">
        <v>5468</v>
      </c>
      <c r="B664">
        <v>13123</v>
      </c>
      <c r="C664" t="s">
        <v>4355</v>
      </c>
      <c r="D664" t="s">
        <v>1804</v>
      </c>
      <c r="E664" t="s">
        <v>4440</v>
      </c>
      <c r="F664" t="s">
        <v>1803</v>
      </c>
      <c r="G664" t="s">
        <v>6851</v>
      </c>
      <c r="H664" t="s">
        <v>1758</v>
      </c>
      <c r="I664" t="s">
        <v>1804</v>
      </c>
    </row>
    <row r="665" spans="1:9" x14ac:dyDescent="0.2">
      <c r="A665" t="s">
        <v>5504</v>
      </c>
      <c r="B665">
        <v>13201</v>
      </c>
      <c r="C665" t="s">
        <v>4355</v>
      </c>
      <c r="D665" t="s">
        <v>1806</v>
      </c>
      <c r="E665" t="s">
        <v>4440</v>
      </c>
      <c r="F665" t="s">
        <v>1805</v>
      </c>
      <c r="G665" t="s">
        <v>6852</v>
      </c>
      <c r="H665" t="s">
        <v>1758</v>
      </c>
      <c r="I665" t="s">
        <v>1806</v>
      </c>
    </row>
    <row r="666" spans="1:9" x14ac:dyDescent="0.2">
      <c r="A666" t="s">
        <v>5539</v>
      </c>
      <c r="B666">
        <v>13202</v>
      </c>
      <c r="C666" t="s">
        <v>4355</v>
      </c>
      <c r="D666" t="s">
        <v>1808</v>
      </c>
      <c r="E666" t="s">
        <v>4440</v>
      </c>
      <c r="F666" t="s">
        <v>1807</v>
      </c>
      <c r="G666" t="s">
        <v>6853</v>
      </c>
      <c r="H666" t="s">
        <v>1758</v>
      </c>
      <c r="I666" t="s">
        <v>1808</v>
      </c>
    </row>
    <row r="667" spans="1:9" x14ac:dyDescent="0.2">
      <c r="A667" t="s">
        <v>5571</v>
      </c>
      <c r="B667">
        <v>13203</v>
      </c>
      <c r="C667" t="s">
        <v>4355</v>
      </c>
      <c r="D667" t="s">
        <v>1810</v>
      </c>
      <c r="E667" t="s">
        <v>4440</v>
      </c>
      <c r="F667" t="s">
        <v>1809</v>
      </c>
      <c r="G667" t="s">
        <v>6854</v>
      </c>
      <c r="H667" t="s">
        <v>1758</v>
      </c>
      <c r="I667" t="s">
        <v>1810</v>
      </c>
    </row>
    <row r="668" spans="1:9" x14ac:dyDescent="0.2">
      <c r="A668" t="s">
        <v>5603</v>
      </c>
      <c r="B668">
        <v>13204</v>
      </c>
      <c r="C668" t="s">
        <v>4355</v>
      </c>
      <c r="D668" t="s">
        <v>1812</v>
      </c>
      <c r="E668" t="s">
        <v>4440</v>
      </c>
      <c r="F668" t="s">
        <v>1811</v>
      </c>
      <c r="G668" t="s">
        <v>6855</v>
      </c>
      <c r="H668" t="s">
        <v>1758</v>
      </c>
      <c r="I668" t="s">
        <v>1812</v>
      </c>
    </row>
    <row r="669" spans="1:9" x14ac:dyDescent="0.2">
      <c r="A669" t="s">
        <v>5633</v>
      </c>
      <c r="B669">
        <v>13205</v>
      </c>
      <c r="C669" t="s">
        <v>4355</v>
      </c>
      <c r="D669" t="s">
        <v>1814</v>
      </c>
      <c r="E669" t="s">
        <v>4440</v>
      </c>
      <c r="F669" t="s">
        <v>1813</v>
      </c>
      <c r="G669" t="s">
        <v>6856</v>
      </c>
      <c r="H669" t="s">
        <v>1758</v>
      </c>
      <c r="I669" t="s">
        <v>1814</v>
      </c>
    </row>
    <row r="670" spans="1:9" x14ac:dyDescent="0.2">
      <c r="A670" t="s">
        <v>5661</v>
      </c>
      <c r="B670">
        <v>13206</v>
      </c>
      <c r="C670" t="s">
        <v>4355</v>
      </c>
      <c r="D670" t="s">
        <v>1816</v>
      </c>
      <c r="E670" t="s">
        <v>4440</v>
      </c>
      <c r="F670" t="s">
        <v>1815</v>
      </c>
      <c r="G670" t="s">
        <v>6857</v>
      </c>
      <c r="H670" t="s">
        <v>1758</v>
      </c>
      <c r="I670" t="s">
        <v>1816</v>
      </c>
    </row>
    <row r="671" spans="1:9" x14ac:dyDescent="0.2">
      <c r="A671" t="s">
        <v>5689</v>
      </c>
      <c r="B671">
        <v>13207</v>
      </c>
      <c r="C671" t="s">
        <v>4355</v>
      </c>
      <c r="D671" t="s">
        <v>1818</v>
      </c>
      <c r="E671" t="s">
        <v>4440</v>
      </c>
      <c r="F671" t="s">
        <v>1817</v>
      </c>
      <c r="G671" t="s">
        <v>6858</v>
      </c>
      <c r="H671" t="s">
        <v>1758</v>
      </c>
      <c r="I671" t="s">
        <v>1818</v>
      </c>
    </row>
    <row r="672" spans="1:9" x14ac:dyDescent="0.2">
      <c r="A672" t="s">
        <v>5716</v>
      </c>
      <c r="B672">
        <v>13208</v>
      </c>
      <c r="C672" t="s">
        <v>4355</v>
      </c>
      <c r="D672" t="s">
        <v>1820</v>
      </c>
      <c r="E672" t="s">
        <v>4440</v>
      </c>
      <c r="F672" t="s">
        <v>1819</v>
      </c>
      <c r="G672" t="s">
        <v>6859</v>
      </c>
      <c r="H672" t="s">
        <v>1758</v>
      </c>
      <c r="I672" t="s">
        <v>1820</v>
      </c>
    </row>
    <row r="673" spans="1:9" x14ac:dyDescent="0.2">
      <c r="A673" t="s">
        <v>5741</v>
      </c>
      <c r="B673">
        <v>13209</v>
      </c>
      <c r="C673" t="s">
        <v>4355</v>
      </c>
      <c r="D673" t="s">
        <v>1822</v>
      </c>
      <c r="E673" t="s">
        <v>4440</v>
      </c>
      <c r="F673" t="s">
        <v>1821</v>
      </c>
      <c r="G673" t="s">
        <v>6860</v>
      </c>
      <c r="H673" t="s">
        <v>1758</v>
      </c>
      <c r="I673" t="s">
        <v>1822</v>
      </c>
    </row>
    <row r="674" spans="1:9" x14ac:dyDescent="0.2">
      <c r="A674" t="s">
        <v>5766</v>
      </c>
      <c r="B674">
        <v>13210</v>
      </c>
      <c r="C674" t="s">
        <v>4355</v>
      </c>
      <c r="D674" t="s">
        <v>1824</v>
      </c>
      <c r="E674" t="s">
        <v>4440</v>
      </c>
      <c r="F674" t="s">
        <v>1823</v>
      </c>
      <c r="G674" t="s">
        <v>6861</v>
      </c>
      <c r="H674" t="s">
        <v>1758</v>
      </c>
      <c r="I674" t="s">
        <v>1824</v>
      </c>
    </row>
    <row r="675" spans="1:9" x14ac:dyDescent="0.2">
      <c r="A675" t="s">
        <v>5790</v>
      </c>
      <c r="B675">
        <v>13211</v>
      </c>
      <c r="C675" t="s">
        <v>4355</v>
      </c>
      <c r="D675" t="s">
        <v>1826</v>
      </c>
      <c r="E675" t="s">
        <v>4440</v>
      </c>
      <c r="F675" t="s">
        <v>1825</v>
      </c>
      <c r="G675" t="s">
        <v>6862</v>
      </c>
      <c r="H675" t="s">
        <v>1758</v>
      </c>
      <c r="I675" t="s">
        <v>1826</v>
      </c>
    </row>
    <row r="676" spans="1:9" x14ac:dyDescent="0.2">
      <c r="A676" t="s">
        <v>5813</v>
      </c>
      <c r="B676">
        <v>13212</v>
      </c>
      <c r="C676" t="s">
        <v>4355</v>
      </c>
      <c r="D676" t="s">
        <v>1828</v>
      </c>
      <c r="E676" t="s">
        <v>4440</v>
      </c>
      <c r="F676" t="s">
        <v>1827</v>
      </c>
      <c r="G676" t="s">
        <v>6863</v>
      </c>
      <c r="H676" t="s">
        <v>1758</v>
      </c>
      <c r="I676" t="s">
        <v>1828</v>
      </c>
    </row>
    <row r="677" spans="1:9" x14ac:dyDescent="0.2">
      <c r="A677" t="s">
        <v>5832</v>
      </c>
      <c r="B677">
        <v>13213</v>
      </c>
      <c r="C677" t="s">
        <v>4355</v>
      </c>
      <c r="D677" t="s">
        <v>1830</v>
      </c>
      <c r="E677" t="s">
        <v>4440</v>
      </c>
      <c r="F677" t="s">
        <v>1829</v>
      </c>
      <c r="G677" t="s">
        <v>6864</v>
      </c>
      <c r="H677" t="s">
        <v>1758</v>
      </c>
      <c r="I677" t="s">
        <v>1830</v>
      </c>
    </row>
    <row r="678" spans="1:9" x14ac:dyDescent="0.2">
      <c r="A678" t="s">
        <v>5850</v>
      </c>
      <c r="B678">
        <v>13214</v>
      </c>
      <c r="C678" t="s">
        <v>4355</v>
      </c>
      <c r="D678" t="s">
        <v>1832</v>
      </c>
      <c r="E678" t="s">
        <v>4440</v>
      </c>
      <c r="F678" t="s">
        <v>1831</v>
      </c>
      <c r="G678" t="s">
        <v>6865</v>
      </c>
      <c r="H678" t="s">
        <v>1758</v>
      </c>
      <c r="I678" t="s">
        <v>1832</v>
      </c>
    </row>
    <row r="679" spans="1:9" x14ac:dyDescent="0.2">
      <c r="A679" t="s">
        <v>5868</v>
      </c>
      <c r="B679">
        <v>13215</v>
      </c>
      <c r="C679" t="s">
        <v>4355</v>
      </c>
      <c r="D679" t="s">
        <v>1834</v>
      </c>
      <c r="E679" t="s">
        <v>4440</v>
      </c>
      <c r="F679" t="s">
        <v>1833</v>
      </c>
      <c r="G679" t="s">
        <v>6866</v>
      </c>
      <c r="H679" t="s">
        <v>1758</v>
      </c>
      <c r="I679" t="s">
        <v>1834</v>
      </c>
    </row>
    <row r="680" spans="1:9" x14ac:dyDescent="0.2">
      <c r="A680" t="s">
        <v>5886</v>
      </c>
      <c r="B680">
        <v>13218</v>
      </c>
      <c r="C680" t="s">
        <v>4355</v>
      </c>
      <c r="D680" t="s">
        <v>1836</v>
      </c>
      <c r="E680" t="s">
        <v>4440</v>
      </c>
      <c r="F680" t="s">
        <v>1835</v>
      </c>
      <c r="G680" t="s">
        <v>6867</v>
      </c>
      <c r="H680" t="s">
        <v>1758</v>
      </c>
      <c r="I680" t="s">
        <v>1836</v>
      </c>
    </row>
    <row r="681" spans="1:9" x14ac:dyDescent="0.2">
      <c r="A681" t="s">
        <v>5904</v>
      </c>
      <c r="B681">
        <v>13219</v>
      </c>
      <c r="C681" t="s">
        <v>4355</v>
      </c>
      <c r="D681" t="s">
        <v>1838</v>
      </c>
      <c r="E681" t="s">
        <v>4440</v>
      </c>
      <c r="F681" t="s">
        <v>1837</v>
      </c>
      <c r="G681" t="s">
        <v>6868</v>
      </c>
      <c r="H681" t="s">
        <v>1758</v>
      </c>
      <c r="I681" t="s">
        <v>1838</v>
      </c>
    </row>
    <row r="682" spans="1:9" x14ac:dyDescent="0.2">
      <c r="A682" t="s">
        <v>5920</v>
      </c>
      <c r="B682">
        <v>13220</v>
      </c>
      <c r="C682" t="s">
        <v>4355</v>
      </c>
      <c r="D682" t="s">
        <v>1840</v>
      </c>
      <c r="E682" t="s">
        <v>4440</v>
      </c>
      <c r="F682" t="s">
        <v>1839</v>
      </c>
      <c r="G682" t="s">
        <v>6869</v>
      </c>
      <c r="H682" t="s">
        <v>1758</v>
      </c>
      <c r="I682" t="s">
        <v>1840</v>
      </c>
    </row>
    <row r="683" spans="1:9" x14ac:dyDescent="0.2">
      <c r="A683" t="s">
        <v>5936</v>
      </c>
      <c r="B683">
        <v>13221</v>
      </c>
      <c r="C683" t="s">
        <v>4355</v>
      </c>
      <c r="D683" t="s">
        <v>1842</v>
      </c>
      <c r="E683" t="s">
        <v>4440</v>
      </c>
      <c r="F683" t="s">
        <v>1841</v>
      </c>
      <c r="G683" t="s">
        <v>6870</v>
      </c>
      <c r="H683" t="s">
        <v>1758</v>
      </c>
      <c r="I683" t="s">
        <v>1842</v>
      </c>
    </row>
    <row r="684" spans="1:9" x14ac:dyDescent="0.2">
      <c r="A684" t="s">
        <v>5950</v>
      </c>
      <c r="B684">
        <v>13222</v>
      </c>
      <c r="C684" t="s">
        <v>4355</v>
      </c>
      <c r="D684" t="s">
        <v>1844</v>
      </c>
      <c r="E684" t="s">
        <v>4440</v>
      </c>
      <c r="F684" t="s">
        <v>1843</v>
      </c>
      <c r="G684" t="s">
        <v>6871</v>
      </c>
      <c r="H684" t="s">
        <v>1758</v>
      </c>
      <c r="I684" t="s">
        <v>1844</v>
      </c>
    </row>
    <row r="685" spans="1:9" x14ac:dyDescent="0.2">
      <c r="A685" t="s">
        <v>5963</v>
      </c>
      <c r="B685">
        <v>13223</v>
      </c>
      <c r="C685" t="s">
        <v>4355</v>
      </c>
      <c r="D685" t="s">
        <v>1846</v>
      </c>
      <c r="E685" t="s">
        <v>4440</v>
      </c>
      <c r="F685" t="s">
        <v>1845</v>
      </c>
      <c r="G685" t="s">
        <v>6872</v>
      </c>
      <c r="H685" t="s">
        <v>1758</v>
      </c>
      <c r="I685" t="s">
        <v>1846</v>
      </c>
    </row>
    <row r="686" spans="1:9" x14ac:dyDescent="0.2">
      <c r="A686" t="s">
        <v>5973</v>
      </c>
      <c r="B686">
        <v>13224</v>
      </c>
      <c r="C686" t="s">
        <v>4355</v>
      </c>
      <c r="D686" t="s">
        <v>1848</v>
      </c>
      <c r="E686" t="s">
        <v>4440</v>
      </c>
      <c r="F686" t="s">
        <v>1847</v>
      </c>
      <c r="G686" t="s">
        <v>6873</v>
      </c>
      <c r="H686" t="s">
        <v>1758</v>
      </c>
      <c r="I686" t="s">
        <v>1848</v>
      </c>
    </row>
    <row r="687" spans="1:9" x14ac:dyDescent="0.2">
      <c r="A687" t="s">
        <v>5983</v>
      </c>
      <c r="B687">
        <v>13225</v>
      </c>
      <c r="C687" t="s">
        <v>4355</v>
      </c>
      <c r="D687" t="s">
        <v>1850</v>
      </c>
      <c r="E687" t="s">
        <v>4440</v>
      </c>
      <c r="F687" t="s">
        <v>1849</v>
      </c>
      <c r="G687" t="s">
        <v>6874</v>
      </c>
      <c r="H687" t="s">
        <v>1758</v>
      </c>
      <c r="I687" t="s">
        <v>1850</v>
      </c>
    </row>
    <row r="688" spans="1:9" x14ac:dyDescent="0.2">
      <c r="A688" t="s">
        <v>5992</v>
      </c>
      <c r="B688">
        <v>13227</v>
      </c>
      <c r="C688" t="s">
        <v>4355</v>
      </c>
      <c r="D688" t="s">
        <v>1852</v>
      </c>
      <c r="E688" t="s">
        <v>4440</v>
      </c>
      <c r="F688" t="s">
        <v>1851</v>
      </c>
      <c r="G688" t="s">
        <v>6875</v>
      </c>
      <c r="H688" t="s">
        <v>1758</v>
      </c>
      <c r="I688" t="s">
        <v>1852</v>
      </c>
    </row>
    <row r="689" spans="1:9" x14ac:dyDescent="0.2">
      <c r="A689" t="s">
        <v>6001</v>
      </c>
      <c r="B689">
        <v>13228</v>
      </c>
      <c r="C689" t="s">
        <v>4355</v>
      </c>
      <c r="D689" t="s">
        <v>1854</v>
      </c>
      <c r="E689" t="s">
        <v>4440</v>
      </c>
      <c r="F689" t="s">
        <v>1853</v>
      </c>
      <c r="G689" t="s">
        <v>6876</v>
      </c>
      <c r="H689" t="s">
        <v>1758</v>
      </c>
      <c r="I689" t="s">
        <v>1854</v>
      </c>
    </row>
    <row r="690" spans="1:9" x14ac:dyDescent="0.2">
      <c r="A690" t="s">
        <v>6010</v>
      </c>
      <c r="B690">
        <v>13229</v>
      </c>
      <c r="C690" t="s">
        <v>4355</v>
      </c>
      <c r="D690" t="s">
        <v>1856</v>
      </c>
      <c r="E690" t="s">
        <v>4440</v>
      </c>
      <c r="F690" t="s">
        <v>1855</v>
      </c>
      <c r="G690" t="s">
        <v>6877</v>
      </c>
      <c r="H690" t="s">
        <v>1758</v>
      </c>
      <c r="I690" t="s">
        <v>1856</v>
      </c>
    </row>
    <row r="691" spans="1:9" x14ac:dyDescent="0.2">
      <c r="A691" t="s">
        <v>6019</v>
      </c>
      <c r="B691">
        <v>13303</v>
      </c>
      <c r="C691" t="s">
        <v>4355</v>
      </c>
      <c r="D691" t="s">
        <v>1858</v>
      </c>
      <c r="E691" t="s">
        <v>4440</v>
      </c>
      <c r="F691" t="s">
        <v>1857</v>
      </c>
      <c r="G691" t="s">
        <v>6878</v>
      </c>
      <c r="H691" t="s">
        <v>1758</v>
      </c>
      <c r="I691" t="s">
        <v>1858</v>
      </c>
    </row>
    <row r="692" spans="1:9" x14ac:dyDescent="0.2">
      <c r="A692" t="s">
        <v>6028</v>
      </c>
      <c r="B692">
        <v>13305</v>
      </c>
      <c r="C692" t="s">
        <v>4355</v>
      </c>
      <c r="D692" t="s">
        <v>1860</v>
      </c>
      <c r="E692" t="s">
        <v>4440</v>
      </c>
      <c r="F692" t="s">
        <v>1859</v>
      </c>
      <c r="G692" t="s">
        <v>6879</v>
      </c>
      <c r="H692" t="s">
        <v>1758</v>
      </c>
      <c r="I692" t="s">
        <v>1860</v>
      </c>
    </row>
    <row r="693" spans="1:9" x14ac:dyDescent="0.2">
      <c r="A693" t="s">
        <v>6037</v>
      </c>
      <c r="B693">
        <v>13307</v>
      </c>
      <c r="C693" t="s">
        <v>4355</v>
      </c>
      <c r="D693" t="s">
        <v>1862</v>
      </c>
      <c r="E693" t="s">
        <v>4440</v>
      </c>
      <c r="F693" t="s">
        <v>1861</v>
      </c>
      <c r="G693" t="s">
        <v>6880</v>
      </c>
      <c r="H693" t="s">
        <v>1758</v>
      </c>
      <c r="I693" t="s">
        <v>1862</v>
      </c>
    </row>
    <row r="694" spans="1:9" x14ac:dyDescent="0.2">
      <c r="A694" t="s">
        <v>6046</v>
      </c>
      <c r="B694">
        <v>13308</v>
      </c>
      <c r="C694" t="s">
        <v>4355</v>
      </c>
      <c r="D694" t="s">
        <v>1864</v>
      </c>
      <c r="E694" t="s">
        <v>4440</v>
      </c>
      <c r="F694" t="s">
        <v>1863</v>
      </c>
      <c r="G694" t="s">
        <v>6881</v>
      </c>
      <c r="H694" t="s">
        <v>1758</v>
      </c>
      <c r="I694" t="s">
        <v>1864</v>
      </c>
    </row>
    <row r="695" spans="1:9" x14ac:dyDescent="0.2">
      <c r="A695" t="s">
        <v>6055</v>
      </c>
      <c r="B695">
        <v>13361</v>
      </c>
      <c r="C695" t="s">
        <v>4355</v>
      </c>
      <c r="D695" t="s">
        <v>1866</v>
      </c>
      <c r="E695" t="s">
        <v>4440</v>
      </c>
      <c r="F695" t="s">
        <v>1865</v>
      </c>
      <c r="G695" t="s">
        <v>6882</v>
      </c>
      <c r="H695" t="s">
        <v>1758</v>
      </c>
      <c r="I695" t="s">
        <v>1866</v>
      </c>
    </row>
    <row r="696" spans="1:9" x14ac:dyDescent="0.2">
      <c r="A696" t="s">
        <v>6063</v>
      </c>
      <c r="B696">
        <v>13362</v>
      </c>
      <c r="C696" t="s">
        <v>4355</v>
      </c>
      <c r="D696" t="s">
        <v>1868</v>
      </c>
      <c r="E696" t="s">
        <v>4440</v>
      </c>
      <c r="F696" t="s">
        <v>1867</v>
      </c>
      <c r="G696" t="s">
        <v>6883</v>
      </c>
      <c r="H696" t="s">
        <v>1758</v>
      </c>
      <c r="I696" t="s">
        <v>1868</v>
      </c>
    </row>
    <row r="697" spans="1:9" x14ac:dyDescent="0.2">
      <c r="A697" t="s">
        <v>6070</v>
      </c>
      <c r="B697">
        <v>13363</v>
      </c>
      <c r="C697" t="s">
        <v>4355</v>
      </c>
      <c r="D697" t="s">
        <v>1870</v>
      </c>
      <c r="E697" t="s">
        <v>4440</v>
      </c>
      <c r="F697" t="s">
        <v>1869</v>
      </c>
      <c r="G697" t="s">
        <v>6884</v>
      </c>
      <c r="H697" t="s">
        <v>1758</v>
      </c>
      <c r="I697" t="s">
        <v>1870</v>
      </c>
    </row>
    <row r="698" spans="1:9" x14ac:dyDescent="0.2">
      <c r="A698" t="s">
        <v>6077</v>
      </c>
      <c r="B698">
        <v>13364</v>
      </c>
      <c r="C698" t="s">
        <v>4355</v>
      </c>
      <c r="D698" t="s">
        <v>1872</v>
      </c>
      <c r="E698" t="s">
        <v>4440</v>
      </c>
      <c r="F698" t="s">
        <v>1871</v>
      </c>
      <c r="G698" t="s">
        <v>6885</v>
      </c>
      <c r="H698" t="s">
        <v>1758</v>
      </c>
      <c r="I698" t="s">
        <v>1872</v>
      </c>
    </row>
    <row r="699" spans="1:9" x14ac:dyDescent="0.2">
      <c r="A699" t="s">
        <v>6084</v>
      </c>
      <c r="B699">
        <v>13381</v>
      </c>
      <c r="C699" t="s">
        <v>4355</v>
      </c>
      <c r="D699" t="s">
        <v>1874</v>
      </c>
      <c r="E699" t="s">
        <v>4440</v>
      </c>
      <c r="F699" t="s">
        <v>1873</v>
      </c>
      <c r="G699" t="s">
        <v>6886</v>
      </c>
      <c r="H699" t="s">
        <v>1758</v>
      </c>
      <c r="I699" t="s">
        <v>1874</v>
      </c>
    </row>
    <row r="700" spans="1:9" x14ac:dyDescent="0.2">
      <c r="A700" t="s">
        <v>6091</v>
      </c>
      <c r="B700">
        <v>13382</v>
      </c>
      <c r="C700" t="s">
        <v>4355</v>
      </c>
      <c r="D700" t="s">
        <v>1876</v>
      </c>
      <c r="E700" t="s">
        <v>4440</v>
      </c>
      <c r="F700" t="s">
        <v>1875</v>
      </c>
      <c r="G700" t="s">
        <v>6887</v>
      </c>
      <c r="H700" t="s">
        <v>1758</v>
      </c>
      <c r="I700" t="s">
        <v>1876</v>
      </c>
    </row>
    <row r="701" spans="1:9" x14ac:dyDescent="0.2">
      <c r="A701" t="s">
        <v>6097</v>
      </c>
      <c r="B701">
        <v>13401</v>
      </c>
      <c r="C701" t="s">
        <v>4355</v>
      </c>
      <c r="D701" t="s">
        <v>1878</v>
      </c>
      <c r="E701" t="s">
        <v>4440</v>
      </c>
      <c r="F701" t="s">
        <v>1877</v>
      </c>
      <c r="G701" t="s">
        <v>6888</v>
      </c>
      <c r="H701" t="s">
        <v>1758</v>
      </c>
      <c r="I701" t="s">
        <v>1878</v>
      </c>
    </row>
    <row r="702" spans="1:9" x14ac:dyDescent="0.2">
      <c r="A702" t="s">
        <v>6103</v>
      </c>
      <c r="B702">
        <v>13402</v>
      </c>
      <c r="C702" t="s">
        <v>4355</v>
      </c>
      <c r="D702" t="s">
        <v>1880</v>
      </c>
      <c r="E702" t="s">
        <v>4440</v>
      </c>
      <c r="F702" t="s">
        <v>1879</v>
      </c>
      <c r="G702" t="s">
        <v>6889</v>
      </c>
      <c r="H702" t="s">
        <v>1758</v>
      </c>
      <c r="I702" t="s">
        <v>1880</v>
      </c>
    </row>
    <row r="703" spans="1:9" x14ac:dyDescent="0.2">
      <c r="A703" t="s">
        <v>6108</v>
      </c>
      <c r="B703">
        <v>13421</v>
      </c>
      <c r="C703" t="s">
        <v>4355</v>
      </c>
      <c r="D703" t="s">
        <v>1882</v>
      </c>
      <c r="E703" t="s">
        <v>4440</v>
      </c>
      <c r="F703" t="s">
        <v>1881</v>
      </c>
      <c r="G703" t="s">
        <v>6890</v>
      </c>
      <c r="H703" t="s">
        <v>1758</v>
      </c>
      <c r="I703" t="s">
        <v>1882</v>
      </c>
    </row>
    <row r="704" spans="1:9" x14ac:dyDescent="0.2">
      <c r="A704" t="s">
        <v>4405</v>
      </c>
      <c r="B704">
        <v>14000</v>
      </c>
      <c r="C704" t="s">
        <v>4356</v>
      </c>
      <c r="D704" t="s">
        <v>1884</v>
      </c>
      <c r="E704" t="s">
        <v>4391</v>
      </c>
      <c r="F704" t="s">
        <v>1883</v>
      </c>
      <c r="G704" t="s">
        <v>6891</v>
      </c>
      <c r="H704" t="s">
        <v>1884</v>
      </c>
    </row>
    <row r="705" spans="1:9" x14ac:dyDescent="0.2">
      <c r="A705" t="s">
        <v>4454</v>
      </c>
      <c r="B705">
        <v>14100</v>
      </c>
      <c r="C705" t="s">
        <v>4356</v>
      </c>
      <c r="D705" t="s">
        <v>1886</v>
      </c>
      <c r="E705" t="s">
        <v>4440</v>
      </c>
      <c r="F705" t="s">
        <v>1885</v>
      </c>
      <c r="G705" t="s">
        <v>6892</v>
      </c>
      <c r="H705" t="s">
        <v>1884</v>
      </c>
      <c r="I705" t="s">
        <v>1886</v>
      </c>
    </row>
    <row r="706" spans="1:9" x14ac:dyDescent="0.2">
      <c r="A706" t="s">
        <v>4502</v>
      </c>
      <c r="B706">
        <v>14130</v>
      </c>
      <c r="C706" t="s">
        <v>4356</v>
      </c>
      <c r="D706" t="s">
        <v>1888</v>
      </c>
      <c r="E706" t="s">
        <v>4440</v>
      </c>
      <c r="F706" t="s">
        <v>1887</v>
      </c>
      <c r="G706" t="s">
        <v>6893</v>
      </c>
      <c r="H706" t="s">
        <v>1884</v>
      </c>
      <c r="I706" t="s">
        <v>1888</v>
      </c>
    </row>
    <row r="707" spans="1:9" x14ac:dyDescent="0.2">
      <c r="A707" t="s">
        <v>4550</v>
      </c>
      <c r="B707">
        <v>14150</v>
      </c>
      <c r="C707" t="s">
        <v>4356</v>
      </c>
      <c r="D707" t="s">
        <v>1890</v>
      </c>
      <c r="E707" t="s">
        <v>4440</v>
      </c>
      <c r="F707" t="s">
        <v>1889</v>
      </c>
      <c r="G707" t="s">
        <v>6894</v>
      </c>
      <c r="H707" t="s">
        <v>1884</v>
      </c>
      <c r="I707" t="s">
        <v>1890</v>
      </c>
    </row>
    <row r="708" spans="1:9" x14ac:dyDescent="0.2">
      <c r="A708" t="s">
        <v>4598</v>
      </c>
      <c r="B708">
        <v>14201</v>
      </c>
      <c r="C708" t="s">
        <v>4356</v>
      </c>
      <c r="D708" t="s">
        <v>1892</v>
      </c>
      <c r="E708" t="s">
        <v>4440</v>
      </c>
      <c r="F708" t="s">
        <v>1891</v>
      </c>
      <c r="G708" t="s">
        <v>6895</v>
      </c>
      <c r="H708" t="s">
        <v>1884</v>
      </c>
      <c r="I708" t="s">
        <v>1892</v>
      </c>
    </row>
    <row r="709" spans="1:9" x14ac:dyDescent="0.2">
      <c r="A709" t="s">
        <v>4646</v>
      </c>
      <c r="B709">
        <v>14203</v>
      </c>
      <c r="C709" t="s">
        <v>4356</v>
      </c>
      <c r="D709" t="s">
        <v>1894</v>
      </c>
      <c r="E709" t="s">
        <v>4440</v>
      </c>
      <c r="F709" t="s">
        <v>1893</v>
      </c>
      <c r="G709" t="s">
        <v>6896</v>
      </c>
      <c r="H709" t="s">
        <v>1884</v>
      </c>
      <c r="I709" t="s">
        <v>1894</v>
      </c>
    </row>
    <row r="710" spans="1:9" x14ac:dyDescent="0.2">
      <c r="A710" t="s">
        <v>4694</v>
      </c>
      <c r="B710">
        <v>14204</v>
      </c>
      <c r="C710" t="s">
        <v>4356</v>
      </c>
      <c r="D710" t="s">
        <v>1896</v>
      </c>
      <c r="E710" t="s">
        <v>4440</v>
      </c>
      <c r="F710" t="s">
        <v>1895</v>
      </c>
      <c r="G710" t="s">
        <v>6897</v>
      </c>
      <c r="H710" t="s">
        <v>1884</v>
      </c>
      <c r="I710" t="s">
        <v>1896</v>
      </c>
    </row>
    <row r="711" spans="1:9" x14ac:dyDescent="0.2">
      <c r="A711" t="s">
        <v>4742</v>
      </c>
      <c r="B711">
        <v>14205</v>
      </c>
      <c r="C711" t="s">
        <v>4356</v>
      </c>
      <c r="D711" t="s">
        <v>1898</v>
      </c>
      <c r="E711" t="s">
        <v>4440</v>
      </c>
      <c r="F711" t="s">
        <v>1897</v>
      </c>
      <c r="G711" t="s">
        <v>6898</v>
      </c>
      <c r="H711" t="s">
        <v>1884</v>
      </c>
      <c r="I711" t="s">
        <v>1898</v>
      </c>
    </row>
    <row r="712" spans="1:9" x14ac:dyDescent="0.2">
      <c r="A712" t="s">
        <v>4790</v>
      </c>
      <c r="B712">
        <v>14206</v>
      </c>
      <c r="C712" t="s">
        <v>4356</v>
      </c>
      <c r="D712" t="s">
        <v>1900</v>
      </c>
      <c r="E712" t="s">
        <v>4440</v>
      </c>
      <c r="F712" t="s">
        <v>1899</v>
      </c>
      <c r="G712" t="s">
        <v>6899</v>
      </c>
      <c r="H712" t="s">
        <v>1884</v>
      </c>
      <c r="I712" t="s">
        <v>1900</v>
      </c>
    </row>
    <row r="713" spans="1:9" x14ac:dyDescent="0.2">
      <c r="A713" t="s">
        <v>4838</v>
      </c>
      <c r="B713">
        <v>14207</v>
      </c>
      <c r="C713" t="s">
        <v>4356</v>
      </c>
      <c r="D713" t="s">
        <v>1902</v>
      </c>
      <c r="E713" t="s">
        <v>4440</v>
      </c>
      <c r="F713" t="s">
        <v>1901</v>
      </c>
      <c r="G713" t="s">
        <v>6900</v>
      </c>
      <c r="H713" t="s">
        <v>1884</v>
      </c>
      <c r="I713" t="s">
        <v>1902</v>
      </c>
    </row>
    <row r="714" spans="1:9" x14ac:dyDescent="0.2">
      <c r="A714" t="s">
        <v>4886</v>
      </c>
      <c r="B714">
        <v>14208</v>
      </c>
      <c r="C714" t="s">
        <v>4356</v>
      </c>
      <c r="D714" t="s">
        <v>1904</v>
      </c>
      <c r="E714" t="s">
        <v>4440</v>
      </c>
      <c r="F714" t="s">
        <v>1903</v>
      </c>
      <c r="G714" t="s">
        <v>6901</v>
      </c>
      <c r="H714" t="s">
        <v>1884</v>
      </c>
      <c r="I714" t="s">
        <v>1904</v>
      </c>
    </row>
    <row r="715" spans="1:9" x14ac:dyDescent="0.2">
      <c r="A715" t="s">
        <v>4934</v>
      </c>
      <c r="B715">
        <v>14210</v>
      </c>
      <c r="C715" t="s">
        <v>4356</v>
      </c>
      <c r="D715" t="s">
        <v>1906</v>
      </c>
      <c r="E715" t="s">
        <v>4440</v>
      </c>
      <c r="F715" t="s">
        <v>1905</v>
      </c>
      <c r="G715" t="s">
        <v>6902</v>
      </c>
      <c r="H715" t="s">
        <v>1884</v>
      </c>
      <c r="I715" t="s">
        <v>1906</v>
      </c>
    </row>
    <row r="716" spans="1:9" x14ac:dyDescent="0.2">
      <c r="A716" t="s">
        <v>4982</v>
      </c>
      <c r="B716">
        <v>14211</v>
      </c>
      <c r="C716" t="s">
        <v>4356</v>
      </c>
      <c r="D716" t="s">
        <v>1908</v>
      </c>
      <c r="E716" t="s">
        <v>4440</v>
      </c>
      <c r="F716" t="s">
        <v>1907</v>
      </c>
      <c r="G716" t="s">
        <v>6903</v>
      </c>
      <c r="H716" t="s">
        <v>1884</v>
      </c>
      <c r="I716" t="s">
        <v>1908</v>
      </c>
    </row>
    <row r="717" spans="1:9" x14ac:dyDescent="0.2">
      <c r="A717" t="s">
        <v>5030</v>
      </c>
      <c r="B717">
        <v>14212</v>
      </c>
      <c r="C717" t="s">
        <v>4356</v>
      </c>
      <c r="D717" t="s">
        <v>1910</v>
      </c>
      <c r="E717" t="s">
        <v>4440</v>
      </c>
      <c r="F717" t="s">
        <v>1909</v>
      </c>
      <c r="G717" t="s">
        <v>6904</v>
      </c>
      <c r="H717" t="s">
        <v>1884</v>
      </c>
      <c r="I717" t="s">
        <v>1910</v>
      </c>
    </row>
    <row r="718" spans="1:9" x14ac:dyDescent="0.2">
      <c r="A718" t="s">
        <v>5078</v>
      </c>
      <c r="B718">
        <v>14213</v>
      </c>
      <c r="C718" t="s">
        <v>4356</v>
      </c>
      <c r="D718" t="s">
        <v>1912</v>
      </c>
      <c r="E718" t="s">
        <v>4440</v>
      </c>
      <c r="F718" t="s">
        <v>1911</v>
      </c>
      <c r="G718" t="s">
        <v>6905</v>
      </c>
      <c r="H718" t="s">
        <v>1884</v>
      </c>
      <c r="I718" t="s">
        <v>1912</v>
      </c>
    </row>
    <row r="719" spans="1:9" x14ac:dyDescent="0.2">
      <c r="A719" t="s">
        <v>5126</v>
      </c>
      <c r="B719">
        <v>14214</v>
      </c>
      <c r="C719" t="s">
        <v>4356</v>
      </c>
      <c r="D719" t="s">
        <v>1914</v>
      </c>
      <c r="E719" t="s">
        <v>4440</v>
      </c>
      <c r="F719" t="s">
        <v>1913</v>
      </c>
      <c r="G719" t="s">
        <v>6906</v>
      </c>
      <c r="H719" t="s">
        <v>1884</v>
      </c>
      <c r="I719" t="s">
        <v>1914</v>
      </c>
    </row>
    <row r="720" spans="1:9" x14ac:dyDescent="0.2">
      <c r="A720" t="s">
        <v>5174</v>
      </c>
      <c r="B720">
        <v>14215</v>
      </c>
      <c r="C720" t="s">
        <v>4356</v>
      </c>
      <c r="D720" t="s">
        <v>1916</v>
      </c>
      <c r="E720" t="s">
        <v>4440</v>
      </c>
      <c r="F720" t="s">
        <v>1915</v>
      </c>
      <c r="G720" t="s">
        <v>6907</v>
      </c>
      <c r="H720" t="s">
        <v>1884</v>
      </c>
      <c r="I720" t="s">
        <v>1916</v>
      </c>
    </row>
    <row r="721" spans="1:9" x14ac:dyDescent="0.2">
      <c r="A721" t="s">
        <v>5221</v>
      </c>
      <c r="B721">
        <v>14216</v>
      </c>
      <c r="C721" t="s">
        <v>4356</v>
      </c>
      <c r="D721" t="s">
        <v>1918</v>
      </c>
      <c r="E721" t="s">
        <v>4440</v>
      </c>
      <c r="F721" t="s">
        <v>1917</v>
      </c>
      <c r="G721" t="s">
        <v>6908</v>
      </c>
      <c r="H721" t="s">
        <v>1884</v>
      </c>
      <c r="I721" t="s">
        <v>1918</v>
      </c>
    </row>
    <row r="722" spans="1:9" x14ac:dyDescent="0.2">
      <c r="A722" t="s">
        <v>5268</v>
      </c>
      <c r="B722">
        <v>14217</v>
      </c>
      <c r="C722" t="s">
        <v>4356</v>
      </c>
      <c r="D722" t="s">
        <v>1920</v>
      </c>
      <c r="E722" t="s">
        <v>4440</v>
      </c>
      <c r="F722" t="s">
        <v>1919</v>
      </c>
      <c r="G722" t="s">
        <v>6909</v>
      </c>
      <c r="H722" t="s">
        <v>1884</v>
      </c>
      <c r="I722" t="s">
        <v>1920</v>
      </c>
    </row>
    <row r="723" spans="1:9" x14ac:dyDescent="0.2">
      <c r="A723" t="s">
        <v>5313</v>
      </c>
      <c r="B723">
        <v>14218</v>
      </c>
      <c r="C723" t="s">
        <v>4356</v>
      </c>
      <c r="D723" t="s">
        <v>1922</v>
      </c>
      <c r="E723" t="s">
        <v>4440</v>
      </c>
      <c r="F723" t="s">
        <v>1921</v>
      </c>
      <c r="G723" t="s">
        <v>6910</v>
      </c>
      <c r="H723" t="s">
        <v>1884</v>
      </c>
      <c r="I723" t="s">
        <v>1922</v>
      </c>
    </row>
    <row r="724" spans="1:9" x14ac:dyDescent="0.2">
      <c r="A724" t="s">
        <v>5357</v>
      </c>
      <c r="B724">
        <v>14301</v>
      </c>
      <c r="C724" t="s">
        <v>4356</v>
      </c>
      <c r="D724" t="s">
        <v>1924</v>
      </c>
      <c r="E724" t="s">
        <v>4440</v>
      </c>
      <c r="F724" t="s">
        <v>1923</v>
      </c>
      <c r="G724" t="s">
        <v>6911</v>
      </c>
      <c r="H724" t="s">
        <v>1884</v>
      </c>
      <c r="I724" t="s">
        <v>1924</v>
      </c>
    </row>
    <row r="725" spans="1:9" x14ac:dyDescent="0.2">
      <c r="A725" t="s">
        <v>5396</v>
      </c>
      <c r="B725">
        <v>14321</v>
      </c>
      <c r="C725" t="s">
        <v>4356</v>
      </c>
      <c r="D725" t="s">
        <v>1926</v>
      </c>
      <c r="E725" t="s">
        <v>4440</v>
      </c>
      <c r="F725" t="s">
        <v>1925</v>
      </c>
      <c r="G725" t="s">
        <v>6912</v>
      </c>
      <c r="H725" t="s">
        <v>1884</v>
      </c>
      <c r="I725" t="s">
        <v>1926</v>
      </c>
    </row>
    <row r="726" spans="1:9" x14ac:dyDescent="0.2">
      <c r="A726" t="s">
        <v>5433</v>
      </c>
      <c r="B726">
        <v>14341</v>
      </c>
      <c r="C726" t="s">
        <v>4356</v>
      </c>
      <c r="D726" t="s">
        <v>1928</v>
      </c>
      <c r="E726" t="s">
        <v>4440</v>
      </c>
      <c r="F726" t="s">
        <v>1927</v>
      </c>
      <c r="G726" t="s">
        <v>6913</v>
      </c>
      <c r="H726" t="s">
        <v>1884</v>
      </c>
      <c r="I726" t="s">
        <v>1928</v>
      </c>
    </row>
    <row r="727" spans="1:9" x14ac:dyDescent="0.2">
      <c r="A727" t="s">
        <v>5469</v>
      </c>
      <c r="B727">
        <v>14342</v>
      </c>
      <c r="C727" t="s">
        <v>4356</v>
      </c>
      <c r="D727" t="s">
        <v>1930</v>
      </c>
      <c r="E727" t="s">
        <v>4440</v>
      </c>
      <c r="F727" t="s">
        <v>1929</v>
      </c>
      <c r="G727" t="s">
        <v>6914</v>
      </c>
      <c r="H727" t="s">
        <v>1884</v>
      </c>
      <c r="I727" t="s">
        <v>1930</v>
      </c>
    </row>
    <row r="728" spans="1:9" x14ac:dyDescent="0.2">
      <c r="A728" t="s">
        <v>5505</v>
      </c>
      <c r="B728">
        <v>14361</v>
      </c>
      <c r="C728" t="s">
        <v>4356</v>
      </c>
      <c r="D728" t="s">
        <v>1932</v>
      </c>
      <c r="E728" t="s">
        <v>4440</v>
      </c>
      <c r="F728" t="s">
        <v>1931</v>
      </c>
      <c r="G728" t="s">
        <v>6915</v>
      </c>
      <c r="H728" t="s">
        <v>1884</v>
      </c>
      <c r="I728" t="s">
        <v>1932</v>
      </c>
    </row>
    <row r="729" spans="1:9" x14ac:dyDescent="0.2">
      <c r="A729" t="s">
        <v>5540</v>
      </c>
      <c r="B729">
        <v>14362</v>
      </c>
      <c r="C729" t="s">
        <v>4356</v>
      </c>
      <c r="D729" t="s">
        <v>1934</v>
      </c>
      <c r="E729" t="s">
        <v>4440</v>
      </c>
      <c r="F729" t="s">
        <v>1933</v>
      </c>
      <c r="G729" t="s">
        <v>6916</v>
      </c>
      <c r="H729" t="s">
        <v>1884</v>
      </c>
      <c r="I729" t="s">
        <v>1934</v>
      </c>
    </row>
    <row r="730" spans="1:9" x14ac:dyDescent="0.2">
      <c r="A730" t="s">
        <v>5572</v>
      </c>
      <c r="B730">
        <v>14363</v>
      </c>
      <c r="C730" t="s">
        <v>4356</v>
      </c>
      <c r="D730" t="s">
        <v>1936</v>
      </c>
      <c r="E730" t="s">
        <v>4440</v>
      </c>
      <c r="F730" t="s">
        <v>1935</v>
      </c>
      <c r="G730" t="s">
        <v>6917</v>
      </c>
      <c r="H730" t="s">
        <v>1884</v>
      </c>
      <c r="I730" t="s">
        <v>1936</v>
      </c>
    </row>
    <row r="731" spans="1:9" x14ac:dyDescent="0.2">
      <c r="A731" t="s">
        <v>5604</v>
      </c>
      <c r="B731">
        <v>14364</v>
      </c>
      <c r="C731" t="s">
        <v>4356</v>
      </c>
      <c r="D731" t="s">
        <v>1938</v>
      </c>
      <c r="E731" t="s">
        <v>4440</v>
      </c>
      <c r="F731" t="s">
        <v>1937</v>
      </c>
      <c r="G731" t="s">
        <v>6918</v>
      </c>
      <c r="H731" t="s">
        <v>1884</v>
      </c>
      <c r="I731" t="s">
        <v>1938</v>
      </c>
    </row>
    <row r="732" spans="1:9" x14ac:dyDescent="0.2">
      <c r="A732" t="s">
        <v>5634</v>
      </c>
      <c r="B732">
        <v>14366</v>
      </c>
      <c r="C732" t="s">
        <v>4356</v>
      </c>
      <c r="D732" t="s">
        <v>1940</v>
      </c>
      <c r="E732" t="s">
        <v>4440</v>
      </c>
      <c r="F732" t="s">
        <v>1939</v>
      </c>
      <c r="G732" t="s">
        <v>6919</v>
      </c>
      <c r="H732" t="s">
        <v>1884</v>
      </c>
      <c r="I732" t="s">
        <v>1940</v>
      </c>
    </row>
    <row r="733" spans="1:9" x14ac:dyDescent="0.2">
      <c r="A733" t="s">
        <v>5662</v>
      </c>
      <c r="B733">
        <v>14382</v>
      </c>
      <c r="C733" t="s">
        <v>4356</v>
      </c>
      <c r="D733" t="s">
        <v>1942</v>
      </c>
      <c r="E733" t="s">
        <v>4440</v>
      </c>
      <c r="F733" t="s">
        <v>1941</v>
      </c>
      <c r="G733" t="s">
        <v>6920</v>
      </c>
      <c r="H733" t="s">
        <v>1884</v>
      </c>
      <c r="I733" t="s">
        <v>1942</v>
      </c>
    </row>
    <row r="734" spans="1:9" x14ac:dyDescent="0.2">
      <c r="A734" t="s">
        <v>5690</v>
      </c>
      <c r="B734">
        <v>14383</v>
      </c>
      <c r="C734" t="s">
        <v>4356</v>
      </c>
      <c r="D734" t="s">
        <v>1944</v>
      </c>
      <c r="E734" t="s">
        <v>4440</v>
      </c>
      <c r="F734" t="s">
        <v>1943</v>
      </c>
      <c r="G734" t="s">
        <v>6921</v>
      </c>
      <c r="H734" t="s">
        <v>1884</v>
      </c>
      <c r="I734" t="s">
        <v>1944</v>
      </c>
    </row>
    <row r="735" spans="1:9" x14ac:dyDescent="0.2">
      <c r="A735" t="s">
        <v>5717</v>
      </c>
      <c r="B735">
        <v>14384</v>
      </c>
      <c r="C735" t="s">
        <v>4356</v>
      </c>
      <c r="D735" t="s">
        <v>1946</v>
      </c>
      <c r="E735" t="s">
        <v>4440</v>
      </c>
      <c r="F735" t="s">
        <v>1945</v>
      </c>
      <c r="G735" t="s">
        <v>6922</v>
      </c>
      <c r="H735" t="s">
        <v>1884</v>
      </c>
      <c r="I735" t="s">
        <v>1946</v>
      </c>
    </row>
    <row r="736" spans="1:9" x14ac:dyDescent="0.2">
      <c r="A736" t="s">
        <v>5742</v>
      </c>
      <c r="B736">
        <v>14401</v>
      </c>
      <c r="C736" t="s">
        <v>4356</v>
      </c>
      <c r="D736" t="s">
        <v>1948</v>
      </c>
      <c r="E736" t="s">
        <v>4440</v>
      </c>
      <c r="F736" t="s">
        <v>1947</v>
      </c>
      <c r="G736" t="s">
        <v>6923</v>
      </c>
      <c r="H736" t="s">
        <v>1884</v>
      </c>
      <c r="I736" t="s">
        <v>1948</v>
      </c>
    </row>
    <row r="737" spans="1:9" x14ac:dyDescent="0.2">
      <c r="A737" t="s">
        <v>5767</v>
      </c>
      <c r="B737">
        <v>14402</v>
      </c>
      <c r="C737" t="s">
        <v>4356</v>
      </c>
      <c r="D737" t="s">
        <v>1950</v>
      </c>
      <c r="E737" t="s">
        <v>4440</v>
      </c>
      <c r="F737" t="s">
        <v>1949</v>
      </c>
      <c r="G737" t="s">
        <v>6924</v>
      </c>
      <c r="H737" t="s">
        <v>1884</v>
      </c>
      <c r="I737" t="s">
        <v>1950</v>
      </c>
    </row>
    <row r="738" spans="1:9" x14ac:dyDescent="0.2">
      <c r="A738" t="s">
        <v>4406</v>
      </c>
      <c r="B738">
        <v>15000</v>
      </c>
      <c r="C738" t="s">
        <v>4357</v>
      </c>
      <c r="D738" t="s">
        <v>1952</v>
      </c>
      <c r="E738" t="s">
        <v>4391</v>
      </c>
      <c r="F738" t="s">
        <v>1951</v>
      </c>
      <c r="G738" t="s">
        <v>6925</v>
      </c>
      <c r="H738" t="s">
        <v>1952</v>
      </c>
    </row>
    <row r="739" spans="1:9" x14ac:dyDescent="0.2">
      <c r="A739" t="s">
        <v>4455</v>
      </c>
      <c r="B739">
        <v>15100</v>
      </c>
      <c r="C739" t="s">
        <v>4357</v>
      </c>
      <c r="D739" t="s">
        <v>1954</v>
      </c>
      <c r="E739" t="s">
        <v>4440</v>
      </c>
      <c r="F739" t="s">
        <v>1953</v>
      </c>
      <c r="G739" t="s">
        <v>6926</v>
      </c>
      <c r="H739" t="s">
        <v>1952</v>
      </c>
      <c r="I739" t="s">
        <v>1954</v>
      </c>
    </row>
    <row r="740" spans="1:9" x14ac:dyDescent="0.2">
      <c r="A740" t="s">
        <v>4503</v>
      </c>
      <c r="B740">
        <v>15202</v>
      </c>
      <c r="C740" t="s">
        <v>4357</v>
      </c>
      <c r="D740" t="s">
        <v>1956</v>
      </c>
      <c r="E740" t="s">
        <v>4440</v>
      </c>
      <c r="F740" t="s">
        <v>1955</v>
      </c>
      <c r="G740" t="s">
        <v>6927</v>
      </c>
      <c r="H740" t="s">
        <v>1952</v>
      </c>
      <c r="I740" t="s">
        <v>1956</v>
      </c>
    </row>
    <row r="741" spans="1:9" x14ac:dyDescent="0.2">
      <c r="A741" t="s">
        <v>4551</v>
      </c>
      <c r="B741">
        <v>15204</v>
      </c>
      <c r="C741" t="s">
        <v>4357</v>
      </c>
      <c r="D741" t="s">
        <v>1958</v>
      </c>
      <c r="E741" t="s">
        <v>4440</v>
      </c>
      <c r="F741" t="s">
        <v>1957</v>
      </c>
      <c r="G741" t="s">
        <v>6928</v>
      </c>
      <c r="H741" t="s">
        <v>1952</v>
      </c>
      <c r="I741" t="s">
        <v>1958</v>
      </c>
    </row>
    <row r="742" spans="1:9" x14ac:dyDescent="0.2">
      <c r="A742" t="s">
        <v>4599</v>
      </c>
      <c r="B742">
        <v>15205</v>
      </c>
      <c r="C742" t="s">
        <v>4357</v>
      </c>
      <c r="D742" t="s">
        <v>1960</v>
      </c>
      <c r="E742" t="s">
        <v>4440</v>
      </c>
      <c r="F742" t="s">
        <v>1959</v>
      </c>
      <c r="G742" t="s">
        <v>6929</v>
      </c>
      <c r="H742" t="s">
        <v>1952</v>
      </c>
      <c r="I742" t="s">
        <v>1960</v>
      </c>
    </row>
    <row r="743" spans="1:9" x14ac:dyDescent="0.2">
      <c r="A743" t="s">
        <v>4647</v>
      </c>
      <c r="B743">
        <v>15206</v>
      </c>
      <c r="C743" t="s">
        <v>4357</v>
      </c>
      <c r="D743" t="s">
        <v>1962</v>
      </c>
      <c r="E743" t="s">
        <v>4440</v>
      </c>
      <c r="F743" t="s">
        <v>1961</v>
      </c>
      <c r="G743" t="s">
        <v>6930</v>
      </c>
      <c r="H743" t="s">
        <v>1952</v>
      </c>
      <c r="I743" t="s">
        <v>1962</v>
      </c>
    </row>
    <row r="744" spans="1:9" x14ac:dyDescent="0.2">
      <c r="A744" t="s">
        <v>4695</v>
      </c>
      <c r="B744">
        <v>15208</v>
      </c>
      <c r="C744" t="s">
        <v>4357</v>
      </c>
      <c r="D744" t="s">
        <v>1964</v>
      </c>
      <c r="E744" t="s">
        <v>4440</v>
      </c>
      <c r="F744" t="s">
        <v>1963</v>
      </c>
      <c r="G744" t="s">
        <v>6931</v>
      </c>
      <c r="H744" t="s">
        <v>1952</v>
      </c>
      <c r="I744" t="s">
        <v>1964</v>
      </c>
    </row>
    <row r="745" spans="1:9" x14ac:dyDescent="0.2">
      <c r="A745" t="s">
        <v>4743</v>
      </c>
      <c r="B745">
        <v>15209</v>
      </c>
      <c r="C745" t="s">
        <v>4357</v>
      </c>
      <c r="D745" t="s">
        <v>1966</v>
      </c>
      <c r="E745" t="s">
        <v>4440</v>
      </c>
      <c r="F745" t="s">
        <v>1965</v>
      </c>
      <c r="G745" t="s">
        <v>6932</v>
      </c>
      <c r="H745" t="s">
        <v>1952</v>
      </c>
      <c r="I745" t="s">
        <v>1966</v>
      </c>
    </row>
    <row r="746" spans="1:9" x14ac:dyDescent="0.2">
      <c r="A746" t="s">
        <v>4791</v>
      </c>
      <c r="B746">
        <v>15210</v>
      </c>
      <c r="C746" t="s">
        <v>4357</v>
      </c>
      <c r="D746" t="s">
        <v>1968</v>
      </c>
      <c r="E746" t="s">
        <v>4440</v>
      </c>
      <c r="F746" t="s">
        <v>1967</v>
      </c>
      <c r="G746" t="s">
        <v>6933</v>
      </c>
      <c r="H746" t="s">
        <v>1952</v>
      </c>
      <c r="I746" t="s">
        <v>1968</v>
      </c>
    </row>
    <row r="747" spans="1:9" x14ac:dyDescent="0.2">
      <c r="A747" t="s">
        <v>4839</v>
      </c>
      <c r="B747">
        <v>15211</v>
      </c>
      <c r="C747" t="s">
        <v>4357</v>
      </c>
      <c r="D747" t="s">
        <v>1970</v>
      </c>
      <c r="E747" t="s">
        <v>4440</v>
      </c>
      <c r="F747" t="s">
        <v>1969</v>
      </c>
      <c r="G747" t="s">
        <v>6934</v>
      </c>
      <c r="H747" t="s">
        <v>1952</v>
      </c>
      <c r="I747" t="s">
        <v>1970</v>
      </c>
    </row>
    <row r="748" spans="1:9" x14ac:dyDescent="0.2">
      <c r="A748" t="s">
        <v>4887</v>
      </c>
      <c r="B748">
        <v>15212</v>
      </c>
      <c r="C748" t="s">
        <v>4357</v>
      </c>
      <c r="D748" t="s">
        <v>1972</v>
      </c>
      <c r="E748" t="s">
        <v>4440</v>
      </c>
      <c r="F748" t="s">
        <v>1971</v>
      </c>
      <c r="G748" t="s">
        <v>6935</v>
      </c>
      <c r="H748" t="s">
        <v>1952</v>
      </c>
      <c r="I748" t="s">
        <v>1972</v>
      </c>
    </row>
    <row r="749" spans="1:9" x14ac:dyDescent="0.2">
      <c r="A749" t="s">
        <v>4935</v>
      </c>
      <c r="B749">
        <v>15213</v>
      </c>
      <c r="C749" t="s">
        <v>4357</v>
      </c>
      <c r="D749" t="s">
        <v>1974</v>
      </c>
      <c r="E749" t="s">
        <v>4440</v>
      </c>
      <c r="F749" t="s">
        <v>1973</v>
      </c>
      <c r="G749" t="s">
        <v>6936</v>
      </c>
      <c r="H749" t="s">
        <v>1952</v>
      </c>
      <c r="I749" t="s">
        <v>1974</v>
      </c>
    </row>
    <row r="750" spans="1:9" x14ac:dyDescent="0.2">
      <c r="A750" t="s">
        <v>4983</v>
      </c>
      <c r="B750">
        <v>15216</v>
      </c>
      <c r="C750" t="s">
        <v>4357</v>
      </c>
      <c r="D750" t="s">
        <v>1976</v>
      </c>
      <c r="E750" t="s">
        <v>4440</v>
      </c>
      <c r="F750" t="s">
        <v>1975</v>
      </c>
      <c r="G750" t="s">
        <v>6937</v>
      </c>
      <c r="H750" t="s">
        <v>1952</v>
      </c>
      <c r="I750" t="s">
        <v>1976</v>
      </c>
    </row>
    <row r="751" spans="1:9" x14ac:dyDescent="0.2">
      <c r="A751" t="s">
        <v>5031</v>
      </c>
      <c r="B751">
        <v>15217</v>
      </c>
      <c r="C751" t="s">
        <v>4357</v>
      </c>
      <c r="D751" t="s">
        <v>1978</v>
      </c>
      <c r="E751" t="s">
        <v>4440</v>
      </c>
      <c r="F751" t="s">
        <v>1977</v>
      </c>
      <c r="G751" t="s">
        <v>6938</v>
      </c>
      <c r="H751" t="s">
        <v>1952</v>
      </c>
      <c r="I751" t="s">
        <v>1978</v>
      </c>
    </row>
    <row r="752" spans="1:9" x14ac:dyDescent="0.2">
      <c r="A752" t="s">
        <v>5079</v>
      </c>
      <c r="B752">
        <v>15218</v>
      </c>
      <c r="C752" t="s">
        <v>4357</v>
      </c>
      <c r="D752" t="s">
        <v>1980</v>
      </c>
      <c r="E752" t="s">
        <v>4440</v>
      </c>
      <c r="F752" t="s">
        <v>1979</v>
      </c>
      <c r="G752" t="s">
        <v>6939</v>
      </c>
      <c r="H752" t="s">
        <v>1952</v>
      </c>
      <c r="I752" t="s">
        <v>1980</v>
      </c>
    </row>
    <row r="753" spans="1:9" x14ac:dyDescent="0.2">
      <c r="A753" t="s">
        <v>5127</v>
      </c>
      <c r="B753">
        <v>15222</v>
      </c>
      <c r="C753" t="s">
        <v>4357</v>
      </c>
      <c r="D753" t="s">
        <v>1982</v>
      </c>
      <c r="E753" t="s">
        <v>4440</v>
      </c>
      <c r="F753" t="s">
        <v>1981</v>
      </c>
      <c r="G753" t="s">
        <v>6940</v>
      </c>
      <c r="H753" t="s">
        <v>1952</v>
      </c>
      <c r="I753" t="s">
        <v>1982</v>
      </c>
    </row>
    <row r="754" spans="1:9" x14ac:dyDescent="0.2">
      <c r="A754" t="s">
        <v>5175</v>
      </c>
      <c r="B754">
        <v>15223</v>
      </c>
      <c r="C754" t="s">
        <v>4357</v>
      </c>
      <c r="D754" t="s">
        <v>1984</v>
      </c>
      <c r="E754" t="s">
        <v>4440</v>
      </c>
      <c r="F754" t="s">
        <v>1983</v>
      </c>
      <c r="G754" t="s">
        <v>6941</v>
      </c>
      <c r="H754" t="s">
        <v>1952</v>
      </c>
      <c r="I754" t="s">
        <v>1984</v>
      </c>
    </row>
    <row r="755" spans="1:9" x14ac:dyDescent="0.2">
      <c r="A755" t="s">
        <v>5222</v>
      </c>
      <c r="B755">
        <v>15224</v>
      </c>
      <c r="C755" t="s">
        <v>4357</v>
      </c>
      <c r="D755" t="s">
        <v>1986</v>
      </c>
      <c r="E755" t="s">
        <v>4440</v>
      </c>
      <c r="F755" t="s">
        <v>1985</v>
      </c>
      <c r="G755" t="s">
        <v>6942</v>
      </c>
      <c r="H755" t="s">
        <v>1952</v>
      </c>
      <c r="I755" t="s">
        <v>1986</v>
      </c>
    </row>
    <row r="756" spans="1:9" x14ac:dyDescent="0.2">
      <c r="A756" t="s">
        <v>5269</v>
      </c>
      <c r="B756">
        <v>15225</v>
      </c>
      <c r="C756" t="s">
        <v>4357</v>
      </c>
      <c r="D756" t="s">
        <v>1988</v>
      </c>
      <c r="E756" t="s">
        <v>4440</v>
      </c>
      <c r="F756" t="s">
        <v>1987</v>
      </c>
      <c r="G756" t="s">
        <v>6943</v>
      </c>
      <c r="H756" t="s">
        <v>1952</v>
      </c>
      <c r="I756" t="s">
        <v>1988</v>
      </c>
    </row>
    <row r="757" spans="1:9" x14ac:dyDescent="0.2">
      <c r="A757" t="s">
        <v>5314</v>
      </c>
      <c r="B757">
        <v>15226</v>
      </c>
      <c r="C757" t="s">
        <v>4357</v>
      </c>
      <c r="D757" t="s">
        <v>1990</v>
      </c>
      <c r="E757" t="s">
        <v>4440</v>
      </c>
      <c r="F757" t="s">
        <v>1989</v>
      </c>
      <c r="G757" t="s">
        <v>6944</v>
      </c>
      <c r="H757" t="s">
        <v>1952</v>
      </c>
      <c r="I757" t="s">
        <v>1990</v>
      </c>
    </row>
    <row r="758" spans="1:9" x14ac:dyDescent="0.2">
      <c r="A758" t="s">
        <v>5358</v>
      </c>
      <c r="B758">
        <v>15227</v>
      </c>
      <c r="C758" t="s">
        <v>4357</v>
      </c>
      <c r="D758" t="s">
        <v>1992</v>
      </c>
      <c r="E758" t="s">
        <v>4440</v>
      </c>
      <c r="F758" t="s">
        <v>1991</v>
      </c>
      <c r="G758" t="s">
        <v>6945</v>
      </c>
      <c r="H758" t="s">
        <v>1952</v>
      </c>
      <c r="I758" t="s">
        <v>1992</v>
      </c>
    </row>
    <row r="759" spans="1:9" x14ac:dyDescent="0.2">
      <c r="A759" t="s">
        <v>5397</v>
      </c>
      <c r="B759">
        <v>15307</v>
      </c>
      <c r="C759" t="s">
        <v>4357</v>
      </c>
      <c r="D759" t="s">
        <v>1994</v>
      </c>
      <c r="E759" t="s">
        <v>4440</v>
      </c>
      <c r="F759" t="s">
        <v>1993</v>
      </c>
      <c r="G759" t="s">
        <v>6946</v>
      </c>
      <c r="H759" t="s">
        <v>1952</v>
      </c>
      <c r="I759" t="s">
        <v>1994</v>
      </c>
    </row>
    <row r="760" spans="1:9" x14ac:dyDescent="0.2">
      <c r="A760" t="s">
        <v>5434</v>
      </c>
      <c r="B760">
        <v>15342</v>
      </c>
      <c r="C760" t="s">
        <v>4357</v>
      </c>
      <c r="D760" t="s">
        <v>1996</v>
      </c>
      <c r="E760" t="s">
        <v>4440</v>
      </c>
      <c r="F760" t="s">
        <v>1995</v>
      </c>
      <c r="G760" t="s">
        <v>6947</v>
      </c>
      <c r="H760" t="s">
        <v>1952</v>
      </c>
      <c r="I760" t="s">
        <v>1996</v>
      </c>
    </row>
    <row r="761" spans="1:9" x14ac:dyDescent="0.2">
      <c r="A761" t="s">
        <v>5470</v>
      </c>
      <c r="B761">
        <v>15361</v>
      </c>
      <c r="C761" t="s">
        <v>4357</v>
      </c>
      <c r="D761" t="s">
        <v>1998</v>
      </c>
      <c r="E761" t="s">
        <v>4440</v>
      </c>
      <c r="F761" t="s">
        <v>1997</v>
      </c>
      <c r="G761" t="s">
        <v>6948</v>
      </c>
      <c r="H761" t="s">
        <v>1952</v>
      </c>
      <c r="I761" t="s">
        <v>1998</v>
      </c>
    </row>
    <row r="762" spans="1:9" x14ac:dyDescent="0.2">
      <c r="A762" t="s">
        <v>5506</v>
      </c>
      <c r="B762">
        <v>15385</v>
      </c>
      <c r="C762" t="s">
        <v>4357</v>
      </c>
      <c r="D762" t="s">
        <v>2000</v>
      </c>
      <c r="E762" t="s">
        <v>4440</v>
      </c>
      <c r="F762" t="s">
        <v>1999</v>
      </c>
      <c r="G762" t="s">
        <v>6949</v>
      </c>
      <c r="H762" t="s">
        <v>1952</v>
      </c>
      <c r="I762" t="s">
        <v>2000</v>
      </c>
    </row>
    <row r="763" spans="1:9" x14ac:dyDescent="0.2">
      <c r="A763" t="s">
        <v>5541</v>
      </c>
      <c r="B763">
        <v>15405</v>
      </c>
      <c r="C763" t="s">
        <v>4357</v>
      </c>
      <c r="D763" t="s">
        <v>2002</v>
      </c>
      <c r="E763" t="s">
        <v>4440</v>
      </c>
      <c r="F763" t="s">
        <v>2001</v>
      </c>
      <c r="G763" t="s">
        <v>6950</v>
      </c>
      <c r="H763" t="s">
        <v>1952</v>
      </c>
      <c r="I763" t="s">
        <v>2002</v>
      </c>
    </row>
    <row r="764" spans="1:9" x14ac:dyDescent="0.2">
      <c r="A764" t="s">
        <v>5573</v>
      </c>
      <c r="B764">
        <v>15461</v>
      </c>
      <c r="C764" t="s">
        <v>4357</v>
      </c>
      <c r="D764" t="s">
        <v>2004</v>
      </c>
      <c r="E764" t="s">
        <v>4440</v>
      </c>
      <c r="F764" t="s">
        <v>2003</v>
      </c>
      <c r="G764" t="s">
        <v>6951</v>
      </c>
      <c r="H764" t="s">
        <v>1952</v>
      </c>
      <c r="I764" t="s">
        <v>2004</v>
      </c>
    </row>
    <row r="765" spans="1:9" x14ac:dyDescent="0.2">
      <c r="A765" t="s">
        <v>5605</v>
      </c>
      <c r="B765">
        <v>15482</v>
      </c>
      <c r="C765" t="s">
        <v>4357</v>
      </c>
      <c r="D765" t="s">
        <v>2006</v>
      </c>
      <c r="E765" t="s">
        <v>4440</v>
      </c>
      <c r="F765" t="s">
        <v>2005</v>
      </c>
      <c r="G765" t="s">
        <v>6952</v>
      </c>
      <c r="H765" t="s">
        <v>1952</v>
      </c>
      <c r="I765" t="s">
        <v>2006</v>
      </c>
    </row>
    <row r="766" spans="1:9" x14ac:dyDescent="0.2">
      <c r="A766" t="s">
        <v>5635</v>
      </c>
      <c r="B766">
        <v>15504</v>
      </c>
      <c r="C766" t="s">
        <v>4357</v>
      </c>
      <c r="D766" t="s">
        <v>2008</v>
      </c>
      <c r="E766" t="s">
        <v>4440</v>
      </c>
      <c r="F766" t="s">
        <v>2007</v>
      </c>
      <c r="G766" t="s">
        <v>6953</v>
      </c>
      <c r="H766" t="s">
        <v>1952</v>
      </c>
      <c r="I766" t="s">
        <v>2008</v>
      </c>
    </row>
    <row r="767" spans="1:9" x14ac:dyDescent="0.2">
      <c r="A767" t="s">
        <v>5663</v>
      </c>
      <c r="B767">
        <v>15581</v>
      </c>
      <c r="C767" t="s">
        <v>4357</v>
      </c>
      <c r="D767" t="s">
        <v>2010</v>
      </c>
      <c r="E767" t="s">
        <v>4440</v>
      </c>
      <c r="F767" t="s">
        <v>2009</v>
      </c>
      <c r="G767" t="s">
        <v>6954</v>
      </c>
      <c r="H767" t="s">
        <v>1952</v>
      </c>
      <c r="I767" t="s">
        <v>2010</v>
      </c>
    </row>
    <row r="768" spans="1:9" x14ac:dyDescent="0.2">
      <c r="A768" t="s">
        <v>5691</v>
      </c>
      <c r="B768">
        <v>15586</v>
      </c>
      <c r="C768" t="s">
        <v>4357</v>
      </c>
      <c r="D768" t="s">
        <v>2012</v>
      </c>
      <c r="E768" t="s">
        <v>4440</v>
      </c>
      <c r="F768" t="s">
        <v>2011</v>
      </c>
      <c r="G768" t="s">
        <v>6955</v>
      </c>
      <c r="H768" t="s">
        <v>1952</v>
      </c>
      <c r="I768" t="s">
        <v>2012</v>
      </c>
    </row>
    <row r="769" spans="1:9" x14ac:dyDescent="0.2">
      <c r="A769" t="s">
        <v>4407</v>
      </c>
      <c r="B769">
        <v>16000</v>
      </c>
      <c r="C769" t="s">
        <v>4358</v>
      </c>
      <c r="D769" t="s">
        <v>2014</v>
      </c>
      <c r="E769" t="s">
        <v>4391</v>
      </c>
      <c r="F769" t="s">
        <v>2013</v>
      </c>
      <c r="G769" t="s">
        <v>6956</v>
      </c>
      <c r="H769" t="s">
        <v>2014</v>
      </c>
    </row>
    <row r="770" spans="1:9" x14ac:dyDescent="0.2">
      <c r="A770" t="s">
        <v>4456</v>
      </c>
      <c r="B770">
        <v>16201</v>
      </c>
      <c r="C770" t="s">
        <v>4358</v>
      </c>
      <c r="D770" t="s">
        <v>2016</v>
      </c>
      <c r="E770" t="s">
        <v>4440</v>
      </c>
      <c r="F770" t="s">
        <v>2015</v>
      </c>
      <c r="G770" t="s">
        <v>6957</v>
      </c>
      <c r="H770" t="s">
        <v>2014</v>
      </c>
      <c r="I770" t="s">
        <v>2016</v>
      </c>
    </row>
    <row r="771" spans="1:9" x14ac:dyDescent="0.2">
      <c r="A771" t="s">
        <v>4504</v>
      </c>
      <c r="B771">
        <v>16202</v>
      </c>
      <c r="C771" t="s">
        <v>4358</v>
      </c>
      <c r="D771" t="s">
        <v>2018</v>
      </c>
      <c r="E771" t="s">
        <v>4440</v>
      </c>
      <c r="F771" t="s">
        <v>2017</v>
      </c>
      <c r="G771" t="s">
        <v>6958</v>
      </c>
      <c r="H771" t="s">
        <v>2014</v>
      </c>
      <c r="I771" t="s">
        <v>2018</v>
      </c>
    </row>
    <row r="772" spans="1:9" x14ac:dyDescent="0.2">
      <c r="A772" t="s">
        <v>4552</v>
      </c>
      <c r="B772">
        <v>16204</v>
      </c>
      <c r="C772" t="s">
        <v>4358</v>
      </c>
      <c r="D772" t="s">
        <v>2020</v>
      </c>
      <c r="E772" t="s">
        <v>4440</v>
      </c>
      <c r="F772" t="s">
        <v>2019</v>
      </c>
      <c r="G772" t="s">
        <v>6959</v>
      </c>
      <c r="H772" t="s">
        <v>2014</v>
      </c>
      <c r="I772" t="s">
        <v>2020</v>
      </c>
    </row>
    <row r="773" spans="1:9" x14ac:dyDescent="0.2">
      <c r="A773" t="s">
        <v>4600</v>
      </c>
      <c r="B773">
        <v>16205</v>
      </c>
      <c r="C773" t="s">
        <v>4358</v>
      </c>
      <c r="D773" t="s">
        <v>2022</v>
      </c>
      <c r="E773" t="s">
        <v>4440</v>
      </c>
      <c r="F773" t="s">
        <v>2021</v>
      </c>
      <c r="G773" t="s">
        <v>6960</v>
      </c>
      <c r="H773" t="s">
        <v>2014</v>
      </c>
      <c r="I773" t="s">
        <v>2022</v>
      </c>
    </row>
    <row r="774" spans="1:9" x14ac:dyDescent="0.2">
      <c r="A774" t="s">
        <v>4648</v>
      </c>
      <c r="B774">
        <v>16206</v>
      </c>
      <c r="C774" t="s">
        <v>4358</v>
      </c>
      <c r="D774" t="s">
        <v>2024</v>
      </c>
      <c r="E774" t="s">
        <v>4440</v>
      </c>
      <c r="F774" t="s">
        <v>2023</v>
      </c>
      <c r="G774" t="s">
        <v>6961</v>
      </c>
      <c r="H774" t="s">
        <v>2014</v>
      </c>
      <c r="I774" t="s">
        <v>2024</v>
      </c>
    </row>
    <row r="775" spans="1:9" x14ac:dyDescent="0.2">
      <c r="A775" t="s">
        <v>4696</v>
      </c>
      <c r="B775">
        <v>16207</v>
      </c>
      <c r="C775" t="s">
        <v>4358</v>
      </c>
      <c r="D775" t="s">
        <v>2026</v>
      </c>
      <c r="E775" t="s">
        <v>4440</v>
      </c>
      <c r="F775" t="s">
        <v>2025</v>
      </c>
      <c r="G775" t="s">
        <v>6962</v>
      </c>
      <c r="H775" t="s">
        <v>2014</v>
      </c>
      <c r="I775" t="s">
        <v>2026</v>
      </c>
    </row>
    <row r="776" spans="1:9" x14ac:dyDescent="0.2">
      <c r="A776" t="s">
        <v>4744</v>
      </c>
      <c r="B776">
        <v>16208</v>
      </c>
      <c r="C776" t="s">
        <v>4358</v>
      </c>
      <c r="D776" t="s">
        <v>2028</v>
      </c>
      <c r="E776" t="s">
        <v>4440</v>
      </c>
      <c r="F776" t="s">
        <v>2027</v>
      </c>
      <c r="G776" t="s">
        <v>6963</v>
      </c>
      <c r="H776" t="s">
        <v>2014</v>
      </c>
      <c r="I776" t="s">
        <v>2028</v>
      </c>
    </row>
    <row r="777" spans="1:9" x14ac:dyDescent="0.2">
      <c r="A777" t="s">
        <v>4792</v>
      </c>
      <c r="B777">
        <v>16209</v>
      </c>
      <c r="C777" t="s">
        <v>4358</v>
      </c>
      <c r="D777" t="s">
        <v>2030</v>
      </c>
      <c r="E777" t="s">
        <v>4440</v>
      </c>
      <c r="F777" t="s">
        <v>2029</v>
      </c>
      <c r="G777" t="s">
        <v>6964</v>
      </c>
      <c r="H777" t="s">
        <v>2014</v>
      </c>
      <c r="I777" t="s">
        <v>2030</v>
      </c>
    </row>
    <row r="778" spans="1:9" x14ac:dyDescent="0.2">
      <c r="A778" t="s">
        <v>4840</v>
      </c>
      <c r="B778">
        <v>16210</v>
      </c>
      <c r="C778" t="s">
        <v>4358</v>
      </c>
      <c r="D778" t="s">
        <v>2032</v>
      </c>
      <c r="E778" t="s">
        <v>4440</v>
      </c>
      <c r="F778" t="s">
        <v>2031</v>
      </c>
      <c r="G778" t="s">
        <v>6965</v>
      </c>
      <c r="H778" t="s">
        <v>2014</v>
      </c>
      <c r="I778" t="s">
        <v>2032</v>
      </c>
    </row>
    <row r="779" spans="1:9" x14ac:dyDescent="0.2">
      <c r="A779" t="s">
        <v>4888</v>
      </c>
      <c r="B779">
        <v>16211</v>
      </c>
      <c r="C779" t="s">
        <v>4358</v>
      </c>
      <c r="D779" t="s">
        <v>2034</v>
      </c>
      <c r="E779" t="s">
        <v>4440</v>
      </c>
      <c r="F779" t="s">
        <v>2033</v>
      </c>
      <c r="G779" t="s">
        <v>6966</v>
      </c>
      <c r="H779" t="s">
        <v>2014</v>
      </c>
      <c r="I779" t="s">
        <v>2034</v>
      </c>
    </row>
    <row r="780" spans="1:9" x14ac:dyDescent="0.2">
      <c r="A780" t="s">
        <v>4936</v>
      </c>
      <c r="B780">
        <v>16321</v>
      </c>
      <c r="C780" t="s">
        <v>4358</v>
      </c>
      <c r="D780" t="s">
        <v>2036</v>
      </c>
      <c r="E780" t="s">
        <v>4440</v>
      </c>
      <c r="F780" t="s">
        <v>2035</v>
      </c>
      <c r="G780" t="s">
        <v>6967</v>
      </c>
      <c r="H780" t="s">
        <v>2014</v>
      </c>
      <c r="I780" t="s">
        <v>2036</v>
      </c>
    </row>
    <row r="781" spans="1:9" x14ac:dyDescent="0.2">
      <c r="A781" t="s">
        <v>4984</v>
      </c>
      <c r="B781">
        <v>16322</v>
      </c>
      <c r="C781" t="s">
        <v>4358</v>
      </c>
      <c r="D781" t="s">
        <v>2038</v>
      </c>
      <c r="E781" t="s">
        <v>4440</v>
      </c>
      <c r="F781" t="s">
        <v>2037</v>
      </c>
      <c r="G781" t="s">
        <v>6968</v>
      </c>
      <c r="H781" t="s">
        <v>2014</v>
      </c>
      <c r="I781" t="s">
        <v>2038</v>
      </c>
    </row>
    <row r="782" spans="1:9" x14ac:dyDescent="0.2">
      <c r="A782" t="s">
        <v>5032</v>
      </c>
      <c r="B782">
        <v>16323</v>
      </c>
      <c r="C782" t="s">
        <v>4358</v>
      </c>
      <c r="D782" t="s">
        <v>2040</v>
      </c>
      <c r="E782" t="s">
        <v>4440</v>
      </c>
      <c r="F782" t="s">
        <v>2039</v>
      </c>
      <c r="G782" t="s">
        <v>6969</v>
      </c>
      <c r="H782" t="s">
        <v>2014</v>
      </c>
      <c r="I782" t="s">
        <v>2040</v>
      </c>
    </row>
    <row r="783" spans="1:9" x14ac:dyDescent="0.2">
      <c r="A783" t="s">
        <v>5080</v>
      </c>
      <c r="B783">
        <v>16342</v>
      </c>
      <c r="C783" t="s">
        <v>4358</v>
      </c>
      <c r="D783" t="s">
        <v>2042</v>
      </c>
      <c r="E783" t="s">
        <v>4440</v>
      </c>
      <c r="F783" t="s">
        <v>2041</v>
      </c>
      <c r="G783" t="s">
        <v>6970</v>
      </c>
      <c r="H783" t="s">
        <v>2014</v>
      </c>
      <c r="I783" t="s">
        <v>2042</v>
      </c>
    </row>
    <row r="784" spans="1:9" x14ac:dyDescent="0.2">
      <c r="A784" t="s">
        <v>5128</v>
      </c>
      <c r="B784">
        <v>16343</v>
      </c>
      <c r="C784" t="s">
        <v>4358</v>
      </c>
      <c r="D784" t="s">
        <v>1154</v>
      </c>
      <c r="E784" t="s">
        <v>4440</v>
      </c>
      <c r="F784" t="s">
        <v>2043</v>
      </c>
      <c r="G784" t="s">
        <v>6971</v>
      </c>
      <c r="H784" t="s">
        <v>2014</v>
      </c>
      <c r="I784" t="s">
        <v>1154</v>
      </c>
    </row>
    <row r="785" spans="1:9" x14ac:dyDescent="0.2">
      <c r="A785" t="s">
        <v>4408</v>
      </c>
      <c r="B785">
        <v>17000</v>
      </c>
      <c r="C785" t="s">
        <v>4359</v>
      </c>
      <c r="D785" t="s">
        <v>2045</v>
      </c>
      <c r="E785" t="s">
        <v>4391</v>
      </c>
      <c r="F785" t="s">
        <v>2044</v>
      </c>
      <c r="G785" t="s">
        <v>6972</v>
      </c>
      <c r="H785" t="s">
        <v>2045</v>
      </c>
    </row>
    <row r="786" spans="1:9" x14ac:dyDescent="0.2">
      <c r="A786" t="s">
        <v>4457</v>
      </c>
      <c r="B786">
        <v>17201</v>
      </c>
      <c r="C786" t="s">
        <v>4359</v>
      </c>
      <c r="D786" t="s">
        <v>2047</v>
      </c>
      <c r="E786" t="s">
        <v>4440</v>
      </c>
      <c r="F786" t="s">
        <v>2046</v>
      </c>
      <c r="G786" t="s">
        <v>6973</v>
      </c>
      <c r="H786" t="s">
        <v>2045</v>
      </c>
      <c r="I786" t="s">
        <v>2047</v>
      </c>
    </row>
    <row r="787" spans="1:9" x14ac:dyDescent="0.2">
      <c r="A787" t="s">
        <v>4505</v>
      </c>
      <c r="B787">
        <v>17202</v>
      </c>
      <c r="C787" t="s">
        <v>4359</v>
      </c>
      <c r="D787" t="s">
        <v>2049</v>
      </c>
      <c r="E787" t="s">
        <v>4440</v>
      </c>
      <c r="F787" t="s">
        <v>2048</v>
      </c>
      <c r="G787" t="s">
        <v>6974</v>
      </c>
      <c r="H787" t="s">
        <v>2045</v>
      </c>
      <c r="I787" t="s">
        <v>2049</v>
      </c>
    </row>
    <row r="788" spans="1:9" x14ac:dyDescent="0.2">
      <c r="A788" t="s">
        <v>4553</v>
      </c>
      <c r="B788">
        <v>17203</v>
      </c>
      <c r="C788" t="s">
        <v>4359</v>
      </c>
      <c r="D788" t="s">
        <v>2051</v>
      </c>
      <c r="E788" t="s">
        <v>4440</v>
      </c>
      <c r="F788" t="s">
        <v>2050</v>
      </c>
      <c r="G788" t="s">
        <v>6975</v>
      </c>
      <c r="H788" t="s">
        <v>2045</v>
      </c>
      <c r="I788" t="s">
        <v>2051</v>
      </c>
    </row>
    <row r="789" spans="1:9" x14ac:dyDescent="0.2">
      <c r="A789" t="s">
        <v>4601</v>
      </c>
      <c r="B789">
        <v>17204</v>
      </c>
      <c r="C789" t="s">
        <v>4359</v>
      </c>
      <c r="D789" t="s">
        <v>2053</v>
      </c>
      <c r="E789" t="s">
        <v>4440</v>
      </c>
      <c r="F789" t="s">
        <v>2052</v>
      </c>
      <c r="G789" t="s">
        <v>6976</v>
      </c>
      <c r="H789" t="s">
        <v>2045</v>
      </c>
      <c r="I789" t="s">
        <v>2053</v>
      </c>
    </row>
    <row r="790" spans="1:9" x14ac:dyDescent="0.2">
      <c r="A790" t="s">
        <v>4649</v>
      </c>
      <c r="B790">
        <v>17205</v>
      </c>
      <c r="C790" t="s">
        <v>4359</v>
      </c>
      <c r="D790" t="s">
        <v>2055</v>
      </c>
      <c r="E790" t="s">
        <v>4440</v>
      </c>
      <c r="F790" t="s">
        <v>2054</v>
      </c>
      <c r="G790" t="s">
        <v>6977</v>
      </c>
      <c r="H790" t="s">
        <v>2045</v>
      </c>
      <c r="I790" t="s">
        <v>2055</v>
      </c>
    </row>
    <row r="791" spans="1:9" x14ac:dyDescent="0.2">
      <c r="A791" t="s">
        <v>4697</v>
      </c>
      <c r="B791">
        <v>17206</v>
      </c>
      <c r="C791" t="s">
        <v>4359</v>
      </c>
      <c r="D791" t="s">
        <v>2057</v>
      </c>
      <c r="E791" t="s">
        <v>4440</v>
      </c>
      <c r="F791" t="s">
        <v>2056</v>
      </c>
      <c r="G791" t="s">
        <v>6978</v>
      </c>
      <c r="H791" t="s">
        <v>2045</v>
      </c>
      <c r="I791" t="s">
        <v>2057</v>
      </c>
    </row>
    <row r="792" spans="1:9" x14ac:dyDescent="0.2">
      <c r="A792" t="s">
        <v>4745</v>
      </c>
      <c r="B792">
        <v>17207</v>
      </c>
      <c r="C792" t="s">
        <v>4359</v>
      </c>
      <c r="D792" t="s">
        <v>2059</v>
      </c>
      <c r="E792" t="s">
        <v>4440</v>
      </c>
      <c r="F792" t="s">
        <v>2058</v>
      </c>
      <c r="G792" t="s">
        <v>6979</v>
      </c>
      <c r="H792" t="s">
        <v>2045</v>
      </c>
      <c r="I792" t="s">
        <v>2059</v>
      </c>
    </row>
    <row r="793" spans="1:9" x14ac:dyDescent="0.2">
      <c r="A793" t="s">
        <v>4793</v>
      </c>
      <c r="B793">
        <v>17209</v>
      </c>
      <c r="C793" t="s">
        <v>4359</v>
      </c>
      <c r="D793" t="s">
        <v>2061</v>
      </c>
      <c r="E793" t="s">
        <v>4440</v>
      </c>
      <c r="F793" t="s">
        <v>2060</v>
      </c>
      <c r="G793" t="s">
        <v>6980</v>
      </c>
      <c r="H793" t="s">
        <v>2045</v>
      </c>
      <c r="I793" t="s">
        <v>2061</v>
      </c>
    </row>
    <row r="794" spans="1:9" x14ac:dyDescent="0.2">
      <c r="A794" t="s">
        <v>4841</v>
      </c>
      <c r="B794">
        <v>17210</v>
      </c>
      <c r="C794" t="s">
        <v>4359</v>
      </c>
      <c r="D794" t="s">
        <v>2063</v>
      </c>
      <c r="E794" t="s">
        <v>4440</v>
      </c>
      <c r="F794" t="s">
        <v>2062</v>
      </c>
      <c r="G794" t="s">
        <v>6981</v>
      </c>
      <c r="H794" t="s">
        <v>2045</v>
      </c>
      <c r="I794" t="s">
        <v>2063</v>
      </c>
    </row>
    <row r="795" spans="1:9" x14ac:dyDescent="0.2">
      <c r="A795" t="s">
        <v>4889</v>
      </c>
      <c r="B795">
        <v>17211</v>
      </c>
      <c r="C795" t="s">
        <v>4359</v>
      </c>
      <c r="D795" t="s">
        <v>2065</v>
      </c>
      <c r="E795" t="s">
        <v>4440</v>
      </c>
      <c r="F795" t="s">
        <v>2064</v>
      </c>
      <c r="G795" t="s">
        <v>6982</v>
      </c>
      <c r="H795" t="s">
        <v>2045</v>
      </c>
      <c r="I795" t="s">
        <v>2065</v>
      </c>
    </row>
    <row r="796" spans="1:9" x14ac:dyDescent="0.2">
      <c r="A796" t="s">
        <v>4937</v>
      </c>
      <c r="B796">
        <v>17212</v>
      </c>
      <c r="C796" t="s">
        <v>4359</v>
      </c>
      <c r="D796" t="s">
        <v>2067</v>
      </c>
      <c r="E796" t="s">
        <v>4440</v>
      </c>
      <c r="F796" t="s">
        <v>2066</v>
      </c>
      <c r="G796" t="s">
        <v>6983</v>
      </c>
      <c r="H796" t="s">
        <v>2045</v>
      </c>
      <c r="I796" t="s">
        <v>2067</v>
      </c>
    </row>
    <row r="797" spans="1:9" x14ac:dyDescent="0.2">
      <c r="A797" t="s">
        <v>4985</v>
      </c>
      <c r="B797">
        <v>17324</v>
      </c>
      <c r="C797" t="s">
        <v>4359</v>
      </c>
      <c r="D797" t="s">
        <v>2069</v>
      </c>
      <c r="E797" t="s">
        <v>4440</v>
      </c>
      <c r="F797" t="s">
        <v>2068</v>
      </c>
      <c r="G797" t="s">
        <v>6984</v>
      </c>
      <c r="H797" t="s">
        <v>2045</v>
      </c>
      <c r="I797" t="s">
        <v>2069</v>
      </c>
    </row>
    <row r="798" spans="1:9" x14ac:dyDescent="0.2">
      <c r="A798" t="s">
        <v>5033</v>
      </c>
      <c r="B798">
        <v>17361</v>
      </c>
      <c r="C798" t="s">
        <v>4359</v>
      </c>
      <c r="D798" t="s">
        <v>2071</v>
      </c>
      <c r="E798" t="s">
        <v>4440</v>
      </c>
      <c r="F798" t="s">
        <v>2070</v>
      </c>
      <c r="G798" t="s">
        <v>6985</v>
      </c>
      <c r="H798" t="s">
        <v>2045</v>
      </c>
      <c r="I798" t="s">
        <v>2071</v>
      </c>
    </row>
    <row r="799" spans="1:9" x14ac:dyDescent="0.2">
      <c r="A799" t="s">
        <v>5081</v>
      </c>
      <c r="B799">
        <v>17365</v>
      </c>
      <c r="C799" t="s">
        <v>4359</v>
      </c>
      <c r="D799" t="s">
        <v>2073</v>
      </c>
      <c r="E799" t="s">
        <v>4440</v>
      </c>
      <c r="F799" t="s">
        <v>2072</v>
      </c>
      <c r="G799" t="s">
        <v>6986</v>
      </c>
      <c r="H799" t="s">
        <v>2045</v>
      </c>
      <c r="I799" t="s">
        <v>2073</v>
      </c>
    </row>
    <row r="800" spans="1:9" x14ac:dyDescent="0.2">
      <c r="A800" t="s">
        <v>5129</v>
      </c>
      <c r="B800">
        <v>17384</v>
      </c>
      <c r="C800" t="s">
        <v>4359</v>
      </c>
      <c r="D800" t="s">
        <v>2075</v>
      </c>
      <c r="E800" t="s">
        <v>4440</v>
      </c>
      <c r="F800" t="s">
        <v>2074</v>
      </c>
      <c r="G800" t="s">
        <v>6987</v>
      </c>
      <c r="H800" t="s">
        <v>2045</v>
      </c>
      <c r="I800" t="s">
        <v>2075</v>
      </c>
    </row>
    <row r="801" spans="1:9" x14ac:dyDescent="0.2">
      <c r="A801" t="s">
        <v>5176</v>
      </c>
      <c r="B801">
        <v>17386</v>
      </c>
      <c r="C801" t="s">
        <v>4359</v>
      </c>
      <c r="D801" t="s">
        <v>2077</v>
      </c>
      <c r="E801" t="s">
        <v>4440</v>
      </c>
      <c r="F801" t="s">
        <v>2076</v>
      </c>
      <c r="G801" t="s">
        <v>6988</v>
      </c>
      <c r="H801" t="s">
        <v>2045</v>
      </c>
      <c r="I801" t="s">
        <v>2077</v>
      </c>
    </row>
    <row r="802" spans="1:9" x14ac:dyDescent="0.2">
      <c r="A802" t="s">
        <v>5223</v>
      </c>
      <c r="B802">
        <v>17407</v>
      </c>
      <c r="C802" t="s">
        <v>4359</v>
      </c>
      <c r="D802" t="s">
        <v>2079</v>
      </c>
      <c r="E802" t="s">
        <v>4440</v>
      </c>
      <c r="F802" t="s">
        <v>2078</v>
      </c>
      <c r="G802" t="s">
        <v>6989</v>
      </c>
      <c r="H802" t="s">
        <v>2045</v>
      </c>
      <c r="I802" t="s">
        <v>2079</v>
      </c>
    </row>
    <row r="803" spans="1:9" x14ac:dyDescent="0.2">
      <c r="A803" t="s">
        <v>5270</v>
      </c>
      <c r="B803">
        <v>17461</v>
      </c>
      <c r="C803" t="s">
        <v>4359</v>
      </c>
      <c r="D803" t="s">
        <v>2081</v>
      </c>
      <c r="E803" t="s">
        <v>4440</v>
      </c>
      <c r="F803" t="s">
        <v>2080</v>
      </c>
      <c r="G803" t="s">
        <v>6990</v>
      </c>
      <c r="H803" t="s">
        <v>2045</v>
      </c>
      <c r="I803" t="s">
        <v>2081</v>
      </c>
    </row>
    <row r="804" spans="1:9" x14ac:dyDescent="0.2">
      <c r="A804" t="s">
        <v>5315</v>
      </c>
      <c r="B804">
        <v>17463</v>
      </c>
      <c r="C804" t="s">
        <v>4359</v>
      </c>
      <c r="D804" t="s">
        <v>2083</v>
      </c>
      <c r="E804" t="s">
        <v>4440</v>
      </c>
      <c r="F804" t="s">
        <v>2082</v>
      </c>
      <c r="G804" t="s">
        <v>6991</v>
      </c>
      <c r="H804" t="s">
        <v>2045</v>
      </c>
      <c r="I804" t="s">
        <v>2083</v>
      </c>
    </row>
    <row r="805" spans="1:9" x14ac:dyDescent="0.2">
      <c r="A805" t="s">
        <v>4409</v>
      </c>
      <c r="B805">
        <v>18000</v>
      </c>
      <c r="C805" t="s">
        <v>4360</v>
      </c>
      <c r="D805" t="s">
        <v>2085</v>
      </c>
      <c r="E805" t="s">
        <v>4391</v>
      </c>
      <c r="F805" t="s">
        <v>2084</v>
      </c>
      <c r="G805" t="s">
        <v>6992</v>
      </c>
      <c r="H805" t="s">
        <v>2085</v>
      </c>
    </row>
    <row r="806" spans="1:9" x14ac:dyDescent="0.2">
      <c r="A806" t="s">
        <v>4458</v>
      </c>
      <c r="B806">
        <v>18201</v>
      </c>
      <c r="C806" t="s">
        <v>4360</v>
      </c>
      <c r="D806" t="s">
        <v>2087</v>
      </c>
      <c r="E806" t="s">
        <v>4440</v>
      </c>
      <c r="F806" t="s">
        <v>2086</v>
      </c>
      <c r="G806" t="s">
        <v>6993</v>
      </c>
      <c r="H806" t="s">
        <v>2085</v>
      </c>
      <c r="I806" t="s">
        <v>2087</v>
      </c>
    </row>
    <row r="807" spans="1:9" x14ac:dyDescent="0.2">
      <c r="A807" t="s">
        <v>4506</v>
      </c>
      <c r="B807">
        <v>18202</v>
      </c>
      <c r="C807" t="s">
        <v>4360</v>
      </c>
      <c r="D807" t="s">
        <v>2089</v>
      </c>
      <c r="E807" t="s">
        <v>4440</v>
      </c>
      <c r="F807" t="s">
        <v>2088</v>
      </c>
      <c r="G807" t="s">
        <v>6994</v>
      </c>
      <c r="H807" t="s">
        <v>2085</v>
      </c>
      <c r="I807" t="s">
        <v>2089</v>
      </c>
    </row>
    <row r="808" spans="1:9" x14ac:dyDescent="0.2">
      <c r="A808" t="s">
        <v>4554</v>
      </c>
      <c r="B808">
        <v>18204</v>
      </c>
      <c r="C808" t="s">
        <v>4360</v>
      </c>
      <c r="D808" t="s">
        <v>2091</v>
      </c>
      <c r="E808" t="s">
        <v>4440</v>
      </c>
      <c r="F808" t="s">
        <v>2090</v>
      </c>
      <c r="G808" t="s">
        <v>6995</v>
      </c>
      <c r="H808" t="s">
        <v>2085</v>
      </c>
      <c r="I808" t="s">
        <v>2091</v>
      </c>
    </row>
    <row r="809" spans="1:9" x14ac:dyDescent="0.2">
      <c r="A809" t="s">
        <v>4602</v>
      </c>
      <c r="B809">
        <v>18205</v>
      </c>
      <c r="C809" t="s">
        <v>4360</v>
      </c>
      <c r="D809" t="s">
        <v>2093</v>
      </c>
      <c r="E809" t="s">
        <v>4440</v>
      </c>
      <c r="F809" t="s">
        <v>2092</v>
      </c>
      <c r="G809" t="s">
        <v>6996</v>
      </c>
      <c r="H809" t="s">
        <v>2085</v>
      </c>
      <c r="I809" t="s">
        <v>2093</v>
      </c>
    </row>
    <row r="810" spans="1:9" x14ac:dyDescent="0.2">
      <c r="A810" t="s">
        <v>4650</v>
      </c>
      <c r="B810">
        <v>18206</v>
      </c>
      <c r="C810" t="s">
        <v>4360</v>
      </c>
      <c r="D810" t="s">
        <v>2095</v>
      </c>
      <c r="E810" t="s">
        <v>4440</v>
      </c>
      <c r="F810" t="s">
        <v>2094</v>
      </c>
      <c r="G810" t="s">
        <v>6997</v>
      </c>
      <c r="H810" t="s">
        <v>2085</v>
      </c>
      <c r="I810" t="s">
        <v>2095</v>
      </c>
    </row>
    <row r="811" spans="1:9" x14ac:dyDescent="0.2">
      <c r="A811" t="s">
        <v>4698</v>
      </c>
      <c r="B811">
        <v>18207</v>
      </c>
      <c r="C811" t="s">
        <v>4360</v>
      </c>
      <c r="D811" t="s">
        <v>2097</v>
      </c>
      <c r="E811" t="s">
        <v>4440</v>
      </c>
      <c r="F811" t="s">
        <v>2096</v>
      </c>
      <c r="G811" t="s">
        <v>6998</v>
      </c>
      <c r="H811" t="s">
        <v>2085</v>
      </c>
      <c r="I811" t="s">
        <v>2097</v>
      </c>
    </row>
    <row r="812" spans="1:9" x14ac:dyDescent="0.2">
      <c r="A812" t="s">
        <v>4746</v>
      </c>
      <c r="B812">
        <v>18208</v>
      </c>
      <c r="C812" t="s">
        <v>4360</v>
      </c>
      <c r="D812" t="s">
        <v>2099</v>
      </c>
      <c r="E812" t="s">
        <v>4440</v>
      </c>
      <c r="F812" t="s">
        <v>2098</v>
      </c>
      <c r="G812" t="s">
        <v>6999</v>
      </c>
      <c r="H812" t="s">
        <v>2085</v>
      </c>
      <c r="I812" t="s">
        <v>2099</v>
      </c>
    </row>
    <row r="813" spans="1:9" x14ac:dyDescent="0.2">
      <c r="A813" t="s">
        <v>4794</v>
      </c>
      <c r="B813">
        <v>18209</v>
      </c>
      <c r="C813" t="s">
        <v>4360</v>
      </c>
      <c r="D813" t="s">
        <v>2101</v>
      </c>
      <c r="E813" t="s">
        <v>4440</v>
      </c>
      <c r="F813" t="s">
        <v>2100</v>
      </c>
      <c r="G813" t="s">
        <v>7000</v>
      </c>
      <c r="H813" t="s">
        <v>2085</v>
      </c>
      <c r="I813" t="s">
        <v>2101</v>
      </c>
    </row>
    <row r="814" spans="1:9" x14ac:dyDescent="0.2">
      <c r="A814" t="s">
        <v>4842</v>
      </c>
      <c r="B814">
        <v>18210</v>
      </c>
      <c r="C814" t="s">
        <v>4360</v>
      </c>
      <c r="D814" t="s">
        <v>2103</v>
      </c>
      <c r="E814" t="s">
        <v>4440</v>
      </c>
      <c r="F814" t="s">
        <v>2102</v>
      </c>
      <c r="G814" t="s">
        <v>7001</v>
      </c>
      <c r="H814" t="s">
        <v>2085</v>
      </c>
      <c r="I814" t="s">
        <v>2103</v>
      </c>
    </row>
    <row r="815" spans="1:9" x14ac:dyDescent="0.2">
      <c r="A815" t="s">
        <v>4890</v>
      </c>
      <c r="B815">
        <v>18322</v>
      </c>
      <c r="C815" t="s">
        <v>4360</v>
      </c>
      <c r="D815" t="s">
        <v>2105</v>
      </c>
      <c r="E815" t="s">
        <v>4440</v>
      </c>
      <c r="F815" t="s">
        <v>2104</v>
      </c>
      <c r="G815" t="s">
        <v>7002</v>
      </c>
      <c r="H815" t="s">
        <v>2085</v>
      </c>
      <c r="I815" t="s">
        <v>2105</v>
      </c>
    </row>
    <row r="816" spans="1:9" x14ac:dyDescent="0.2">
      <c r="A816" t="s">
        <v>4938</v>
      </c>
      <c r="B816">
        <v>18382</v>
      </c>
      <c r="C816" t="s">
        <v>4360</v>
      </c>
      <c r="D816" t="s">
        <v>810</v>
      </c>
      <c r="E816" t="s">
        <v>4440</v>
      </c>
      <c r="F816" t="s">
        <v>2106</v>
      </c>
      <c r="G816" t="s">
        <v>7003</v>
      </c>
      <c r="H816" t="s">
        <v>2085</v>
      </c>
      <c r="I816" t="s">
        <v>810</v>
      </c>
    </row>
    <row r="817" spans="1:9" x14ac:dyDescent="0.2">
      <c r="A817" t="s">
        <v>4986</v>
      </c>
      <c r="B817">
        <v>18404</v>
      </c>
      <c r="C817" t="s">
        <v>4360</v>
      </c>
      <c r="D817" t="s">
        <v>2108</v>
      </c>
      <c r="E817" t="s">
        <v>4440</v>
      </c>
      <c r="F817" t="s">
        <v>2107</v>
      </c>
      <c r="G817" t="s">
        <v>7004</v>
      </c>
      <c r="H817" t="s">
        <v>2085</v>
      </c>
      <c r="I817" t="s">
        <v>2108</v>
      </c>
    </row>
    <row r="818" spans="1:9" x14ac:dyDescent="0.2">
      <c r="A818" t="s">
        <v>5034</v>
      </c>
      <c r="B818">
        <v>18423</v>
      </c>
      <c r="C818" t="s">
        <v>4360</v>
      </c>
      <c r="D818" t="s">
        <v>2110</v>
      </c>
      <c r="E818" t="s">
        <v>4440</v>
      </c>
      <c r="F818" t="s">
        <v>2109</v>
      </c>
      <c r="G818" t="s">
        <v>7005</v>
      </c>
      <c r="H818" t="s">
        <v>2085</v>
      </c>
      <c r="I818" t="s">
        <v>2110</v>
      </c>
    </row>
    <row r="819" spans="1:9" x14ac:dyDescent="0.2">
      <c r="A819" t="s">
        <v>5082</v>
      </c>
      <c r="B819">
        <v>18442</v>
      </c>
      <c r="C819" t="s">
        <v>4360</v>
      </c>
      <c r="D819" t="s">
        <v>2112</v>
      </c>
      <c r="E819" t="s">
        <v>4440</v>
      </c>
      <c r="F819" t="s">
        <v>2111</v>
      </c>
      <c r="G819" t="s">
        <v>7006</v>
      </c>
      <c r="H819" t="s">
        <v>2085</v>
      </c>
      <c r="I819" t="s">
        <v>2112</v>
      </c>
    </row>
    <row r="820" spans="1:9" x14ac:dyDescent="0.2">
      <c r="A820" t="s">
        <v>5130</v>
      </c>
      <c r="B820">
        <v>18481</v>
      </c>
      <c r="C820" t="s">
        <v>4360</v>
      </c>
      <c r="D820" t="s">
        <v>2114</v>
      </c>
      <c r="E820" t="s">
        <v>4440</v>
      </c>
      <c r="F820" t="s">
        <v>2113</v>
      </c>
      <c r="G820" t="s">
        <v>7007</v>
      </c>
      <c r="H820" t="s">
        <v>2085</v>
      </c>
      <c r="I820" t="s">
        <v>2114</v>
      </c>
    </row>
    <row r="821" spans="1:9" x14ac:dyDescent="0.2">
      <c r="A821" t="s">
        <v>5177</v>
      </c>
      <c r="B821">
        <v>18483</v>
      </c>
      <c r="C821" t="s">
        <v>4360</v>
      </c>
      <c r="D821" t="s">
        <v>2116</v>
      </c>
      <c r="E821" t="s">
        <v>4440</v>
      </c>
      <c r="F821" t="s">
        <v>2115</v>
      </c>
      <c r="G821" t="s">
        <v>7008</v>
      </c>
      <c r="H821" t="s">
        <v>2085</v>
      </c>
      <c r="I821" t="s">
        <v>2116</v>
      </c>
    </row>
    <row r="822" spans="1:9" x14ac:dyDescent="0.2">
      <c r="A822" t="s">
        <v>5224</v>
      </c>
      <c r="B822">
        <v>18501</v>
      </c>
      <c r="C822" t="s">
        <v>4360</v>
      </c>
      <c r="D822" t="s">
        <v>2118</v>
      </c>
      <c r="E822" t="s">
        <v>4440</v>
      </c>
      <c r="F822" t="s">
        <v>2117</v>
      </c>
      <c r="G822" t="s">
        <v>7009</v>
      </c>
      <c r="H822" t="s">
        <v>2085</v>
      </c>
      <c r="I822" t="s">
        <v>2118</v>
      </c>
    </row>
    <row r="823" spans="1:9" x14ac:dyDescent="0.2">
      <c r="A823" t="s">
        <v>4410</v>
      </c>
      <c r="B823">
        <v>19000</v>
      </c>
      <c r="C823" t="s">
        <v>4361</v>
      </c>
      <c r="D823" t="s">
        <v>2120</v>
      </c>
      <c r="E823" t="s">
        <v>4391</v>
      </c>
      <c r="F823" t="s">
        <v>2119</v>
      </c>
      <c r="G823" t="s">
        <v>7010</v>
      </c>
      <c r="H823" t="s">
        <v>2120</v>
      </c>
    </row>
    <row r="824" spans="1:9" x14ac:dyDescent="0.2">
      <c r="A824" t="s">
        <v>4459</v>
      </c>
      <c r="B824">
        <v>19201</v>
      </c>
      <c r="C824" t="s">
        <v>4361</v>
      </c>
      <c r="D824" t="s">
        <v>2122</v>
      </c>
      <c r="E824" t="s">
        <v>4440</v>
      </c>
      <c r="F824" t="s">
        <v>2121</v>
      </c>
      <c r="G824" t="s">
        <v>7011</v>
      </c>
      <c r="H824" t="s">
        <v>2120</v>
      </c>
      <c r="I824" t="s">
        <v>2122</v>
      </c>
    </row>
    <row r="825" spans="1:9" x14ac:dyDescent="0.2">
      <c r="A825" t="s">
        <v>4507</v>
      </c>
      <c r="B825">
        <v>19202</v>
      </c>
      <c r="C825" t="s">
        <v>4361</v>
      </c>
      <c r="D825" t="s">
        <v>2124</v>
      </c>
      <c r="E825" t="s">
        <v>4440</v>
      </c>
      <c r="F825" t="s">
        <v>2123</v>
      </c>
      <c r="G825" t="s">
        <v>7012</v>
      </c>
      <c r="H825" t="s">
        <v>2120</v>
      </c>
      <c r="I825" t="s">
        <v>2124</v>
      </c>
    </row>
    <row r="826" spans="1:9" x14ac:dyDescent="0.2">
      <c r="A826" t="s">
        <v>4555</v>
      </c>
      <c r="B826">
        <v>19204</v>
      </c>
      <c r="C826" t="s">
        <v>4361</v>
      </c>
      <c r="D826" t="s">
        <v>2126</v>
      </c>
      <c r="E826" t="s">
        <v>4440</v>
      </c>
      <c r="F826" t="s">
        <v>2125</v>
      </c>
      <c r="G826" t="s">
        <v>7013</v>
      </c>
      <c r="H826" t="s">
        <v>2120</v>
      </c>
      <c r="I826" t="s">
        <v>2126</v>
      </c>
    </row>
    <row r="827" spans="1:9" x14ac:dyDescent="0.2">
      <c r="A827" t="s">
        <v>4603</v>
      </c>
      <c r="B827">
        <v>19205</v>
      </c>
      <c r="C827" t="s">
        <v>4361</v>
      </c>
      <c r="D827" t="s">
        <v>2128</v>
      </c>
      <c r="E827" t="s">
        <v>4440</v>
      </c>
      <c r="F827" t="s">
        <v>2127</v>
      </c>
      <c r="G827" t="s">
        <v>7014</v>
      </c>
      <c r="H827" t="s">
        <v>2120</v>
      </c>
      <c r="I827" t="s">
        <v>2128</v>
      </c>
    </row>
    <row r="828" spans="1:9" x14ac:dyDescent="0.2">
      <c r="A828" t="s">
        <v>4651</v>
      </c>
      <c r="B828">
        <v>19206</v>
      </c>
      <c r="C828" t="s">
        <v>4361</v>
      </c>
      <c r="D828" t="s">
        <v>2130</v>
      </c>
      <c r="E828" t="s">
        <v>4440</v>
      </c>
      <c r="F828" t="s">
        <v>2129</v>
      </c>
      <c r="G828" t="s">
        <v>7015</v>
      </c>
      <c r="H828" t="s">
        <v>2120</v>
      </c>
      <c r="I828" t="s">
        <v>2130</v>
      </c>
    </row>
    <row r="829" spans="1:9" x14ac:dyDescent="0.2">
      <c r="A829" t="s">
        <v>4699</v>
      </c>
      <c r="B829">
        <v>19207</v>
      </c>
      <c r="C829" t="s">
        <v>4361</v>
      </c>
      <c r="D829" t="s">
        <v>2132</v>
      </c>
      <c r="E829" t="s">
        <v>4440</v>
      </c>
      <c r="F829" t="s">
        <v>2131</v>
      </c>
      <c r="G829" t="s">
        <v>7016</v>
      </c>
      <c r="H829" t="s">
        <v>2120</v>
      </c>
      <c r="I829" t="s">
        <v>2132</v>
      </c>
    </row>
    <row r="830" spans="1:9" x14ac:dyDescent="0.2">
      <c r="A830" t="s">
        <v>4747</v>
      </c>
      <c r="B830">
        <v>19208</v>
      </c>
      <c r="C830" t="s">
        <v>4361</v>
      </c>
      <c r="D830" t="s">
        <v>2134</v>
      </c>
      <c r="E830" t="s">
        <v>4440</v>
      </c>
      <c r="F830" t="s">
        <v>2133</v>
      </c>
      <c r="G830" t="s">
        <v>7017</v>
      </c>
      <c r="H830" t="s">
        <v>2120</v>
      </c>
      <c r="I830" t="s">
        <v>2134</v>
      </c>
    </row>
    <row r="831" spans="1:9" x14ac:dyDescent="0.2">
      <c r="A831" t="s">
        <v>4795</v>
      </c>
      <c r="B831">
        <v>19209</v>
      </c>
      <c r="C831" t="s">
        <v>4361</v>
      </c>
      <c r="D831" t="s">
        <v>2136</v>
      </c>
      <c r="E831" t="s">
        <v>4440</v>
      </c>
      <c r="F831" t="s">
        <v>2135</v>
      </c>
      <c r="G831" t="s">
        <v>7018</v>
      </c>
      <c r="H831" t="s">
        <v>2120</v>
      </c>
      <c r="I831" t="s">
        <v>2136</v>
      </c>
    </row>
    <row r="832" spans="1:9" x14ac:dyDescent="0.2">
      <c r="A832" t="s">
        <v>4843</v>
      </c>
      <c r="B832">
        <v>19210</v>
      </c>
      <c r="C832" t="s">
        <v>4361</v>
      </c>
      <c r="D832" t="s">
        <v>2138</v>
      </c>
      <c r="E832" t="s">
        <v>4440</v>
      </c>
      <c r="F832" t="s">
        <v>2137</v>
      </c>
      <c r="G832" t="s">
        <v>7019</v>
      </c>
      <c r="H832" t="s">
        <v>2120</v>
      </c>
      <c r="I832" t="s">
        <v>2138</v>
      </c>
    </row>
    <row r="833" spans="1:9" x14ac:dyDescent="0.2">
      <c r="A833" t="s">
        <v>4891</v>
      </c>
      <c r="B833">
        <v>19211</v>
      </c>
      <c r="C833" t="s">
        <v>4361</v>
      </c>
      <c r="D833" t="s">
        <v>2140</v>
      </c>
      <c r="E833" t="s">
        <v>4440</v>
      </c>
      <c r="F833" t="s">
        <v>2139</v>
      </c>
      <c r="G833" t="s">
        <v>7020</v>
      </c>
      <c r="H833" t="s">
        <v>2120</v>
      </c>
      <c r="I833" t="s">
        <v>2140</v>
      </c>
    </row>
    <row r="834" spans="1:9" x14ac:dyDescent="0.2">
      <c r="A834" t="s">
        <v>4939</v>
      </c>
      <c r="B834">
        <v>19212</v>
      </c>
      <c r="C834" t="s">
        <v>4361</v>
      </c>
      <c r="D834" t="s">
        <v>2142</v>
      </c>
      <c r="E834" t="s">
        <v>4440</v>
      </c>
      <c r="F834" t="s">
        <v>2141</v>
      </c>
      <c r="G834" t="s">
        <v>7021</v>
      </c>
      <c r="H834" t="s">
        <v>2120</v>
      </c>
      <c r="I834" t="s">
        <v>2142</v>
      </c>
    </row>
    <row r="835" spans="1:9" x14ac:dyDescent="0.2">
      <c r="A835" t="s">
        <v>4987</v>
      </c>
      <c r="B835">
        <v>19213</v>
      </c>
      <c r="C835" t="s">
        <v>4361</v>
      </c>
      <c r="D835" t="s">
        <v>2144</v>
      </c>
      <c r="E835" t="s">
        <v>4440</v>
      </c>
      <c r="F835" t="s">
        <v>2143</v>
      </c>
      <c r="G835" t="s">
        <v>7022</v>
      </c>
      <c r="H835" t="s">
        <v>2120</v>
      </c>
      <c r="I835" t="s">
        <v>2144</v>
      </c>
    </row>
    <row r="836" spans="1:9" x14ac:dyDescent="0.2">
      <c r="A836" t="s">
        <v>5035</v>
      </c>
      <c r="B836">
        <v>19214</v>
      </c>
      <c r="C836" t="s">
        <v>4361</v>
      </c>
      <c r="D836" t="s">
        <v>2146</v>
      </c>
      <c r="E836" t="s">
        <v>4440</v>
      </c>
      <c r="F836" t="s">
        <v>2145</v>
      </c>
      <c r="G836" t="s">
        <v>7023</v>
      </c>
      <c r="H836" t="s">
        <v>2120</v>
      </c>
      <c r="I836" t="s">
        <v>2146</v>
      </c>
    </row>
    <row r="837" spans="1:9" x14ac:dyDescent="0.2">
      <c r="A837" t="s">
        <v>5083</v>
      </c>
      <c r="B837">
        <v>19346</v>
      </c>
      <c r="C837" t="s">
        <v>4361</v>
      </c>
      <c r="D837" t="s">
        <v>2148</v>
      </c>
      <c r="E837" t="s">
        <v>4440</v>
      </c>
      <c r="F837" t="s">
        <v>2147</v>
      </c>
      <c r="G837" t="s">
        <v>7024</v>
      </c>
      <c r="H837" t="s">
        <v>2120</v>
      </c>
      <c r="I837" t="s">
        <v>2148</v>
      </c>
    </row>
    <row r="838" spans="1:9" x14ac:dyDescent="0.2">
      <c r="A838" t="s">
        <v>5131</v>
      </c>
      <c r="B838">
        <v>19364</v>
      </c>
      <c r="C838" t="s">
        <v>4361</v>
      </c>
      <c r="D838" t="s">
        <v>2150</v>
      </c>
      <c r="E838" t="s">
        <v>4440</v>
      </c>
      <c r="F838" t="s">
        <v>2149</v>
      </c>
      <c r="G838" t="s">
        <v>7025</v>
      </c>
      <c r="H838" t="s">
        <v>2120</v>
      </c>
      <c r="I838" t="s">
        <v>2150</v>
      </c>
    </row>
    <row r="839" spans="1:9" x14ac:dyDescent="0.2">
      <c r="A839" t="s">
        <v>5178</v>
      </c>
      <c r="B839">
        <v>19365</v>
      </c>
      <c r="C839" t="s">
        <v>4361</v>
      </c>
      <c r="D839" t="s">
        <v>2152</v>
      </c>
      <c r="E839" t="s">
        <v>4440</v>
      </c>
      <c r="F839" t="s">
        <v>2151</v>
      </c>
      <c r="G839" t="s">
        <v>7026</v>
      </c>
      <c r="H839" t="s">
        <v>2120</v>
      </c>
      <c r="I839" t="s">
        <v>2152</v>
      </c>
    </row>
    <row r="840" spans="1:9" x14ac:dyDescent="0.2">
      <c r="A840" t="s">
        <v>5225</v>
      </c>
      <c r="B840">
        <v>19366</v>
      </c>
      <c r="C840" t="s">
        <v>4361</v>
      </c>
      <c r="D840" t="s">
        <v>920</v>
      </c>
      <c r="E840" t="s">
        <v>4440</v>
      </c>
      <c r="F840" t="s">
        <v>2153</v>
      </c>
      <c r="G840" t="s">
        <v>7027</v>
      </c>
      <c r="H840" t="s">
        <v>2120</v>
      </c>
      <c r="I840" t="s">
        <v>920</v>
      </c>
    </row>
    <row r="841" spans="1:9" x14ac:dyDescent="0.2">
      <c r="A841" t="s">
        <v>5271</v>
      </c>
      <c r="B841">
        <v>19368</v>
      </c>
      <c r="C841" t="s">
        <v>4361</v>
      </c>
      <c r="D841" t="s">
        <v>2155</v>
      </c>
      <c r="E841" t="s">
        <v>4440</v>
      </c>
      <c r="F841" t="s">
        <v>2154</v>
      </c>
      <c r="G841" t="s">
        <v>7028</v>
      </c>
      <c r="H841" t="s">
        <v>2120</v>
      </c>
      <c r="I841" t="s">
        <v>2155</v>
      </c>
    </row>
    <row r="842" spans="1:9" x14ac:dyDescent="0.2">
      <c r="A842" t="s">
        <v>5316</v>
      </c>
      <c r="B842">
        <v>19384</v>
      </c>
      <c r="C842" t="s">
        <v>4361</v>
      </c>
      <c r="D842" t="s">
        <v>2157</v>
      </c>
      <c r="E842" t="s">
        <v>4440</v>
      </c>
      <c r="F842" t="s">
        <v>2156</v>
      </c>
      <c r="G842" t="s">
        <v>7029</v>
      </c>
      <c r="H842" t="s">
        <v>2120</v>
      </c>
      <c r="I842" t="s">
        <v>2157</v>
      </c>
    </row>
    <row r="843" spans="1:9" x14ac:dyDescent="0.2">
      <c r="A843" t="s">
        <v>5359</v>
      </c>
      <c r="B843">
        <v>19422</v>
      </c>
      <c r="C843" t="s">
        <v>4361</v>
      </c>
      <c r="D843" t="s">
        <v>2159</v>
      </c>
      <c r="E843" t="s">
        <v>4440</v>
      </c>
      <c r="F843" t="s">
        <v>2158</v>
      </c>
      <c r="G843" t="s">
        <v>7030</v>
      </c>
      <c r="H843" t="s">
        <v>2120</v>
      </c>
      <c r="I843" t="s">
        <v>2159</v>
      </c>
    </row>
    <row r="844" spans="1:9" x14ac:dyDescent="0.2">
      <c r="A844" t="s">
        <v>5398</v>
      </c>
      <c r="B844">
        <v>19423</v>
      </c>
      <c r="C844" t="s">
        <v>4361</v>
      </c>
      <c r="D844" t="s">
        <v>2161</v>
      </c>
      <c r="E844" t="s">
        <v>4440</v>
      </c>
      <c r="F844" t="s">
        <v>2160</v>
      </c>
      <c r="G844" t="s">
        <v>7031</v>
      </c>
      <c r="H844" t="s">
        <v>2120</v>
      </c>
      <c r="I844" t="s">
        <v>2161</v>
      </c>
    </row>
    <row r="845" spans="1:9" x14ac:dyDescent="0.2">
      <c r="A845" t="s">
        <v>5435</v>
      </c>
      <c r="B845">
        <v>19424</v>
      </c>
      <c r="C845" t="s">
        <v>4361</v>
      </c>
      <c r="D845" t="s">
        <v>2163</v>
      </c>
      <c r="E845" t="s">
        <v>4440</v>
      </c>
      <c r="F845" t="s">
        <v>2162</v>
      </c>
      <c r="G845" t="s">
        <v>7032</v>
      </c>
      <c r="H845" t="s">
        <v>2120</v>
      </c>
      <c r="I845" t="s">
        <v>2163</v>
      </c>
    </row>
    <row r="846" spans="1:9" x14ac:dyDescent="0.2">
      <c r="A846" t="s">
        <v>5471</v>
      </c>
      <c r="B846">
        <v>19425</v>
      </c>
      <c r="C846" t="s">
        <v>4361</v>
      </c>
      <c r="D846" t="s">
        <v>2165</v>
      </c>
      <c r="E846" t="s">
        <v>4440</v>
      </c>
      <c r="F846" t="s">
        <v>2164</v>
      </c>
      <c r="G846" t="s">
        <v>7033</v>
      </c>
      <c r="H846" t="s">
        <v>2120</v>
      </c>
      <c r="I846" t="s">
        <v>2165</v>
      </c>
    </row>
    <row r="847" spans="1:9" x14ac:dyDescent="0.2">
      <c r="A847" t="s">
        <v>5507</v>
      </c>
      <c r="B847">
        <v>19429</v>
      </c>
      <c r="C847" t="s">
        <v>4361</v>
      </c>
      <c r="D847" t="s">
        <v>2167</v>
      </c>
      <c r="E847" t="s">
        <v>4440</v>
      </c>
      <c r="F847" t="s">
        <v>2166</v>
      </c>
      <c r="G847" t="s">
        <v>7034</v>
      </c>
      <c r="H847" t="s">
        <v>2120</v>
      </c>
      <c r="I847" t="s">
        <v>2167</v>
      </c>
    </row>
    <row r="848" spans="1:9" x14ac:dyDescent="0.2">
      <c r="A848" t="s">
        <v>5542</v>
      </c>
      <c r="B848">
        <v>19430</v>
      </c>
      <c r="C848" t="s">
        <v>4361</v>
      </c>
      <c r="D848" t="s">
        <v>2169</v>
      </c>
      <c r="E848" t="s">
        <v>4440</v>
      </c>
      <c r="F848" t="s">
        <v>2168</v>
      </c>
      <c r="G848" t="s">
        <v>7035</v>
      </c>
      <c r="H848" t="s">
        <v>2120</v>
      </c>
      <c r="I848" t="s">
        <v>2169</v>
      </c>
    </row>
    <row r="849" spans="1:9" x14ac:dyDescent="0.2">
      <c r="A849" t="s">
        <v>5574</v>
      </c>
      <c r="B849">
        <v>19442</v>
      </c>
      <c r="C849" t="s">
        <v>4361</v>
      </c>
      <c r="D849" t="s">
        <v>2171</v>
      </c>
      <c r="E849" t="s">
        <v>4440</v>
      </c>
      <c r="F849" t="s">
        <v>2170</v>
      </c>
      <c r="G849" t="s">
        <v>7036</v>
      </c>
      <c r="H849" t="s">
        <v>2120</v>
      </c>
      <c r="I849" t="s">
        <v>2171</v>
      </c>
    </row>
    <row r="850" spans="1:9" x14ac:dyDescent="0.2">
      <c r="A850" t="s">
        <v>5606</v>
      </c>
      <c r="B850">
        <v>19443</v>
      </c>
      <c r="C850" t="s">
        <v>4361</v>
      </c>
      <c r="D850" t="s">
        <v>2173</v>
      </c>
      <c r="E850" t="s">
        <v>4440</v>
      </c>
      <c r="F850" t="s">
        <v>2172</v>
      </c>
      <c r="G850" t="s">
        <v>7037</v>
      </c>
      <c r="H850" t="s">
        <v>2120</v>
      </c>
      <c r="I850" t="s">
        <v>2173</v>
      </c>
    </row>
    <row r="851" spans="1:9" x14ac:dyDescent="0.2">
      <c r="A851" t="s">
        <v>4411</v>
      </c>
      <c r="B851">
        <v>20000</v>
      </c>
      <c r="C851" t="s">
        <v>4362</v>
      </c>
      <c r="D851" t="s">
        <v>2175</v>
      </c>
      <c r="E851" t="s">
        <v>4391</v>
      </c>
      <c r="F851" t="s">
        <v>2174</v>
      </c>
      <c r="G851" t="s">
        <v>7038</v>
      </c>
      <c r="H851" t="s">
        <v>2175</v>
      </c>
    </row>
    <row r="852" spans="1:9" x14ac:dyDescent="0.2">
      <c r="A852" t="s">
        <v>4460</v>
      </c>
      <c r="B852">
        <v>20201</v>
      </c>
      <c r="C852" t="s">
        <v>4362</v>
      </c>
      <c r="D852" t="s">
        <v>2177</v>
      </c>
      <c r="E852" t="s">
        <v>4440</v>
      </c>
      <c r="F852" t="s">
        <v>2176</v>
      </c>
      <c r="G852" t="s">
        <v>7039</v>
      </c>
      <c r="H852" t="s">
        <v>2175</v>
      </c>
      <c r="I852" t="s">
        <v>2177</v>
      </c>
    </row>
    <row r="853" spans="1:9" x14ac:dyDescent="0.2">
      <c r="A853" t="s">
        <v>4508</v>
      </c>
      <c r="B853">
        <v>20202</v>
      </c>
      <c r="C853" t="s">
        <v>4362</v>
      </c>
      <c r="D853" t="s">
        <v>2179</v>
      </c>
      <c r="E853" t="s">
        <v>4440</v>
      </c>
      <c r="F853" t="s">
        <v>2178</v>
      </c>
      <c r="G853" t="s">
        <v>7040</v>
      </c>
      <c r="H853" t="s">
        <v>2175</v>
      </c>
      <c r="I853" t="s">
        <v>2179</v>
      </c>
    </row>
    <row r="854" spans="1:9" x14ac:dyDescent="0.2">
      <c r="A854" t="s">
        <v>4556</v>
      </c>
      <c r="B854">
        <v>20203</v>
      </c>
      <c r="C854" t="s">
        <v>4362</v>
      </c>
      <c r="D854" t="s">
        <v>2181</v>
      </c>
      <c r="E854" t="s">
        <v>4440</v>
      </c>
      <c r="F854" t="s">
        <v>2180</v>
      </c>
      <c r="G854" t="s">
        <v>7041</v>
      </c>
      <c r="H854" t="s">
        <v>2175</v>
      </c>
      <c r="I854" t="s">
        <v>2181</v>
      </c>
    </row>
    <row r="855" spans="1:9" x14ac:dyDescent="0.2">
      <c r="A855" t="s">
        <v>4604</v>
      </c>
      <c r="B855">
        <v>20204</v>
      </c>
      <c r="C855" t="s">
        <v>4362</v>
      </c>
      <c r="D855" t="s">
        <v>2183</v>
      </c>
      <c r="E855" t="s">
        <v>4440</v>
      </c>
      <c r="F855" t="s">
        <v>2182</v>
      </c>
      <c r="G855" t="s">
        <v>7042</v>
      </c>
      <c r="H855" t="s">
        <v>2175</v>
      </c>
      <c r="I855" t="s">
        <v>2183</v>
      </c>
    </row>
    <row r="856" spans="1:9" x14ac:dyDescent="0.2">
      <c r="A856" t="s">
        <v>4652</v>
      </c>
      <c r="B856">
        <v>20205</v>
      </c>
      <c r="C856" t="s">
        <v>4362</v>
      </c>
      <c r="D856" t="s">
        <v>2185</v>
      </c>
      <c r="E856" t="s">
        <v>4440</v>
      </c>
      <c r="F856" t="s">
        <v>2184</v>
      </c>
      <c r="G856" t="s">
        <v>7043</v>
      </c>
      <c r="H856" t="s">
        <v>2175</v>
      </c>
      <c r="I856" t="s">
        <v>2185</v>
      </c>
    </row>
    <row r="857" spans="1:9" x14ac:dyDescent="0.2">
      <c r="A857" t="s">
        <v>4700</v>
      </c>
      <c r="B857">
        <v>20206</v>
      </c>
      <c r="C857" t="s">
        <v>4362</v>
      </c>
      <c r="D857" t="s">
        <v>2187</v>
      </c>
      <c r="E857" t="s">
        <v>4440</v>
      </c>
      <c r="F857" t="s">
        <v>2186</v>
      </c>
      <c r="G857" t="s">
        <v>7044</v>
      </c>
      <c r="H857" t="s">
        <v>2175</v>
      </c>
      <c r="I857" t="s">
        <v>2187</v>
      </c>
    </row>
    <row r="858" spans="1:9" x14ac:dyDescent="0.2">
      <c r="A858" t="s">
        <v>4748</v>
      </c>
      <c r="B858">
        <v>20207</v>
      </c>
      <c r="C858" t="s">
        <v>4362</v>
      </c>
      <c r="D858" t="s">
        <v>2189</v>
      </c>
      <c r="E858" t="s">
        <v>4440</v>
      </c>
      <c r="F858" t="s">
        <v>2188</v>
      </c>
      <c r="G858" t="s">
        <v>7045</v>
      </c>
      <c r="H858" t="s">
        <v>2175</v>
      </c>
      <c r="I858" t="s">
        <v>2189</v>
      </c>
    </row>
    <row r="859" spans="1:9" x14ac:dyDescent="0.2">
      <c r="A859" t="s">
        <v>4796</v>
      </c>
      <c r="B859">
        <v>20208</v>
      </c>
      <c r="C859" t="s">
        <v>4362</v>
      </c>
      <c r="D859" t="s">
        <v>2191</v>
      </c>
      <c r="E859" t="s">
        <v>4440</v>
      </c>
      <c r="F859" t="s">
        <v>2190</v>
      </c>
      <c r="G859" t="s">
        <v>7046</v>
      </c>
      <c r="H859" t="s">
        <v>2175</v>
      </c>
      <c r="I859" t="s">
        <v>2191</v>
      </c>
    </row>
    <row r="860" spans="1:9" x14ac:dyDescent="0.2">
      <c r="A860" t="s">
        <v>4844</v>
      </c>
      <c r="B860">
        <v>20209</v>
      </c>
      <c r="C860" t="s">
        <v>4362</v>
      </c>
      <c r="D860" t="s">
        <v>2193</v>
      </c>
      <c r="E860" t="s">
        <v>4440</v>
      </c>
      <c r="F860" t="s">
        <v>2192</v>
      </c>
      <c r="G860" t="s">
        <v>7047</v>
      </c>
      <c r="H860" t="s">
        <v>2175</v>
      </c>
      <c r="I860" t="s">
        <v>2193</v>
      </c>
    </row>
    <row r="861" spans="1:9" x14ac:dyDescent="0.2">
      <c r="A861" t="s">
        <v>4892</v>
      </c>
      <c r="B861">
        <v>20210</v>
      </c>
      <c r="C861" t="s">
        <v>4362</v>
      </c>
      <c r="D861" t="s">
        <v>2195</v>
      </c>
      <c r="E861" t="s">
        <v>4440</v>
      </c>
      <c r="F861" t="s">
        <v>2194</v>
      </c>
      <c r="G861" t="s">
        <v>7048</v>
      </c>
      <c r="H861" t="s">
        <v>2175</v>
      </c>
      <c r="I861" t="s">
        <v>2195</v>
      </c>
    </row>
    <row r="862" spans="1:9" x14ac:dyDescent="0.2">
      <c r="A862" t="s">
        <v>4940</v>
      </c>
      <c r="B862">
        <v>20211</v>
      </c>
      <c r="C862" t="s">
        <v>4362</v>
      </c>
      <c r="D862" t="s">
        <v>2197</v>
      </c>
      <c r="E862" t="s">
        <v>4440</v>
      </c>
      <c r="F862" t="s">
        <v>2196</v>
      </c>
      <c r="G862" t="s">
        <v>7049</v>
      </c>
      <c r="H862" t="s">
        <v>2175</v>
      </c>
      <c r="I862" t="s">
        <v>2197</v>
      </c>
    </row>
    <row r="863" spans="1:9" x14ac:dyDescent="0.2">
      <c r="A863" t="s">
        <v>4988</v>
      </c>
      <c r="B863">
        <v>20212</v>
      </c>
      <c r="C863" t="s">
        <v>4362</v>
      </c>
      <c r="D863" t="s">
        <v>2199</v>
      </c>
      <c r="E863" t="s">
        <v>4440</v>
      </c>
      <c r="F863" t="s">
        <v>2198</v>
      </c>
      <c r="G863" t="s">
        <v>7050</v>
      </c>
      <c r="H863" t="s">
        <v>2175</v>
      </c>
      <c r="I863" t="s">
        <v>2199</v>
      </c>
    </row>
    <row r="864" spans="1:9" x14ac:dyDescent="0.2">
      <c r="A864" t="s">
        <v>5036</v>
      </c>
      <c r="B864">
        <v>20213</v>
      </c>
      <c r="C864" t="s">
        <v>4362</v>
      </c>
      <c r="D864" t="s">
        <v>2201</v>
      </c>
      <c r="E864" t="s">
        <v>4440</v>
      </c>
      <c r="F864" t="s">
        <v>2200</v>
      </c>
      <c r="G864" t="s">
        <v>7051</v>
      </c>
      <c r="H864" t="s">
        <v>2175</v>
      </c>
      <c r="I864" t="s">
        <v>2201</v>
      </c>
    </row>
    <row r="865" spans="1:9" x14ac:dyDescent="0.2">
      <c r="A865" t="s">
        <v>5084</v>
      </c>
      <c r="B865">
        <v>20214</v>
      </c>
      <c r="C865" t="s">
        <v>4362</v>
      </c>
      <c r="D865" t="s">
        <v>2203</v>
      </c>
      <c r="E865" t="s">
        <v>4440</v>
      </c>
      <c r="F865" t="s">
        <v>2202</v>
      </c>
      <c r="G865" t="s">
        <v>7052</v>
      </c>
      <c r="H865" t="s">
        <v>2175</v>
      </c>
      <c r="I865" t="s">
        <v>2203</v>
      </c>
    </row>
    <row r="866" spans="1:9" x14ac:dyDescent="0.2">
      <c r="A866" t="s">
        <v>5132</v>
      </c>
      <c r="B866">
        <v>20215</v>
      </c>
      <c r="C866" t="s">
        <v>4362</v>
      </c>
      <c r="D866" t="s">
        <v>2205</v>
      </c>
      <c r="E866" t="s">
        <v>4440</v>
      </c>
      <c r="F866" t="s">
        <v>2204</v>
      </c>
      <c r="G866" t="s">
        <v>7053</v>
      </c>
      <c r="H866" t="s">
        <v>2175</v>
      </c>
      <c r="I866" t="s">
        <v>2205</v>
      </c>
    </row>
    <row r="867" spans="1:9" x14ac:dyDescent="0.2">
      <c r="A867" t="s">
        <v>5179</v>
      </c>
      <c r="B867">
        <v>20217</v>
      </c>
      <c r="C867" t="s">
        <v>4362</v>
      </c>
      <c r="D867" t="s">
        <v>2207</v>
      </c>
      <c r="E867" t="s">
        <v>4440</v>
      </c>
      <c r="F867" t="s">
        <v>2206</v>
      </c>
      <c r="G867" t="s">
        <v>7054</v>
      </c>
      <c r="H867" t="s">
        <v>2175</v>
      </c>
      <c r="I867" t="s">
        <v>2207</v>
      </c>
    </row>
    <row r="868" spans="1:9" x14ac:dyDescent="0.2">
      <c r="A868" t="s">
        <v>5226</v>
      </c>
      <c r="B868">
        <v>20218</v>
      </c>
      <c r="C868" t="s">
        <v>4362</v>
      </c>
      <c r="D868" t="s">
        <v>2209</v>
      </c>
      <c r="E868" t="s">
        <v>4440</v>
      </c>
      <c r="F868" t="s">
        <v>2208</v>
      </c>
      <c r="G868" t="s">
        <v>7055</v>
      </c>
      <c r="H868" t="s">
        <v>2175</v>
      </c>
      <c r="I868" t="s">
        <v>2209</v>
      </c>
    </row>
    <row r="869" spans="1:9" x14ac:dyDescent="0.2">
      <c r="A869" t="s">
        <v>5272</v>
      </c>
      <c r="B869">
        <v>20219</v>
      </c>
      <c r="C869" t="s">
        <v>4362</v>
      </c>
      <c r="D869" t="s">
        <v>2211</v>
      </c>
      <c r="E869" t="s">
        <v>4440</v>
      </c>
      <c r="F869" t="s">
        <v>2210</v>
      </c>
      <c r="G869" t="s">
        <v>7056</v>
      </c>
      <c r="H869" t="s">
        <v>2175</v>
      </c>
      <c r="I869" t="s">
        <v>2211</v>
      </c>
    </row>
    <row r="870" spans="1:9" x14ac:dyDescent="0.2">
      <c r="A870" t="s">
        <v>5317</v>
      </c>
      <c r="B870">
        <v>20220</v>
      </c>
      <c r="C870" t="s">
        <v>4362</v>
      </c>
      <c r="D870" t="s">
        <v>2213</v>
      </c>
      <c r="E870" t="s">
        <v>4440</v>
      </c>
      <c r="F870" t="s">
        <v>2212</v>
      </c>
      <c r="G870" t="s">
        <v>7057</v>
      </c>
      <c r="H870" t="s">
        <v>2175</v>
      </c>
      <c r="I870" t="s">
        <v>2213</v>
      </c>
    </row>
    <row r="871" spans="1:9" x14ac:dyDescent="0.2">
      <c r="A871" t="s">
        <v>5360</v>
      </c>
      <c r="B871">
        <v>20303</v>
      </c>
      <c r="C871" t="s">
        <v>4362</v>
      </c>
      <c r="D871" t="s">
        <v>2215</v>
      </c>
      <c r="E871" t="s">
        <v>4440</v>
      </c>
      <c r="F871" t="s">
        <v>2214</v>
      </c>
      <c r="G871" t="s">
        <v>7058</v>
      </c>
      <c r="H871" t="s">
        <v>2175</v>
      </c>
      <c r="I871" t="s">
        <v>2215</v>
      </c>
    </row>
    <row r="872" spans="1:9" x14ac:dyDescent="0.2">
      <c r="A872" t="s">
        <v>5399</v>
      </c>
      <c r="B872">
        <v>20304</v>
      </c>
      <c r="C872" t="s">
        <v>4362</v>
      </c>
      <c r="D872" t="s">
        <v>2217</v>
      </c>
      <c r="E872" t="s">
        <v>4440</v>
      </c>
      <c r="F872" t="s">
        <v>2216</v>
      </c>
      <c r="G872" t="s">
        <v>7059</v>
      </c>
      <c r="H872" t="s">
        <v>2175</v>
      </c>
      <c r="I872" t="s">
        <v>2217</v>
      </c>
    </row>
    <row r="873" spans="1:9" x14ac:dyDescent="0.2">
      <c r="A873" t="s">
        <v>5436</v>
      </c>
      <c r="B873">
        <v>20305</v>
      </c>
      <c r="C873" t="s">
        <v>4362</v>
      </c>
      <c r="D873" t="s">
        <v>1486</v>
      </c>
      <c r="E873" t="s">
        <v>4440</v>
      </c>
      <c r="F873" t="s">
        <v>2218</v>
      </c>
      <c r="G873" t="s">
        <v>7060</v>
      </c>
      <c r="H873" t="s">
        <v>2175</v>
      </c>
      <c r="I873" t="s">
        <v>1486</v>
      </c>
    </row>
    <row r="874" spans="1:9" x14ac:dyDescent="0.2">
      <c r="A874" t="s">
        <v>5472</v>
      </c>
      <c r="B874">
        <v>20306</v>
      </c>
      <c r="C874" t="s">
        <v>4362</v>
      </c>
      <c r="D874" t="s">
        <v>2220</v>
      </c>
      <c r="E874" t="s">
        <v>4440</v>
      </c>
      <c r="F874" t="s">
        <v>2219</v>
      </c>
      <c r="G874" t="s">
        <v>7061</v>
      </c>
      <c r="H874" t="s">
        <v>2175</v>
      </c>
      <c r="I874" t="s">
        <v>2220</v>
      </c>
    </row>
    <row r="875" spans="1:9" x14ac:dyDescent="0.2">
      <c r="A875" t="s">
        <v>5508</v>
      </c>
      <c r="B875">
        <v>20307</v>
      </c>
      <c r="C875" t="s">
        <v>4362</v>
      </c>
      <c r="D875" t="s">
        <v>2222</v>
      </c>
      <c r="E875" t="s">
        <v>4440</v>
      </c>
      <c r="F875" t="s">
        <v>2221</v>
      </c>
      <c r="G875" t="s">
        <v>7062</v>
      </c>
      <c r="H875" t="s">
        <v>2175</v>
      </c>
      <c r="I875" t="s">
        <v>2222</v>
      </c>
    </row>
    <row r="876" spans="1:9" x14ac:dyDescent="0.2">
      <c r="A876" t="s">
        <v>5543</v>
      </c>
      <c r="B876">
        <v>20309</v>
      </c>
      <c r="C876" t="s">
        <v>4362</v>
      </c>
      <c r="D876" t="s">
        <v>2224</v>
      </c>
      <c r="E876" t="s">
        <v>4440</v>
      </c>
      <c r="F876" t="s">
        <v>2223</v>
      </c>
      <c r="G876" t="s">
        <v>7063</v>
      </c>
      <c r="H876" t="s">
        <v>2175</v>
      </c>
      <c r="I876" t="s">
        <v>2224</v>
      </c>
    </row>
    <row r="877" spans="1:9" x14ac:dyDescent="0.2">
      <c r="A877" t="s">
        <v>5575</v>
      </c>
      <c r="B877">
        <v>20321</v>
      </c>
      <c r="C877" t="s">
        <v>4362</v>
      </c>
      <c r="D877" t="s">
        <v>2226</v>
      </c>
      <c r="E877" t="s">
        <v>4440</v>
      </c>
      <c r="F877" t="s">
        <v>2225</v>
      </c>
      <c r="G877" t="s">
        <v>7064</v>
      </c>
      <c r="H877" t="s">
        <v>2175</v>
      </c>
      <c r="I877" t="s">
        <v>2226</v>
      </c>
    </row>
    <row r="878" spans="1:9" x14ac:dyDescent="0.2">
      <c r="A878" t="s">
        <v>5607</v>
      </c>
      <c r="B878">
        <v>20323</v>
      </c>
      <c r="C878" t="s">
        <v>4362</v>
      </c>
      <c r="D878" t="s">
        <v>2228</v>
      </c>
      <c r="E878" t="s">
        <v>4440</v>
      </c>
      <c r="F878" t="s">
        <v>2227</v>
      </c>
      <c r="G878" t="s">
        <v>7065</v>
      </c>
      <c r="H878" t="s">
        <v>2175</v>
      </c>
      <c r="I878" t="s">
        <v>2228</v>
      </c>
    </row>
    <row r="879" spans="1:9" x14ac:dyDescent="0.2">
      <c r="A879" t="s">
        <v>5636</v>
      </c>
      <c r="B879">
        <v>20324</v>
      </c>
      <c r="C879" t="s">
        <v>4362</v>
      </c>
      <c r="D879" t="s">
        <v>2230</v>
      </c>
      <c r="E879" t="s">
        <v>4440</v>
      </c>
      <c r="F879" t="s">
        <v>2229</v>
      </c>
      <c r="G879" t="s">
        <v>7066</v>
      </c>
      <c r="H879" t="s">
        <v>2175</v>
      </c>
      <c r="I879" t="s">
        <v>2230</v>
      </c>
    </row>
    <row r="880" spans="1:9" x14ac:dyDescent="0.2">
      <c r="A880" t="s">
        <v>5664</v>
      </c>
      <c r="B880">
        <v>20349</v>
      </c>
      <c r="C880" t="s">
        <v>4362</v>
      </c>
      <c r="D880" t="s">
        <v>2232</v>
      </c>
      <c r="E880" t="s">
        <v>4440</v>
      </c>
      <c r="F880" t="s">
        <v>2231</v>
      </c>
      <c r="G880" t="s">
        <v>7067</v>
      </c>
      <c r="H880" t="s">
        <v>2175</v>
      </c>
      <c r="I880" t="s">
        <v>2232</v>
      </c>
    </row>
    <row r="881" spans="1:9" x14ac:dyDescent="0.2">
      <c r="A881" t="s">
        <v>5692</v>
      </c>
      <c r="B881">
        <v>20350</v>
      </c>
      <c r="C881" t="s">
        <v>4362</v>
      </c>
      <c r="D881" t="s">
        <v>2234</v>
      </c>
      <c r="E881" t="s">
        <v>4440</v>
      </c>
      <c r="F881" t="s">
        <v>2233</v>
      </c>
      <c r="G881" t="s">
        <v>7068</v>
      </c>
      <c r="H881" t="s">
        <v>2175</v>
      </c>
      <c r="I881" t="s">
        <v>2234</v>
      </c>
    </row>
    <row r="882" spans="1:9" x14ac:dyDescent="0.2">
      <c r="A882" t="s">
        <v>5718</v>
      </c>
      <c r="B882">
        <v>20361</v>
      </c>
      <c r="C882" t="s">
        <v>4362</v>
      </c>
      <c r="D882" t="s">
        <v>2236</v>
      </c>
      <c r="E882" t="s">
        <v>4440</v>
      </c>
      <c r="F882" t="s">
        <v>2235</v>
      </c>
      <c r="G882" t="s">
        <v>7069</v>
      </c>
      <c r="H882" t="s">
        <v>2175</v>
      </c>
      <c r="I882" t="s">
        <v>2236</v>
      </c>
    </row>
    <row r="883" spans="1:9" x14ac:dyDescent="0.2">
      <c r="A883" t="s">
        <v>5743</v>
      </c>
      <c r="B883">
        <v>20362</v>
      </c>
      <c r="C883" t="s">
        <v>4362</v>
      </c>
      <c r="D883" t="s">
        <v>2238</v>
      </c>
      <c r="E883" t="s">
        <v>4440</v>
      </c>
      <c r="F883" t="s">
        <v>2237</v>
      </c>
      <c r="G883" t="s">
        <v>7070</v>
      </c>
      <c r="H883" t="s">
        <v>2175</v>
      </c>
      <c r="I883" t="s">
        <v>2238</v>
      </c>
    </row>
    <row r="884" spans="1:9" x14ac:dyDescent="0.2">
      <c r="A884" t="s">
        <v>5768</v>
      </c>
      <c r="B884">
        <v>20363</v>
      </c>
      <c r="C884" t="s">
        <v>4362</v>
      </c>
      <c r="D884" t="s">
        <v>2240</v>
      </c>
      <c r="E884" t="s">
        <v>4440</v>
      </c>
      <c r="F884" t="s">
        <v>2239</v>
      </c>
      <c r="G884" t="s">
        <v>7071</v>
      </c>
      <c r="H884" t="s">
        <v>2175</v>
      </c>
      <c r="I884" t="s">
        <v>2240</v>
      </c>
    </row>
    <row r="885" spans="1:9" x14ac:dyDescent="0.2">
      <c r="A885" t="s">
        <v>5791</v>
      </c>
      <c r="B885">
        <v>20382</v>
      </c>
      <c r="C885" t="s">
        <v>4362</v>
      </c>
      <c r="D885" t="s">
        <v>2242</v>
      </c>
      <c r="E885" t="s">
        <v>4440</v>
      </c>
      <c r="F885" t="s">
        <v>2241</v>
      </c>
      <c r="G885" t="s">
        <v>7072</v>
      </c>
      <c r="H885" t="s">
        <v>2175</v>
      </c>
      <c r="I885" t="s">
        <v>2242</v>
      </c>
    </row>
    <row r="886" spans="1:9" x14ac:dyDescent="0.2">
      <c r="A886" t="s">
        <v>5814</v>
      </c>
      <c r="B886">
        <v>20383</v>
      </c>
      <c r="C886" t="s">
        <v>4362</v>
      </c>
      <c r="D886" t="s">
        <v>2244</v>
      </c>
      <c r="E886" t="s">
        <v>4440</v>
      </c>
      <c r="F886" t="s">
        <v>2243</v>
      </c>
      <c r="G886" t="s">
        <v>7073</v>
      </c>
      <c r="H886" t="s">
        <v>2175</v>
      </c>
      <c r="I886" t="s">
        <v>2244</v>
      </c>
    </row>
    <row r="887" spans="1:9" x14ac:dyDescent="0.2">
      <c r="A887" t="s">
        <v>5833</v>
      </c>
      <c r="B887">
        <v>20384</v>
      </c>
      <c r="C887" t="s">
        <v>4362</v>
      </c>
      <c r="D887" t="s">
        <v>2246</v>
      </c>
      <c r="E887" t="s">
        <v>4440</v>
      </c>
      <c r="F887" t="s">
        <v>2245</v>
      </c>
      <c r="G887" t="s">
        <v>7074</v>
      </c>
      <c r="H887" t="s">
        <v>2175</v>
      </c>
      <c r="I887" t="s">
        <v>2246</v>
      </c>
    </row>
    <row r="888" spans="1:9" x14ac:dyDescent="0.2">
      <c r="A888" t="s">
        <v>5851</v>
      </c>
      <c r="B888">
        <v>20385</v>
      </c>
      <c r="C888" t="s">
        <v>4362</v>
      </c>
      <c r="D888" t="s">
        <v>2248</v>
      </c>
      <c r="E888" t="s">
        <v>4440</v>
      </c>
      <c r="F888" t="s">
        <v>2247</v>
      </c>
      <c r="G888" t="s">
        <v>7075</v>
      </c>
      <c r="H888" t="s">
        <v>2175</v>
      </c>
      <c r="I888" t="s">
        <v>2248</v>
      </c>
    </row>
    <row r="889" spans="1:9" x14ac:dyDescent="0.2">
      <c r="A889" t="s">
        <v>5869</v>
      </c>
      <c r="B889">
        <v>20386</v>
      </c>
      <c r="C889" t="s">
        <v>4362</v>
      </c>
      <c r="D889" t="s">
        <v>2250</v>
      </c>
      <c r="E889" t="s">
        <v>4440</v>
      </c>
      <c r="F889" t="s">
        <v>2249</v>
      </c>
      <c r="G889" t="s">
        <v>7076</v>
      </c>
      <c r="H889" t="s">
        <v>2175</v>
      </c>
      <c r="I889" t="s">
        <v>2250</v>
      </c>
    </row>
    <row r="890" spans="1:9" x14ac:dyDescent="0.2">
      <c r="A890" t="s">
        <v>5887</v>
      </c>
      <c r="B890">
        <v>20388</v>
      </c>
      <c r="C890" t="s">
        <v>4362</v>
      </c>
      <c r="D890" t="s">
        <v>2252</v>
      </c>
      <c r="E890" t="s">
        <v>4440</v>
      </c>
      <c r="F890" t="s">
        <v>2251</v>
      </c>
      <c r="G890" t="s">
        <v>7077</v>
      </c>
      <c r="H890" t="s">
        <v>2175</v>
      </c>
      <c r="I890" t="s">
        <v>2252</v>
      </c>
    </row>
    <row r="891" spans="1:9" x14ac:dyDescent="0.2">
      <c r="A891" t="s">
        <v>5905</v>
      </c>
      <c r="B891">
        <v>20402</v>
      </c>
      <c r="C891" t="s">
        <v>4362</v>
      </c>
      <c r="D891" t="s">
        <v>2254</v>
      </c>
      <c r="E891" t="s">
        <v>4440</v>
      </c>
      <c r="F891" t="s">
        <v>2253</v>
      </c>
      <c r="G891" t="s">
        <v>7078</v>
      </c>
      <c r="H891" t="s">
        <v>2175</v>
      </c>
      <c r="I891" t="s">
        <v>2254</v>
      </c>
    </row>
    <row r="892" spans="1:9" x14ac:dyDescent="0.2">
      <c r="A892" t="s">
        <v>5921</v>
      </c>
      <c r="B892">
        <v>20403</v>
      </c>
      <c r="C892" t="s">
        <v>4362</v>
      </c>
      <c r="D892" t="s">
        <v>2256</v>
      </c>
      <c r="E892" t="s">
        <v>4440</v>
      </c>
      <c r="F892" t="s">
        <v>2255</v>
      </c>
      <c r="G892" t="s">
        <v>7079</v>
      </c>
      <c r="H892" t="s">
        <v>2175</v>
      </c>
      <c r="I892" t="s">
        <v>2256</v>
      </c>
    </row>
    <row r="893" spans="1:9" x14ac:dyDescent="0.2">
      <c r="A893" t="s">
        <v>5937</v>
      </c>
      <c r="B893">
        <v>20404</v>
      </c>
      <c r="C893" t="s">
        <v>4362</v>
      </c>
      <c r="D893" t="s">
        <v>2258</v>
      </c>
      <c r="E893" t="s">
        <v>4440</v>
      </c>
      <c r="F893" t="s">
        <v>2257</v>
      </c>
      <c r="G893" t="s">
        <v>7080</v>
      </c>
      <c r="H893" t="s">
        <v>2175</v>
      </c>
      <c r="I893" t="s">
        <v>2258</v>
      </c>
    </row>
    <row r="894" spans="1:9" x14ac:dyDescent="0.2">
      <c r="A894" t="s">
        <v>5951</v>
      </c>
      <c r="B894">
        <v>20407</v>
      </c>
      <c r="C894" t="s">
        <v>4362</v>
      </c>
      <c r="D894" t="s">
        <v>2260</v>
      </c>
      <c r="E894" t="s">
        <v>4440</v>
      </c>
      <c r="F894" t="s">
        <v>2259</v>
      </c>
      <c r="G894" t="s">
        <v>7081</v>
      </c>
      <c r="H894" t="s">
        <v>2175</v>
      </c>
      <c r="I894" t="s">
        <v>2260</v>
      </c>
    </row>
    <row r="895" spans="1:9" x14ac:dyDescent="0.2">
      <c r="A895" t="s">
        <v>5964</v>
      </c>
      <c r="B895">
        <v>20409</v>
      </c>
      <c r="C895" t="s">
        <v>4362</v>
      </c>
      <c r="D895" t="s">
        <v>2262</v>
      </c>
      <c r="E895" t="s">
        <v>4440</v>
      </c>
      <c r="F895" t="s">
        <v>2261</v>
      </c>
      <c r="G895" t="s">
        <v>7082</v>
      </c>
      <c r="H895" t="s">
        <v>2175</v>
      </c>
      <c r="I895" t="s">
        <v>2262</v>
      </c>
    </row>
    <row r="896" spans="1:9" x14ac:dyDescent="0.2">
      <c r="A896" t="s">
        <v>5974</v>
      </c>
      <c r="B896">
        <v>20410</v>
      </c>
      <c r="C896" t="s">
        <v>4362</v>
      </c>
      <c r="D896" t="s">
        <v>2264</v>
      </c>
      <c r="E896" t="s">
        <v>4440</v>
      </c>
      <c r="F896" t="s">
        <v>2263</v>
      </c>
      <c r="G896" t="s">
        <v>7083</v>
      </c>
      <c r="H896" t="s">
        <v>2175</v>
      </c>
      <c r="I896" t="s">
        <v>2264</v>
      </c>
    </row>
    <row r="897" spans="1:9" x14ac:dyDescent="0.2">
      <c r="A897" t="s">
        <v>5984</v>
      </c>
      <c r="B897">
        <v>20411</v>
      </c>
      <c r="C897" t="s">
        <v>4362</v>
      </c>
      <c r="D897" t="s">
        <v>2266</v>
      </c>
      <c r="E897" t="s">
        <v>4440</v>
      </c>
      <c r="F897" t="s">
        <v>2265</v>
      </c>
      <c r="G897" t="s">
        <v>7084</v>
      </c>
      <c r="H897" t="s">
        <v>2175</v>
      </c>
      <c r="I897" t="s">
        <v>2266</v>
      </c>
    </row>
    <row r="898" spans="1:9" x14ac:dyDescent="0.2">
      <c r="A898" t="s">
        <v>5993</v>
      </c>
      <c r="B898">
        <v>20412</v>
      </c>
      <c r="C898" t="s">
        <v>4362</v>
      </c>
      <c r="D898" t="s">
        <v>2268</v>
      </c>
      <c r="E898" t="s">
        <v>4440</v>
      </c>
      <c r="F898" t="s">
        <v>2267</v>
      </c>
      <c r="G898" t="s">
        <v>7085</v>
      </c>
      <c r="H898" t="s">
        <v>2175</v>
      </c>
      <c r="I898" t="s">
        <v>2268</v>
      </c>
    </row>
    <row r="899" spans="1:9" x14ac:dyDescent="0.2">
      <c r="A899" t="s">
        <v>6002</v>
      </c>
      <c r="B899">
        <v>20413</v>
      </c>
      <c r="C899" t="s">
        <v>4362</v>
      </c>
      <c r="D899" t="s">
        <v>2270</v>
      </c>
      <c r="E899" t="s">
        <v>4440</v>
      </c>
      <c r="F899" t="s">
        <v>2269</v>
      </c>
      <c r="G899" t="s">
        <v>7086</v>
      </c>
      <c r="H899" t="s">
        <v>2175</v>
      </c>
      <c r="I899" t="s">
        <v>2270</v>
      </c>
    </row>
    <row r="900" spans="1:9" x14ac:dyDescent="0.2">
      <c r="A900" t="s">
        <v>6011</v>
      </c>
      <c r="B900">
        <v>20414</v>
      </c>
      <c r="C900" t="s">
        <v>4362</v>
      </c>
      <c r="D900" t="s">
        <v>2272</v>
      </c>
      <c r="E900" t="s">
        <v>4440</v>
      </c>
      <c r="F900" t="s">
        <v>2271</v>
      </c>
      <c r="G900" t="s">
        <v>7087</v>
      </c>
      <c r="H900" t="s">
        <v>2175</v>
      </c>
      <c r="I900" t="s">
        <v>2272</v>
      </c>
    </row>
    <row r="901" spans="1:9" x14ac:dyDescent="0.2">
      <c r="A901" t="s">
        <v>6020</v>
      </c>
      <c r="B901">
        <v>20415</v>
      </c>
      <c r="C901" t="s">
        <v>4362</v>
      </c>
      <c r="D901" t="s">
        <v>2274</v>
      </c>
      <c r="E901" t="s">
        <v>4440</v>
      </c>
      <c r="F901" t="s">
        <v>2273</v>
      </c>
      <c r="G901" t="s">
        <v>7088</v>
      </c>
      <c r="H901" t="s">
        <v>2175</v>
      </c>
      <c r="I901" t="s">
        <v>2274</v>
      </c>
    </row>
    <row r="902" spans="1:9" x14ac:dyDescent="0.2">
      <c r="A902" t="s">
        <v>6029</v>
      </c>
      <c r="B902">
        <v>20416</v>
      </c>
      <c r="C902" t="s">
        <v>4362</v>
      </c>
      <c r="D902" t="s">
        <v>2276</v>
      </c>
      <c r="E902" t="s">
        <v>4440</v>
      </c>
      <c r="F902" t="s">
        <v>2275</v>
      </c>
      <c r="G902" t="s">
        <v>7089</v>
      </c>
      <c r="H902" t="s">
        <v>2175</v>
      </c>
      <c r="I902" t="s">
        <v>2276</v>
      </c>
    </row>
    <row r="903" spans="1:9" x14ac:dyDescent="0.2">
      <c r="A903" t="s">
        <v>6038</v>
      </c>
      <c r="B903">
        <v>20417</v>
      </c>
      <c r="C903" t="s">
        <v>4362</v>
      </c>
      <c r="D903" t="s">
        <v>2278</v>
      </c>
      <c r="E903" t="s">
        <v>4440</v>
      </c>
      <c r="F903" t="s">
        <v>2277</v>
      </c>
      <c r="G903" t="s">
        <v>7090</v>
      </c>
      <c r="H903" t="s">
        <v>2175</v>
      </c>
      <c r="I903" t="s">
        <v>2278</v>
      </c>
    </row>
    <row r="904" spans="1:9" x14ac:dyDescent="0.2">
      <c r="A904" t="s">
        <v>6047</v>
      </c>
      <c r="B904">
        <v>20422</v>
      </c>
      <c r="C904" t="s">
        <v>4362</v>
      </c>
      <c r="D904" t="s">
        <v>2280</v>
      </c>
      <c r="E904" t="s">
        <v>4440</v>
      </c>
      <c r="F904" t="s">
        <v>2279</v>
      </c>
      <c r="G904" t="s">
        <v>7091</v>
      </c>
      <c r="H904" t="s">
        <v>2175</v>
      </c>
      <c r="I904" t="s">
        <v>2280</v>
      </c>
    </row>
    <row r="905" spans="1:9" x14ac:dyDescent="0.2">
      <c r="A905" t="s">
        <v>6056</v>
      </c>
      <c r="B905">
        <v>20423</v>
      </c>
      <c r="C905" t="s">
        <v>4362</v>
      </c>
      <c r="D905" t="s">
        <v>2282</v>
      </c>
      <c r="E905" t="s">
        <v>4440</v>
      </c>
      <c r="F905" t="s">
        <v>2281</v>
      </c>
      <c r="G905" t="s">
        <v>7092</v>
      </c>
      <c r="H905" t="s">
        <v>2175</v>
      </c>
      <c r="I905" t="s">
        <v>2282</v>
      </c>
    </row>
    <row r="906" spans="1:9" x14ac:dyDescent="0.2">
      <c r="A906" t="s">
        <v>6064</v>
      </c>
      <c r="B906">
        <v>20425</v>
      </c>
      <c r="C906" t="s">
        <v>4362</v>
      </c>
      <c r="D906" t="s">
        <v>2284</v>
      </c>
      <c r="E906" t="s">
        <v>4440</v>
      </c>
      <c r="F906" t="s">
        <v>2283</v>
      </c>
      <c r="G906" t="s">
        <v>7093</v>
      </c>
      <c r="H906" t="s">
        <v>2175</v>
      </c>
      <c r="I906" t="s">
        <v>2284</v>
      </c>
    </row>
    <row r="907" spans="1:9" x14ac:dyDescent="0.2">
      <c r="A907" t="s">
        <v>6071</v>
      </c>
      <c r="B907">
        <v>20429</v>
      </c>
      <c r="C907" t="s">
        <v>4362</v>
      </c>
      <c r="D907" t="s">
        <v>2286</v>
      </c>
      <c r="E907" t="s">
        <v>4440</v>
      </c>
      <c r="F907" t="s">
        <v>2285</v>
      </c>
      <c r="G907" t="s">
        <v>7094</v>
      </c>
      <c r="H907" t="s">
        <v>2175</v>
      </c>
      <c r="I907" t="s">
        <v>2286</v>
      </c>
    </row>
    <row r="908" spans="1:9" x14ac:dyDescent="0.2">
      <c r="A908" t="s">
        <v>6078</v>
      </c>
      <c r="B908">
        <v>20430</v>
      </c>
      <c r="C908" t="s">
        <v>4362</v>
      </c>
      <c r="D908" t="s">
        <v>2288</v>
      </c>
      <c r="E908" t="s">
        <v>4440</v>
      </c>
      <c r="F908" t="s">
        <v>2287</v>
      </c>
      <c r="G908" t="s">
        <v>7095</v>
      </c>
      <c r="H908" t="s">
        <v>2175</v>
      </c>
      <c r="I908" t="s">
        <v>2288</v>
      </c>
    </row>
    <row r="909" spans="1:9" x14ac:dyDescent="0.2">
      <c r="A909" t="s">
        <v>6085</v>
      </c>
      <c r="B909">
        <v>20432</v>
      </c>
      <c r="C909" t="s">
        <v>4362</v>
      </c>
      <c r="D909" t="s">
        <v>2290</v>
      </c>
      <c r="E909" t="s">
        <v>4440</v>
      </c>
      <c r="F909" t="s">
        <v>2289</v>
      </c>
      <c r="G909" t="s">
        <v>7096</v>
      </c>
      <c r="H909" t="s">
        <v>2175</v>
      </c>
      <c r="I909" t="s">
        <v>2290</v>
      </c>
    </row>
    <row r="910" spans="1:9" x14ac:dyDescent="0.2">
      <c r="A910" t="s">
        <v>6092</v>
      </c>
      <c r="B910">
        <v>20446</v>
      </c>
      <c r="C910" t="s">
        <v>4362</v>
      </c>
      <c r="D910" t="s">
        <v>2292</v>
      </c>
      <c r="E910" t="s">
        <v>4440</v>
      </c>
      <c r="F910" t="s">
        <v>2291</v>
      </c>
      <c r="G910" t="s">
        <v>7097</v>
      </c>
      <c r="H910" t="s">
        <v>2175</v>
      </c>
      <c r="I910" t="s">
        <v>2292</v>
      </c>
    </row>
    <row r="911" spans="1:9" x14ac:dyDescent="0.2">
      <c r="A911" t="s">
        <v>6098</v>
      </c>
      <c r="B911">
        <v>20448</v>
      </c>
      <c r="C911" t="s">
        <v>4362</v>
      </c>
      <c r="D911" t="s">
        <v>2294</v>
      </c>
      <c r="E911" t="s">
        <v>4440</v>
      </c>
      <c r="F911" t="s">
        <v>2293</v>
      </c>
      <c r="G911" t="s">
        <v>7098</v>
      </c>
      <c r="H911" t="s">
        <v>2175</v>
      </c>
      <c r="I911" t="s">
        <v>2294</v>
      </c>
    </row>
    <row r="912" spans="1:9" x14ac:dyDescent="0.2">
      <c r="A912" t="s">
        <v>6104</v>
      </c>
      <c r="B912">
        <v>20450</v>
      </c>
      <c r="C912" t="s">
        <v>4362</v>
      </c>
      <c r="D912" t="s">
        <v>2296</v>
      </c>
      <c r="E912" t="s">
        <v>4440</v>
      </c>
      <c r="F912" t="s">
        <v>2295</v>
      </c>
      <c r="G912" t="s">
        <v>7099</v>
      </c>
      <c r="H912" t="s">
        <v>2175</v>
      </c>
      <c r="I912" t="s">
        <v>2296</v>
      </c>
    </row>
    <row r="913" spans="1:9" x14ac:dyDescent="0.2">
      <c r="A913" t="s">
        <v>6109</v>
      </c>
      <c r="B913">
        <v>20451</v>
      </c>
      <c r="C913" t="s">
        <v>4362</v>
      </c>
      <c r="D913" t="s">
        <v>2298</v>
      </c>
      <c r="E913" t="s">
        <v>4440</v>
      </c>
      <c r="F913" t="s">
        <v>2297</v>
      </c>
      <c r="G913" t="s">
        <v>7100</v>
      </c>
      <c r="H913" t="s">
        <v>2175</v>
      </c>
      <c r="I913" t="s">
        <v>2298</v>
      </c>
    </row>
    <row r="914" spans="1:9" x14ac:dyDescent="0.2">
      <c r="A914" t="s">
        <v>6113</v>
      </c>
      <c r="B914">
        <v>20452</v>
      </c>
      <c r="C914" t="s">
        <v>4362</v>
      </c>
      <c r="D914" t="s">
        <v>2300</v>
      </c>
      <c r="E914" t="s">
        <v>4440</v>
      </c>
      <c r="F914" t="s">
        <v>2299</v>
      </c>
      <c r="G914" t="s">
        <v>7101</v>
      </c>
      <c r="H914" t="s">
        <v>2175</v>
      </c>
      <c r="I914" t="s">
        <v>2300</v>
      </c>
    </row>
    <row r="915" spans="1:9" x14ac:dyDescent="0.2">
      <c r="A915" t="s">
        <v>6116</v>
      </c>
      <c r="B915">
        <v>20481</v>
      </c>
      <c r="C915" t="s">
        <v>4362</v>
      </c>
      <c r="D915" t="s">
        <v>810</v>
      </c>
      <c r="E915" t="s">
        <v>4440</v>
      </c>
      <c r="F915" t="s">
        <v>2301</v>
      </c>
      <c r="G915" t="s">
        <v>7102</v>
      </c>
      <c r="H915" t="s">
        <v>2175</v>
      </c>
      <c r="I915" t="s">
        <v>810</v>
      </c>
    </row>
    <row r="916" spans="1:9" x14ac:dyDescent="0.2">
      <c r="A916" t="s">
        <v>6119</v>
      </c>
      <c r="B916">
        <v>20482</v>
      </c>
      <c r="C916" t="s">
        <v>4362</v>
      </c>
      <c r="D916" t="s">
        <v>2303</v>
      </c>
      <c r="E916" t="s">
        <v>4440</v>
      </c>
      <c r="F916" t="s">
        <v>2302</v>
      </c>
      <c r="G916" t="s">
        <v>7103</v>
      </c>
      <c r="H916" t="s">
        <v>2175</v>
      </c>
      <c r="I916" t="s">
        <v>2303</v>
      </c>
    </row>
    <row r="917" spans="1:9" x14ac:dyDescent="0.2">
      <c r="A917" t="s">
        <v>6122</v>
      </c>
      <c r="B917">
        <v>20485</v>
      </c>
      <c r="C917" t="s">
        <v>4362</v>
      </c>
      <c r="D917" t="s">
        <v>2305</v>
      </c>
      <c r="E917" t="s">
        <v>4440</v>
      </c>
      <c r="F917" t="s">
        <v>2304</v>
      </c>
      <c r="G917" t="s">
        <v>7104</v>
      </c>
      <c r="H917" t="s">
        <v>2175</v>
      </c>
      <c r="I917" t="s">
        <v>2305</v>
      </c>
    </row>
    <row r="918" spans="1:9" x14ac:dyDescent="0.2">
      <c r="A918" t="s">
        <v>6125</v>
      </c>
      <c r="B918">
        <v>20486</v>
      </c>
      <c r="C918" t="s">
        <v>4362</v>
      </c>
      <c r="D918" t="s">
        <v>2307</v>
      </c>
      <c r="E918" t="s">
        <v>4440</v>
      </c>
      <c r="F918" t="s">
        <v>2306</v>
      </c>
      <c r="G918" t="s">
        <v>7105</v>
      </c>
      <c r="H918" t="s">
        <v>2175</v>
      </c>
      <c r="I918" t="s">
        <v>2307</v>
      </c>
    </row>
    <row r="919" spans="1:9" x14ac:dyDescent="0.2">
      <c r="A919" t="s">
        <v>6128</v>
      </c>
      <c r="B919">
        <v>20521</v>
      </c>
      <c r="C919" t="s">
        <v>4362</v>
      </c>
      <c r="D919" t="s">
        <v>2309</v>
      </c>
      <c r="E919" t="s">
        <v>4440</v>
      </c>
      <c r="F919" t="s">
        <v>2308</v>
      </c>
      <c r="G919" t="s">
        <v>7106</v>
      </c>
      <c r="H919" t="s">
        <v>2175</v>
      </c>
      <c r="I919" t="s">
        <v>2309</v>
      </c>
    </row>
    <row r="920" spans="1:9" x14ac:dyDescent="0.2">
      <c r="A920" t="s">
        <v>6131</v>
      </c>
      <c r="B920">
        <v>20541</v>
      </c>
      <c r="C920" t="s">
        <v>4362</v>
      </c>
      <c r="D920" t="s">
        <v>2311</v>
      </c>
      <c r="E920" t="s">
        <v>4440</v>
      </c>
      <c r="F920" t="s">
        <v>2310</v>
      </c>
      <c r="G920" t="s">
        <v>7107</v>
      </c>
      <c r="H920" t="s">
        <v>2175</v>
      </c>
      <c r="I920" t="s">
        <v>2311</v>
      </c>
    </row>
    <row r="921" spans="1:9" x14ac:dyDescent="0.2">
      <c r="A921" t="s">
        <v>6134</v>
      </c>
      <c r="B921">
        <v>20543</v>
      </c>
      <c r="C921" t="s">
        <v>4362</v>
      </c>
      <c r="D921" t="s">
        <v>1498</v>
      </c>
      <c r="E921" t="s">
        <v>4440</v>
      </c>
      <c r="F921" t="s">
        <v>2312</v>
      </c>
      <c r="G921" t="s">
        <v>7108</v>
      </c>
      <c r="H921" t="s">
        <v>2175</v>
      </c>
      <c r="I921" t="s">
        <v>1498</v>
      </c>
    </row>
    <row r="922" spans="1:9" x14ac:dyDescent="0.2">
      <c r="A922" t="s">
        <v>6137</v>
      </c>
      <c r="B922">
        <v>20561</v>
      </c>
      <c r="C922" t="s">
        <v>4362</v>
      </c>
      <c r="D922" t="s">
        <v>2314</v>
      </c>
      <c r="E922" t="s">
        <v>4440</v>
      </c>
      <c r="F922" t="s">
        <v>2313</v>
      </c>
      <c r="G922" t="s">
        <v>7109</v>
      </c>
      <c r="H922" t="s">
        <v>2175</v>
      </c>
      <c r="I922" t="s">
        <v>2314</v>
      </c>
    </row>
    <row r="923" spans="1:9" x14ac:dyDescent="0.2">
      <c r="A923" t="s">
        <v>6140</v>
      </c>
      <c r="B923">
        <v>20562</v>
      </c>
      <c r="C923" t="s">
        <v>4362</v>
      </c>
      <c r="D923" t="s">
        <v>2316</v>
      </c>
      <c r="E923" t="s">
        <v>4440</v>
      </c>
      <c r="F923" t="s">
        <v>2315</v>
      </c>
      <c r="G923" t="s">
        <v>7110</v>
      </c>
      <c r="H923" t="s">
        <v>2175</v>
      </c>
      <c r="I923" t="s">
        <v>2316</v>
      </c>
    </row>
    <row r="924" spans="1:9" x14ac:dyDescent="0.2">
      <c r="A924" t="s">
        <v>6143</v>
      </c>
      <c r="B924">
        <v>20563</v>
      </c>
      <c r="C924" t="s">
        <v>4362</v>
      </c>
      <c r="D924" t="s">
        <v>2318</v>
      </c>
      <c r="E924" t="s">
        <v>4440</v>
      </c>
      <c r="F924" t="s">
        <v>2317</v>
      </c>
      <c r="G924" t="s">
        <v>7111</v>
      </c>
      <c r="H924" t="s">
        <v>2175</v>
      </c>
      <c r="I924" t="s">
        <v>2318</v>
      </c>
    </row>
    <row r="925" spans="1:9" x14ac:dyDescent="0.2">
      <c r="A925" t="s">
        <v>6146</v>
      </c>
      <c r="B925">
        <v>20583</v>
      </c>
      <c r="C925" t="s">
        <v>4362</v>
      </c>
      <c r="D925" t="s">
        <v>2320</v>
      </c>
      <c r="E925" t="s">
        <v>4440</v>
      </c>
      <c r="F925" t="s">
        <v>2319</v>
      </c>
      <c r="G925" t="s">
        <v>7112</v>
      </c>
      <c r="H925" t="s">
        <v>2175</v>
      </c>
      <c r="I925" t="s">
        <v>2320</v>
      </c>
    </row>
    <row r="926" spans="1:9" x14ac:dyDescent="0.2">
      <c r="A926" t="s">
        <v>6149</v>
      </c>
      <c r="B926">
        <v>20588</v>
      </c>
      <c r="C926" t="s">
        <v>4362</v>
      </c>
      <c r="D926" t="s">
        <v>2322</v>
      </c>
      <c r="E926" t="s">
        <v>4440</v>
      </c>
      <c r="F926" t="s">
        <v>2321</v>
      </c>
      <c r="G926" t="s">
        <v>7113</v>
      </c>
      <c r="H926" t="s">
        <v>2175</v>
      </c>
      <c r="I926" t="s">
        <v>2322</v>
      </c>
    </row>
    <row r="927" spans="1:9" x14ac:dyDescent="0.2">
      <c r="A927" t="s">
        <v>6152</v>
      </c>
      <c r="B927">
        <v>20590</v>
      </c>
      <c r="C927" t="s">
        <v>4362</v>
      </c>
      <c r="D927" t="s">
        <v>2324</v>
      </c>
      <c r="E927" t="s">
        <v>4440</v>
      </c>
      <c r="F927" t="s">
        <v>2323</v>
      </c>
      <c r="G927" t="s">
        <v>7114</v>
      </c>
      <c r="H927" t="s">
        <v>2175</v>
      </c>
      <c r="I927" t="s">
        <v>2324</v>
      </c>
    </row>
    <row r="928" spans="1:9" x14ac:dyDescent="0.2">
      <c r="A928" t="s">
        <v>6155</v>
      </c>
      <c r="B928">
        <v>20602</v>
      </c>
      <c r="C928" t="s">
        <v>4362</v>
      </c>
      <c r="D928" t="s">
        <v>2326</v>
      </c>
      <c r="E928" t="s">
        <v>4440</v>
      </c>
      <c r="F928" t="s">
        <v>2325</v>
      </c>
      <c r="G928" t="s">
        <v>7115</v>
      </c>
      <c r="H928" t="s">
        <v>2175</v>
      </c>
      <c r="I928" t="s">
        <v>2326</v>
      </c>
    </row>
    <row r="929" spans="1:9" x14ac:dyDescent="0.2">
      <c r="A929" t="s">
        <v>4412</v>
      </c>
      <c r="B929">
        <v>21000</v>
      </c>
      <c r="C929" t="s">
        <v>4363</v>
      </c>
      <c r="D929" t="s">
        <v>2328</v>
      </c>
      <c r="E929" t="s">
        <v>4391</v>
      </c>
      <c r="F929" t="s">
        <v>2327</v>
      </c>
      <c r="G929" t="s">
        <v>7116</v>
      </c>
      <c r="H929" t="s">
        <v>2328</v>
      </c>
    </row>
    <row r="930" spans="1:9" x14ac:dyDescent="0.2">
      <c r="A930" t="s">
        <v>4461</v>
      </c>
      <c r="B930">
        <v>21201</v>
      </c>
      <c r="C930" t="s">
        <v>4363</v>
      </c>
      <c r="D930" t="s">
        <v>2330</v>
      </c>
      <c r="E930" t="s">
        <v>4440</v>
      </c>
      <c r="F930" t="s">
        <v>2329</v>
      </c>
      <c r="G930" t="s">
        <v>7117</v>
      </c>
      <c r="H930" t="s">
        <v>2328</v>
      </c>
      <c r="I930" t="s">
        <v>2330</v>
      </c>
    </row>
    <row r="931" spans="1:9" x14ac:dyDescent="0.2">
      <c r="A931" t="s">
        <v>4509</v>
      </c>
      <c r="B931">
        <v>21202</v>
      </c>
      <c r="C931" t="s">
        <v>4363</v>
      </c>
      <c r="D931" t="s">
        <v>2332</v>
      </c>
      <c r="E931" t="s">
        <v>4440</v>
      </c>
      <c r="F931" t="s">
        <v>2331</v>
      </c>
      <c r="G931" t="s">
        <v>7118</v>
      </c>
      <c r="H931" t="s">
        <v>2328</v>
      </c>
      <c r="I931" t="s">
        <v>2332</v>
      </c>
    </row>
    <row r="932" spans="1:9" x14ac:dyDescent="0.2">
      <c r="A932" t="s">
        <v>4557</v>
      </c>
      <c r="B932">
        <v>21203</v>
      </c>
      <c r="C932" t="s">
        <v>4363</v>
      </c>
      <c r="D932" t="s">
        <v>2334</v>
      </c>
      <c r="E932" t="s">
        <v>4440</v>
      </c>
      <c r="F932" t="s">
        <v>2333</v>
      </c>
      <c r="G932" t="s">
        <v>7119</v>
      </c>
      <c r="H932" t="s">
        <v>2328</v>
      </c>
      <c r="I932" t="s">
        <v>2334</v>
      </c>
    </row>
    <row r="933" spans="1:9" x14ac:dyDescent="0.2">
      <c r="A933" t="s">
        <v>4605</v>
      </c>
      <c r="B933">
        <v>21204</v>
      </c>
      <c r="C933" t="s">
        <v>4363</v>
      </c>
      <c r="D933" t="s">
        <v>2336</v>
      </c>
      <c r="E933" t="s">
        <v>4440</v>
      </c>
      <c r="F933" t="s">
        <v>2335</v>
      </c>
      <c r="G933" t="s">
        <v>7120</v>
      </c>
      <c r="H933" t="s">
        <v>2328</v>
      </c>
      <c r="I933" t="s">
        <v>2336</v>
      </c>
    </row>
    <row r="934" spans="1:9" x14ac:dyDescent="0.2">
      <c r="A934" t="s">
        <v>4653</v>
      </c>
      <c r="B934">
        <v>21205</v>
      </c>
      <c r="C934" t="s">
        <v>4363</v>
      </c>
      <c r="D934" t="s">
        <v>2338</v>
      </c>
      <c r="E934" t="s">
        <v>4440</v>
      </c>
      <c r="F934" t="s">
        <v>2337</v>
      </c>
      <c r="G934" t="s">
        <v>7121</v>
      </c>
      <c r="H934" t="s">
        <v>2328</v>
      </c>
      <c r="I934" t="s">
        <v>2338</v>
      </c>
    </row>
    <row r="935" spans="1:9" x14ac:dyDescent="0.2">
      <c r="A935" t="s">
        <v>4701</v>
      </c>
      <c r="B935">
        <v>21206</v>
      </c>
      <c r="C935" t="s">
        <v>4363</v>
      </c>
      <c r="D935" t="s">
        <v>2340</v>
      </c>
      <c r="E935" t="s">
        <v>4440</v>
      </c>
      <c r="F935" t="s">
        <v>2339</v>
      </c>
      <c r="G935" t="s">
        <v>7122</v>
      </c>
      <c r="H935" t="s">
        <v>2328</v>
      </c>
      <c r="I935" t="s">
        <v>2340</v>
      </c>
    </row>
    <row r="936" spans="1:9" x14ac:dyDescent="0.2">
      <c r="A936" t="s">
        <v>4749</v>
      </c>
      <c r="B936">
        <v>21207</v>
      </c>
      <c r="C936" t="s">
        <v>4363</v>
      </c>
      <c r="D936" t="s">
        <v>2342</v>
      </c>
      <c r="E936" t="s">
        <v>4440</v>
      </c>
      <c r="F936" t="s">
        <v>2341</v>
      </c>
      <c r="G936" t="s">
        <v>7123</v>
      </c>
      <c r="H936" t="s">
        <v>2328</v>
      </c>
      <c r="I936" t="s">
        <v>2342</v>
      </c>
    </row>
    <row r="937" spans="1:9" x14ac:dyDescent="0.2">
      <c r="A937" t="s">
        <v>4797</v>
      </c>
      <c r="B937">
        <v>21208</v>
      </c>
      <c r="C937" t="s">
        <v>4363</v>
      </c>
      <c r="D937" t="s">
        <v>2344</v>
      </c>
      <c r="E937" t="s">
        <v>4440</v>
      </c>
      <c r="F937" t="s">
        <v>2343</v>
      </c>
      <c r="G937" t="s">
        <v>7124</v>
      </c>
      <c r="H937" t="s">
        <v>2328</v>
      </c>
      <c r="I937" t="s">
        <v>2344</v>
      </c>
    </row>
    <row r="938" spans="1:9" x14ac:dyDescent="0.2">
      <c r="A938" t="s">
        <v>4845</v>
      </c>
      <c r="B938">
        <v>21209</v>
      </c>
      <c r="C938" t="s">
        <v>4363</v>
      </c>
      <c r="D938" t="s">
        <v>2346</v>
      </c>
      <c r="E938" t="s">
        <v>4440</v>
      </c>
      <c r="F938" t="s">
        <v>2345</v>
      </c>
      <c r="G938" t="s">
        <v>7125</v>
      </c>
      <c r="H938" t="s">
        <v>2328</v>
      </c>
      <c r="I938" t="s">
        <v>2346</v>
      </c>
    </row>
    <row r="939" spans="1:9" x14ac:dyDescent="0.2">
      <c r="A939" t="s">
        <v>4893</v>
      </c>
      <c r="B939">
        <v>21210</v>
      </c>
      <c r="C939" t="s">
        <v>4363</v>
      </c>
      <c r="D939" t="s">
        <v>2348</v>
      </c>
      <c r="E939" t="s">
        <v>4440</v>
      </c>
      <c r="F939" t="s">
        <v>2347</v>
      </c>
      <c r="G939" t="s">
        <v>7126</v>
      </c>
      <c r="H939" t="s">
        <v>2328</v>
      </c>
      <c r="I939" t="s">
        <v>2348</v>
      </c>
    </row>
    <row r="940" spans="1:9" x14ac:dyDescent="0.2">
      <c r="A940" t="s">
        <v>4941</v>
      </c>
      <c r="B940">
        <v>21211</v>
      </c>
      <c r="C940" t="s">
        <v>4363</v>
      </c>
      <c r="D940" t="s">
        <v>2350</v>
      </c>
      <c r="E940" t="s">
        <v>4440</v>
      </c>
      <c r="F940" t="s">
        <v>2349</v>
      </c>
      <c r="G940" t="s">
        <v>7127</v>
      </c>
      <c r="H940" t="s">
        <v>2328</v>
      </c>
      <c r="I940" t="s">
        <v>2350</v>
      </c>
    </row>
    <row r="941" spans="1:9" x14ac:dyDescent="0.2">
      <c r="A941" t="s">
        <v>4989</v>
      </c>
      <c r="B941">
        <v>21212</v>
      </c>
      <c r="C941" t="s">
        <v>4363</v>
      </c>
      <c r="D941" t="s">
        <v>2352</v>
      </c>
      <c r="E941" t="s">
        <v>4440</v>
      </c>
      <c r="F941" t="s">
        <v>2351</v>
      </c>
      <c r="G941" t="s">
        <v>7128</v>
      </c>
      <c r="H941" t="s">
        <v>2328</v>
      </c>
      <c r="I941" t="s">
        <v>2352</v>
      </c>
    </row>
    <row r="942" spans="1:9" x14ac:dyDescent="0.2">
      <c r="A942" t="s">
        <v>5037</v>
      </c>
      <c r="B942">
        <v>21213</v>
      </c>
      <c r="C942" t="s">
        <v>4363</v>
      </c>
      <c r="D942" t="s">
        <v>2354</v>
      </c>
      <c r="E942" t="s">
        <v>4440</v>
      </c>
      <c r="F942" t="s">
        <v>2353</v>
      </c>
      <c r="G942" t="s">
        <v>7129</v>
      </c>
      <c r="H942" t="s">
        <v>2328</v>
      </c>
      <c r="I942" t="s">
        <v>2354</v>
      </c>
    </row>
    <row r="943" spans="1:9" x14ac:dyDescent="0.2">
      <c r="A943" t="s">
        <v>5085</v>
      </c>
      <c r="B943">
        <v>21214</v>
      </c>
      <c r="C943" t="s">
        <v>4363</v>
      </c>
      <c r="D943" t="s">
        <v>2356</v>
      </c>
      <c r="E943" t="s">
        <v>4440</v>
      </c>
      <c r="F943" t="s">
        <v>2355</v>
      </c>
      <c r="G943" t="s">
        <v>7130</v>
      </c>
      <c r="H943" t="s">
        <v>2328</v>
      </c>
      <c r="I943" t="s">
        <v>2356</v>
      </c>
    </row>
    <row r="944" spans="1:9" x14ac:dyDescent="0.2">
      <c r="A944" t="s">
        <v>5133</v>
      </c>
      <c r="B944">
        <v>21215</v>
      </c>
      <c r="C944" t="s">
        <v>4363</v>
      </c>
      <c r="D944" t="s">
        <v>2358</v>
      </c>
      <c r="E944" t="s">
        <v>4440</v>
      </c>
      <c r="F944" t="s">
        <v>2357</v>
      </c>
      <c r="G944" t="s">
        <v>7131</v>
      </c>
      <c r="H944" t="s">
        <v>2328</v>
      </c>
      <c r="I944" t="s">
        <v>2358</v>
      </c>
    </row>
    <row r="945" spans="1:9" x14ac:dyDescent="0.2">
      <c r="A945" t="s">
        <v>5180</v>
      </c>
      <c r="B945">
        <v>21216</v>
      </c>
      <c r="C945" t="s">
        <v>4363</v>
      </c>
      <c r="D945" t="s">
        <v>2360</v>
      </c>
      <c r="E945" t="s">
        <v>4440</v>
      </c>
      <c r="F945" t="s">
        <v>2359</v>
      </c>
      <c r="G945" t="s">
        <v>7132</v>
      </c>
      <c r="H945" t="s">
        <v>2328</v>
      </c>
      <c r="I945" t="s">
        <v>2360</v>
      </c>
    </row>
    <row r="946" spans="1:9" x14ac:dyDescent="0.2">
      <c r="A946" t="s">
        <v>5227</v>
      </c>
      <c r="B946">
        <v>21217</v>
      </c>
      <c r="C946" t="s">
        <v>4363</v>
      </c>
      <c r="D946" t="s">
        <v>2362</v>
      </c>
      <c r="E946" t="s">
        <v>4440</v>
      </c>
      <c r="F946" t="s">
        <v>2361</v>
      </c>
      <c r="G946" t="s">
        <v>7133</v>
      </c>
      <c r="H946" t="s">
        <v>2328</v>
      </c>
      <c r="I946" t="s">
        <v>2362</v>
      </c>
    </row>
    <row r="947" spans="1:9" x14ac:dyDescent="0.2">
      <c r="A947" t="s">
        <v>5273</v>
      </c>
      <c r="B947">
        <v>21218</v>
      </c>
      <c r="C947" t="s">
        <v>4363</v>
      </c>
      <c r="D947" t="s">
        <v>2364</v>
      </c>
      <c r="E947" t="s">
        <v>4440</v>
      </c>
      <c r="F947" t="s">
        <v>2363</v>
      </c>
      <c r="G947" t="s">
        <v>7134</v>
      </c>
      <c r="H947" t="s">
        <v>2328</v>
      </c>
      <c r="I947" t="s">
        <v>2364</v>
      </c>
    </row>
    <row r="948" spans="1:9" x14ac:dyDescent="0.2">
      <c r="A948" t="s">
        <v>5318</v>
      </c>
      <c r="B948">
        <v>21219</v>
      </c>
      <c r="C948" t="s">
        <v>4363</v>
      </c>
      <c r="D948" t="s">
        <v>2366</v>
      </c>
      <c r="E948" t="s">
        <v>4440</v>
      </c>
      <c r="F948" t="s">
        <v>2365</v>
      </c>
      <c r="G948" t="s">
        <v>7135</v>
      </c>
      <c r="H948" t="s">
        <v>2328</v>
      </c>
      <c r="I948" t="s">
        <v>2366</v>
      </c>
    </row>
    <row r="949" spans="1:9" x14ac:dyDescent="0.2">
      <c r="A949" t="s">
        <v>5361</v>
      </c>
      <c r="B949">
        <v>21220</v>
      </c>
      <c r="C949" t="s">
        <v>4363</v>
      </c>
      <c r="D949" t="s">
        <v>2368</v>
      </c>
      <c r="E949" t="s">
        <v>4440</v>
      </c>
      <c r="F949" t="s">
        <v>2367</v>
      </c>
      <c r="G949" t="s">
        <v>7136</v>
      </c>
      <c r="H949" t="s">
        <v>2328</v>
      </c>
      <c r="I949" t="s">
        <v>2368</v>
      </c>
    </row>
    <row r="950" spans="1:9" x14ac:dyDescent="0.2">
      <c r="A950" t="s">
        <v>5400</v>
      </c>
      <c r="B950">
        <v>21221</v>
      </c>
      <c r="C950" t="s">
        <v>4363</v>
      </c>
      <c r="D950" t="s">
        <v>2370</v>
      </c>
      <c r="E950" t="s">
        <v>4440</v>
      </c>
      <c r="F950" t="s">
        <v>2369</v>
      </c>
      <c r="G950" t="s">
        <v>7137</v>
      </c>
      <c r="H950" t="s">
        <v>2328</v>
      </c>
      <c r="I950" t="s">
        <v>2370</v>
      </c>
    </row>
    <row r="951" spans="1:9" x14ac:dyDescent="0.2">
      <c r="A951" t="s">
        <v>5437</v>
      </c>
      <c r="B951">
        <v>21302</v>
      </c>
      <c r="C951" t="s">
        <v>4363</v>
      </c>
      <c r="D951" t="s">
        <v>2372</v>
      </c>
      <c r="E951" t="s">
        <v>4440</v>
      </c>
      <c r="F951" t="s">
        <v>2371</v>
      </c>
      <c r="G951" t="s">
        <v>7138</v>
      </c>
      <c r="H951" t="s">
        <v>2328</v>
      </c>
      <c r="I951" t="s">
        <v>2372</v>
      </c>
    </row>
    <row r="952" spans="1:9" x14ac:dyDescent="0.2">
      <c r="A952" t="s">
        <v>5473</v>
      </c>
      <c r="B952">
        <v>21303</v>
      </c>
      <c r="C952" t="s">
        <v>4363</v>
      </c>
      <c r="D952" t="s">
        <v>2374</v>
      </c>
      <c r="E952" t="s">
        <v>4440</v>
      </c>
      <c r="F952" t="s">
        <v>2373</v>
      </c>
      <c r="G952" t="s">
        <v>7139</v>
      </c>
      <c r="H952" t="s">
        <v>2328</v>
      </c>
      <c r="I952" t="s">
        <v>2374</v>
      </c>
    </row>
    <row r="953" spans="1:9" x14ac:dyDescent="0.2">
      <c r="A953" t="s">
        <v>5509</v>
      </c>
      <c r="B953">
        <v>21341</v>
      </c>
      <c r="C953" t="s">
        <v>4363</v>
      </c>
      <c r="D953" t="s">
        <v>2376</v>
      </c>
      <c r="E953" t="s">
        <v>4440</v>
      </c>
      <c r="F953" t="s">
        <v>2375</v>
      </c>
      <c r="G953" t="s">
        <v>7140</v>
      </c>
      <c r="H953" t="s">
        <v>2328</v>
      </c>
      <c r="I953" t="s">
        <v>2376</v>
      </c>
    </row>
    <row r="954" spans="1:9" x14ac:dyDescent="0.2">
      <c r="A954" t="s">
        <v>5544</v>
      </c>
      <c r="B954">
        <v>21361</v>
      </c>
      <c r="C954" t="s">
        <v>4363</v>
      </c>
      <c r="D954" t="s">
        <v>2378</v>
      </c>
      <c r="E954" t="s">
        <v>4440</v>
      </c>
      <c r="F954" t="s">
        <v>2377</v>
      </c>
      <c r="G954" t="s">
        <v>7141</v>
      </c>
      <c r="H954" t="s">
        <v>2328</v>
      </c>
      <c r="I954" t="s">
        <v>2378</v>
      </c>
    </row>
    <row r="955" spans="1:9" x14ac:dyDescent="0.2">
      <c r="A955" t="s">
        <v>5576</v>
      </c>
      <c r="B955">
        <v>21362</v>
      </c>
      <c r="C955" t="s">
        <v>4363</v>
      </c>
      <c r="D955" t="s">
        <v>7142</v>
      </c>
      <c r="E955" t="s">
        <v>4440</v>
      </c>
      <c r="F955" t="s">
        <v>2379</v>
      </c>
      <c r="G955" t="s">
        <v>7143</v>
      </c>
      <c r="H955" t="s">
        <v>2328</v>
      </c>
      <c r="I955" t="s">
        <v>2380</v>
      </c>
    </row>
    <row r="956" spans="1:9" x14ac:dyDescent="0.2">
      <c r="A956" t="s">
        <v>5608</v>
      </c>
      <c r="B956">
        <v>21381</v>
      </c>
      <c r="C956" t="s">
        <v>4363</v>
      </c>
      <c r="D956" t="s">
        <v>2382</v>
      </c>
      <c r="E956" t="s">
        <v>4440</v>
      </c>
      <c r="F956" t="s">
        <v>2381</v>
      </c>
      <c r="G956" t="s">
        <v>7144</v>
      </c>
      <c r="H956" t="s">
        <v>2328</v>
      </c>
      <c r="I956" t="s">
        <v>2382</v>
      </c>
    </row>
    <row r="957" spans="1:9" x14ac:dyDescent="0.2">
      <c r="A957" t="s">
        <v>5637</v>
      </c>
      <c r="B957">
        <v>21382</v>
      </c>
      <c r="C957" t="s">
        <v>4363</v>
      </c>
      <c r="D957" t="s">
        <v>2384</v>
      </c>
      <c r="E957" t="s">
        <v>4440</v>
      </c>
      <c r="F957" t="s">
        <v>2383</v>
      </c>
      <c r="G957" t="s">
        <v>7145</v>
      </c>
      <c r="H957" t="s">
        <v>2328</v>
      </c>
      <c r="I957" t="s">
        <v>2384</v>
      </c>
    </row>
    <row r="958" spans="1:9" x14ac:dyDescent="0.2">
      <c r="A958" t="s">
        <v>5665</v>
      </c>
      <c r="B958">
        <v>21383</v>
      </c>
      <c r="C958" t="s">
        <v>4363</v>
      </c>
      <c r="D958" t="s">
        <v>2386</v>
      </c>
      <c r="E958" t="s">
        <v>4440</v>
      </c>
      <c r="F958" t="s">
        <v>2385</v>
      </c>
      <c r="G958" t="s">
        <v>7146</v>
      </c>
      <c r="H958" t="s">
        <v>2328</v>
      </c>
      <c r="I958" t="s">
        <v>2386</v>
      </c>
    </row>
    <row r="959" spans="1:9" x14ac:dyDescent="0.2">
      <c r="A959" t="s">
        <v>5693</v>
      </c>
      <c r="B959">
        <v>21401</v>
      </c>
      <c r="C959" t="s">
        <v>4363</v>
      </c>
      <c r="D959" t="s">
        <v>2388</v>
      </c>
      <c r="E959" t="s">
        <v>4440</v>
      </c>
      <c r="F959" t="s">
        <v>2387</v>
      </c>
      <c r="G959" t="s">
        <v>7147</v>
      </c>
      <c r="H959" t="s">
        <v>2328</v>
      </c>
      <c r="I959" t="s">
        <v>2388</v>
      </c>
    </row>
    <row r="960" spans="1:9" x14ac:dyDescent="0.2">
      <c r="A960" t="s">
        <v>5719</v>
      </c>
      <c r="B960">
        <v>21403</v>
      </c>
      <c r="C960" t="s">
        <v>4363</v>
      </c>
      <c r="D960" t="s">
        <v>2390</v>
      </c>
      <c r="E960" t="s">
        <v>4440</v>
      </c>
      <c r="F960" t="s">
        <v>2389</v>
      </c>
      <c r="G960" t="s">
        <v>7148</v>
      </c>
      <c r="H960" t="s">
        <v>2328</v>
      </c>
      <c r="I960" t="s">
        <v>2390</v>
      </c>
    </row>
    <row r="961" spans="1:9" x14ac:dyDescent="0.2">
      <c r="A961" t="s">
        <v>5744</v>
      </c>
      <c r="B961">
        <v>21404</v>
      </c>
      <c r="C961" t="s">
        <v>4363</v>
      </c>
      <c r="D961" t="s">
        <v>810</v>
      </c>
      <c r="E961" t="s">
        <v>4440</v>
      </c>
      <c r="F961" t="s">
        <v>2391</v>
      </c>
      <c r="G961" t="s">
        <v>7149</v>
      </c>
      <c r="H961" t="s">
        <v>2328</v>
      </c>
      <c r="I961" t="s">
        <v>810</v>
      </c>
    </row>
    <row r="962" spans="1:9" x14ac:dyDescent="0.2">
      <c r="A962" t="s">
        <v>5769</v>
      </c>
      <c r="B962">
        <v>21421</v>
      </c>
      <c r="C962" t="s">
        <v>4363</v>
      </c>
      <c r="D962" t="s">
        <v>2393</v>
      </c>
      <c r="E962" t="s">
        <v>4440</v>
      </c>
      <c r="F962" t="s">
        <v>2392</v>
      </c>
      <c r="G962" t="s">
        <v>7150</v>
      </c>
      <c r="H962" t="s">
        <v>2328</v>
      </c>
      <c r="I962" t="s">
        <v>2393</v>
      </c>
    </row>
    <row r="963" spans="1:9" x14ac:dyDescent="0.2">
      <c r="A963" t="s">
        <v>5792</v>
      </c>
      <c r="B963">
        <v>21501</v>
      </c>
      <c r="C963" t="s">
        <v>4363</v>
      </c>
      <c r="D963" t="s">
        <v>2395</v>
      </c>
      <c r="E963" t="s">
        <v>4440</v>
      </c>
      <c r="F963" t="s">
        <v>2394</v>
      </c>
      <c r="G963" t="s">
        <v>7151</v>
      </c>
      <c r="H963" t="s">
        <v>2328</v>
      </c>
      <c r="I963" t="s">
        <v>2395</v>
      </c>
    </row>
    <row r="964" spans="1:9" x14ac:dyDescent="0.2">
      <c r="A964" t="s">
        <v>5815</v>
      </c>
      <c r="B964">
        <v>21502</v>
      </c>
      <c r="C964" t="s">
        <v>4363</v>
      </c>
      <c r="D964" t="s">
        <v>2397</v>
      </c>
      <c r="E964" t="s">
        <v>4440</v>
      </c>
      <c r="F964" t="s">
        <v>2396</v>
      </c>
      <c r="G964" t="s">
        <v>7152</v>
      </c>
      <c r="H964" t="s">
        <v>2328</v>
      </c>
      <c r="I964" t="s">
        <v>2397</v>
      </c>
    </row>
    <row r="965" spans="1:9" x14ac:dyDescent="0.2">
      <c r="A965" t="s">
        <v>5834</v>
      </c>
      <c r="B965">
        <v>21503</v>
      </c>
      <c r="C965" t="s">
        <v>4363</v>
      </c>
      <c r="D965" t="s">
        <v>2399</v>
      </c>
      <c r="E965" t="s">
        <v>4440</v>
      </c>
      <c r="F965" t="s">
        <v>2398</v>
      </c>
      <c r="G965" t="s">
        <v>7153</v>
      </c>
      <c r="H965" t="s">
        <v>2328</v>
      </c>
      <c r="I965" t="s">
        <v>2399</v>
      </c>
    </row>
    <row r="966" spans="1:9" x14ac:dyDescent="0.2">
      <c r="A966" t="s">
        <v>5852</v>
      </c>
      <c r="B966">
        <v>21504</v>
      </c>
      <c r="C966" t="s">
        <v>4363</v>
      </c>
      <c r="D966" t="s">
        <v>2401</v>
      </c>
      <c r="E966" t="s">
        <v>4440</v>
      </c>
      <c r="F966" t="s">
        <v>2400</v>
      </c>
      <c r="G966" t="s">
        <v>7154</v>
      </c>
      <c r="H966" t="s">
        <v>2328</v>
      </c>
      <c r="I966" t="s">
        <v>2401</v>
      </c>
    </row>
    <row r="967" spans="1:9" x14ac:dyDescent="0.2">
      <c r="A967" t="s">
        <v>5870</v>
      </c>
      <c r="B967">
        <v>21505</v>
      </c>
      <c r="C967" t="s">
        <v>4363</v>
      </c>
      <c r="D967" t="s">
        <v>2403</v>
      </c>
      <c r="E967" t="s">
        <v>4440</v>
      </c>
      <c r="F967" t="s">
        <v>2402</v>
      </c>
      <c r="G967" t="s">
        <v>7155</v>
      </c>
      <c r="H967" t="s">
        <v>2328</v>
      </c>
      <c r="I967" t="s">
        <v>2403</v>
      </c>
    </row>
    <row r="968" spans="1:9" x14ac:dyDescent="0.2">
      <c r="A968" t="s">
        <v>5888</v>
      </c>
      <c r="B968">
        <v>21506</v>
      </c>
      <c r="C968" t="s">
        <v>4363</v>
      </c>
      <c r="D968" t="s">
        <v>2405</v>
      </c>
      <c r="E968" t="s">
        <v>4440</v>
      </c>
      <c r="F968" t="s">
        <v>2404</v>
      </c>
      <c r="G968" t="s">
        <v>7156</v>
      </c>
      <c r="H968" t="s">
        <v>2328</v>
      </c>
      <c r="I968" t="s">
        <v>2405</v>
      </c>
    </row>
    <row r="969" spans="1:9" x14ac:dyDescent="0.2">
      <c r="A969" t="s">
        <v>5906</v>
      </c>
      <c r="B969">
        <v>21507</v>
      </c>
      <c r="C969" t="s">
        <v>4363</v>
      </c>
      <c r="D969" t="s">
        <v>2407</v>
      </c>
      <c r="E969" t="s">
        <v>4440</v>
      </c>
      <c r="F969" t="s">
        <v>2406</v>
      </c>
      <c r="G969" t="s">
        <v>7157</v>
      </c>
      <c r="H969" t="s">
        <v>2328</v>
      </c>
      <c r="I969" t="s">
        <v>2407</v>
      </c>
    </row>
    <row r="970" spans="1:9" x14ac:dyDescent="0.2">
      <c r="A970" t="s">
        <v>5922</v>
      </c>
      <c r="B970">
        <v>21521</v>
      </c>
      <c r="C970" t="s">
        <v>4363</v>
      </c>
      <c r="D970" t="s">
        <v>2409</v>
      </c>
      <c r="E970" t="s">
        <v>4440</v>
      </c>
      <c r="F970" t="s">
        <v>2408</v>
      </c>
      <c r="G970" t="s">
        <v>7158</v>
      </c>
      <c r="H970" t="s">
        <v>2328</v>
      </c>
      <c r="I970" t="s">
        <v>2409</v>
      </c>
    </row>
    <row r="971" spans="1:9" x14ac:dyDescent="0.2">
      <c r="A971" t="s">
        <v>5938</v>
      </c>
      <c r="B971">
        <v>21604</v>
      </c>
      <c r="C971" t="s">
        <v>4363</v>
      </c>
      <c r="D971" t="s">
        <v>2411</v>
      </c>
      <c r="E971" t="s">
        <v>4440</v>
      </c>
      <c r="F971" t="s">
        <v>2410</v>
      </c>
      <c r="G971" t="s">
        <v>7159</v>
      </c>
      <c r="H971" t="s">
        <v>2328</v>
      </c>
      <c r="I971" t="s">
        <v>2411</v>
      </c>
    </row>
    <row r="972" spans="1:9" x14ac:dyDescent="0.2">
      <c r="A972" t="s">
        <v>4413</v>
      </c>
      <c r="B972">
        <v>22000</v>
      </c>
      <c r="C972" t="s">
        <v>4364</v>
      </c>
      <c r="D972" t="s">
        <v>2413</v>
      </c>
      <c r="E972" t="s">
        <v>4391</v>
      </c>
      <c r="F972" t="s">
        <v>2412</v>
      </c>
      <c r="G972" t="s">
        <v>7160</v>
      </c>
      <c r="H972" t="s">
        <v>2413</v>
      </c>
    </row>
    <row r="973" spans="1:9" x14ac:dyDescent="0.2">
      <c r="A973" t="s">
        <v>4462</v>
      </c>
      <c r="B973">
        <v>22100</v>
      </c>
      <c r="C973" t="s">
        <v>4364</v>
      </c>
      <c r="D973" t="s">
        <v>2415</v>
      </c>
      <c r="E973" t="s">
        <v>4440</v>
      </c>
      <c r="F973" t="s">
        <v>2414</v>
      </c>
      <c r="G973" t="s">
        <v>7161</v>
      </c>
      <c r="H973" t="s">
        <v>2413</v>
      </c>
      <c r="I973" t="s">
        <v>2415</v>
      </c>
    </row>
    <row r="974" spans="1:9" x14ac:dyDescent="0.2">
      <c r="A974" t="s">
        <v>4510</v>
      </c>
      <c r="B974">
        <v>22130</v>
      </c>
      <c r="C974" t="s">
        <v>4364</v>
      </c>
      <c r="D974" t="s">
        <v>2417</v>
      </c>
      <c r="E974" t="s">
        <v>4440</v>
      </c>
      <c r="F974" t="s">
        <v>2416</v>
      </c>
      <c r="G974" t="s">
        <v>7162</v>
      </c>
      <c r="H974" t="s">
        <v>2413</v>
      </c>
      <c r="I974" t="s">
        <v>2417</v>
      </c>
    </row>
    <row r="975" spans="1:9" x14ac:dyDescent="0.2">
      <c r="A975" t="s">
        <v>4558</v>
      </c>
      <c r="B975">
        <v>22203</v>
      </c>
      <c r="C975" t="s">
        <v>4364</v>
      </c>
      <c r="D975" t="s">
        <v>2419</v>
      </c>
      <c r="E975" t="s">
        <v>4440</v>
      </c>
      <c r="F975" t="s">
        <v>2418</v>
      </c>
      <c r="G975" t="s">
        <v>7163</v>
      </c>
      <c r="H975" t="s">
        <v>2413</v>
      </c>
      <c r="I975" t="s">
        <v>2419</v>
      </c>
    </row>
    <row r="976" spans="1:9" x14ac:dyDescent="0.2">
      <c r="A976" t="s">
        <v>4606</v>
      </c>
      <c r="B976">
        <v>22205</v>
      </c>
      <c r="C976" t="s">
        <v>4364</v>
      </c>
      <c r="D976" t="s">
        <v>2421</v>
      </c>
      <c r="E976" t="s">
        <v>4440</v>
      </c>
      <c r="F976" t="s">
        <v>2420</v>
      </c>
      <c r="G976" t="s">
        <v>7164</v>
      </c>
      <c r="H976" t="s">
        <v>2413</v>
      </c>
      <c r="I976" t="s">
        <v>2421</v>
      </c>
    </row>
    <row r="977" spans="1:9" x14ac:dyDescent="0.2">
      <c r="A977" t="s">
        <v>4654</v>
      </c>
      <c r="B977">
        <v>22206</v>
      </c>
      <c r="C977" t="s">
        <v>4364</v>
      </c>
      <c r="D977" t="s">
        <v>2423</v>
      </c>
      <c r="E977" t="s">
        <v>4440</v>
      </c>
      <c r="F977" t="s">
        <v>2422</v>
      </c>
      <c r="G977" t="s">
        <v>7165</v>
      </c>
      <c r="H977" t="s">
        <v>2413</v>
      </c>
      <c r="I977" t="s">
        <v>2423</v>
      </c>
    </row>
    <row r="978" spans="1:9" x14ac:dyDescent="0.2">
      <c r="A978" t="s">
        <v>4702</v>
      </c>
      <c r="B978">
        <v>22207</v>
      </c>
      <c r="C978" t="s">
        <v>4364</v>
      </c>
      <c r="D978" t="s">
        <v>2425</v>
      </c>
      <c r="E978" t="s">
        <v>4440</v>
      </c>
      <c r="F978" t="s">
        <v>2424</v>
      </c>
      <c r="G978" t="s">
        <v>7166</v>
      </c>
      <c r="H978" t="s">
        <v>2413</v>
      </c>
      <c r="I978" t="s">
        <v>2425</v>
      </c>
    </row>
    <row r="979" spans="1:9" x14ac:dyDescent="0.2">
      <c r="A979" t="s">
        <v>4750</v>
      </c>
      <c r="B979">
        <v>22208</v>
      </c>
      <c r="C979" t="s">
        <v>4364</v>
      </c>
      <c r="D979" t="s">
        <v>2427</v>
      </c>
      <c r="E979" t="s">
        <v>4440</v>
      </c>
      <c r="F979" t="s">
        <v>2426</v>
      </c>
      <c r="G979" t="s">
        <v>7167</v>
      </c>
      <c r="H979" t="s">
        <v>2413</v>
      </c>
      <c r="I979" t="s">
        <v>2427</v>
      </c>
    </row>
    <row r="980" spans="1:9" x14ac:dyDescent="0.2">
      <c r="A980" t="s">
        <v>4798</v>
      </c>
      <c r="B980">
        <v>22209</v>
      </c>
      <c r="C980" t="s">
        <v>4364</v>
      </c>
      <c r="D980" t="s">
        <v>2429</v>
      </c>
      <c r="E980" t="s">
        <v>4440</v>
      </c>
      <c r="F980" t="s">
        <v>2428</v>
      </c>
      <c r="G980" t="s">
        <v>7168</v>
      </c>
      <c r="H980" t="s">
        <v>2413</v>
      </c>
      <c r="I980" t="s">
        <v>2429</v>
      </c>
    </row>
    <row r="981" spans="1:9" x14ac:dyDescent="0.2">
      <c r="A981" t="s">
        <v>4846</v>
      </c>
      <c r="B981">
        <v>22210</v>
      </c>
      <c r="C981" t="s">
        <v>4364</v>
      </c>
      <c r="D981" t="s">
        <v>2431</v>
      </c>
      <c r="E981" t="s">
        <v>4440</v>
      </c>
      <c r="F981" t="s">
        <v>2430</v>
      </c>
      <c r="G981" t="s">
        <v>7169</v>
      </c>
      <c r="H981" t="s">
        <v>2413</v>
      </c>
      <c r="I981" t="s">
        <v>2431</v>
      </c>
    </row>
    <row r="982" spans="1:9" x14ac:dyDescent="0.2">
      <c r="A982" t="s">
        <v>4894</v>
      </c>
      <c r="B982">
        <v>22211</v>
      </c>
      <c r="C982" t="s">
        <v>4364</v>
      </c>
      <c r="D982" t="s">
        <v>2433</v>
      </c>
      <c r="E982" t="s">
        <v>4440</v>
      </c>
      <c r="F982" t="s">
        <v>2432</v>
      </c>
      <c r="G982" t="s">
        <v>7170</v>
      </c>
      <c r="H982" t="s">
        <v>2413</v>
      </c>
      <c r="I982" t="s">
        <v>2433</v>
      </c>
    </row>
    <row r="983" spans="1:9" x14ac:dyDescent="0.2">
      <c r="A983" t="s">
        <v>4942</v>
      </c>
      <c r="B983">
        <v>22212</v>
      </c>
      <c r="C983" t="s">
        <v>4364</v>
      </c>
      <c r="D983" t="s">
        <v>2435</v>
      </c>
      <c r="E983" t="s">
        <v>4440</v>
      </c>
      <c r="F983" t="s">
        <v>2434</v>
      </c>
      <c r="G983" t="s">
        <v>7171</v>
      </c>
      <c r="H983" t="s">
        <v>2413</v>
      </c>
      <c r="I983" t="s">
        <v>2435</v>
      </c>
    </row>
    <row r="984" spans="1:9" x14ac:dyDescent="0.2">
      <c r="A984" t="s">
        <v>4990</v>
      </c>
      <c r="B984">
        <v>22213</v>
      </c>
      <c r="C984" t="s">
        <v>4364</v>
      </c>
      <c r="D984" t="s">
        <v>2437</v>
      </c>
      <c r="E984" t="s">
        <v>4440</v>
      </c>
      <c r="F984" t="s">
        <v>2436</v>
      </c>
      <c r="G984" t="s">
        <v>7172</v>
      </c>
      <c r="H984" t="s">
        <v>2413</v>
      </c>
      <c r="I984" t="s">
        <v>2437</v>
      </c>
    </row>
    <row r="985" spans="1:9" x14ac:dyDescent="0.2">
      <c r="A985" t="s">
        <v>5038</v>
      </c>
      <c r="B985">
        <v>22214</v>
      </c>
      <c r="C985" t="s">
        <v>4364</v>
      </c>
      <c r="D985" t="s">
        <v>2439</v>
      </c>
      <c r="E985" t="s">
        <v>4440</v>
      </c>
      <c r="F985" t="s">
        <v>2438</v>
      </c>
      <c r="G985" t="s">
        <v>7173</v>
      </c>
      <c r="H985" t="s">
        <v>2413</v>
      </c>
      <c r="I985" t="s">
        <v>2439</v>
      </c>
    </row>
    <row r="986" spans="1:9" x14ac:dyDescent="0.2">
      <c r="A986" t="s">
        <v>5086</v>
      </c>
      <c r="B986">
        <v>22215</v>
      </c>
      <c r="C986" t="s">
        <v>4364</v>
      </c>
      <c r="D986" t="s">
        <v>2441</v>
      </c>
      <c r="E986" t="s">
        <v>4440</v>
      </c>
      <c r="F986" t="s">
        <v>2440</v>
      </c>
      <c r="G986" t="s">
        <v>7174</v>
      </c>
      <c r="H986" t="s">
        <v>2413</v>
      </c>
      <c r="I986" t="s">
        <v>2441</v>
      </c>
    </row>
    <row r="987" spans="1:9" x14ac:dyDescent="0.2">
      <c r="A987" t="s">
        <v>5134</v>
      </c>
      <c r="B987">
        <v>22216</v>
      </c>
      <c r="C987" t="s">
        <v>4364</v>
      </c>
      <c r="D987" t="s">
        <v>2443</v>
      </c>
      <c r="E987" t="s">
        <v>4440</v>
      </c>
      <c r="F987" t="s">
        <v>2442</v>
      </c>
      <c r="G987" t="s">
        <v>7175</v>
      </c>
      <c r="H987" t="s">
        <v>2413</v>
      </c>
      <c r="I987" t="s">
        <v>2443</v>
      </c>
    </row>
    <row r="988" spans="1:9" x14ac:dyDescent="0.2">
      <c r="A988" t="s">
        <v>5181</v>
      </c>
      <c r="B988">
        <v>22219</v>
      </c>
      <c r="C988" t="s">
        <v>4364</v>
      </c>
      <c r="D988" t="s">
        <v>2445</v>
      </c>
      <c r="E988" t="s">
        <v>4440</v>
      </c>
      <c r="F988" t="s">
        <v>2444</v>
      </c>
      <c r="G988" t="s">
        <v>7176</v>
      </c>
      <c r="H988" t="s">
        <v>2413</v>
      </c>
      <c r="I988" t="s">
        <v>2445</v>
      </c>
    </row>
    <row r="989" spans="1:9" x14ac:dyDescent="0.2">
      <c r="A989" t="s">
        <v>5228</v>
      </c>
      <c r="B989">
        <v>22220</v>
      </c>
      <c r="C989" t="s">
        <v>4364</v>
      </c>
      <c r="D989" t="s">
        <v>2447</v>
      </c>
      <c r="E989" t="s">
        <v>4440</v>
      </c>
      <c r="F989" t="s">
        <v>2446</v>
      </c>
      <c r="G989" t="s">
        <v>7177</v>
      </c>
      <c r="H989" t="s">
        <v>2413</v>
      </c>
      <c r="I989" t="s">
        <v>2447</v>
      </c>
    </row>
    <row r="990" spans="1:9" x14ac:dyDescent="0.2">
      <c r="A990" t="s">
        <v>5274</v>
      </c>
      <c r="B990">
        <v>22221</v>
      </c>
      <c r="C990" t="s">
        <v>4364</v>
      </c>
      <c r="D990" t="s">
        <v>2449</v>
      </c>
      <c r="E990" t="s">
        <v>4440</v>
      </c>
      <c r="F990" t="s">
        <v>2448</v>
      </c>
      <c r="G990" t="s">
        <v>7178</v>
      </c>
      <c r="H990" t="s">
        <v>2413</v>
      </c>
      <c r="I990" t="s">
        <v>2449</v>
      </c>
    </row>
    <row r="991" spans="1:9" x14ac:dyDescent="0.2">
      <c r="A991" t="s">
        <v>5319</v>
      </c>
      <c r="B991">
        <v>22222</v>
      </c>
      <c r="C991" t="s">
        <v>4364</v>
      </c>
      <c r="D991" t="s">
        <v>2451</v>
      </c>
      <c r="E991" t="s">
        <v>4440</v>
      </c>
      <c r="F991" t="s">
        <v>2450</v>
      </c>
      <c r="G991" t="s">
        <v>7179</v>
      </c>
      <c r="H991" t="s">
        <v>2413</v>
      </c>
      <c r="I991" t="s">
        <v>2451</v>
      </c>
    </row>
    <row r="992" spans="1:9" x14ac:dyDescent="0.2">
      <c r="A992" t="s">
        <v>5362</v>
      </c>
      <c r="B992">
        <v>22223</v>
      </c>
      <c r="C992" t="s">
        <v>4364</v>
      </c>
      <c r="D992" t="s">
        <v>2453</v>
      </c>
      <c r="E992" t="s">
        <v>4440</v>
      </c>
      <c r="F992" t="s">
        <v>2452</v>
      </c>
      <c r="G992" t="s">
        <v>7180</v>
      </c>
      <c r="H992" t="s">
        <v>2413</v>
      </c>
      <c r="I992" t="s">
        <v>2453</v>
      </c>
    </row>
    <row r="993" spans="1:9" x14ac:dyDescent="0.2">
      <c r="A993" t="s">
        <v>5401</v>
      </c>
      <c r="B993">
        <v>22224</v>
      </c>
      <c r="C993" t="s">
        <v>4364</v>
      </c>
      <c r="D993" t="s">
        <v>2455</v>
      </c>
      <c r="E993" t="s">
        <v>4440</v>
      </c>
      <c r="F993" t="s">
        <v>2454</v>
      </c>
      <c r="G993" t="s">
        <v>7181</v>
      </c>
      <c r="H993" t="s">
        <v>2413</v>
      </c>
      <c r="I993" t="s">
        <v>2455</v>
      </c>
    </row>
    <row r="994" spans="1:9" x14ac:dyDescent="0.2">
      <c r="A994" t="s">
        <v>5438</v>
      </c>
      <c r="B994">
        <v>22225</v>
      </c>
      <c r="C994" t="s">
        <v>4364</v>
      </c>
      <c r="D994" t="s">
        <v>2457</v>
      </c>
      <c r="E994" t="s">
        <v>4440</v>
      </c>
      <c r="F994" t="s">
        <v>2456</v>
      </c>
      <c r="G994" t="s">
        <v>7182</v>
      </c>
      <c r="H994" t="s">
        <v>2413</v>
      </c>
      <c r="I994" t="s">
        <v>2457</v>
      </c>
    </row>
    <row r="995" spans="1:9" x14ac:dyDescent="0.2">
      <c r="A995" t="s">
        <v>5474</v>
      </c>
      <c r="B995">
        <v>22226</v>
      </c>
      <c r="C995" t="s">
        <v>4364</v>
      </c>
      <c r="D995" t="s">
        <v>2459</v>
      </c>
      <c r="E995" t="s">
        <v>4440</v>
      </c>
      <c r="F995" t="s">
        <v>2458</v>
      </c>
      <c r="G995" t="s">
        <v>7183</v>
      </c>
      <c r="H995" t="s">
        <v>2413</v>
      </c>
      <c r="I995" t="s">
        <v>2459</v>
      </c>
    </row>
    <row r="996" spans="1:9" x14ac:dyDescent="0.2">
      <c r="A996" t="s">
        <v>5510</v>
      </c>
      <c r="B996">
        <v>22301</v>
      </c>
      <c r="C996" t="s">
        <v>4364</v>
      </c>
      <c r="D996" t="s">
        <v>2461</v>
      </c>
      <c r="E996" t="s">
        <v>4440</v>
      </c>
      <c r="F996" t="s">
        <v>2460</v>
      </c>
      <c r="G996" t="s">
        <v>7184</v>
      </c>
      <c r="H996" t="s">
        <v>2413</v>
      </c>
      <c r="I996" t="s">
        <v>2461</v>
      </c>
    </row>
    <row r="997" spans="1:9" x14ac:dyDescent="0.2">
      <c r="A997" t="s">
        <v>5545</v>
      </c>
      <c r="B997">
        <v>22302</v>
      </c>
      <c r="C997" t="s">
        <v>4364</v>
      </c>
      <c r="D997" t="s">
        <v>2463</v>
      </c>
      <c r="E997" t="s">
        <v>4440</v>
      </c>
      <c r="F997" t="s">
        <v>2462</v>
      </c>
      <c r="G997" t="s">
        <v>7185</v>
      </c>
      <c r="H997" t="s">
        <v>2413</v>
      </c>
      <c r="I997" t="s">
        <v>2463</v>
      </c>
    </row>
    <row r="998" spans="1:9" x14ac:dyDescent="0.2">
      <c r="A998" t="s">
        <v>5577</v>
      </c>
      <c r="B998">
        <v>22304</v>
      </c>
      <c r="C998" t="s">
        <v>4364</v>
      </c>
      <c r="D998" t="s">
        <v>2465</v>
      </c>
      <c r="E998" t="s">
        <v>4440</v>
      </c>
      <c r="F998" t="s">
        <v>2464</v>
      </c>
      <c r="G998" t="s">
        <v>7186</v>
      </c>
      <c r="H998" t="s">
        <v>2413</v>
      </c>
      <c r="I998" t="s">
        <v>2465</v>
      </c>
    </row>
    <row r="999" spans="1:9" x14ac:dyDescent="0.2">
      <c r="A999" t="s">
        <v>5609</v>
      </c>
      <c r="B999">
        <v>22305</v>
      </c>
      <c r="C999" t="s">
        <v>4364</v>
      </c>
      <c r="D999" t="s">
        <v>2467</v>
      </c>
      <c r="E999" t="s">
        <v>4440</v>
      </c>
      <c r="F999" t="s">
        <v>2466</v>
      </c>
      <c r="G999" t="s">
        <v>7187</v>
      </c>
      <c r="H999" t="s">
        <v>2413</v>
      </c>
      <c r="I999" t="s">
        <v>2467</v>
      </c>
    </row>
    <row r="1000" spans="1:9" x14ac:dyDescent="0.2">
      <c r="A1000" t="s">
        <v>5638</v>
      </c>
      <c r="B1000">
        <v>22306</v>
      </c>
      <c r="C1000" t="s">
        <v>4364</v>
      </c>
      <c r="D1000" t="s">
        <v>2469</v>
      </c>
      <c r="E1000" t="s">
        <v>4440</v>
      </c>
      <c r="F1000" t="s">
        <v>2468</v>
      </c>
      <c r="G1000" t="s">
        <v>7188</v>
      </c>
      <c r="H1000" t="s">
        <v>2413</v>
      </c>
      <c r="I1000" t="s">
        <v>2469</v>
      </c>
    </row>
    <row r="1001" spans="1:9" x14ac:dyDescent="0.2">
      <c r="A1001" t="s">
        <v>5666</v>
      </c>
      <c r="B1001">
        <v>22325</v>
      </c>
      <c r="C1001" t="s">
        <v>4364</v>
      </c>
      <c r="D1001" t="s">
        <v>2471</v>
      </c>
      <c r="E1001" t="s">
        <v>4440</v>
      </c>
      <c r="F1001" t="s">
        <v>2470</v>
      </c>
      <c r="G1001" t="s">
        <v>7189</v>
      </c>
      <c r="H1001" t="s">
        <v>2413</v>
      </c>
      <c r="I1001" t="s">
        <v>2471</v>
      </c>
    </row>
    <row r="1002" spans="1:9" x14ac:dyDescent="0.2">
      <c r="A1002" t="s">
        <v>5694</v>
      </c>
      <c r="B1002">
        <v>22341</v>
      </c>
      <c r="C1002" t="s">
        <v>4364</v>
      </c>
      <c r="D1002" t="s">
        <v>796</v>
      </c>
      <c r="E1002" t="s">
        <v>4440</v>
      </c>
      <c r="F1002" t="s">
        <v>2472</v>
      </c>
      <c r="G1002" t="s">
        <v>7190</v>
      </c>
      <c r="H1002" t="s">
        <v>2413</v>
      </c>
      <c r="I1002" t="s">
        <v>796</v>
      </c>
    </row>
    <row r="1003" spans="1:9" x14ac:dyDescent="0.2">
      <c r="A1003" t="s">
        <v>5720</v>
      </c>
      <c r="B1003">
        <v>22342</v>
      </c>
      <c r="C1003" t="s">
        <v>4364</v>
      </c>
      <c r="D1003" t="s">
        <v>2474</v>
      </c>
      <c r="E1003" t="s">
        <v>4440</v>
      </c>
      <c r="F1003" t="s">
        <v>2473</v>
      </c>
      <c r="G1003" t="s">
        <v>7191</v>
      </c>
      <c r="H1003" t="s">
        <v>2413</v>
      </c>
      <c r="I1003" t="s">
        <v>2474</v>
      </c>
    </row>
    <row r="1004" spans="1:9" x14ac:dyDescent="0.2">
      <c r="A1004" t="s">
        <v>5745</v>
      </c>
      <c r="B1004">
        <v>22344</v>
      </c>
      <c r="C1004" t="s">
        <v>4364</v>
      </c>
      <c r="D1004" t="s">
        <v>2476</v>
      </c>
      <c r="E1004" t="s">
        <v>4440</v>
      </c>
      <c r="F1004" t="s">
        <v>2475</v>
      </c>
      <c r="G1004" t="s">
        <v>7192</v>
      </c>
      <c r="H1004" t="s">
        <v>2413</v>
      </c>
      <c r="I1004" t="s">
        <v>2476</v>
      </c>
    </row>
    <row r="1005" spans="1:9" x14ac:dyDescent="0.2">
      <c r="A1005" t="s">
        <v>5770</v>
      </c>
      <c r="B1005">
        <v>22424</v>
      </c>
      <c r="C1005" t="s">
        <v>4364</v>
      </c>
      <c r="D1005" t="s">
        <v>2478</v>
      </c>
      <c r="E1005" t="s">
        <v>4440</v>
      </c>
      <c r="F1005" t="s">
        <v>2477</v>
      </c>
      <c r="G1005" t="s">
        <v>7193</v>
      </c>
      <c r="H1005" t="s">
        <v>2413</v>
      </c>
      <c r="I1005" t="s">
        <v>2478</v>
      </c>
    </row>
    <row r="1006" spans="1:9" x14ac:dyDescent="0.2">
      <c r="A1006" t="s">
        <v>5793</v>
      </c>
      <c r="B1006">
        <v>22429</v>
      </c>
      <c r="C1006" t="s">
        <v>4364</v>
      </c>
      <c r="D1006" t="s">
        <v>2480</v>
      </c>
      <c r="E1006" t="s">
        <v>4440</v>
      </c>
      <c r="F1006" t="s">
        <v>2479</v>
      </c>
      <c r="G1006" t="s">
        <v>7194</v>
      </c>
      <c r="H1006" t="s">
        <v>2413</v>
      </c>
      <c r="I1006" t="s">
        <v>2480</v>
      </c>
    </row>
    <row r="1007" spans="1:9" x14ac:dyDescent="0.2">
      <c r="A1007" t="s">
        <v>5816</v>
      </c>
      <c r="B1007">
        <v>22461</v>
      </c>
      <c r="C1007" t="s">
        <v>4364</v>
      </c>
      <c r="D1007" t="s">
        <v>572</v>
      </c>
      <c r="E1007" t="s">
        <v>4440</v>
      </c>
      <c r="F1007" t="s">
        <v>2481</v>
      </c>
      <c r="G1007" t="s">
        <v>7195</v>
      </c>
      <c r="H1007" t="s">
        <v>2413</v>
      </c>
      <c r="I1007" t="s">
        <v>572</v>
      </c>
    </row>
    <row r="1008" spans="1:9" x14ac:dyDescent="0.2">
      <c r="A1008" t="s">
        <v>4414</v>
      </c>
      <c r="B1008">
        <v>23000</v>
      </c>
      <c r="C1008" t="s">
        <v>4365</v>
      </c>
      <c r="D1008" t="s">
        <v>2483</v>
      </c>
      <c r="E1008" t="s">
        <v>4391</v>
      </c>
      <c r="F1008" t="s">
        <v>2482</v>
      </c>
      <c r="G1008" t="s">
        <v>7196</v>
      </c>
      <c r="H1008" t="s">
        <v>2483</v>
      </c>
    </row>
    <row r="1009" spans="1:9" x14ac:dyDescent="0.2">
      <c r="A1009" t="s">
        <v>4463</v>
      </c>
      <c r="B1009">
        <v>23100</v>
      </c>
      <c r="C1009" t="s">
        <v>4365</v>
      </c>
      <c r="D1009" t="s">
        <v>2485</v>
      </c>
      <c r="E1009" t="s">
        <v>4440</v>
      </c>
      <c r="F1009" t="s">
        <v>2484</v>
      </c>
      <c r="G1009" t="s">
        <v>7197</v>
      </c>
      <c r="H1009" t="s">
        <v>2483</v>
      </c>
      <c r="I1009" t="s">
        <v>7198</v>
      </c>
    </row>
    <row r="1010" spans="1:9" x14ac:dyDescent="0.2">
      <c r="A1010" t="s">
        <v>4511</v>
      </c>
      <c r="B1010">
        <v>23201</v>
      </c>
      <c r="C1010" t="s">
        <v>4365</v>
      </c>
      <c r="D1010" t="s">
        <v>2487</v>
      </c>
      <c r="E1010" t="s">
        <v>4440</v>
      </c>
      <c r="F1010" t="s">
        <v>2486</v>
      </c>
      <c r="G1010" t="s">
        <v>7199</v>
      </c>
      <c r="H1010" t="s">
        <v>2483</v>
      </c>
      <c r="I1010" t="s">
        <v>2487</v>
      </c>
    </row>
    <row r="1011" spans="1:9" x14ac:dyDescent="0.2">
      <c r="A1011" t="s">
        <v>4559</v>
      </c>
      <c r="B1011">
        <v>23202</v>
      </c>
      <c r="C1011" t="s">
        <v>4365</v>
      </c>
      <c r="D1011" t="s">
        <v>2489</v>
      </c>
      <c r="E1011" t="s">
        <v>4440</v>
      </c>
      <c r="F1011" t="s">
        <v>2488</v>
      </c>
      <c r="G1011" t="s">
        <v>7200</v>
      </c>
      <c r="H1011" t="s">
        <v>2483</v>
      </c>
      <c r="I1011" t="s">
        <v>2489</v>
      </c>
    </row>
    <row r="1012" spans="1:9" x14ac:dyDescent="0.2">
      <c r="A1012" t="s">
        <v>4607</v>
      </c>
      <c r="B1012">
        <v>23203</v>
      </c>
      <c r="C1012" t="s">
        <v>4365</v>
      </c>
      <c r="D1012" t="s">
        <v>2491</v>
      </c>
      <c r="E1012" t="s">
        <v>4440</v>
      </c>
      <c r="F1012" t="s">
        <v>2490</v>
      </c>
      <c r="G1012" t="s">
        <v>7201</v>
      </c>
      <c r="H1012" t="s">
        <v>2483</v>
      </c>
      <c r="I1012" t="s">
        <v>2491</v>
      </c>
    </row>
    <row r="1013" spans="1:9" x14ac:dyDescent="0.2">
      <c r="A1013" t="s">
        <v>4655</v>
      </c>
      <c r="B1013">
        <v>23204</v>
      </c>
      <c r="C1013" t="s">
        <v>4365</v>
      </c>
      <c r="D1013" t="s">
        <v>2493</v>
      </c>
      <c r="E1013" t="s">
        <v>4440</v>
      </c>
      <c r="F1013" t="s">
        <v>2492</v>
      </c>
      <c r="G1013" t="s">
        <v>7202</v>
      </c>
      <c r="H1013" t="s">
        <v>2483</v>
      </c>
      <c r="I1013" t="s">
        <v>2493</v>
      </c>
    </row>
    <row r="1014" spans="1:9" x14ac:dyDescent="0.2">
      <c r="A1014" t="s">
        <v>4703</v>
      </c>
      <c r="B1014">
        <v>23205</v>
      </c>
      <c r="C1014" t="s">
        <v>4365</v>
      </c>
      <c r="D1014" t="s">
        <v>2495</v>
      </c>
      <c r="E1014" t="s">
        <v>4440</v>
      </c>
      <c r="F1014" t="s">
        <v>2494</v>
      </c>
      <c r="G1014" t="s">
        <v>7203</v>
      </c>
      <c r="H1014" t="s">
        <v>2483</v>
      </c>
      <c r="I1014" t="s">
        <v>2495</v>
      </c>
    </row>
    <row r="1015" spans="1:9" x14ac:dyDescent="0.2">
      <c r="A1015" t="s">
        <v>4751</v>
      </c>
      <c r="B1015">
        <v>23206</v>
      </c>
      <c r="C1015" t="s">
        <v>4365</v>
      </c>
      <c r="D1015" t="s">
        <v>2497</v>
      </c>
      <c r="E1015" t="s">
        <v>4440</v>
      </c>
      <c r="F1015" t="s">
        <v>2496</v>
      </c>
      <c r="G1015" t="s">
        <v>7204</v>
      </c>
      <c r="H1015" t="s">
        <v>2483</v>
      </c>
      <c r="I1015" t="s">
        <v>2497</v>
      </c>
    </row>
    <row r="1016" spans="1:9" x14ac:dyDescent="0.2">
      <c r="A1016" t="s">
        <v>4799</v>
      </c>
      <c r="B1016">
        <v>23207</v>
      </c>
      <c r="C1016" t="s">
        <v>4365</v>
      </c>
      <c r="D1016" t="s">
        <v>2499</v>
      </c>
      <c r="E1016" t="s">
        <v>4440</v>
      </c>
      <c r="F1016" t="s">
        <v>2498</v>
      </c>
      <c r="G1016" t="s">
        <v>7205</v>
      </c>
      <c r="H1016" t="s">
        <v>2483</v>
      </c>
      <c r="I1016" t="s">
        <v>2499</v>
      </c>
    </row>
    <row r="1017" spans="1:9" x14ac:dyDescent="0.2">
      <c r="A1017" t="s">
        <v>4847</v>
      </c>
      <c r="B1017">
        <v>23208</v>
      </c>
      <c r="C1017" t="s">
        <v>4365</v>
      </c>
      <c r="D1017" t="s">
        <v>2501</v>
      </c>
      <c r="E1017" t="s">
        <v>4440</v>
      </c>
      <c r="F1017" t="s">
        <v>2500</v>
      </c>
      <c r="G1017" t="s">
        <v>7206</v>
      </c>
      <c r="H1017" t="s">
        <v>2483</v>
      </c>
      <c r="I1017" t="s">
        <v>2501</v>
      </c>
    </row>
    <row r="1018" spans="1:9" x14ac:dyDescent="0.2">
      <c r="A1018" t="s">
        <v>4895</v>
      </c>
      <c r="B1018">
        <v>23209</v>
      </c>
      <c r="C1018" t="s">
        <v>4365</v>
      </c>
      <c r="D1018" t="s">
        <v>2503</v>
      </c>
      <c r="E1018" t="s">
        <v>4440</v>
      </c>
      <c r="F1018" t="s">
        <v>2502</v>
      </c>
      <c r="G1018" t="s">
        <v>7207</v>
      </c>
      <c r="H1018" t="s">
        <v>2483</v>
      </c>
      <c r="I1018" t="s">
        <v>2503</v>
      </c>
    </row>
    <row r="1019" spans="1:9" x14ac:dyDescent="0.2">
      <c r="A1019" t="s">
        <v>4943</v>
      </c>
      <c r="B1019">
        <v>23210</v>
      </c>
      <c r="C1019" t="s">
        <v>4365</v>
      </c>
      <c r="D1019" t="s">
        <v>2505</v>
      </c>
      <c r="E1019" t="s">
        <v>4440</v>
      </c>
      <c r="F1019" t="s">
        <v>2504</v>
      </c>
      <c r="G1019" t="s">
        <v>7208</v>
      </c>
      <c r="H1019" t="s">
        <v>2483</v>
      </c>
      <c r="I1019" t="s">
        <v>2505</v>
      </c>
    </row>
    <row r="1020" spans="1:9" x14ac:dyDescent="0.2">
      <c r="A1020" t="s">
        <v>4991</v>
      </c>
      <c r="B1020">
        <v>23211</v>
      </c>
      <c r="C1020" t="s">
        <v>4365</v>
      </c>
      <c r="D1020" t="s">
        <v>2507</v>
      </c>
      <c r="E1020" t="s">
        <v>4440</v>
      </c>
      <c r="F1020" t="s">
        <v>2506</v>
      </c>
      <c r="G1020" t="s">
        <v>7209</v>
      </c>
      <c r="H1020" t="s">
        <v>2483</v>
      </c>
      <c r="I1020" t="s">
        <v>2507</v>
      </c>
    </row>
    <row r="1021" spans="1:9" x14ac:dyDescent="0.2">
      <c r="A1021" t="s">
        <v>5039</v>
      </c>
      <c r="B1021">
        <v>23212</v>
      </c>
      <c r="C1021" t="s">
        <v>4365</v>
      </c>
      <c r="D1021" t="s">
        <v>2509</v>
      </c>
      <c r="E1021" t="s">
        <v>4440</v>
      </c>
      <c r="F1021" t="s">
        <v>2508</v>
      </c>
      <c r="G1021" t="s">
        <v>7210</v>
      </c>
      <c r="H1021" t="s">
        <v>2483</v>
      </c>
      <c r="I1021" t="s">
        <v>2509</v>
      </c>
    </row>
    <row r="1022" spans="1:9" x14ac:dyDescent="0.2">
      <c r="A1022" t="s">
        <v>5087</v>
      </c>
      <c r="B1022">
        <v>23213</v>
      </c>
      <c r="C1022" t="s">
        <v>4365</v>
      </c>
      <c r="D1022" t="s">
        <v>2511</v>
      </c>
      <c r="E1022" t="s">
        <v>4440</v>
      </c>
      <c r="F1022" t="s">
        <v>2510</v>
      </c>
      <c r="G1022" t="s">
        <v>7211</v>
      </c>
      <c r="H1022" t="s">
        <v>2483</v>
      </c>
      <c r="I1022" t="s">
        <v>2511</v>
      </c>
    </row>
    <row r="1023" spans="1:9" x14ac:dyDescent="0.2">
      <c r="A1023" t="s">
        <v>5135</v>
      </c>
      <c r="B1023">
        <v>23214</v>
      </c>
      <c r="C1023" t="s">
        <v>4365</v>
      </c>
      <c r="D1023" t="s">
        <v>2513</v>
      </c>
      <c r="E1023" t="s">
        <v>4440</v>
      </c>
      <c r="F1023" t="s">
        <v>2512</v>
      </c>
      <c r="G1023" t="s">
        <v>7212</v>
      </c>
      <c r="H1023" t="s">
        <v>2483</v>
      </c>
      <c r="I1023" t="s">
        <v>2513</v>
      </c>
    </row>
    <row r="1024" spans="1:9" x14ac:dyDescent="0.2">
      <c r="A1024" t="s">
        <v>5182</v>
      </c>
      <c r="B1024">
        <v>23215</v>
      </c>
      <c r="C1024" t="s">
        <v>4365</v>
      </c>
      <c r="D1024" t="s">
        <v>2515</v>
      </c>
      <c r="E1024" t="s">
        <v>4440</v>
      </c>
      <c r="F1024" t="s">
        <v>2514</v>
      </c>
      <c r="G1024" t="s">
        <v>7213</v>
      </c>
      <c r="H1024" t="s">
        <v>2483</v>
      </c>
      <c r="I1024" t="s">
        <v>2515</v>
      </c>
    </row>
    <row r="1025" spans="1:9" x14ac:dyDescent="0.2">
      <c r="A1025" t="s">
        <v>5229</v>
      </c>
      <c r="B1025">
        <v>23216</v>
      </c>
      <c r="C1025" t="s">
        <v>4365</v>
      </c>
      <c r="D1025" t="s">
        <v>2517</v>
      </c>
      <c r="E1025" t="s">
        <v>4440</v>
      </c>
      <c r="F1025" t="s">
        <v>2516</v>
      </c>
      <c r="G1025" t="s">
        <v>7214</v>
      </c>
      <c r="H1025" t="s">
        <v>2483</v>
      </c>
      <c r="I1025" t="s">
        <v>2517</v>
      </c>
    </row>
    <row r="1026" spans="1:9" x14ac:dyDescent="0.2">
      <c r="A1026" t="s">
        <v>5275</v>
      </c>
      <c r="B1026">
        <v>23217</v>
      </c>
      <c r="C1026" t="s">
        <v>4365</v>
      </c>
      <c r="D1026" t="s">
        <v>2519</v>
      </c>
      <c r="E1026" t="s">
        <v>4440</v>
      </c>
      <c r="F1026" t="s">
        <v>2518</v>
      </c>
      <c r="G1026" t="s">
        <v>7215</v>
      </c>
      <c r="H1026" t="s">
        <v>2483</v>
      </c>
      <c r="I1026" t="s">
        <v>2519</v>
      </c>
    </row>
    <row r="1027" spans="1:9" x14ac:dyDescent="0.2">
      <c r="A1027" t="s">
        <v>5320</v>
      </c>
      <c r="B1027">
        <v>23219</v>
      </c>
      <c r="C1027" t="s">
        <v>4365</v>
      </c>
      <c r="D1027" t="s">
        <v>2521</v>
      </c>
      <c r="E1027" t="s">
        <v>4440</v>
      </c>
      <c r="F1027" t="s">
        <v>2520</v>
      </c>
      <c r="G1027" t="s">
        <v>7216</v>
      </c>
      <c r="H1027" t="s">
        <v>2483</v>
      </c>
      <c r="I1027" t="s">
        <v>2521</v>
      </c>
    </row>
    <row r="1028" spans="1:9" x14ac:dyDescent="0.2">
      <c r="A1028" t="s">
        <v>5363</v>
      </c>
      <c r="B1028">
        <v>23220</v>
      </c>
      <c r="C1028" t="s">
        <v>4365</v>
      </c>
      <c r="D1028" t="s">
        <v>2523</v>
      </c>
      <c r="E1028" t="s">
        <v>4440</v>
      </c>
      <c r="F1028" t="s">
        <v>2522</v>
      </c>
      <c r="G1028" t="s">
        <v>7217</v>
      </c>
      <c r="H1028" t="s">
        <v>2483</v>
      </c>
      <c r="I1028" t="s">
        <v>2523</v>
      </c>
    </row>
    <row r="1029" spans="1:9" x14ac:dyDescent="0.2">
      <c r="A1029" t="s">
        <v>5402</v>
      </c>
      <c r="B1029">
        <v>23221</v>
      </c>
      <c r="C1029" t="s">
        <v>4365</v>
      </c>
      <c r="D1029" t="s">
        <v>2525</v>
      </c>
      <c r="E1029" t="s">
        <v>4440</v>
      </c>
      <c r="F1029" t="s">
        <v>2524</v>
      </c>
      <c r="G1029" t="s">
        <v>7218</v>
      </c>
      <c r="H1029" t="s">
        <v>2483</v>
      </c>
      <c r="I1029" t="s">
        <v>2525</v>
      </c>
    </row>
    <row r="1030" spans="1:9" x14ac:dyDescent="0.2">
      <c r="A1030" t="s">
        <v>5439</v>
      </c>
      <c r="B1030">
        <v>23222</v>
      </c>
      <c r="C1030" t="s">
        <v>4365</v>
      </c>
      <c r="D1030" t="s">
        <v>2527</v>
      </c>
      <c r="E1030" t="s">
        <v>4440</v>
      </c>
      <c r="F1030" t="s">
        <v>2526</v>
      </c>
      <c r="G1030" t="s">
        <v>7219</v>
      </c>
      <c r="H1030" t="s">
        <v>2483</v>
      </c>
      <c r="I1030" t="s">
        <v>2527</v>
      </c>
    </row>
    <row r="1031" spans="1:9" x14ac:dyDescent="0.2">
      <c r="A1031" t="s">
        <v>5475</v>
      </c>
      <c r="B1031">
        <v>23223</v>
      </c>
      <c r="C1031" t="s">
        <v>4365</v>
      </c>
      <c r="D1031" t="s">
        <v>2529</v>
      </c>
      <c r="E1031" t="s">
        <v>4440</v>
      </c>
      <c r="F1031" t="s">
        <v>2528</v>
      </c>
      <c r="G1031" t="s">
        <v>7220</v>
      </c>
      <c r="H1031" t="s">
        <v>2483</v>
      </c>
      <c r="I1031" t="s">
        <v>2529</v>
      </c>
    </row>
    <row r="1032" spans="1:9" x14ac:dyDescent="0.2">
      <c r="A1032" t="s">
        <v>5511</v>
      </c>
      <c r="B1032">
        <v>23224</v>
      </c>
      <c r="C1032" t="s">
        <v>4365</v>
      </c>
      <c r="D1032" t="s">
        <v>2531</v>
      </c>
      <c r="E1032" t="s">
        <v>4440</v>
      </c>
      <c r="F1032" t="s">
        <v>2530</v>
      </c>
      <c r="G1032" t="s">
        <v>7221</v>
      </c>
      <c r="H1032" t="s">
        <v>2483</v>
      </c>
      <c r="I1032" t="s">
        <v>2531</v>
      </c>
    </row>
    <row r="1033" spans="1:9" x14ac:dyDescent="0.2">
      <c r="A1033" t="s">
        <v>5546</v>
      </c>
      <c r="B1033">
        <v>23225</v>
      </c>
      <c r="C1033" t="s">
        <v>4365</v>
      </c>
      <c r="D1033" t="s">
        <v>2533</v>
      </c>
      <c r="E1033" t="s">
        <v>4440</v>
      </c>
      <c r="F1033" t="s">
        <v>2532</v>
      </c>
      <c r="G1033" t="s">
        <v>7222</v>
      </c>
      <c r="H1033" t="s">
        <v>2483</v>
      </c>
      <c r="I1033" t="s">
        <v>2533</v>
      </c>
    </row>
    <row r="1034" spans="1:9" x14ac:dyDescent="0.2">
      <c r="A1034" t="s">
        <v>5578</v>
      </c>
      <c r="B1034">
        <v>23226</v>
      </c>
      <c r="C1034" t="s">
        <v>4365</v>
      </c>
      <c r="D1034" t="s">
        <v>2535</v>
      </c>
      <c r="E1034" t="s">
        <v>4440</v>
      </c>
      <c r="F1034" t="s">
        <v>2534</v>
      </c>
      <c r="G1034" t="s">
        <v>7223</v>
      </c>
      <c r="H1034" t="s">
        <v>2483</v>
      </c>
      <c r="I1034" t="s">
        <v>2535</v>
      </c>
    </row>
    <row r="1035" spans="1:9" x14ac:dyDescent="0.2">
      <c r="A1035" t="s">
        <v>5610</v>
      </c>
      <c r="B1035">
        <v>23227</v>
      </c>
      <c r="C1035" t="s">
        <v>4365</v>
      </c>
      <c r="D1035" t="s">
        <v>2537</v>
      </c>
      <c r="E1035" t="s">
        <v>4440</v>
      </c>
      <c r="F1035" t="s">
        <v>2536</v>
      </c>
      <c r="G1035" t="s">
        <v>7224</v>
      </c>
      <c r="H1035" t="s">
        <v>2483</v>
      </c>
      <c r="I1035" t="s">
        <v>2537</v>
      </c>
    </row>
    <row r="1036" spans="1:9" x14ac:dyDescent="0.2">
      <c r="A1036" t="s">
        <v>5639</v>
      </c>
      <c r="B1036">
        <v>23228</v>
      </c>
      <c r="C1036" t="s">
        <v>4365</v>
      </c>
      <c r="D1036" t="s">
        <v>2539</v>
      </c>
      <c r="E1036" t="s">
        <v>4440</v>
      </c>
      <c r="F1036" t="s">
        <v>2538</v>
      </c>
      <c r="G1036" t="s">
        <v>7225</v>
      </c>
      <c r="H1036" t="s">
        <v>2483</v>
      </c>
      <c r="I1036" t="s">
        <v>2539</v>
      </c>
    </row>
    <row r="1037" spans="1:9" x14ac:dyDescent="0.2">
      <c r="A1037" t="s">
        <v>5667</v>
      </c>
      <c r="B1037">
        <v>23229</v>
      </c>
      <c r="C1037" t="s">
        <v>4365</v>
      </c>
      <c r="D1037" t="s">
        <v>2541</v>
      </c>
      <c r="E1037" t="s">
        <v>4440</v>
      </c>
      <c r="F1037" t="s">
        <v>2540</v>
      </c>
      <c r="G1037" t="s">
        <v>7226</v>
      </c>
      <c r="H1037" t="s">
        <v>2483</v>
      </c>
      <c r="I1037" t="s">
        <v>2541</v>
      </c>
    </row>
    <row r="1038" spans="1:9" x14ac:dyDescent="0.2">
      <c r="A1038" t="s">
        <v>5695</v>
      </c>
      <c r="B1038">
        <v>23230</v>
      </c>
      <c r="C1038" t="s">
        <v>4365</v>
      </c>
      <c r="D1038" t="s">
        <v>2543</v>
      </c>
      <c r="E1038" t="s">
        <v>4440</v>
      </c>
      <c r="F1038" t="s">
        <v>2542</v>
      </c>
      <c r="G1038" t="s">
        <v>7227</v>
      </c>
      <c r="H1038" t="s">
        <v>2483</v>
      </c>
      <c r="I1038" t="s">
        <v>2543</v>
      </c>
    </row>
    <row r="1039" spans="1:9" x14ac:dyDescent="0.2">
      <c r="A1039" t="s">
        <v>5721</v>
      </c>
      <c r="B1039">
        <v>23231</v>
      </c>
      <c r="C1039" t="s">
        <v>4365</v>
      </c>
      <c r="D1039" t="s">
        <v>2545</v>
      </c>
      <c r="E1039" t="s">
        <v>4440</v>
      </c>
      <c r="F1039" t="s">
        <v>2544</v>
      </c>
      <c r="G1039" t="s">
        <v>7228</v>
      </c>
      <c r="H1039" t="s">
        <v>2483</v>
      </c>
      <c r="I1039" t="s">
        <v>2545</v>
      </c>
    </row>
    <row r="1040" spans="1:9" x14ac:dyDescent="0.2">
      <c r="A1040" t="s">
        <v>5746</v>
      </c>
      <c r="B1040">
        <v>23232</v>
      </c>
      <c r="C1040" t="s">
        <v>4365</v>
      </c>
      <c r="D1040" t="s">
        <v>2547</v>
      </c>
      <c r="E1040" t="s">
        <v>4440</v>
      </c>
      <c r="F1040" t="s">
        <v>2546</v>
      </c>
      <c r="G1040" t="s">
        <v>7229</v>
      </c>
      <c r="H1040" t="s">
        <v>2483</v>
      </c>
      <c r="I1040" t="s">
        <v>2547</v>
      </c>
    </row>
    <row r="1041" spans="1:9" x14ac:dyDescent="0.2">
      <c r="A1041" t="s">
        <v>5771</v>
      </c>
      <c r="B1041">
        <v>23233</v>
      </c>
      <c r="C1041" t="s">
        <v>4365</v>
      </c>
      <c r="D1041" t="s">
        <v>2549</v>
      </c>
      <c r="E1041" t="s">
        <v>4440</v>
      </c>
      <c r="F1041" t="s">
        <v>2548</v>
      </c>
      <c r="G1041" t="s">
        <v>7230</v>
      </c>
      <c r="H1041" t="s">
        <v>2483</v>
      </c>
      <c r="I1041" t="s">
        <v>2549</v>
      </c>
    </row>
    <row r="1042" spans="1:9" x14ac:dyDescent="0.2">
      <c r="A1042" t="s">
        <v>5794</v>
      </c>
      <c r="B1042">
        <v>23234</v>
      </c>
      <c r="C1042" t="s">
        <v>4365</v>
      </c>
      <c r="D1042" t="s">
        <v>2551</v>
      </c>
      <c r="E1042" t="s">
        <v>4440</v>
      </c>
      <c r="F1042" t="s">
        <v>2550</v>
      </c>
      <c r="G1042" t="s">
        <v>7231</v>
      </c>
      <c r="H1042" t="s">
        <v>2483</v>
      </c>
      <c r="I1042" t="s">
        <v>2551</v>
      </c>
    </row>
    <row r="1043" spans="1:9" x14ac:dyDescent="0.2">
      <c r="A1043" t="s">
        <v>5817</v>
      </c>
      <c r="B1043">
        <v>23235</v>
      </c>
      <c r="C1043" t="s">
        <v>4365</v>
      </c>
      <c r="D1043" t="s">
        <v>2553</v>
      </c>
      <c r="E1043" t="s">
        <v>4440</v>
      </c>
      <c r="F1043" t="s">
        <v>2552</v>
      </c>
      <c r="G1043" t="s">
        <v>7232</v>
      </c>
      <c r="H1043" t="s">
        <v>2483</v>
      </c>
      <c r="I1043" t="s">
        <v>2553</v>
      </c>
    </row>
    <row r="1044" spans="1:9" x14ac:dyDescent="0.2">
      <c r="A1044" t="s">
        <v>5835</v>
      </c>
      <c r="B1044">
        <v>23236</v>
      </c>
      <c r="C1044" t="s">
        <v>4365</v>
      </c>
      <c r="D1044" t="s">
        <v>2555</v>
      </c>
      <c r="E1044" t="s">
        <v>4440</v>
      </c>
      <c r="F1044" t="s">
        <v>2554</v>
      </c>
      <c r="G1044" t="s">
        <v>7233</v>
      </c>
      <c r="H1044" t="s">
        <v>2483</v>
      </c>
      <c r="I1044" t="s">
        <v>2555</v>
      </c>
    </row>
    <row r="1045" spans="1:9" x14ac:dyDescent="0.2">
      <c r="A1045" t="s">
        <v>5853</v>
      </c>
      <c r="B1045">
        <v>23237</v>
      </c>
      <c r="C1045" t="s">
        <v>4365</v>
      </c>
      <c r="D1045" t="s">
        <v>2557</v>
      </c>
      <c r="E1045" t="s">
        <v>4440</v>
      </c>
      <c r="F1045" t="s">
        <v>2556</v>
      </c>
      <c r="G1045" t="s">
        <v>7234</v>
      </c>
      <c r="H1045" t="s">
        <v>2483</v>
      </c>
      <c r="I1045" t="s">
        <v>2557</v>
      </c>
    </row>
    <row r="1046" spans="1:9" x14ac:dyDescent="0.2">
      <c r="A1046" t="s">
        <v>5871</v>
      </c>
      <c r="B1046">
        <v>23238</v>
      </c>
      <c r="C1046" t="s">
        <v>4365</v>
      </c>
      <c r="D1046" t="s">
        <v>2559</v>
      </c>
      <c r="E1046" t="s">
        <v>4440</v>
      </c>
      <c r="F1046" t="s">
        <v>2558</v>
      </c>
      <c r="G1046" t="s">
        <v>7235</v>
      </c>
      <c r="H1046" t="s">
        <v>2483</v>
      </c>
      <c r="I1046" t="s">
        <v>2559</v>
      </c>
    </row>
    <row r="1047" spans="1:9" x14ac:dyDescent="0.2">
      <c r="A1047" t="s">
        <v>5889</v>
      </c>
      <c r="B1047">
        <v>23302</v>
      </c>
      <c r="C1047" t="s">
        <v>4365</v>
      </c>
      <c r="D1047" t="s">
        <v>2561</v>
      </c>
      <c r="E1047" t="s">
        <v>4440</v>
      </c>
      <c r="F1047" t="s">
        <v>2560</v>
      </c>
      <c r="G1047" t="s">
        <v>7236</v>
      </c>
      <c r="H1047" t="s">
        <v>2483</v>
      </c>
      <c r="I1047" t="s">
        <v>2561</v>
      </c>
    </row>
    <row r="1048" spans="1:9" x14ac:dyDescent="0.2">
      <c r="A1048" t="s">
        <v>5907</v>
      </c>
      <c r="B1048">
        <v>23342</v>
      </c>
      <c r="C1048" t="s">
        <v>4365</v>
      </c>
      <c r="D1048" t="s">
        <v>2563</v>
      </c>
      <c r="E1048" t="s">
        <v>4440</v>
      </c>
      <c r="F1048" t="s">
        <v>2562</v>
      </c>
      <c r="G1048" t="s">
        <v>7237</v>
      </c>
      <c r="H1048" t="s">
        <v>2483</v>
      </c>
      <c r="I1048" t="s">
        <v>2563</v>
      </c>
    </row>
    <row r="1049" spans="1:9" x14ac:dyDescent="0.2">
      <c r="A1049" t="s">
        <v>5923</v>
      </c>
      <c r="B1049">
        <v>23361</v>
      </c>
      <c r="C1049" t="s">
        <v>4365</v>
      </c>
      <c r="D1049" t="s">
        <v>2565</v>
      </c>
      <c r="E1049" t="s">
        <v>4440</v>
      </c>
      <c r="F1049" t="s">
        <v>2564</v>
      </c>
      <c r="G1049" t="s">
        <v>7238</v>
      </c>
      <c r="H1049" t="s">
        <v>2483</v>
      </c>
      <c r="I1049" t="s">
        <v>2565</v>
      </c>
    </row>
    <row r="1050" spans="1:9" x14ac:dyDescent="0.2">
      <c r="A1050" t="s">
        <v>5939</v>
      </c>
      <c r="B1050">
        <v>23362</v>
      </c>
      <c r="C1050" t="s">
        <v>4365</v>
      </c>
      <c r="D1050" t="s">
        <v>2567</v>
      </c>
      <c r="E1050" t="s">
        <v>4440</v>
      </c>
      <c r="F1050" t="s">
        <v>2566</v>
      </c>
      <c r="G1050" t="s">
        <v>7239</v>
      </c>
      <c r="H1050" t="s">
        <v>2483</v>
      </c>
      <c r="I1050" t="s">
        <v>2567</v>
      </c>
    </row>
    <row r="1051" spans="1:9" x14ac:dyDescent="0.2">
      <c r="A1051" t="s">
        <v>5952</v>
      </c>
      <c r="B1051">
        <v>23424</v>
      </c>
      <c r="C1051" t="s">
        <v>4365</v>
      </c>
      <c r="D1051" t="s">
        <v>2569</v>
      </c>
      <c r="E1051" t="s">
        <v>4440</v>
      </c>
      <c r="F1051" t="s">
        <v>2568</v>
      </c>
      <c r="G1051" t="s">
        <v>7240</v>
      </c>
      <c r="H1051" t="s">
        <v>2483</v>
      </c>
      <c r="I1051" t="s">
        <v>2569</v>
      </c>
    </row>
    <row r="1052" spans="1:9" x14ac:dyDescent="0.2">
      <c r="A1052" t="s">
        <v>5965</v>
      </c>
      <c r="B1052">
        <v>23425</v>
      </c>
      <c r="C1052" t="s">
        <v>4365</v>
      </c>
      <c r="D1052" t="s">
        <v>2571</v>
      </c>
      <c r="E1052" t="s">
        <v>4440</v>
      </c>
      <c r="F1052" t="s">
        <v>2570</v>
      </c>
      <c r="G1052" t="s">
        <v>7241</v>
      </c>
      <c r="H1052" t="s">
        <v>2483</v>
      </c>
      <c r="I1052" t="s">
        <v>2571</v>
      </c>
    </row>
    <row r="1053" spans="1:9" x14ac:dyDescent="0.2">
      <c r="A1053" t="s">
        <v>5975</v>
      </c>
      <c r="B1053">
        <v>23427</v>
      </c>
      <c r="C1053" t="s">
        <v>4365</v>
      </c>
      <c r="D1053" t="s">
        <v>2573</v>
      </c>
      <c r="E1053" t="s">
        <v>4440</v>
      </c>
      <c r="F1053" t="s">
        <v>2572</v>
      </c>
      <c r="G1053" t="s">
        <v>7242</v>
      </c>
      <c r="H1053" t="s">
        <v>2483</v>
      </c>
      <c r="I1053" t="s">
        <v>2573</v>
      </c>
    </row>
    <row r="1054" spans="1:9" x14ac:dyDescent="0.2">
      <c r="A1054" t="s">
        <v>5985</v>
      </c>
      <c r="B1054">
        <v>23441</v>
      </c>
      <c r="C1054" t="s">
        <v>4365</v>
      </c>
      <c r="D1054" t="s">
        <v>2575</v>
      </c>
      <c r="E1054" t="s">
        <v>4440</v>
      </c>
      <c r="F1054" t="s">
        <v>2574</v>
      </c>
      <c r="G1054" t="s">
        <v>7243</v>
      </c>
      <c r="H1054" t="s">
        <v>2483</v>
      </c>
      <c r="I1054" t="s">
        <v>2575</v>
      </c>
    </row>
    <row r="1055" spans="1:9" x14ac:dyDescent="0.2">
      <c r="A1055" t="s">
        <v>5994</v>
      </c>
      <c r="B1055">
        <v>23442</v>
      </c>
      <c r="C1055" t="s">
        <v>4365</v>
      </c>
      <c r="D1055" t="s">
        <v>2577</v>
      </c>
      <c r="E1055" t="s">
        <v>4440</v>
      </c>
      <c r="F1055" t="s">
        <v>2576</v>
      </c>
      <c r="G1055" t="s">
        <v>7244</v>
      </c>
      <c r="H1055" t="s">
        <v>2483</v>
      </c>
      <c r="I1055" t="s">
        <v>2577</v>
      </c>
    </row>
    <row r="1056" spans="1:9" x14ac:dyDescent="0.2">
      <c r="A1056" t="s">
        <v>6003</v>
      </c>
      <c r="B1056">
        <v>23445</v>
      </c>
      <c r="C1056" t="s">
        <v>4365</v>
      </c>
      <c r="D1056" t="s">
        <v>2579</v>
      </c>
      <c r="E1056" t="s">
        <v>4440</v>
      </c>
      <c r="F1056" t="s">
        <v>2578</v>
      </c>
      <c r="G1056" t="s">
        <v>7245</v>
      </c>
      <c r="H1056" t="s">
        <v>2483</v>
      </c>
      <c r="I1056" t="s">
        <v>2579</v>
      </c>
    </row>
    <row r="1057" spans="1:9" x14ac:dyDescent="0.2">
      <c r="A1057" t="s">
        <v>6012</v>
      </c>
      <c r="B1057">
        <v>23446</v>
      </c>
      <c r="C1057" t="s">
        <v>4365</v>
      </c>
      <c r="D1057" t="s">
        <v>2112</v>
      </c>
      <c r="E1057" t="s">
        <v>4440</v>
      </c>
      <c r="F1057" t="s">
        <v>2580</v>
      </c>
      <c r="G1057" t="s">
        <v>7246</v>
      </c>
      <c r="H1057" t="s">
        <v>2483</v>
      </c>
      <c r="I1057" t="s">
        <v>2112</v>
      </c>
    </row>
    <row r="1058" spans="1:9" x14ac:dyDescent="0.2">
      <c r="A1058" t="s">
        <v>6021</v>
      </c>
      <c r="B1058">
        <v>23447</v>
      </c>
      <c r="C1058" t="s">
        <v>4365</v>
      </c>
      <c r="D1058" t="s">
        <v>2582</v>
      </c>
      <c r="E1058" t="s">
        <v>4440</v>
      </c>
      <c r="F1058" t="s">
        <v>2581</v>
      </c>
      <c r="G1058" t="s">
        <v>7247</v>
      </c>
      <c r="H1058" t="s">
        <v>2483</v>
      </c>
      <c r="I1058" t="s">
        <v>2582</v>
      </c>
    </row>
    <row r="1059" spans="1:9" x14ac:dyDescent="0.2">
      <c r="A1059" t="s">
        <v>6030</v>
      </c>
      <c r="B1059">
        <v>23501</v>
      </c>
      <c r="C1059" t="s">
        <v>4365</v>
      </c>
      <c r="D1059" t="s">
        <v>2584</v>
      </c>
      <c r="E1059" t="s">
        <v>4440</v>
      </c>
      <c r="F1059" t="s">
        <v>2583</v>
      </c>
      <c r="G1059" t="s">
        <v>7248</v>
      </c>
      <c r="H1059" t="s">
        <v>2483</v>
      </c>
      <c r="I1059" t="s">
        <v>2584</v>
      </c>
    </row>
    <row r="1060" spans="1:9" x14ac:dyDescent="0.2">
      <c r="A1060" t="s">
        <v>6039</v>
      </c>
      <c r="B1060">
        <v>23561</v>
      </c>
      <c r="C1060" t="s">
        <v>4365</v>
      </c>
      <c r="D1060" t="s">
        <v>2586</v>
      </c>
      <c r="E1060" t="s">
        <v>4440</v>
      </c>
      <c r="F1060" t="s">
        <v>2585</v>
      </c>
      <c r="G1060" t="s">
        <v>7249</v>
      </c>
      <c r="H1060" t="s">
        <v>2483</v>
      </c>
      <c r="I1060" t="s">
        <v>2586</v>
      </c>
    </row>
    <row r="1061" spans="1:9" x14ac:dyDescent="0.2">
      <c r="A1061" t="s">
        <v>6048</v>
      </c>
      <c r="B1061">
        <v>23562</v>
      </c>
      <c r="C1061" t="s">
        <v>4365</v>
      </c>
      <c r="D1061" t="s">
        <v>2588</v>
      </c>
      <c r="E1061" t="s">
        <v>4440</v>
      </c>
      <c r="F1061" t="s">
        <v>2587</v>
      </c>
      <c r="G1061" t="s">
        <v>7250</v>
      </c>
      <c r="H1061" t="s">
        <v>2483</v>
      </c>
      <c r="I1061" t="s">
        <v>2588</v>
      </c>
    </row>
    <row r="1062" spans="1:9" x14ac:dyDescent="0.2">
      <c r="A1062" t="s">
        <v>6057</v>
      </c>
      <c r="B1062">
        <v>23563</v>
      </c>
      <c r="C1062" t="s">
        <v>4365</v>
      </c>
      <c r="D1062" t="s">
        <v>2590</v>
      </c>
      <c r="E1062" t="s">
        <v>4440</v>
      </c>
      <c r="F1062" t="s">
        <v>2589</v>
      </c>
      <c r="G1062" t="s">
        <v>7251</v>
      </c>
      <c r="H1062" t="s">
        <v>2483</v>
      </c>
      <c r="I1062" t="s">
        <v>2590</v>
      </c>
    </row>
    <row r="1063" spans="1:9" x14ac:dyDescent="0.2">
      <c r="A1063" t="s">
        <v>4415</v>
      </c>
      <c r="B1063">
        <v>24000</v>
      </c>
      <c r="C1063" t="s">
        <v>4366</v>
      </c>
      <c r="D1063" t="s">
        <v>2592</v>
      </c>
      <c r="E1063" t="s">
        <v>4391</v>
      </c>
      <c r="F1063" t="s">
        <v>2591</v>
      </c>
      <c r="G1063" t="s">
        <v>7252</v>
      </c>
      <c r="H1063" t="s">
        <v>2592</v>
      </c>
    </row>
    <row r="1064" spans="1:9" x14ac:dyDescent="0.2">
      <c r="A1064" t="s">
        <v>4464</v>
      </c>
      <c r="B1064">
        <v>24201</v>
      </c>
      <c r="C1064" t="s">
        <v>4366</v>
      </c>
      <c r="D1064" t="s">
        <v>2594</v>
      </c>
      <c r="E1064" t="s">
        <v>4440</v>
      </c>
      <c r="F1064" t="s">
        <v>2593</v>
      </c>
      <c r="G1064" t="s">
        <v>7253</v>
      </c>
      <c r="H1064" t="s">
        <v>2592</v>
      </c>
      <c r="I1064" t="s">
        <v>2594</v>
      </c>
    </row>
    <row r="1065" spans="1:9" x14ac:dyDescent="0.2">
      <c r="A1065" t="s">
        <v>4512</v>
      </c>
      <c r="B1065">
        <v>24202</v>
      </c>
      <c r="C1065" t="s">
        <v>4366</v>
      </c>
      <c r="D1065" t="s">
        <v>2596</v>
      </c>
      <c r="E1065" t="s">
        <v>4440</v>
      </c>
      <c r="F1065" t="s">
        <v>2595</v>
      </c>
      <c r="G1065" t="s">
        <v>7254</v>
      </c>
      <c r="H1065" t="s">
        <v>2592</v>
      </c>
      <c r="I1065" t="s">
        <v>2596</v>
      </c>
    </row>
    <row r="1066" spans="1:9" x14ac:dyDescent="0.2">
      <c r="A1066" t="s">
        <v>4560</v>
      </c>
      <c r="B1066">
        <v>24203</v>
      </c>
      <c r="C1066" t="s">
        <v>4366</v>
      </c>
      <c r="D1066" t="s">
        <v>2598</v>
      </c>
      <c r="E1066" t="s">
        <v>4440</v>
      </c>
      <c r="F1066" t="s">
        <v>2597</v>
      </c>
      <c r="G1066" t="s">
        <v>7255</v>
      </c>
      <c r="H1066" t="s">
        <v>2592</v>
      </c>
      <c r="I1066" t="s">
        <v>2598</v>
      </c>
    </row>
    <row r="1067" spans="1:9" x14ac:dyDescent="0.2">
      <c r="A1067" t="s">
        <v>4608</v>
      </c>
      <c r="B1067">
        <v>24204</v>
      </c>
      <c r="C1067" t="s">
        <v>4366</v>
      </c>
      <c r="D1067" t="s">
        <v>2600</v>
      </c>
      <c r="E1067" t="s">
        <v>4440</v>
      </c>
      <c r="F1067" t="s">
        <v>2599</v>
      </c>
      <c r="G1067" t="s">
        <v>7256</v>
      </c>
      <c r="H1067" t="s">
        <v>2592</v>
      </c>
      <c r="I1067" t="s">
        <v>2600</v>
      </c>
    </row>
    <row r="1068" spans="1:9" x14ac:dyDescent="0.2">
      <c r="A1068" t="s">
        <v>4656</v>
      </c>
      <c r="B1068">
        <v>24205</v>
      </c>
      <c r="C1068" t="s">
        <v>4366</v>
      </c>
      <c r="D1068" t="s">
        <v>2602</v>
      </c>
      <c r="E1068" t="s">
        <v>4440</v>
      </c>
      <c r="F1068" t="s">
        <v>2601</v>
      </c>
      <c r="G1068" t="s">
        <v>7257</v>
      </c>
      <c r="H1068" t="s">
        <v>2592</v>
      </c>
      <c r="I1068" t="s">
        <v>2602</v>
      </c>
    </row>
    <row r="1069" spans="1:9" x14ac:dyDescent="0.2">
      <c r="A1069" t="s">
        <v>4704</v>
      </c>
      <c r="B1069">
        <v>24207</v>
      </c>
      <c r="C1069" t="s">
        <v>4366</v>
      </c>
      <c r="D1069" t="s">
        <v>2604</v>
      </c>
      <c r="E1069" t="s">
        <v>4440</v>
      </c>
      <c r="F1069" t="s">
        <v>2603</v>
      </c>
      <c r="G1069" t="s">
        <v>7258</v>
      </c>
      <c r="H1069" t="s">
        <v>2592</v>
      </c>
      <c r="I1069" t="s">
        <v>2604</v>
      </c>
    </row>
    <row r="1070" spans="1:9" x14ac:dyDescent="0.2">
      <c r="A1070" t="s">
        <v>4752</v>
      </c>
      <c r="B1070">
        <v>24208</v>
      </c>
      <c r="C1070" t="s">
        <v>4366</v>
      </c>
      <c r="D1070" t="s">
        <v>2606</v>
      </c>
      <c r="E1070" t="s">
        <v>4440</v>
      </c>
      <c r="F1070" t="s">
        <v>2605</v>
      </c>
      <c r="G1070" t="s">
        <v>7259</v>
      </c>
      <c r="H1070" t="s">
        <v>2592</v>
      </c>
      <c r="I1070" t="s">
        <v>2606</v>
      </c>
    </row>
    <row r="1071" spans="1:9" x14ac:dyDescent="0.2">
      <c r="A1071" t="s">
        <v>4800</v>
      </c>
      <c r="B1071">
        <v>24209</v>
      </c>
      <c r="C1071" t="s">
        <v>4366</v>
      </c>
      <c r="D1071" t="s">
        <v>2608</v>
      </c>
      <c r="E1071" t="s">
        <v>4440</v>
      </c>
      <c r="F1071" t="s">
        <v>2607</v>
      </c>
      <c r="G1071" t="s">
        <v>7260</v>
      </c>
      <c r="H1071" t="s">
        <v>2592</v>
      </c>
      <c r="I1071" t="s">
        <v>2608</v>
      </c>
    </row>
    <row r="1072" spans="1:9" x14ac:dyDescent="0.2">
      <c r="A1072" t="s">
        <v>4848</v>
      </c>
      <c r="B1072">
        <v>24210</v>
      </c>
      <c r="C1072" t="s">
        <v>4366</v>
      </c>
      <c r="D1072" t="s">
        <v>2610</v>
      </c>
      <c r="E1072" t="s">
        <v>4440</v>
      </c>
      <c r="F1072" t="s">
        <v>2609</v>
      </c>
      <c r="G1072" t="s">
        <v>7261</v>
      </c>
      <c r="H1072" t="s">
        <v>2592</v>
      </c>
      <c r="I1072" t="s">
        <v>2610</v>
      </c>
    </row>
    <row r="1073" spans="1:9" x14ac:dyDescent="0.2">
      <c r="A1073" t="s">
        <v>4896</v>
      </c>
      <c r="B1073">
        <v>24211</v>
      </c>
      <c r="C1073" t="s">
        <v>4366</v>
      </c>
      <c r="D1073" t="s">
        <v>2612</v>
      </c>
      <c r="E1073" t="s">
        <v>4440</v>
      </c>
      <c r="F1073" t="s">
        <v>2611</v>
      </c>
      <c r="G1073" t="s">
        <v>7262</v>
      </c>
      <c r="H1073" t="s">
        <v>2592</v>
      </c>
      <c r="I1073" t="s">
        <v>2612</v>
      </c>
    </row>
    <row r="1074" spans="1:9" x14ac:dyDescent="0.2">
      <c r="A1074" t="s">
        <v>4944</v>
      </c>
      <c r="B1074">
        <v>24212</v>
      </c>
      <c r="C1074" t="s">
        <v>4366</v>
      </c>
      <c r="D1074" t="s">
        <v>2614</v>
      </c>
      <c r="E1074" t="s">
        <v>4440</v>
      </c>
      <c r="F1074" t="s">
        <v>2613</v>
      </c>
      <c r="G1074" t="s">
        <v>7263</v>
      </c>
      <c r="H1074" t="s">
        <v>2592</v>
      </c>
      <c r="I1074" t="s">
        <v>2614</v>
      </c>
    </row>
    <row r="1075" spans="1:9" x14ac:dyDescent="0.2">
      <c r="A1075" t="s">
        <v>4992</v>
      </c>
      <c r="B1075">
        <v>24214</v>
      </c>
      <c r="C1075" t="s">
        <v>4366</v>
      </c>
      <c r="D1075" t="s">
        <v>2616</v>
      </c>
      <c r="E1075" t="s">
        <v>4440</v>
      </c>
      <c r="F1075" t="s">
        <v>2615</v>
      </c>
      <c r="G1075" t="s">
        <v>7264</v>
      </c>
      <c r="H1075" t="s">
        <v>2592</v>
      </c>
      <c r="I1075" t="s">
        <v>2616</v>
      </c>
    </row>
    <row r="1076" spans="1:9" x14ac:dyDescent="0.2">
      <c r="A1076" t="s">
        <v>5040</v>
      </c>
      <c r="B1076">
        <v>24215</v>
      </c>
      <c r="C1076" t="s">
        <v>4366</v>
      </c>
      <c r="D1076" t="s">
        <v>2618</v>
      </c>
      <c r="E1076" t="s">
        <v>4440</v>
      </c>
      <c r="F1076" t="s">
        <v>2617</v>
      </c>
      <c r="G1076" t="s">
        <v>7265</v>
      </c>
      <c r="H1076" t="s">
        <v>2592</v>
      </c>
      <c r="I1076" t="s">
        <v>2618</v>
      </c>
    </row>
    <row r="1077" spans="1:9" x14ac:dyDescent="0.2">
      <c r="A1077" t="s">
        <v>5088</v>
      </c>
      <c r="B1077">
        <v>24216</v>
      </c>
      <c r="C1077" t="s">
        <v>4366</v>
      </c>
      <c r="D1077" t="s">
        <v>2620</v>
      </c>
      <c r="E1077" t="s">
        <v>4440</v>
      </c>
      <c r="F1077" t="s">
        <v>2619</v>
      </c>
      <c r="G1077" t="s">
        <v>7266</v>
      </c>
      <c r="H1077" t="s">
        <v>2592</v>
      </c>
      <c r="I1077" t="s">
        <v>2620</v>
      </c>
    </row>
    <row r="1078" spans="1:9" x14ac:dyDescent="0.2">
      <c r="A1078" t="s">
        <v>5136</v>
      </c>
      <c r="B1078">
        <v>24303</v>
      </c>
      <c r="C1078" t="s">
        <v>4366</v>
      </c>
      <c r="D1078" t="s">
        <v>2622</v>
      </c>
      <c r="E1078" t="s">
        <v>4440</v>
      </c>
      <c r="F1078" t="s">
        <v>2621</v>
      </c>
      <c r="G1078" t="s">
        <v>7267</v>
      </c>
      <c r="H1078" t="s">
        <v>2592</v>
      </c>
      <c r="I1078" t="s">
        <v>2622</v>
      </c>
    </row>
    <row r="1079" spans="1:9" x14ac:dyDescent="0.2">
      <c r="A1079" t="s">
        <v>5183</v>
      </c>
      <c r="B1079">
        <v>24324</v>
      </c>
      <c r="C1079" t="s">
        <v>4366</v>
      </c>
      <c r="D1079" t="s">
        <v>2624</v>
      </c>
      <c r="E1079" t="s">
        <v>4440</v>
      </c>
      <c r="F1079" t="s">
        <v>2623</v>
      </c>
      <c r="G1079" t="s">
        <v>7268</v>
      </c>
      <c r="H1079" t="s">
        <v>2592</v>
      </c>
      <c r="I1079" t="s">
        <v>2624</v>
      </c>
    </row>
    <row r="1080" spans="1:9" x14ac:dyDescent="0.2">
      <c r="A1080" t="s">
        <v>5230</v>
      </c>
      <c r="B1080">
        <v>24341</v>
      </c>
      <c r="C1080" t="s">
        <v>4366</v>
      </c>
      <c r="D1080" t="s">
        <v>2626</v>
      </c>
      <c r="E1080" t="s">
        <v>4440</v>
      </c>
      <c r="F1080" t="s">
        <v>2625</v>
      </c>
      <c r="G1080" t="s">
        <v>7269</v>
      </c>
      <c r="H1080" t="s">
        <v>2592</v>
      </c>
      <c r="I1080" t="s">
        <v>2626</v>
      </c>
    </row>
    <row r="1081" spans="1:9" x14ac:dyDescent="0.2">
      <c r="A1081" t="s">
        <v>5276</v>
      </c>
      <c r="B1081">
        <v>24343</v>
      </c>
      <c r="C1081" t="s">
        <v>4366</v>
      </c>
      <c r="D1081" t="s">
        <v>1154</v>
      </c>
      <c r="E1081" t="s">
        <v>4440</v>
      </c>
      <c r="F1081" t="s">
        <v>2627</v>
      </c>
      <c r="G1081" t="s">
        <v>7270</v>
      </c>
      <c r="H1081" t="s">
        <v>2592</v>
      </c>
      <c r="I1081" t="s">
        <v>1154</v>
      </c>
    </row>
    <row r="1082" spans="1:9" x14ac:dyDescent="0.2">
      <c r="A1082" t="s">
        <v>5321</v>
      </c>
      <c r="B1082">
        <v>24344</v>
      </c>
      <c r="C1082" t="s">
        <v>4366</v>
      </c>
      <c r="D1082" t="s">
        <v>2629</v>
      </c>
      <c r="E1082" t="s">
        <v>4440</v>
      </c>
      <c r="F1082" t="s">
        <v>2628</v>
      </c>
      <c r="G1082" t="s">
        <v>7271</v>
      </c>
      <c r="H1082" t="s">
        <v>2592</v>
      </c>
      <c r="I1082" t="s">
        <v>2629</v>
      </c>
    </row>
    <row r="1083" spans="1:9" x14ac:dyDescent="0.2">
      <c r="A1083" t="s">
        <v>5364</v>
      </c>
      <c r="B1083">
        <v>24441</v>
      </c>
      <c r="C1083" t="s">
        <v>4366</v>
      </c>
      <c r="D1083" t="s">
        <v>2631</v>
      </c>
      <c r="E1083" t="s">
        <v>4440</v>
      </c>
      <c r="F1083" t="s">
        <v>2630</v>
      </c>
      <c r="G1083" t="s">
        <v>7272</v>
      </c>
      <c r="H1083" t="s">
        <v>2592</v>
      </c>
      <c r="I1083" t="s">
        <v>2631</v>
      </c>
    </row>
    <row r="1084" spans="1:9" x14ac:dyDescent="0.2">
      <c r="A1084" t="s">
        <v>5403</v>
      </c>
      <c r="B1084">
        <v>24442</v>
      </c>
      <c r="C1084" t="s">
        <v>4366</v>
      </c>
      <c r="D1084" t="s">
        <v>1513</v>
      </c>
      <c r="E1084" t="s">
        <v>4440</v>
      </c>
      <c r="F1084" t="s">
        <v>2632</v>
      </c>
      <c r="G1084" t="s">
        <v>7273</v>
      </c>
      <c r="H1084" t="s">
        <v>2592</v>
      </c>
      <c r="I1084" t="s">
        <v>1513</v>
      </c>
    </row>
    <row r="1085" spans="1:9" x14ac:dyDescent="0.2">
      <c r="A1085" t="s">
        <v>5440</v>
      </c>
      <c r="B1085">
        <v>24443</v>
      </c>
      <c r="C1085" t="s">
        <v>4366</v>
      </c>
      <c r="D1085" t="s">
        <v>2634</v>
      </c>
      <c r="E1085" t="s">
        <v>4440</v>
      </c>
      <c r="F1085" t="s">
        <v>2633</v>
      </c>
      <c r="G1085" t="s">
        <v>7274</v>
      </c>
      <c r="H1085" t="s">
        <v>2592</v>
      </c>
      <c r="I1085" t="s">
        <v>2634</v>
      </c>
    </row>
    <row r="1086" spans="1:9" x14ac:dyDescent="0.2">
      <c r="A1086" t="s">
        <v>5476</v>
      </c>
      <c r="B1086">
        <v>24461</v>
      </c>
      <c r="C1086" t="s">
        <v>4366</v>
      </c>
      <c r="D1086" t="s">
        <v>2636</v>
      </c>
      <c r="E1086" t="s">
        <v>4440</v>
      </c>
      <c r="F1086" t="s">
        <v>2635</v>
      </c>
      <c r="G1086" t="s">
        <v>7275</v>
      </c>
      <c r="H1086" t="s">
        <v>2592</v>
      </c>
      <c r="I1086" t="s">
        <v>2636</v>
      </c>
    </row>
    <row r="1087" spans="1:9" x14ac:dyDescent="0.2">
      <c r="A1087" t="s">
        <v>5512</v>
      </c>
      <c r="B1087">
        <v>24470</v>
      </c>
      <c r="C1087" t="s">
        <v>4366</v>
      </c>
      <c r="D1087" t="s">
        <v>2638</v>
      </c>
      <c r="E1087" t="s">
        <v>4440</v>
      </c>
      <c r="F1087" t="s">
        <v>2637</v>
      </c>
      <c r="G1087" t="s">
        <v>7276</v>
      </c>
      <c r="H1087" t="s">
        <v>2592</v>
      </c>
      <c r="I1087" t="s">
        <v>2638</v>
      </c>
    </row>
    <row r="1088" spans="1:9" x14ac:dyDescent="0.2">
      <c r="A1088" t="s">
        <v>5547</v>
      </c>
      <c r="B1088">
        <v>24471</v>
      </c>
      <c r="C1088" t="s">
        <v>4366</v>
      </c>
      <c r="D1088" t="s">
        <v>2640</v>
      </c>
      <c r="E1088" t="s">
        <v>4440</v>
      </c>
      <c r="F1088" t="s">
        <v>2639</v>
      </c>
      <c r="G1088" t="s">
        <v>7277</v>
      </c>
      <c r="H1088" t="s">
        <v>2592</v>
      </c>
      <c r="I1088" t="s">
        <v>2640</v>
      </c>
    </row>
    <row r="1089" spans="1:9" x14ac:dyDescent="0.2">
      <c r="A1089" t="s">
        <v>5579</v>
      </c>
      <c r="B1089">
        <v>24472</v>
      </c>
      <c r="C1089" t="s">
        <v>4366</v>
      </c>
      <c r="D1089" t="s">
        <v>2642</v>
      </c>
      <c r="E1089" t="s">
        <v>4440</v>
      </c>
      <c r="F1089" t="s">
        <v>2641</v>
      </c>
      <c r="G1089" t="s">
        <v>7278</v>
      </c>
      <c r="H1089" t="s">
        <v>2592</v>
      </c>
      <c r="I1089" t="s">
        <v>2642</v>
      </c>
    </row>
    <row r="1090" spans="1:9" x14ac:dyDescent="0.2">
      <c r="A1090" t="s">
        <v>5611</v>
      </c>
      <c r="B1090">
        <v>24543</v>
      </c>
      <c r="C1090" t="s">
        <v>4366</v>
      </c>
      <c r="D1090" t="s">
        <v>2644</v>
      </c>
      <c r="E1090" t="s">
        <v>4440</v>
      </c>
      <c r="F1090" t="s">
        <v>2643</v>
      </c>
      <c r="G1090" t="s">
        <v>7279</v>
      </c>
      <c r="H1090" t="s">
        <v>2592</v>
      </c>
      <c r="I1090" t="s">
        <v>2644</v>
      </c>
    </row>
    <row r="1091" spans="1:9" x14ac:dyDescent="0.2">
      <c r="A1091" t="s">
        <v>5640</v>
      </c>
      <c r="B1091">
        <v>24561</v>
      </c>
      <c r="C1091" t="s">
        <v>4366</v>
      </c>
      <c r="D1091" t="s">
        <v>2646</v>
      </c>
      <c r="E1091" t="s">
        <v>4440</v>
      </c>
      <c r="F1091" t="s">
        <v>2645</v>
      </c>
      <c r="G1091" t="s">
        <v>7280</v>
      </c>
      <c r="H1091" t="s">
        <v>2592</v>
      </c>
      <c r="I1091" t="s">
        <v>2646</v>
      </c>
    </row>
    <row r="1092" spans="1:9" x14ac:dyDescent="0.2">
      <c r="A1092" t="s">
        <v>5668</v>
      </c>
      <c r="B1092">
        <v>24562</v>
      </c>
      <c r="C1092" t="s">
        <v>4366</v>
      </c>
      <c r="D1092" t="s">
        <v>2648</v>
      </c>
      <c r="E1092" t="s">
        <v>4440</v>
      </c>
      <c r="F1092" t="s">
        <v>2647</v>
      </c>
      <c r="G1092" t="s">
        <v>7281</v>
      </c>
      <c r="H1092" t="s">
        <v>2592</v>
      </c>
      <c r="I1092" t="s">
        <v>2648</v>
      </c>
    </row>
    <row r="1093" spans="1:9" x14ac:dyDescent="0.2">
      <c r="A1093" t="s">
        <v>4416</v>
      </c>
      <c r="B1093">
        <v>25000</v>
      </c>
      <c r="C1093" t="s">
        <v>4367</v>
      </c>
      <c r="D1093" t="s">
        <v>2650</v>
      </c>
      <c r="E1093" t="s">
        <v>4391</v>
      </c>
      <c r="F1093" t="s">
        <v>2649</v>
      </c>
      <c r="G1093" t="s">
        <v>7282</v>
      </c>
      <c r="H1093" t="s">
        <v>2650</v>
      </c>
    </row>
    <row r="1094" spans="1:9" x14ac:dyDescent="0.2">
      <c r="A1094" t="s">
        <v>4465</v>
      </c>
      <c r="B1094">
        <v>25201</v>
      </c>
      <c r="C1094" t="s">
        <v>4367</v>
      </c>
      <c r="D1094" t="s">
        <v>2652</v>
      </c>
      <c r="E1094" t="s">
        <v>4440</v>
      </c>
      <c r="F1094" t="s">
        <v>2651</v>
      </c>
      <c r="G1094" t="s">
        <v>7283</v>
      </c>
      <c r="H1094" t="s">
        <v>2650</v>
      </c>
      <c r="I1094" t="s">
        <v>2652</v>
      </c>
    </row>
    <row r="1095" spans="1:9" x14ac:dyDescent="0.2">
      <c r="A1095" t="s">
        <v>4513</v>
      </c>
      <c r="B1095">
        <v>25202</v>
      </c>
      <c r="C1095" t="s">
        <v>4367</v>
      </c>
      <c r="D1095" t="s">
        <v>2654</v>
      </c>
      <c r="E1095" t="s">
        <v>4440</v>
      </c>
      <c r="F1095" t="s">
        <v>2653</v>
      </c>
      <c r="G1095" t="s">
        <v>7284</v>
      </c>
      <c r="H1095" t="s">
        <v>2650</v>
      </c>
      <c r="I1095" t="s">
        <v>2654</v>
      </c>
    </row>
    <row r="1096" spans="1:9" x14ac:dyDescent="0.2">
      <c r="A1096" t="s">
        <v>4561</v>
      </c>
      <c r="B1096">
        <v>25203</v>
      </c>
      <c r="C1096" t="s">
        <v>4367</v>
      </c>
      <c r="D1096" t="s">
        <v>2656</v>
      </c>
      <c r="E1096" t="s">
        <v>4440</v>
      </c>
      <c r="F1096" t="s">
        <v>2655</v>
      </c>
      <c r="G1096" t="s">
        <v>7285</v>
      </c>
      <c r="H1096" t="s">
        <v>2650</v>
      </c>
      <c r="I1096" t="s">
        <v>2656</v>
      </c>
    </row>
    <row r="1097" spans="1:9" x14ac:dyDescent="0.2">
      <c r="A1097" t="s">
        <v>4609</v>
      </c>
      <c r="B1097">
        <v>25204</v>
      </c>
      <c r="C1097" t="s">
        <v>4367</v>
      </c>
      <c r="D1097" t="s">
        <v>2658</v>
      </c>
      <c r="E1097" t="s">
        <v>4440</v>
      </c>
      <c r="F1097" t="s">
        <v>2657</v>
      </c>
      <c r="G1097" t="s">
        <v>7286</v>
      </c>
      <c r="H1097" t="s">
        <v>2650</v>
      </c>
      <c r="I1097" t="s">
        <v>2658</v>
      </c>
    </row>
    <row r="1098" spans="1:9" x14ac:dyDescent="0.2">
      <c r="A1098" t="s">
        <v>4657</v>
      </c>
      <c r="B1098">
        <v>25206</v>
      </c>
      <c r="C1098" t="s">
        <v>4367</v>
      </c>
      <c r="D1098" t="s">
        <v>2660</v>
      </c>
      <c r="E1098" t="s">
        <v>4440</v>
      </c>
      <c r="F1098" t="s">
        <v>2659</v>
      </c>
      <c r="G1098" t="s">
        <v>7287</v>
      </c>
      <c r="H1098" t="s">
        <v>2650</v>
      </c>
      <c r="I1098" t="s">
        <v>2660</v>
      </c>
    </row>
    <row r="1099" spans="1:9" x14ac:dyDescent="0.2">
      <c r="A1099" t="s">
        <v>4705</v>
      </c>
      <c r="B1099">
        <v>25207</v>
      </c>
      <c r="C1099" t="s">
        <v>4367</v>
      </c>
      <c r="D1099" t="s">
        <v>2662</v>
      </c>
      <c r="E1099" t="s">
        <v>4440</v>
      </c>
      <c r="F1099" t="s">
        <v>2661</v>
      </c>
      <c r="G1099" t="s">
        <v>7288</v>
      </c>
      <c r="H1099" t="s">
        <v>2650</v>
      </c>
      <c r="I1099" t="s">
        <v>2662</v>
      </c>
    </row>
    <row r="1100" spans="1:9" x14ac:dyDescent="0.2">
      <c r="A1100" t="s">
        <v>4753</v>
      </c>
      <c r="B1100">
        <v>25208</v>
      </c>
      <c r="C1100" t="s">
        <v>4367</v>
      </c>
      <c r="D1100" t="s">
        <v>2664</v>
      </c>
      <c r="E1100" t="s">
        <v>4440</v>
      </c>
      <c r="F1100" t="s">
        <v>2663</v>
      </c>
      <c r="G1100" t="s">
        <v>7289</v>
      </c>
      <c r="H1100" t="s">
        <v>2650</v>
      </c>
      <c r="I1100" t="s">
        <v>2664</v>
      </c>
    </row>
    <row r="1101" spans="1:9" x14ac:dyDescent="0.2">
      <c r="A1101" t="s">
        <v>4801</v>
      </c>
      <c r="B1101">
        <v>25209</v>
      </c>
      <c r="C1101" t="s">
        <v>4367</v>
      </c>
      <c r="D1101" t="s">
        <v>2666</v>
      </c>
      <c r="E1101" t="s">
        <v>4440</v>
      </c>
      <c r="F1101" t="s">
        <v>2665</v>
      </c>
      <c r="G1101" t="s">
        <v>7290</v>
      </c>
      <c r="H1101" t="s">
        <v>2650</v>
      </c>
      <c r="I1101" t="s">
        <v>2666</v>
      </c>
    </row>
    <row r="1102" spans="1:9" x14ac:dyDescent="0.2">
      <c r="A1102" t="s">
        <v>4849</v>
      </c>
      <c r="B1102">
        <v>25210</v>
      </c>
      <c r="C1102" t="s">
        <v>4367</v>
      </c>
      <c r="D1102" t="s">
        <v>2668</v>
      </c>
      <c r="E1102" t="s">
        <v>4440</v>
      </c>
      <c r="F1102" t="s">
        <v>2667</v>
      </c>
      <c r="G1102" t="s">
        <v>7291</v>
      </c>
      <c r="H1102" t="s">
        <v>2650</v>
      </c>
      <c r="I1102" t="s">
        <v>2668</v>
      </c>
    </row>
    <row r="1103" spans="1:9" x14ac:dyDescent="0.2">
      <c r="A1103" t="s">
        <v>4897</v>
      </c>
      <c r="B1103">
        <v>25211</v>
      </c>
      <c r="C1103" t="s">
        <v>4367</v>
      </c>
      <c r="D1103" t="s">
        <v>2670</v>
      </c>
      <c r="E1103" t="s">
        <v>4440</v>
      </c>
      <c r="F1103" t="s">
        <v>2669</v>
      </c>
      <c r="G1103" t="s">
        <v>7292</v>
      </c>
      <c r="H1103" t="s">
        <v>2650</v>
      </c>
      <c r="I1103" t="s">
        <v>2670</v>
      </c>
    </row>
    <row r="1104" spans="1:9" x14ac:dyDescent="0.2">
      <c r="A1104" t="s">
        <v>4945</v>
      </c>
      <c r="B1104">
        <v>25212</v>
      </c>
      <c r="C1104" t="s">
        <v>4367</v>
      </c>
      <c r="D1104" t="s">
        <v>2672</v>
      </c>
      <c r="E1104" t="s">
        <v>4440</v>
      </c>
      <c r="F1104" t="s">
        <v>2671</v>
      </c>
      <c r="G1104" t="s">
        <v>7293</v>
      </c>
      <c r="H1104" t="s">
        <v>2650</v>
      </c>
      <c r="I1104" t="s">
        <v>2672</v>
      </c>
    </row>
    <row r="1105" spans="1:9" x14ac:dyDescent="0.2">
      <c r="A1105" t="s">
        <v>4993</v>
      </c>
      <c r="B1105">
        <v>25213</v>
      </c>
      <c r="C1105" t="s">
        <v>4367</v>
      </c>
      <c r="D1105" t="s">
        <v>2674</v>
      </c>
      <c r="E1105" t="s">
        <v>4440</v>
      </c>
      <c r="F1105" t="s">
        <v>2673</v>
      </c>
      <c r="G1105" t="s">
        <v>7294</v>
      </c>
      <c r="H1105" t="s">
        <v>2650</v>
      </c>
      <c r="I1105" t="s">
        <v>2674</v>
      </c>
    </row>
    <row r="1106" spans="1:9" x14ac:dyDescent="0.2">
      <c r="A1106" t="s">
        <v>5041</v>
      </c>
      <c r="B1106">
        <v>25214</v>
      </c>
      <c r="C1106" t="s">
        <v>4367</v>
      </c>
      <c r="D1106" t="s">
        <v>2676</v>
      </c>
      <c r="E1106" t="s">
        <v>4440</v>
      </c>
      <c r="F1106" t="s">
        <v>2675</v>
      </c>
      <c r="G1106" t="s">
        <v>7295</v>
      </c>
      <c r="H1106" t="s">
        <v>2650</v>
      </c>
      <c r="I1106" t="s">
        <v>2676</v>
      </c>
    </row>
    <row r="1107" spans="1:9" x14ac:dyDescent="0.2">
      <c r="A1107" t="s">
        <v>5089</v>
      </c>
      <c r="B1107">
        <v>25383</v>
      </c>
      <c r="C1107" t="s">
        <v>4367</v>
      </c>
      <c r="D1107" t="s">
        <v>2678</v>
      </c>
      <c r="E1107" t="s">
        <v>4440</v>
      </c>
      <c r="F1107" t="s">
        <v>2677</v>
      </c>
      <c r="G1107" t="s">
        <v>7296</v>
      </c>
      <c r="H1107" t="s">
        <v>2650</v>
      </c>
      <c r="I1107" t="s">
        <v>2678</v>
      </c>
    </row>
    <row r="1108" spans="1:9" x14ac:dyDescent="0.2">
      <c r="A1108" t="s">
        <v>5137</v>
      </c>
      <c r="B1108">
        <v>25384</v>
      </c>
      <c r="C1108" t="s">
        <v>4367</v>
      </c>
      <c r="D1108" t="s">
        <v>2680</v>
      </c>
      <c r="E1108" t="s">
        <v>4440</v>
      </c>
      <c r="F1108" t="s">
        <v>2679</v>
      </c>
      <c r="G1108" t="s">
        <v>7297</v>
      </c>
      <c r="H1108" t="s">
        <v>2650</v>
      </c>
      <c r="I1108" t="s">
        <v>2680</v>
      </c>
    </row>
    <row r="1109" spans="1:9" x14ac:dyDescent="0.2">
      <c r="A1109" t="s">
        <v>5184</v>
      </c>
      <c r="B1109">
        <v>25425</v>
      </c>
      <c r="C1109" t="s">
        <v>4367</v>
      </c>
      <c r="D1109" t="s">
        <v>2682</v>
      </c>
      <c r="E1109" t="s">
        <v>4440</v>
      </c>
      <c r="F1109" t="s">
        <v>2681</v>
      </c>
      <c r="G1109" t="s">
        <v>7298</v>
      </c>
      <c r="H1109" t="s">
        <v>2650</v>
      </c>
      <c r="I1109" t="s">
        <v>2682</v>
      </c>
    </row>
    <row r="1110" spans="1:9" x14ac:dyDescent="0.2">
      <c r="A1110" t="s">
        <v>5231</v>
      </c>
      <c r="B1110">
        <v>25441</v>
      </c>
      <c r="C1110" t="s">
        <v>4367</v>
      </c>
      <c r="D1110" t="s">
        <v>2684</v>
      </c>
      <c r="E1110" t="s">
        <v>4440</v>
      </c>
      <c r="F1110" t="s">
        <v>2683</v>
      </c>
      <c r="G1110" t="s">
        <v>7299</v>
      </c>
      <c r="H1110" t="s">
        <v>2650</v>
      </c>
      <c r="I1110" t="s">
        <v>2684</v>
      </c>
    </row>
    <row r="1111" spans="1:9" x14ac:dyDescent="0.2">
      <c r="A1111" t="s">
        <v>5277</v>
      </c>
      <c r="B1111">
        <v>25442</v>
      </c>
      <c r="C1111" t="s">
        <v>4367</v>
      </c>
      <c r="D1111" t="s">
        <v>2686</v>
      </c>
      <c r="E1111" t="s">
        <v>4440</v>
      </c>
      <c r="F1111" t="s">
        <v>2685</v>
      </c>
      <c r="G1111" t="s">
        <v>7300</v>
      </c>
      <c r="H1111" t="s">
        <v>2650</v>
      </c>
      <c r="I1111" t="s">
        <v>2686</v>
      </c>
    </row>
    <row r="1112" spans="1:9" x14ac:dyDescent="0.2">
      <c r="A1112" t="s">
        <v>5322</v>
      </c>
      <c r="B1112">
        <v>25443</v>
      </c>
      <c r="C1112" t="s">
        <v>4367</v>
      </c>
      <c r="D1112" t="s">
        <v>2688</v>
      </c>
      <c r="E1112" t="s">
        <v>4440</v>
      </c>
      <c r="F1112" t="s">
        <v>2687</v>
      </c>
      <c r="G1112" t="s">
        <v>7301</v>
      </c>
      <c r="H1112" t="s">
        <v>2650</v>
      </c>
      <c r="I1112" t="s">
        <v>2688</v>
      </c>
    </row>
    <row r="1113" spans="1:9" x14ac:dyDescent="0.2">
      <c r="A1113" t="s">
        <v>4417</v>
      </c>
      <c r="B1113">
        <v>26000</v>
      </c>
      <c r="C1113" t="s">
        <v>4368</v>
      </c>
      <c r="D1113" t="s">
        <v>2690</v>
      </c>
      <c r="E1113" t="s">
        <v>4391</v>
      </c>
      <c r="F1113" t="s">
        <v>2689</v>
      </c>
      <c r="G1113" t="s">
        <v>7302</v>
      </c>
      <c r="H1113" t="s">
        <v>2690</v>
      </c>
    </row>
    <row r="1114" spans="1:9" x14ac:dyDescent="0.2">
      <c r="A1114" t="s">
        <v>4466</v>
      </c>
      <c r="B1114">
        <v>26100</v>
      </c>
      <c r="C1114" t="s">
        <v>4368</v>
      </c>
      <c r="D1114" t="s">
        <v>2692</v>
      </c>
      <c r="E1114" t="s">
        <v>4440</v>
      </c>
      <c r="F1114" t="s">
        <v>2691</v>
      </c>
      <c r="G1114" t="s">
        <v>7303</v>
      </c>
      <c r="H1114" t="s">
        <v>2690</v>
      </c>
      <c r="I1114" t="s">
        <v>2692</v>
      </c>
    </row>
    <row r="1115" spans="1:9" x14ac:dyDescent="0.2">
      <c r="A1115" t="s">
        <v>4514</v>
      </c>
      <c r="B1115">
        <v>26201</v>
      </c>
      <c r="C1115" t="s">
        <v>4368</v>
      </c>
      <c r="D1115" t="s">
        <v>2694</v>
      </c>
      <c r="E1115" t="s">
        <v>4440</v>
      </c>
      <c r="F1115" t="s">
        <v>2693</v>
      </c>
      <c r="G1115" t="s">
        <v>7304</v>
      </c>
      <c r="H1115" t="s">
        <v>2690</v>
      </c>
      <c r="I1115" t="s">
        <v>2694</v>
      </c>
    </row>
    <row r="1116" spans="1:9" x14ac:dyDescent="0.2">
      <c r="A1116" t="s">
        <v>4562</v>
      </c>
      <c r="B1116">
        <v>26202</v>
      </c>
      <c r="C1116" t="s">
        <v>4368</v>
      </c>
      <c r="D1116" t="s">
        <v>2696</v>
      </c>
      <c r="E1116" t="s">
        <v>4440</v>
      </c>
      <c r="F1116" t="s">
        <v>2695</v>
      </c>
      <c r="G1116" t="s">
        <v>7305</v>
      </c>
      <c r="H1116" t="s">
        <v>2690</v>
      </c>
      <c r="I1116" t="s">
        <v>2696</v>
      </c>
    </row>
    <row r="1117" spans="1:9" x14ac:dyDescent="0.2">
      <c r="A1117" t="s">
        <v>4610</v>
      </c>
      <c r="B1117">
        <v>26203</v>
      </c>
      <c r="C1117" t="s">
        <v>4368</v>
      </c>
      <c r="D1117" t="s">
        <v>2698</v>
      </c>
      <c r="E1117" t="s">
        <v>4440</v>
      </c>
      <c r="F1117" t="s">
        <v>2697</v>
      </c>
      <c r="G1117" t="s">
        <v>7306</v>
      </c>
      <c r="H1117" t="s">
        <v>2690</v>
      </c>
      <c r="I1117" t="s">
        <v>2698</v>
      </c>
    </row>
    <row r="1118" spans="1:9" x14ac:dyDescent="0.2">
      <c r="A1118" t="s">
        <v>4658</v>
      </c>
      <c r="B1118">
        <v>26204</v>
      </c>
      <c r="C1118" t="s">
        <v>4368</v>
      </c>
      <c r="D1118" t="s">
        <v>2700</v>
      </c>
      <c r="E1118" t="s">
        <v>4440</v>
      </c>
      <c r="F1118" t="s">
        <v>2699</v>
      </c>
      <c r="G1118" t="s">
        <v>7307</v>
      </c>
      <c r="H1118" t="s">
        <v>2690</v>
      </c>
      <c r="I1118" t="s">
        <v>2700</v>
      </c>
    </row>
    <row r="1119" spans="1:9" x14ac:dyDescent="0.2">
      <c r="A1119" t="s">
        <v>4706</v>
      </c>
      <c r="B1119">
        <v>26205</v>
      </c>
      <c r="C1119" t="s">
        <v>4368</v>
      </c>
      <c r="D1119" t="s">
        <v>2702</v>
      </c>
      <c r="E1119" t="s">
        <v>4440</v>
      </c>
      <c r="F1119" t="s">
        <v>2701</v>
      </c>
      <c r="G1119" t="s">
        <v>7308</v>
      </c>
      <c r="H1119" t="s">
        <v>2690</v>
      </c>
      <c r="I1119" t="s">
        <v>2702</v>
      </c>
    </row>
    <row r="1120" spans="1:9" x14ac:dyDescent="0.2">
      <c r="A1120" t="s">
        <v>4754</v>
      </c>
      <c r="B1120">
        <v>26206</v>
      </c>
      <c r="C1120" t="s">
        <v>4368</v>
      </c>
      <c r="D1120" t="s">
        <v>2704</v>
      </c>
      <c r="E1120" t="s">
        <v>4440</v>
      </c>
      <c r="F1120" t="s">
        <v>2703</v>
      </c>
      <c r="G1120" t="s">
        <v>7309</v>
      </c>
      <c r="H1120" t="s">
        <v>2690</v>
      </c>
      <c r="I1120" t="s">
        <v>2704</v>
      </c>
    </row>
    <row r="1121" spans="1:9" x14ac:dyDescent="0.2">
      <c r="A1121" t="s">
        <v>4802</v>
      </c>
      <c r="B1121">
        <v>26207</v>
      </c>
      <c r="C1121" t="s">
        <v>4368</v>
      </c>
      <c r="D1121" t="s">
        <v>2706</v>
      </c>
      <c r="E1121" t="s">
        <v>4440</v>
      </c>
      <c r="F1121" t="s">
        <v>2705</v>
      </c>
      <c r="G1121" t="s">
        <v>7310</v>
      </c>
      <c r="H1121" t="s">
        <v>2690</v>
      </c>
      <c r="I1121" t="s">
        <v>2706</v>
      </c>
    </row>
    <row r="1122" spans="1:9" x14ac:dyDescent="0.2">
      <c r="A1122" t="s">
        <v>4850</v>
      </c>
      <c r="B1122">
        <v>26208</v>
      </c>
      <c r="C1122" t="s">
        <v>4368</v>
      </c>
      <c r="D1122" t="s">
        <v>2708</v>
      </c>
      <c r="E1122" t="s">
        <v>4440</v>
      </c>
      <c r="F1122" t="s">
        <v>2707</v>
      </c>
      <c r="G1122" t="s">
        <v>7311</v>
      </c>
      <c r="H1122" t="s">
        <v>2690</v>
      </c>
      <c r="I1122" t="s">
        <v>2708</v>
      </c>
    </row>
    <row r="1123" spans="1:9" x14ac:dyDescent="0.2">
      <c r="A1123" t="s">
        <v>4898</v>
      </c>
      <c r="B1123">
        <v>26209</v>
      </c>
      <c r="C1123" t="s">
        <v>4368</v>
      </c>
      <c r="D1123" t="s">
        <v>2710</v>
      </c>
      <c r="E1123" t="s">
        <v>4440</v>
      </c>
      <c r="F1123" t="s">
        <v>2709</v>
      </c>
      <c r="G1123" t="s">
        <v>7312</v>
      </c>
      <c r="H1123" t="s">
        <v>2690</v>
      </c>
      <c r="I1123" t="s">
        <v>2710</v>
      </c>
    </row>
    <row r="1124" spans="1:9" x14ac:dyDescent="0.2">
      <c r="A1124" t="s">
        <v>4946</v>
      </c>
      <c r="B1124">
        <v>26210</v>
      </c>
      <c r="C1124" t="s">
        <v>4368</v>
      </c>
      <c r="D1124" t="s">
        <v>2712</v>
      </c>
      <c r="E1124" t="s">
        <v>4440</v>
      </c>
      <c r="F1124" t="s">
        <v>2711</v>
      </c>
      <c r="G1124" t="s">
        <v>7313</v>
      </c>
      <c r="H1124" t="s">
        <v>2690</v>
      </c>
      <c r="I1124" t="s">
        <v>2712</v>
      </c>
    </row>
    <row r="1125" spans="1:9" x14ac:dyDescent="0.2">
      <c r="A1125" t="s">
        <v>4994</v>
      </c>
      <c r="B1125">
        <v>26211</v>
      </c>
      <c r="C1125" t="s">
        <v>4368</v>
      </c>
      <c r="D1125" t="s">
        <v>2714</v>
      </c>
      <c r="E1125" t="s">
        <v>4440</v>
      </c>
      <c r="F1125" t="s">
        <v>2713</v>
      </c>
      <c r="G1125" t="s">
        <v>7314</v>
      </c>
      <c r="H1125" t="s">
        <v>2690</v>
      </c>
      <c r="I1125" t="s">
        <v>2714</v>
      </c>
    </row>
    <row r="1126" spans="1:9" x14ac:dyDescent="0.2">
      <c r="A1126" t="s">
        <v>5042</v>
      </c>
      <c r="B1126">
        <v>26212</v>
      </c>
      <c r="C1126" t="s">
        <v>4368</v>
      </c>
      <c r="D1126" t="s">
        <v>2716</v>
      </c>
      <c r="E1126" t="s">
        <v>4440</v>
      </c>
      <c r="F1126" t="s">
        <v>2715</v>
      </c>
      <c r="G1126" t="s">
        <v>7315</v>
      </c>
      <c r="H1126" t="s">
        <v>2690</v>
      </c>
      <c r="I1126" t="s">
        <v>2716</v>
      </c>
    </row>
    <row r="1127" spans="1:9" x14ac:dyDescent="0.2">
      <c r="A1127" t="s">
        <v>5090</v>
      </c>
      <c r="B1127">
        <v>26213</v>
      </c>
      <c r="C1127" t="s">
        <v>4368</v>
      </c>
      <c r="D1127" t="s">
        <v>2718</v>
      </c>
      <c r="E1127" t="s">
        <v>4440</v>
      </c>
      <c r="F1127" t="s">
        <v>2717</v>
      </c>
      <c r="G1127" t="s">
        <v>7316</v>
      </c>
      <c r="H1127" t="s">
        <v>2690</v>
      </c>
      <c r="I1127" t="s">
        <v>2718</v>
      </c>
    </row>
    <row r="1128" spans="1:9" x14ac:dyDescent="0.2">
      <c r="A1128" t="s">
        <v>5138</v>
      </c>
      <c r="B1128">
        <v>26214</v>
      </c>
      <c r="C1128" t="s">
        <v>4368</v>
      </c>
      <c r="D1128" t="s">
        <v>2720</v>
      </c>
      <c r="E1128" t="s">
        <v>4440</v>
      </c>
      <c r="F1128" t="s">
        <v>2719</v>
      </c>
      <c r="G1128" t="s">
        <v>7317</v>
      </c>
      <c r="H1128" t="s">
        <v>2690</v>
      </c>
      <c r="I1128" t="s">
        <v>2720</v>
      </c>
    </row>
    <row r="1129" spans="1:9" x14ac:dyDescent="0.2">
      <c r="A1129" t="s">
        <v>5185</v>
      </c>
      <c r="B1129">
        <v>26303</v>
      </c>
      <c r="C1129" t="s">
        <v>4368</v>
      </c>
      <c r="D1129" t="s">
        <v>2722</v>
      </c>
      <c r="E1129" t="s">
        <v>4440</v>
      </c>
      <c r="F1129" t="s">
        <v>2721</v>
      </c>
      <c r="G1129" t="s">
        <v>7318</v>
      </c>
      <c r="H1129" t="s">
        <v>2690</v>
      </c>
      <c r="I1129" t="s">
        <v>2722</v>
      </c>
    </row>
    <row r="1130" spans="1:9" x14ac:dyDescent="0.2">
      <c r="A1130" t="s">
        <v>5232</v>
      </c>
      <c r="B1130">
        <v>26322</v>
      </c>
      <c r="C1130" t="s">
        <v>4368</v>
      </c>
      <c r="D1130" t="s">
        <v>2724</v>
      </c>
      <c r="E1130" t="s">
        <v>4440</v>
      </c>
      <c r="F1130" t="s">
        <v>2723</v>
      </c>
      <c r="G1130" t="s">
        <v>7319</v>
      </c>
      <c r="H1130" t="s">
        <v>2690</v>
      </c>
      <c r="I1130" t="s">
        <v>2724</v>
      </c>
    </row>
    <row r="1131" spans="1:9" x14ac:dyDescent="0.2">
      <c r="A1131" t="s">
        <v>5278</v>
      </c>
      <c r="B1131">
        <v>26343</v>
      </c>
      <c r="C1131" t="s">
        <v>4368</v>
      </c>
      <c r="D1131" t="s">
        <v>2726</v>
      </c>
      <c r="E1131" t="s">
        <v>4440</v>
      </c>
      <c r="F1131" t="s">
        <v>2725</v>
      </c>
      <c r="G1131" t="s">
        <v>7320</v>
      </c>
      <c r="H1131" t="s">
        <v>2690</v>
      </c>
      <c r="I1131" t="s">
        <v>2726</v>
      </c>
    </row>
    <row r="1132" spans="1:9" x14ac:dyDescent="0.2">
      <c r="A1132" t="s">
        <v>5323</v>
      </c>
      <c r="B1132">
        <v>26344</v>
      </c>
      <c r="C1132" t="s">
        <v>4368</v>
      </c>
      <c r="D1132" t="s">
        <v>2728</v>
      </c>
      <c r="E1132" t="s">
        <v>4440</v>
      </c>
      <c r="F1132" t="s">
        <v>2727</v>
      </c>
      <c r="G1132" t="s">
        <v>7321</v>
      </c>
      <c r="H1132" t="s">
        <v>2690</v>
      </c>
      <c r="I1132" t="s">
        <v>2728</v>
      </c>
    </row>
    <row r="1133" spans="1:9" x14ac:dyDescent="0.2">
      <c r="A1133" t="s">
        <v>5365</v>
      </c>
      <c r="B1133">
        <v>26364</v>
      </c>
      <c r="C1133" t="s">
        <v>4368</v>
      </c>
      <c r="D1133" t="s">
        <v>2730</v>
      </c>
      <c r="E1133" t="s">
        <v>4440</v>
      </c>
      <c r="F1133" t="s">
        <v>2729</v>
      </c>
      <c r="G1133" t="s">
        <v>7322</v>
      </c>
      <c r="H1133" t="s">
        <v>2690</v>
      </c>
      <c r="I1133" t="s">
        <v>2730</v>
      </c>
    </row>
    <row r="1134" spans="1:9" x14ac:dyDescent="0.2">
      <c r="A1134" t="s">
        <v>5404</v>
      </c>
      <c r="B1134">
        <v>26365</v>
      </c>
      <c r="C1134" t="s">
        <v>4368</v>
      </c>
      <c r="D1134" t="s">
        <v>2732</v>
      </c>
      <c r="E1134" t="s">
        <v>4440</v>
      </c>
      <c r="F1134" t="s">
        <v>2731</v>
      </c>
      <c r="G1134" t="s">
        <v>7323</v>
      </c>
      <c r="H1134" t="s">
        <v>2690</v>
      </c>
      <c r="I1134" t="s">
        <v>2732</v>
      </c>
    </row>
    <row r="1135" spans="1:9" x14ac:dyDescent="0.2">
      <c r="A1135" t="s">
        <v>5441</v>
      </c>
      <c r="B1135">
        <v>26366</v>
      </c>
      <c r="C1135" t="s">
        <v>4368</v>
      </c>
      <c r="D1135" t="s">
        <v>2734</v>
      </c>
      <c r="E1135" t="s">
        <v>4440</v>
      </c>
      <c r="F1135" t="s">
        <v>2733</v>
      </c>
      <c r="G1135" t="s">
        <v>7324</v>
      </c>
      <c r="H1135" t="s">
        <v>2690</v>
      </c>
      <c r="I1135" t="s">
        <v>2734</v>
      </c>
    </row>
    <row r="1136" spans="1:9" x14ac:dyDescent="0.2">
      <c r="A1136" t="s">
        <v>5477</v>
      </c>
      <c r="B1136">
        <v>26367</v>
      </c>
      <c r="C1136" t="s">
        <v>4368</v>
      </c>
      <c r="D1136" t="s">
        <v>2736</v>
      </c>
      <c r="E1136" t="s">
        <v>4440</v>
      </c>
      <c r="F1136" t="s">
        <v>2735</v>
      </c>
      <c r="G1136" t="s">
        <v>7325</v>
      </c>
      <c r="H1136" t="s">
        <v>2690</v>
      </c>
      <c r="I1136" t="s">
        <v>2736</v>
      </c>
    </row>
    <row r="1137" spans="1:9" x14ac:dyDescent="0.2">
      <c r="A1137" t="s">
        <v>5513</v>
      </c>
      <c r="B1137">
        <v>26407</v>
      </c>
      <c r="C1137" t="s">
        <v>4368</v>
      </c>
      <c r="D1137" t="s">
        <v>2738</v>
      </c>
      <c r="E1137" t="s">
        <v>4440</v>
      </c>
      <c r="F1137" t="s">
        <v>2737</v>
      </c>
      <c r="G1137" t="s">
        <v>7326</v>
      </c>
      <c r="H1137" t="s">
        <v>2690</v>
      </c>
      <c r="I1137" t="s">
        <v>2738</v>
      </c>
    </row>
    <row r="1138" spans="1:9" x14ac:dyDescent="0.2">
      <c r="A1138" t="s">
        <v>5548</v>
      </c>
      <c r="B1138">
        <v>26463</v>
      </c>
      <c r="C1138" t="s">
        <v>4368</v>
      </c>
      <c r="D1138" t="s">
        <v>2740</v>
      </c>
      <c r="E1138" t="s">
        <v>4440</v>
      </c>
      <c r="F1138" t="s">
        <v>2739</v>
      </c>
      <c r="G1138" t="s">
        <v>7327</v>
      </c>
      <c r="H1138" t="s">
        <v>2690</v>
      </c>
      <c r="I1138" t="s">
        <v>2740</v>
      </c>
    </row>
    <row r="1139" spans="1:9" x14ac:dyDescent="0.2">
      <c r="A1139" t="s">
        <v>5580</v>
      </c>
      <c r="B1139">
        <v>26465</v>
      </c>
      <c r="C1139" t="s">
        <v>4368</v>
      </c>
      <c r="D1139" t="s">
        <v>2742</v>
      </c>
      <c r="E1139" t="s">
        <v>4440</v>
      </c>
      <c r="F1139" t="s">
        <v>2741</v>
      </c>
      <c r="G1139" t="s">
        <v>7328</v>
      </c>
      <c r="H1139" t="s">
        <v>2690</v>
      </c>
      <c r="I1139" t="s">
        <v>2742</v>
      </c>
    </row>
    <row r="1140" spans="1:9" x14ac:dyDescent="0.2">
      <c r="A1140" t="s">
        <v>4418</v>
      </c>
      <c r="B1140">
        <v>27000</v>
      </c>
      <c r="C1140" t="s">
        <v>4369</v>
      </c>
      <c r="D1140" t="s">
        <v>2744</v>
      </c>
      <c r="E1140" t="s">
        <v>4391</v>
      </c>
      <c r="F1140" t="s">
        <v>2743</v>
      </c>
      <c r="G1140" t="s">
        <v>7329</v>
      </c>
      <c r="H1140" t="s">
        <v>2744</v>
      </c>
    </row>
    <row r="1141" spans="1:9" x14ac:dyDescent="0.2">
      <c r="A1141" t="s">
        <v>4467</v>
      </c>
      <c r="B1141">
        <v>27100</v>
      </c>
      <c r="C1141" t="s">
        <v>4369</v>
      </c>
      <c r="D1141" t="s">
        <v>2746</v>
      </c>
      <c r="E1141" t="s">
        <v>4440</v>
      </c>
      <c r="F1141" t="s">
        <v>2745</v>
      </c>
      <c r="G1141" t="s">
        <v>7330</v>
      </c>
      <c r="H1141" t="s">
        <v>2744</v>
      </c>
      <c r="I1141" t="s">
        <v>2746</v>
      </c>
    </row>
    <row r="1142" spans="1:9" x14ac:dyDescent="0.2">
      <c r="A1142" t="s">
        <v>4515</v>
      </c>
      <c r="B1142">
        <v>27140</v>
      </c>
      <c r="C1142" t="s">
        <v>4369</v>
      </c>
      <c r="D1142" t="s">
        <v>2748</v>
      </c>
      <c r="E1142" t="s">
        <v>4440</v>
      </c>
      <c r="F1142" t="s">
        <v>2747</v>
      </c>
      <c r="G1142" t="s">
        <v>7331</v>
      </c>
      <c r="H1142" t="s">
        <v>2744</v>
      </c>
      <c r="I1142" t="s">
        <v>2748</v>
      </c>
    </row>
    <row r="1143" spans="1:9" x14ac:dyDescent="0.2">
      <c r="A1143" t="s">
        <v>4563</v>
      </c>
      <c r="B1143">
        <v>27202</v>
      </c>
      <c r="C1143" t="s">
        <v>4369</v>
      </c>
      <c r="D1143" t="s">
        <v>2750</v>
      </c>
      <c r="E1143" t="s">
        <v>4440</v>
      </c>
      <c r="F1143" t="s">
        <v>2749</v>
      </c>
      <c r="G1143" t="s">
        <v>7332</v>
      </c>
      <c r="H1143" t="s">
        <v>2744</v>
      </c>
      <c r="I1143" t="s">
        <v>2750</v>
      </c>
    </row>
    <row r="1144" spans="1:9" x14ac:dyDescent="0.2">
      <c r="A1144" t="s">
        <v>4611</v>
      </c>
      <c r="B1144">
        <v>27203</v>
      </c>
      <c r="C1144" t="s">
        <v>4369</v>
      </c>
      <c r="D1144" t="s">
        <v>2752</v>
      </c>
      <c r="E1144" t="s">
        <v>4440</v>
      </c>
      <c r="F1144" t="s">
        <v>2751</v>
      </c>
      <c r="G1144" t="s">
        <v>7333</v>
      </c>
      <c r="H1144" t="s">
        <v>2744</v>
      </c>
      <c r="I1144" t="s">
        <v>2752</v>
      </c>
    </row>
    <row r="1145" spans="1:9" x14ac:dyDescent="0.2">
      <c r="A1145" t="s">
        <v>4659</v>
      </c>
      <c r="B1145">
        <v>27204</v>
      </c>
      <c r="C1145" t="s">
        <v>4369</v>
      </c>
      <c r="D1145" t="s">
        <v>2754</v>
      </c>
      <c r="E1145" t="s">
        <v>4440</v>
      </c>
      <c r="F1145" t="s">
        <v>2753</v>
      </c>
      <c r="G1145" t="s">
        <v>7334</v>
      </c>
      <c r="H1145" t="s">
        <v>2744</v>
      </c>
      <c r="I1145" t="s">
        <v>2754</v>
      </c>
    </row>
    <row r="1146" spans="1:9" x14ac:dyDescent="0.2">
      <c r="A1146" t="s">
        <v>4707</v>
      </c>
      <c r="B1146">
        <v>27205</v>
      </c>
      <c r="C1146" t="s">
        <v>4369</v>
      </c>
      <c r="D1146" t="s">
        <v>2756</v>
      </c>
      <c r="E1146" t="s">
        <v>4440</v>
      </c>
      <c r="F1146" t="s">
        <v>2755</v>
      </c>
      <c r="G1146" t="s">
        <v>7335</v>
      </c>
      <c r="H1146" t="s">
        <v>2744</v>
      </c>
      <c r="I1146" t="s">
        <v>2756</v>
      </c>
    </row>
    <row r="1147" spans="1:9" x14ac:dyDescent="0.2">
      <c r="A1147" t="s">
        <v>4755</v>
      </c>
      <c r="B1147">
        <v>27206</v>
      </c>
      <c r="C1147" t="s">
        <v>4369</v>
      </c>
      <c r="D1147" t="s">
        <v>2758</v>
      </c>
      <c r="E1147" t="s">
        <v>4440</v>
      </c>
      <c r="F1147" t="s">
        <v>2757</v>
      </c>
      <c r="G1147" t="s">
        <v>7336</v>
      </c>
      <c r="H1147" t="s">
        <v>2744</v>
      </c>
      <c r="I1147" t="s">
        <v>2758</v>
      </c>
    </row>
    <row r="1148" spans="1:9" x14ac:dyDescent="0.2">
      <c r="A1148" t="s">
        <v>4803</v>
      </c>
      <c r="B1148">
        <v>27207</v>
      </c>
      <c r="C1148" t="s">
        <v>4369</v>
      </c>
      <c r="D1148" t="s">
        <v>2760</v>
      </c>
      <c r="E1148" t="s">
        <v>4440</v>
      </c>
      <c r="F1148" t="s">
        <v>2759</v>
      </c>
      <c r="G1148" t="s">
        <v>7337</v>
      </c>
      <c r="H1148" t="s">
        <v>2744</v>
      </c>
      <c r="I1148" t="s">
        <v>2760</v>
      </c>
    </row>
    <row r="1149" spans="1:9" x14ac:dyDescent="0.2">
      <c r="A1149" t="s">
        <v>4851</v>
      </c>
      <c r="B1149">
        <v>27208</v>
      </c>
      <c r="C1149" t="s">
        <v>4369</v>
      </c>
      <c r="D1149" t="s">
        <v>2762</v>
      </c>
      <c r="E1149" t="s">
        <v>4440</v>
      </c>
      <c r="F1149" t="s">
        <v>2761</v>
      </c>
      <c r="G1149" t="s">
        <v>7338</v>
      </c>
      <c r="H1149" t="s">
        <v>2744</v>
      </c>
      <c r="I1149" t="s">
        <v>2762</v>
      </c>
    </row>
    <row r="1150" spans="1:9" x14ac:dyDescent="0.2">
      <c r="A1150" t="s">
        <v>4899</v>
      </c>
      <c r="B1150">
        <v>27209</v>
      </c>
      <c r="C1150" t="s">
        <v>4369</v>
      </c>
      <c r="D1150" t="s">
        <v>2764</v>
      </c>
      <c r="E1150" t="s">
        <v>4440</v>
      </c>
      <c r="F1150" t="s">
        <v>2763</v>
      </c>
      <c r="G1150" t="s">
        <v>7339</v>
      </c>
      <c r="H1150" t="s">
        <v>2744</v>
      </c>
      <c r="I1150" t="s">
        <v>2764</v>
      </c>
    </row>
    <row r="1151" spans="1:9" x14ac:dyDescent="0.2">
      <c r="A1151" t="s">
        <v>4947</v>
      </c>
      <c r="B1151">
        <v>27210</v>
      </c>
      <c r="C1151" t="s">
        <v>4369</v>
      </c>
      <c r="D1151" t="s">
        <v>2766</v>
      </c>
      <c r="E1151" t="s">
        <v>4440</v>
      </c>
      <c r="F1151" t="s">
        <v>2765</v>
      </c>
      <c r="G1151" t="s">
        <v>7340</v>
      </c>
      <c r="H1151" t="s">
        <v>2744</v>
      </c>
      <c r="I1151" t="s">
        <v>2766</v>
      </c>
    </row>
    <row r="1152" spans="1:9" x14ac:dyDescent="0.2">
      <c r="A1152" t="s">
        <v>4995</v>
      </c>
      <c r="B1152">
        <v>27211</v>
      </c>
      <c r="C1152" t="s">
        <v>4369</v>
      </c>
      <c r="D1152" t="s">
        <v>2768</v>
      </c>
      <c r="E1152" t="s">
        <v>4440</v>
      </c>
      <c r="F1152" t="s">
        <v>2767</v>
      </c>
      <c r="G1152" t="s">
        <v>7341</v>
      </c>
      <c r="H1152" t="s">
        <v>2744</v>
      </c>
      <c r="I1152" t="s">
        <v>2768</v>
      </c>
    </row>
    <row r="1153" spans="1:9" x14ac:dyDescent="0.2">
      <c r="A1153" t="s">
        <v>5043</v>
      </c>
      <c r="B1153">
        <v>27212</v>
      </c>
      <c r="C1153" t="s">
        <v>4369</v>
      </c>
      <c r="D1153" t="s">
        <v>2770</v>
      </c>
      <c r="E1153" t="s">
        <v>4440</v>
      </c>
      <c r="F1153" t="s">
        <v>2769</v>
      </c>
      <c r="G1153" t="s">
        <v>7342</v>
      </c>
      <c r="H1153" t="s">
        <v>2744</v>
      </c>
      <c r="I1153" t="s">
        <v>2770</v>
      </c>
    </row>
    <row r="1154" spans="1:9" x14ac:dyDescent="0.2">
      <c r="A1154" t="s">
        <v>5091</v>
      </c>
      <c r="B1154">
        <v>27213</v>
      </c>
      <c r="C1154" t="s">
        <v>4369</v>
      </c>
      <c r="D1154" t="s">
        <v>2772</v>
      </c>
      <c r="E1154" t="s">
        <v>4440</v>
      </c>
      <c r="F1154" t="s">
        <v>2771</v>
      </c>
      <c r="G1154" t="s">
        <v>7343</v>
      </c>
      <c r="H1154" t="s">
        <v>2744</v>
      </c>
      <c r="I1154" t="s">
        <v>2772</v>
      </c>
    </row>
    <row r="1155" spans="1:9" x14ac:dyDescent="0.2">
      <c r="A1155" t="s">
        <v>5139</v>
      </c>
      <c r="B1155">
        <v>27214</v>
      </c>
      <c r="C1155" t="s">
        <v>4369</v>
      </c>
      <c r="D1155" t="s">
        <v>2774</v>
      </c>
      <c r="E1155" t="s">
        <v>4440</v>
      </c>
      <c r="F1155" t="s">
        <v>2773</v>
      </c>
      <c r="G1155" t="s">
        <v>7344</v>
      </c>
      <c r="H1155" t="s">
        <v>2744</v>
      </c>
      <c r="I1155" t="s">
        <v>2774</v>
      </c>
    </row>
    <row r="1156" spans="1:9" x14ac:dyDescent="0.2">
      <c r="A1156" t="s">
        <v>5186</v>
      </c>
      <c r="B1156">
        <v>27215</v>
      </c>
      <c r="C1156" t="s">
        <v>4369</v>
      </c>
      <c r="D1156" t="s">
        <v>2776</v>
      </c>
      <c r="E1156" t="s">
        <v>4440</v>
      </c>
      <c r="F1156" t="s">
        <v>2775</v>
      </c>
      <c r="G1156" t="s">
        <v>7345</v>
      </c>
      <c r="H1156" t="s">
        <v>2744</v>
      </c>
      <c r="I1156" t="s">
        <v>2776</v>
      </c>
    </row>
    <row r="1157" spans="1:9" x14ac:dyDescent="0.2">
      <c r="A1157" t="s">
        <v>5233</v>
      </c>
      <c r="B1157">
        <v>27216</v>
      </c>
      <c r="C1157" t="s">
        <v>4369</v>
      </c>
      <c r="D1157" t="s">
        <v>2778</v>
      </c>
      <c r="E1157" t="s">
        <v>4440</v>
      </c>
      <c r="F1157" t="s">
        <v>2777</v>
      </c>
      <c r="G1157" t="s">
        <v>7346</v>
      </c>
      <c r="H1157" t="s">
        <v>2744</v>
      </c>
      <c r="I1157" t="s">
        <v>2778</v>
      </c>
    </row>
    <row r="1158" spans="1:9" x14ac:dyDescent="0.2">
      <c r="A1158" t="s">
        <v>5279</v>
      </c>
      <c r="B1158">
        <v>27217</v>
      </c>
      <c r="C1158" t="s">
        <v>4369</v>
      </c>
      <c r="D1158" t="s">
        <v>2780</v>
      </c>
      <c r="E1158" t="s">
        <v>4440</v>
      </c>
      <c r="F1158" t="s">
        <v>2779</v>
      </c>
      <c r="G1158" t="s">
        <v>7347</v>
      </c>
      <c r="H1158" t="s">
        <v>2744</v>
      </c>
      <c r="I1158" t="s">
        <v>2780</v>
      </c>
    </row>
    <row r="1159" spans="1:9" x14ac:dyDescent="0.2">
      <c r="A1159" t="s">
        <v>5324</v>
      </c>
      <c r="B1159">
        <v>27218</v>
      </c>
      <c r="C1159" t="s">
        <v>4369</v>
      </c>
      <c r="D1159" t="s">
        <v>2782</v>
      </c>
      <c r="E1159" t="s">
        <v>4440</v>
      </c>
      <c r="F1159" t="s">
        <v>2781</v>
      </c>
      <c r="G1159" t="s">
        <v>7348</v>
      </c>
      <c r="H1159" t="s">
        <v>2744</v>
      </c>
      <c r="I1159" t="s">
        <v>2782</v>
      </c>
    </row>
    <row r="1160" spans="1:9" x14ac:dyDescent="0.2">
      <c r="A1160" t="s">
        <v>5366</v>
      </c>
      <c r="B1160">
        <v>27219</v>
      </c>
      <c r="C1160" t="s">
        <v>4369</v>
      </c>
      <c r="D1160" t="s">
        <v>2784</v>
      </c>
      <c r="E1160" t="s">
        <v>4440</v>
      </c>
      <c r="F1160" t="s">
        <v>2783</v>
      </c>
      <c r="G1160" t="s">
        <v>7349</v>
      </c>
      <c r="H1160" t="s">
        <v>2744</v>
      </c>
      <c r="I1160" t="s">
        <v>2784</v>
      </c>
    </row>
    <row r="1161" spans="1:9" x14ac:dyDescent="0.2">
      <c r="A1161" t="s">
        <v>5405</v>
      </c>
      <c r="B1161">
        <v>27220</v>
      </c>
      <c r="C1161" t="s">
        <v>4369</v>
      </c>
      <c r="D1161" t="s">
        <v>2786</v>
      </c>
      <c r="E1161" t="s">
        <v>4440</v>
      </c>
      <c r="F1161" t="s">
        <v>2785</v>
      </c>
      <c r="G1161" t="s">
        <v>7350</v>
      </c>
      <c r="H1161" t="s">
        <v>2744</v>
      </c>
      <c r="I1161" t="s">
        <v>2786</v>
      </c>
    </row>
    <row r="1162" spans="1:9" x14ac:dyDescent="0.2">
      <c r="A1162" t="s">
        <v>5442</v>
      </c>
      <c r="B1162">
        <v>27221</v>
      </c>
      <c r="C1162" t="s">
        <v>4369</v>
      </c>
      <c r="D1162" t="s">
        <v>2788</v>
      </c>
      <c r="E1162" t="s">
        <v>4440</v>
      </c>
      <c r="F1162" t="s">
        <v>2787</v>
      </c>
      <c r="G1162" t="s">
        <v>7351</v>
      </c>
      <c r="H1162" t="s">
        <v>2744</v>
      </c>
      <c r="I1162" t="s">
        <v>2788</v>
      </c>
    </row>
    <row r="1163" spans="1:9" x14ac:dyDescent="0.2">
      <c r="A1163" t="s">
        <v>5478</v>
      </c>
      <c r="B1163">
        <v>27222</v>
      </c>
      <c r="C1163" t="s">
        <v>4369</v>
      </c>
      <c r="D1163" t="s">
        <v>2790</v>
      </c>
      <c r="E1163" t="s">
        <v>4440</v>
      </c>
      <c r="F1163" t="s">
        <v>2789</v>
      </c>
      <c r="G1163" t="s">
        <v>7352</v>
      </c>
      <c r="H1163" t="s">
        <v>2744</v>
      </c>
      <c r="I1163" t="s">
        <v>2790</v>
      </c>
    </row>
    <row r="1164" spans="1:9" x14ac:dyDescent="0.2">
      <c r="A1164" t="s">
        <v>5514</v>
      </c>
      <c r="B1164">
        <v>27223</v>
      </c>
      <c r="C1164" t="s">
        <v>4369</v>
      </c>
      <c r="D1164" t="s">
        <v>2792</v>
      </c>
      <c r="E1164" t="s">
        <v>4440</v>
      </c>
      <c r="F1164" t="s">
        <v>2791</v>
      </c>
      <c r="G1164" t="s">
        <v>7353</v>
      </c>
      <c r="H1164" t="s">
        <v>2744</v>
      </c>
      <c r="I1164" t="s">
        <v>2792</v>
      </c>
    </row>
    <row r="1165" spans="1:9" x14ac:dyDescent="0.2">
      <c r="A1165" t="s">
        <v>5549</v>
      </c>
      <c r="B1165">
        <v>27224</v>
      </c>
      <c r="C1165" t="s">
        <v>4369</v>
      </c>
      <c r="D1165" t="s">
        <v>2794</v>
      </c>
      <c r="E1165" t="s">
        <v>4440</v>
      </c>
      <c r="F1165" t="s">
        <v>2793</v>
      </c>
      <c r="G1165" t="s">
        <v>7354</v>
      </c>
      <c r="H1165" t="s">
        <v>2744</v>
      </c>
      <c r="I1165" t="s">
        <v>2794</v>
      </c>
    </row>
    <row r="1166" spans="1:9" x14ac:dyDescent="0.2">
      <c r="A1166" t="s">
        <v>5581</v>
      </c>
      <c r="B1166">
        <v>27225</v>
      </c>
      <c r="C1166" t="s">
        <v>4369</v>
      </c>
      <c r="D1166" t="s">
        <v>2796</v>
      </c>
      <c r="E1166" t="s">
        <v>4440</v>
      </c>
      <c r="F1166" t="s">
        <v>2795</v>
      </c>
      <c r="G1166" t="s">
        <v>7355</v>
      </c>
      <c r="H1166" t="s">
        <v>2744</v>
      </c>
      <c r="I1166" t="s">
        <v>2796</v>
      </c>
    </row>
    <row r="1167" spans="1:9" x14ac:dyDescent="0.2">
      <c r="A1167" t="s">
        <v>5612</v>
      </c>
      <c r="B1167">
        <v>27226</v>
      </c>
      <c r="C1167" t="s">
        <v>4369</v>
      </c>
      <c r="D1167" t="s">
        <v>2798</v>
      </c>
      <c r="E1167" t="s">
        <v>4440</v>
      </c>
      <c r="F1167" t="s">
        <v>2797</v>
      </c>
      <c r="G1167" t="s">
        <v>7356</v>
      </c>
      <c r="H1167" t="s">
        <v>2744</v>
      </c>
      <c r="I1167" t="s">
        <v>2798</v>
      </c>
    </row>
    <row r="1168" spans="1:9" x14ac:dyDescent="0.2">
      <c r="A1168" t="s">
        <v>5641</v>
      </c>
      <c r="B1168">
        <v>27227</v>
      </c>
      <c r="C1168" t="s">
        <v>4369</v>
      </c>
      <c r="D1168" t="s">
        <v>2800</v>
      </c>
      <c r="E1168" t="s">
        <v>4440</v>
      </c>
      <c r="F1168" t="s">
        <v>2799</v>
      </c>
      <c r="G1168" t="s">
        <v>7357</v>
      </c>
      <c r="H1168" t="s">
        <v>2744</v>
      </c>
      <c r="I1168" t="s">
        <v>2800</v>
      </c>
    </row>
    <row r="1169" spans="1:9" x14ac:dyDescent="0.2">
      <c r="A1169" t="s">
        <v>5669</v>
      </c>
      <c r="B1169">
        <v>27228</v>
      </c>
      <c r="C1169" t="s">
        <v>4369</v>
      </c>
      <c r="D1169" t="s">
        <v>2802</v>
      </c>
      <c r="E1169" t="s">
        <v>4440</v>
      </c>
      <c r="F1169" t="s">
        <v>2801</v>
      </c>
      <c r="G1169" t="s">
        <v>7358</v>
      </c>
      <c r="H1169" t="s">
        <v>2744</v>
      </c>
      <c r="I1169" t="s">
        <v>2802</v>
      </c>
    </row>
    <row r="1170" spans="1:9" x14ac:dyDescent="0.2">
      <c r="A1170" t="s">
        <v>5696</v>
      </c>
      <c r="B1170">
        <v>27229</v>
      </c>
      <c r="C1170" t="s">
        <v>4369</v>
      </c>
      <c r="D1170" t="s">
        <v>2804</v>
      </c>
      <c r="E1170" t="s">
        <v>4440</v>
      </c>
      <c r="F1170" t="s">
        <v>2803</v>
      </c>
      <c r="G1170" t="s">
        <v>7359</v>
      </c>
      <c r="H1170" t="s">
        <v>2744</v>
      </c>
      <c r="I1170" t="s">
        <v>2804</v>
      </c>
    </row>
    <row r="1171" spans="1:9" x14ac:dyDescent="0.2">
      <c r="A1171" t="s">
        <v>5722</v>
      </c>
      <c r="B1171">
        <v>27230</v>
      </c>
      <c r="C1171" t="s">
        <v>4369</v>
      </c>
      <c r="D1171" t="s">
        <v>2806</v>
      </c>
      <c r="E1171" t="s">
        <v>4440</v>
      </c>
      <c r="F1171" t="s">
        <v>2805</v>
      </c>
      <c r="G1171" t="s">
        <v>7360</v>
      </c>
      <c r="H1171" t="s">
        <v>2744</v>
      </c>
      <c r="I1171" t="s">
        <v>2806</v>
      </c>
    </row>
    <row r="1172" spans="1:9" x14ac:dyDescent="0.2">
      <c r="A1172" t="s">
        <v>5747</v>
      </c>
      <c r="B1172">
        <v>27231</v>
      </c>
      <c r="C1172" t="s">
        <v>4369</v>
      </c>
      <c r="D1172" t="s">
        <v>2808</v>
      </c>
      <c r="E1172" t="s">
        <v>4440</v>
      </c>
      <c r="F1172" t="s">
        <v>2807</v>
      </c>
      <c r="G1172" t="s">
        <v>7361</v>
      </c>
      <c r="H1172" t="s">
        <v>2744</v>
      </c>
      <c r="I1172" t="s">
        <v>2808</v>
      </c>
    </row>
    <row r="1173" spans="1:9" x14ac:dyDescent="0.2">
      <c r="A1173" t="s">
        <v>5772</v>
      </c>
      <c r="B1173">
        <v>27232</v>
      </c>
      <c r="C1173" t="s">
        <v>4369</v>
      </c>
      <c r="D1173" t="s">
        <v>2810</v>
      </c>
      <c r="E1173" t="s">
        <v>4440</v>
      </c>
      <c r="F1173" t="s">
        <v>2809</v>
      </c>
      <c r="G1173" t="s">
        <v>7362</v>
      </c>
      <c r="H1173" t="s">
        <v>2744</v>
      </c>
      <c r="I1173" t="s">
        <v>2810</v>
      </c>
    </row>
    <row r="1174" spans="1:9" x14ac:dyDescent="0.2">
      <c r="A1174" t="s">
        <v>5795</v>
      </c>
      <c r="B1174">
        <v>27301</v>
      </c>
      <c r="C1174" t="s">
        <v>4369</v>
      </c>
      <c r="D1174" t="s">
        <v>2812</v>
      </c>
      <c r="E1174" t="s">
        <v>4440</v>
      </c>
      <c r="F1174" t="s">
        <v>2811</v>
      </c>
      <c r="G1174" t="s">
        <v>7363</v>
      </c>
      <c r="H1174" t="s">
        <v>2744</v>
      </c>
      <c r="I1174" t="s">
        <v>2812</v>
      </c>
    </row>
    <row r="1175" spans="1:9" x14ac:dyDescent="0.2">
      <c r="A1175" t="s">
        <v>5818</v>
      </c>
      <c r="B1175">
        <v>27321</v>
      </c>
      <c r="C1175" t="s">
        <v>4369</v>
      </c>
      <c r="D1175" t="s">
        <v>2814</v>
      </c>
      <c r="E1175" t="s">
        <v>4440</v>
      </c>
      <c r="F1175" t="s">
        <v>2813</v>
      </c>
      <c r="G1175" t="s">
        <v>7364</v>
      </c>
      <c r="H1175" t="s">
        <v>2744</v>
      </c>
      <c r="I1175" t="s">
        <v>2814</v>
      </c>
    </row>
    <row r="1176" spans="1:9" x14ac:dyDescent="0.2">
      <c r="A1176" t="s">
        <v>5836</v>
      </c>
      <c r="B1176">
        <v>27322</v>
      </c>
      <c r="C1176" t="s">
        <v>4369</v>
      </c>
      <c r="D1176" t="s">
        <v>2816</v>
      </c>
      <c r="E1176" t="s">
        <v>4440</v>
      </c>
      <c r="F1176" t="s">
        <v>2815</v>
      </c>
      <c r="G1176" t="s">
        <v>7365</v>
      </c>
      <c r="H1176" t="s">
        <v>2744</v>
      </c>
      <c r="I1176" t="s">
        <v>2816</v>
      </c>
    </row>
    <row r="1177" spans="1:9" x14ac:dyDescent="0.2">
      <c r="A1177" t="s">
        <v>5854</v>
      </c>
      <c r="B1177">
        <v>27341</v>
      </c>
      <c r="C1177" t="s">
        <v>4369</v>
      </c>
      <c r="D1177" t="s">
        <v>2818</v>
      </c>
      <c r="E1177" t="s">
        <v>4440</v>
      </c>
      <c r="F1177" t="s">
        <v>2817</v>
      </c>
      <c r="G1177" t="s">
        <v>7366</v>
      </c>
      <c r="H1177" t="s">
        <v>2744</v>
      </c>
      <c r="I1177" t="s">
        <v>2818</v>
      </c>
    </row>
    <row r="1178" spans="1:9" x14ac:dyDescent="0.2">
      <c r="A1178" t="s">
        <v>5872</v>
      </c>
      <c r="B1178">
        <v>27361</v>
      </c>
      <c r="C1178" t="s">
        <v>4369</v>
      </c>
      <c r="D1178" t="s">
        <v>2820</v>
      </c>
      <c r="E1178" t="s">
        <v>4440</v>
      </c>
      <c r="F1178" t="s">
        <v>2819</v>
      </c>
      <c r="G1178" t="s">
        <v>7367</v>
      </c>
      <c r="H1178" t="s">
        <v>2744</v>
      </c>
      <c r="I1178" t="s">
        <v>2820</v>
      </c>
    </row>
    <row r="1179" spans="1:9" x14ac:dyDescent="0.2">
      <c r="A1179" t="s">
        <v>5890</v>
      </c>
      <c r="B1179">
        <v>27362</v>
      </c>
      <c r="C1179" t="s">
        <v>4369</v>
      </c>
      <c r="D1179" t="s">
        <v>2822</v>
      </c>
      <c r="E1179" t="s">
        <v>4440</v>
      </c>
      <c r="F1179" t="s">
        <v>2821</v>
      </c>
      <c r="G1179" t="s">
        <v>7368</v>
      </c>
      <c r="H1179" t="s">
        <v>2744</v>
      </c>
      <c r="I1179" t="s">
        <v>2822</v>
      </c>
    </row>
    <row r="1180" spans="1:9" x14ac:dyDescent="0.2">
      <c r="A1180" t="s">
        <v>5908</v>
      </c>
      <c r="B1180">
        <v>27366</v>
      </c>
      <c r="C1180" t="s">
        <v>4369</v>
      </c>
      <c r="D1180" t="s">
        <v>2824</v>
      </c>
      <c r="E1180" t="s">
        <v>4440</v>
      </c>
      <c r="F1180" t="s">
        <v>2823</v>
      </c>
      <c r="G1180" t="s">
        <v>7369</v>
      </c>
      <c r="H1180" t="s">
        <v>2744</v>
      </c>
      <c r="I1180" t="s">
        <v>2824</v>
      </c>
    </row>
    <row r="1181" spans="1:9" x14ac:dyDescent="0.2">
      <c r="A1181" t="s">
        <v>5924</v>
      </c>
      <c r="B1181">
        <v>27381</v>
      </c>
      <c r="C1181" t="s">
        <v>4369</v>
      </c>
      <c r="D1181" t="s">
        <v>2826</v>
      </c>
      <c r="E1181" t="s">
        <v>4440</v>
      </c>
      <c r="F1181" t="s">
        <v>2825</v>
      </c>
      <c r="G1181" t="s">
        <v>7370</v>
      </c>
      <c r="H1181" t="s">
        <v>2744</v>
      </c>
      <c r="I1181" t="s">
        <v>2826</v>
      </c>
    </row>
    <row r="1182" spans="1:9" x14ac:dyDescent="0.2">
      <c r="A1182" t="s">
        <v>5940</v>
      </c>
      <c r="B1182">
        <v>27382</v>
      </c>
      <c r="C1182" t="s">
        <v>4369</v>
      </c>
      <c r="D1182" t="s">
        <v>2828</v>
      </c>
      <c r="E1182" t="s">
        <v>4440</v>
      </c>
      <c r="F1182" t="s">
        <v>2827</v>
      </c>
      <c r="G1182" t="s">
        <v>7371</v>
      </c>
      <c r="H1182" t="s">
        <v>2744</v>
      </c>
      <c r="I1182" t="s">
        <v>2828</v>
      </c>
    </row>
    <row r="1183" spans="1:9" x14ac:dyDescent="0.2">
      <c r="A1183" t="s">
        <v>5953</v>
      </c>
      <c r="B1183">
        <v>27383</v>
      </c>
      <c r="C1183" t="s">
        <v>4369</v>
      </c>
      <c r="D1183" t="s">
        <v>2830</v>
      </c>
      <c r="E1183" t="s">
        <v>4440</v>
      </c>
      <c r="F1183" t="s">
        <v>2829</v>
      </c>
      <c r="G1183" t="s">
        <v>7372</v>
      </c>
      <c r="H1183" t="s">
        <v>2744</v>
      </c>
      <c r="I1183" t="s">
        <v>2830</v>
      </c>
    </row>
    <row r="1184" spans="1:9" x14ac:dyDescent="0.2">
      <c r="A1184" t="s">
        <v>4419</v>
      </c>
      <c r="B1184">
        <v>28000</v>
      </c>
      <c r="C1184" t="s">
        <v>4370</v>
      </c>
      <c r="D1184" t="s">
        <v>2832</v>
      </c>
      <c r="E1184" t="s">
        <v>4391</v>
      </c>
      <c r="F1184" t="s">
        <v>2831</v>
      </c>
      <c r="G1184" t="s">
        <v>7373</v>
      </c>
      <c r="H1184" t="s">
        <v>2832</v>
      </c>
    </row>
    <row r="1185" spans="1:9" x14ac:dyDescent="0.2">
      <c r="A1185" t="s">
        <v>4468</v>
      </c>
      <c r="B1185">
        <v>28100</v>
      </c>
      <c r="C1185" t="s">
        <v>4370</v>
      </c>
      <c r="D1185" t="s">
        <v>2834</v>
      </c>
      <c r="E1185" t="s">
        <v>4440</v>
      </c>
      <c r="F1185" t="s">
        <v>2833</v>
      </c>
      <c r="G1185" t="s">
        <v>7374</v>
      </c>
      <c r="H1185" t="s">
        <v>2832</v>
      </c>
      <c r="I1185" t="s">
        <v>2834</v>
      </c>
    </row>
    <row r="1186" spans="1:9" x14ac:dyDescent="0.2">
      <c r="A1186" t="s">
        <v>4516</v>
      </c>
      <c r="B1186">
        <v>28201</v>
      </c>
      <c r="C1186" t="s">
        <v>4370</v>
      </c>
      <c r="D1186" t="s">
        <v>2836</v>
      </c>
      <c r="E1186" t="s">
        <v>4440</v>
      </c>
      <c r="F1186" t="s">
        <v>2835</v>
      </c>
      <c r="G1186" t="s">
        <v>7375</v>
      </c>
      <c r="H1186" t="s">
        <v>2832</v>
      </c>
      <c r="I1186" t="s">
        <v>2836</v>
      </c>
    </row>
    <row r="1187" spans="1:9" x14ac:dyDescent="0.2">
      <c r="A1187" t="s">
        <v>4564</v>
      </c>
      <c r="B1187">
        <v>28202</v>
      </c>
      <c r="C1187" t="s">
        <v>4370</v>
      </c>
      <c r="D1187" t="s">
        <v>2838</v>
      </c>
      <c r="E1187" t="s">
        <v>4440</v>
      </c>
      <c r="F1187" t="s">
        <v>2837</v>
      </c>
      <c r="G1187" t="s">
        <v>7376</v>
      </c>
      <c r="H1187" t="s">
        <v>2832</v>
      </c>
      <c r="I1187" t="s">
        <v>2838</v>
      </c>
    </row>
    <row r="1188" spans="1:9" x14ac:dyDescent="0.2">
      <c r="A1188" t="s">
        <v>4612</v>
      </c>
      <c r="B1188">
        <v>28203</v>
      </c>
      <c r="C1188" t="s">
        <v>4370</v>
      </c>
      <c r="D1188" t="s">
        <v>2840</v>
      </c>
      <c r="E1188" t="s">
        <v>4440</v>
      </c>
      <c r="F1188" t="s">
        <v>2839</v>
      </c>
      <c r="G1188" t="s">
        <v>7377</v>
      </c>
      <c r="H1188" t="s">
        <v>2832</v>
      </c>
      <c r="I1188" t="s">
        <v>2840</v>
      </c>
    </row>
    <row r="1189" spans="1:9" x14ac:dyDescent="0.2">
      <c r="A1189" t="s">
        <v>4660</v>
      </c>
      <c r="B1189">
        <v>28204</v>
      </c>
      <c r="C1189" t="s">
        <v>4370</v>
      </c>
      <c r="D1189" t="s">
        <v>2842</v>
      </c>
      <c r="E1189" t="s">
        <v>4440</v>
      </c>
      <c r="F1189" t="s">
        <v>2841</v>
      </c>
      <c r="G1189" t="s">
        <v>7378</v>
      </c>
      <c r="H1189" t="s">
        <v>2832</v>
      </c>
      <c r="I1189" t="s">
        <v>2842</v>
      </c>
    </row>
    <row r="1190" spans="1:9" x14ac:dyDescent="0.2">
      <c r="A1190" t="s">
        <v>4708</v>
      </c>
      <c r="B1190">
        <v>28205</v>
      </c>
      <c r="C1190" t="s">
        <v>4370</v>
      </c>
      <c r="D1190" t="s">
        <v>2844</v>
      </c>
      <c r="E1190" t="s">
        <v>4440</v>
      </c>
      <c r="F1190" t="s">
        <v>2843</v>
      </c>
      <c r="G1190" t="s">
        <v>7379</v>
      </c>
      <c r="H1190" t="s">
        <v>2832</v>
      </c>
      <c r="I1190" t="s">
        <v>2844</v>
      </c>
    </row>
    <row r="1191" spans="1:9" x14ac:dyDescent="0.2">
      <c r="A1191" t="s">
        <v>4756</v>
      </c>
      <c r="B1191">
        <v>28206</v>
      </c>
      <c r="C1191" t="s">
        <v>4370</v>
      </c>
      <c r="D1191" t="s">
        <v>2846</v>
      </c>
      <c r="E1191" t="s">
        <v>4440</v>
      </c>
      <c r="F1191" t="s">
        <v>2845</v>
      </c>
      <c r="G1191" t="s">
        <v>7380</v>
      </c>
      <c r="H1191" t="s">
        <v>2832</v>
      </c>
      <c r="I1191" t="s">
        <v>2846</v>
      </c>
    </row>
    <row r="1192" spans="1:9" x14ac:dyDescent="0.2">
      <c r="A1192" t="s">
        <v>4804</v>
      </c>
      <c r="B1192">
        <v>28207</v>
      </c>
      <c r="C1192" t="s">
        <v>4370</v>
      </c>
      <c r="D1192" t="s">
        <v>2848</v>
      </c>
      <c r="E1192" t="s">
        <v>4440</v>
      </c>
      <c r="F1192" t="s">
        <v>2847</v>
      </c>
      <c r="G1192" t="s">
        <v>7381</v>
      </c>
      <c r="H1192" t="s">
        <v>2832</v>
      </c>
      <c r="I1192" t="s">
        <v>2848</v>
      </c>
    </row>
    <row r="1193" spans="1:9" x14ac:dyDescent="0.2">
      <c r="A1193" t="s">
        <v>4852</v>
      </c>
      <c r="B1193">
        <v>28208</v>
      </c>
      <c r="C1193" t="s">
        <v>4370</v>
      </c>
      <c r="D1193" t="s">
        <v>2850</v>
      </c>
      <c r="E1193" t="s">
        <v>4440</v>
      </c>
      <c r="F1193" t="s">
        <v>2849</v>
      </c>
      <c r="G1193" t="s">
        <v>7382</v>
      </c>
      <c r="H1193" t="s">
        <v>2832</v>
      </c>
      <c r="I1193" t="s">
        <v>2850</v>
      </c>
    </row>
    <row r="1194" spans="1:9" x14ac:dyDescent="0.2">
      <c r="A1194" t="s">
        <v>4900</v>
      </c>
      <c r="B1194">
        <v>28209</v>
      </c>
      <c r="C1194" t="s">
        <v>4370</v>
      </c>
      <c r="D1194" t="s">
        <v>2852</v>
      </c>
      <c r="E1194" t="s">
        <v>4440</v>
      </c>
      <c r="F1194" t="s">
        <v>2851</v>
      </c>
      <c r="G1194" t="s">
        <v>7383</v>
      </c>
      <c r="H1194" t="s">
        <v>2832</v>
      </c>
      <c r="I1194" t="s">
        <v>2852</v>
      </c>
    </row>
    <row r="1195" spans="1:9" x14ac:dyDescent="0.2">
      <c r="A1195" t="s">
        <v>4948</v>
      </c>
      <c r="B1195">
        <v>28210</v>
      </c>
      <c r="C1195" t="s">
        <v>4370</v>
      </c>
      <c r="D1195" t="s">
        <v>2854</v>
      </c>
      <c r="E1195" t="s">
        <v>4440</v>
      </c>
      <c r="F1195" t="s">
        <v>2853</v>
      </c>
      <c r="G1195" t="s">
        <v>7384</v>
      </c>
      <c r="H1195" t="s">
        <v>2832</v>
      </c>
      <c r="I1195" t="s">
        <v>2854</v>
      </c>
    </row>
    <row r="1196" spans="1:9" x14ac:dyDescent="0.2">
      <c r="A1196" t="s">
        <v>4996</v>
      </c>
      <c r="B1196">
        <v>28212</v>
      </c>
      <c r="C1196" t="s">
        <v>4370</v>
      </c>
      <c r="D1196" t="s">
        <v>2856</v>
      </c>
      <c r="E1196" t="s">
        <v>4440</v>
      </c>
      <c r="F1196" t="s">
        <v>2855</v>
      </c>
      <c r="G1196" t="s">
        <v>7385</v>
      </c>
      <c r="H1196" t="s">
        <v>2832</v>
      </c>
      <c r="I1196" t="s">
        <v>2856</v>
      </c>
    </row>
    <row r="1197" spans="1:9" x14ac:dyDescent="0.2">
      <c r="A1197" t="s">
        <v>5044</v>
      </c>
      <c r="B1197">
        <v>28213</v>
      </c>
      <c r="C1197" t="s">
        <v>4370</v>
      </c>
      <c r="D1197" t="s">
        <v>2858</v>
      </c>
      <c r="E1197" t="s">
        <v>4440</v>
      </c>
      <c r="F1197" t="s">
        <v>2857</v>
      </c>
      <c r="G1197" t="s">
        <v>7386</v>
      </c>
      <c r="H1197" t="s">
        <v>2832</v>
      </c>
      <c r="I1197" t="s">
        <v>2858</v>
      </c>
    </row>
    <row r="1198" spans="1:9" x14ac:dyDescent="0.2">
      <c r="A1198" t="s">
        <v>5092</v>
      </c>
      <c r="B1198">
        <v>28214</v>
      </c>
      <c r="C1198" t="s">
        <v>4370</v>
      </c>
      <c r="D1198" t="s">
        <v>2860</v>
      </c>
      <c r="E1198" t="s">
        <v>4440</v>
      </c>
      <c r="F1198" t="s">
        <v>2859</v>
      </c>
      <c r="G1198" t="s">
        <v>7387</v>
      </c>
      <c r="H1198" t="s">
        <v>2832</v>
      </c>
      <c r="I1198" t="s">
        <v>2860</v>
      </c>
    </row>
    <row r="1199" spans="1:9" x14ac:dyDescent="0.2">
      <c r="A1199" t="s">
        <v>5140</v>
      </c>
      <c r="B1199">
        <v>28215</v>
      </c>
      <c r="C1199" t="s">
        <v>4370</v>
      </c>
      <c r="D1199" t="s">
        <v>2862</v>
      </c>
      <c r="E1199" t="s">
        <v>4440</v>
      </c>
      <c r="F1199" t="s">
        <v>2861</v>
      </c>
      <c r="G1199" t="s">
        <v>7388</v>
      </c>
      <c r="H1199" t="s">
        <v>2832</v>
      </c>
      <c r="I1199" t="s">
        <v>2862</v>
      </c>
    </row>
    <row r="1200" spans="1:9" x14ac:dyDescent="0.2">
      <c r="A1200" t="s">
        <v>5187</v>
      </c>
      <c r="B1200">
        <v>28216</v>
      </c>
      <c r="C1200" t="s">
        <v>4370</v>
      </c>
      <c r="D1200" t="s">
        <v>2864</v>
      </c>
      <c r="E1200" t="s">
        <v>4440</v>
      </c>
      <c r="F1200" t="s">
        <v>2863</v>
      </c>
      <c r="G1200" t="s">
        <v>7389</v>
      </c>
      <c r="H1200" t="s">
        <v>2832</v>
      </c>
      <c r="I1200" t="s">
        <v>2864</v>
      </c>
    </row>
    <row r="1201" spans="1:9" x14ac:dyDescent="0.2">
      <c r="A1201" t="s">
        <v>5234</v>
      </c>
      <c r="B1201">
        <v>28217</v>
      </c>
      <c r="C1201" t="s">
        <v>4370</v>
      </c>
      <c r="D1201" t="s">
        <v>2866</v>
      </c>
      <c r="E1201" t="s">
        <v>4440</v>
      </c>
      <c r="F1201" t="s">
        <v>2865</v>
      </c>
      <c r="G1201" t="s">
        <v>7390</v>
      </c>
      <c r="H1201" t="s">
        <v>2832</v>
      </c>
      <c r="I1201" t="s">
        <v>2866</v>
      </c>
    </row>
    <row r="1202" spans="1:9" x14ac:dyDescent="0.2">
      <c r="A1202" t="s">
        <v>5280</v>
      </c>
      <c r="B1202">
        <v>28218</v>
      </c>
      <c r="C1202" t="s">
        <v>4370</v>
      </c>
      <c r="D1202" t="s">
        <v>2868</v>
      </c>
      <c r="E1202" t="s">
        <v>4440</v>
      </c>
      <c r="F1202" t="s">
        <v>2867</v>
      </c>
      <c r="G1202" t="s">
        <v>7391</v>
      </c>
      <c r="H1202" t="s">
        <v>2832</v>
      </c>
      <c r="I1202" t="s">
        <v>2868</v>
      </c>
    </row>
    <row r="1203" spans="1:9" x14ac:dyDescent="0.2">
      <c r="A1203" t="s">
        <v>5325</v>
      </c>
      <c r="B1203">
        <v>28219</v>
      </c>
      <c r="C1203" t="s">
        <v>4370</v>
      </c>
      <c r="D1203" t="s">
        <v>2870</v>
      </c>
      <c r="E1203" t="s">
        <v>4440</v>
      </c>
      <c r="F1203" t="s">
        <v>2869</v>
      </c>
      <c r="G1203" t="s">
        <v>7392</v>
      </c>
      <c r="H1203" t="s">
        <v>2832</v>
      </c>
      <c r="I1203" t="s">
        <v>2870</v>
      </c>
    </row>
    <row r="1204" spans="1:9" x14ac:dyDescent="0.2">
      <c r="A1204" t="s">
        <v>5367</v>
      </c>
      <c r="B1204">
        <v>28220</v>
      </c>
      <c r="C1204" t="s">
        <v>4370</v>
      </c>
      <c r="D1204" t="s">
        <v>2872</v>
      </c>
      <c r="E1204" t="s">
        <v>4440</v>
      </c>
      <c r="F1204" t="s">
        <v>2871</v>
      </c>
      <c r="G1204" t="s">
        <v>7393</v>
      </c>
      <c r="H1204" t="s">
        <v>2832</v>
      </c>
      <c r="I1204" t="s">
        <v>2872</v>
      </c>
    </row>
    <row r="1205" spans="1:9" x14ac:dyDescent="0.2">
      <c r="A1205" t="s">
        <v>5406</v>
      </c>
      <c r="B1205">
        <v>28221</v>
      </c>
      <c r="C1205" t="s">
        <v>4370</v>
      </c>
      <c r="D1205" t="s">
        <v>2874</v>
      </c>
      <c r="E1205" t="s">
        <v>4440</v>
      </c>
      <c r="F1205" t="s">
        <v>2873</v>
      </c>
      <c r="G1205" t="s">
        <v>7394</v>
      </c>
      <c r="H1205" t="s">
        <v>2832</v>
      </c>
      <c r="I1205" t="s">
        <v>7395</v>
      </c>
    </row>
    <row r="1206" spans="1:9" x14ac:dyDescent="0.2">
      <c r="A1206" t="s">
        <v>5443</v>
      </c>
      <c r="B1206">
        <v>28222</v>
      </c>
      <c r="C1206" t="s">
        <v>4370</v>
      </c>
      <c r="D1206" t="s">
        <v>2876</v>
      </c>
      <c r="E1206" t="s">
        <v>4440</v>
      </c>
      <c r="F1206" t="s">
        <v>2875</v>
      </c>
      <c r="G1206" t="s">
        <v>7396</v>
      </c>
      <c r="H1206" t="s">
        <v>2832</v>
      </c>
      <c r="I1206" t="s">
        <v>2876</v>
      </c>
    </row>
    <row r="1207" spans="1:9" x14ac:dyDescent="0.2">
      <c r="A1207" t="s">
        <v>5479</v>
      </c>
      <c r="B1207">
        <v>28223</v>
      </c>
      <c r="C1207" t="s">
        <v>4370</v>
      </c>
      <c r="D1207" t="s">
        <v>2878</v>
      </c>
      <c r="E1207" t="s">
        <v>4440</v>
      </c>
      <c r="F1207" t="s">
        <v>2877</v>
      </c>
      <c r="G1207" t="s">
        <v>7397</v>
      </c>
      <c r="H1207" t="s">
        <v>2832</v>
      </c>
      <c r="I1207" t="s">
        <v>2878</v>
      </c>
    </row>
    <row r="1208" spans="1:9" x14ac:dyDescent="0.2">
      <c r="A1208" t="s">
        <v>5515</v>
      </c>
      <c r="B1208">
        <v>28224</v>
      </c>
      <c r="C1208" t="s">
        <v>4370</v>
      </c>
      <c r="D1208" t="s">
        <v>2880</v>
      </c>
      <c r="E1208" t="s">
        <v>4440</v>
      </c>
      <c r="F1208" t="s">
        <v>2879</v>
      </c>
      <c r="G1208" t="s">
        <v>7398</v>
      </c>
      <c r="H1208" t="s">
        <v>2832</v>
      </c>
      <c r="I1208" t="s">
        <v>2880</v>
      </c>
    </row>
    <row r="1209" spans="1:9" x14ac:dyDescent="0.2">
      <c r="A1209" t="s">
        <v>5550</v>
      </c>
      <c r="B1209">
        <v>28225</v>
      </c>
      <c r="C1209" t="s">
        <v>4370</v>
      </c>
      <c r="D1209" t="s">
        <v>2882</v>
      </c>
      <c r="E1209" t="s">
        <v>4440</v>
      </c>
      <c r="F1209" t="s">
        <v>2881</v>
      </c>
      <c r="G1209" t="s">
        <v>7399</v>
      </c>
      <c r="H1209" t="s">
        <v>2832</v>
      </c>
      <c r="I1209" t="s">
        <v>2882</v>
      </c>
    </row>
    <row r="1210" spans="1:9" x14ac:dyDescent="0.2">
      <c r="A1210" t="s">
        <v>5582</v>
      </c>
      <c r="B1210">
        <v>28226</v>
      </c>
      <c r="C1210" t="s">
        <v>4370</v>
      </c>
      <c r="D1210" t="s">
        <v>2884</v>
      </c>
      <c r="E1210" t="s">
        <v>4440</v>
      </c>
      <c r="F1210" t="s">
        <v>2883</v>
      </c>
      <c r="G1210" t="s">
        <v>7400</v>
      </c>
      <c r="H1210" t="s">
        <v>2832</v>
      </c>
      <c r="I1210" t="s">
        <v>2884</v>
      </c>
    </row>
    <row r="1211" spans="1:9" x14ac:dyDescent="0.2">
      <c r="A1211" t="s">
        <v>5613</v>
      </c>
      <c r="B1211">
        <v>28227</v>
      </c>
      <c r="C1211" t="s">
        <v>4370</v>
      </c>
      <c r="D1211" t="s">
        <v>2886</v>
      </c>
      <c r="E1211" t="s">
        <v>4440</v>
      </c>
      <c r="F1211" t="s">
        <v>2885</v>
      </c>
      <c r="G1211" t="s">
        <v>7401</v>
      </c>
      <c r="H1211" t="s">
        <v>2832</v>
      </c>
      <c r="I1211" t="s">
        <v>2886</v>
      </c>
    </row>
    <row r="1212" spans="1:9" x14ac:dyDescent="0.2">
      <c r="A1212" t="s">
        <v>5642</v>
      </c>
      <c r="B1212">
        <v>28228</v>
      </c>
      <c r="C1212" t="s">
        <v>4370</v>
      </c>
      <c r="D1212" t="s">
        <v>2888</v>
      </c>
      <c r="E1212" t="s">
        <v>4440</v>
      </c>
      <c r="F1212" t="s">
        <v>2887</v>
      </c>
      <c r="G1212" t="s">
        <v>7402</v>
      </c>
      <c r="H1212" t="s">
        <v>2832</v>
      </c>
      <c r="I1212" t="s">
        <v>2888</v>
      </c>
    </row>
    <row r="1213" spans="1:9" x14ac:dyDescent="0.2">
      <c r="A1213" t="s">
        <v>5670</v>
      </c>
      <c r="B1213">
        <v>28229</v>
      </c>
      <c r="C1213" t="s">
        <v>4370</v>
      </c>
      <c r="D1213" t="s">
        <v>2890</v>
      </c>
      <c r="E1213" t="s">
        <v>4440</v>
      </c>
      <c r="F1213" t="s">
        <v>2889</v>
      </c>
      <c r="G1213" t="s">
        <v>7403</v>
      </c>
      <c r="H1213" t="s">
        <v>2832</v>
      </c>
      <c r="I1213" t="s">
        <v>2890</v>
      </c>
    </row>
    <row r="1214" spans="1:9" x14ac:dyDescent="0.2">
      <c r="A1214" t="s">
        <v>5697</v>
      </c>
      <c r="B1214">
        <v>28301</v>
      </c>
      <c r="C1214" t="s">
        <v>4370</v>
      </c>
      <c r="D1214" t="s">
        <v>2892</v>
      </c>
      <c r="E1214" t="s">
        <v>4440</v>
      </c>
      <c r="F1214" t="s">
        <v>2891</v>
      </c>
      <c r="G1214" t="s">
        <v>7404</v>
      </c>
      <c r="H1214" t="s">
        <v>2832</v>
      </c>
      <c r="I1214" t="s">
        <v>2892</v>
      </c>
    </row>
    <row r="1215" spans="1:9" x14ac:dyDescent="0.2">
      <c r="A1215" t="s">
        <v>5723</v>
      </c>
      <c r="B1215">
        <v>28365</v>
      </c>
      <c r="C1215" t="s">
        <v>4370</v>
      </c>
      <c r="D1215" t="s">
        <v>2894</v>
      </c>
      <c r="E1215" t="s">
        <v>4440</v>
      </c>
      <c r="F1215" t="s">
        <v>2893</v>
      </c>
      <c r="G1215" t="s">
        <v>7405</v>
      </c>
      <c r="H1215" t="s">
        <v>2832</v>
      </c>
      <c r="I1215" t="s">
        <v>2894</v>
      </c>
    </row>
    <row r="1216" spans="1:9" x14ac:dyDescent="0.2">
      <c r="A1216" t="s">
        <v>5748</v>
      </c>
      <c r="B1216">
        <v>28381</v>
      </c>
      <c r="C1216" t="s">
        <v>4370</v>
      </c>
      <c r="D1216" t="s">
        <v>2896</v>
      </c>
      <c r="E1216" t="s">
        <v>4440</v>
      </c>
      <c r="F1216" t="s">
        <v>2895</v>
      </c>
      <c r="G1216" t="s">
        <v>7406</v>
      </c>
      <c r="H1216" t="s">
        <v>2832</v>
      </c>
      <c r="I1216" t="s">
        <v>2896</v>
      </c>
    </row>
    <row r="1217" spans="1:9" x14ac:dyDescent="0.2">
      <c r="A1217" t="s">
        <v>5773</v>
      </c>
      <c r="B1217">
        <v>28382</v>
      </c>
      <c r="C1217" t="s">
        <v>4370</v>
      </c>
      <c r="D1217" t="s">
        <v>2898</v>
      </c>
      <c r="E1217" t="s">
        <v>4440</v>
      </c>
      <c r="F1217" t="s">
        <v>2897</v>
      </c>
      <c r="G1217" t="s">
        <v>7407</v>
      </c>
      <c r="H1217" t="s">
        <v>2832</v>
      </c>
      <c r="I1217" t="s">
        <v>2898</v>
      </c>
    </row>
    <row r="1218" spans="1:9" x14ac:dyDescent="0.2">
      <c r="A1218" t="s">
        <v>5796</v>
      </c>
      <c r="B1218">
        <v>28442</v>
      </c>
      <c r="C1218" t="s">
        <v>4370</v>
      </c>
      <c r="D1218" t="s">
        <v>2900</v>
      </c>
      <c r="E1218" t="s">
        <v>4440</v>
      </c>
      <c r="F1218" t="s">
        <v>2899</v>
      </c>
      <c r="G1218" t="s">
        <v>7408</v>
      </c>
      <c r="H1218" t="s">
        <v>2832</v>
      </c>
      <c r="I1218" t="s">
        <v>2900</v>
      </c>
    </row>
    <row r="1219" spans="1:9" x14ac:dyDescent="0.2">
      <c r="A1219" t="s">
        <v>5819</v>
      </c>
      <c r="B1219">
        <v>28443</v>
      </c>
      <c r="C1219" t="s">
        <v>4370</v>
      </c>
      <c r="D1219" t="s">
        <v>2902</v>
      </c>
      <c r="E1219" t="s">
        <v>4440</v>
      </c>
      <c r="F1219" t="s">
        <v>2901</v>
      </c>
      <c r="G1219" t="s">
        <v>7409</v>
      </c>
      <c r="H1219" t="s">
        <v>2832</v>
      </c>
      <c r="I1219" t="s">
        <v>2902</v>
      </c>
    </row>
    <row r="1220" spans="1:9" x14ac:dyDescent="0.2">
      <c r="A1220" t="s">
        <v>5837</v>
      </c>
      <c r="B1220">
        <v>28446</v>
      </c>
      <c r="C1220" t="s">
        <v>4370</v>
      </c>
      <c r="D1220" t="s">
        <v>2904</v>
      </c>
      <c r="E1220" t="s">
        <v>4440</v>
      </c>
      <c r="F1220" t="s">
        <v>2903</v>
      </c>
      <c r="G1220" t="s">
        <v>7410</v>
      </c>
      <c r="H1220" t="s">
        <v>2832</v>
      </c>
      <c r="I1220" t="s">
        <v>2904</v>
      </c>
    </row>
    <row r="1221" spans="1:9" x14ac:dyDescent="0.2">
      <c r="A1221" t="s">
        <v>5855</v>
      </c>
      <c r="B1221">
        <v>28464</v>
      </c>
      <c r="C1221" t="s">
        <v>4370</v>
      </c>
      <c r="D1221" t="s">
        <v>2826</v>
      </c>
      <c r="E1221" t="s">
        <v>4440</v>
      </c>
      <c r="F1221" t="s">
        <v>2905</v>
      </c>
      <c r="G1221" t="s">
        <v>7411</v>
      </c>
      <c r="H1221" t="s">
        <v>2832</v>
      </c>
      <c r="I1221" t="s">
        <v>2826</v>
      </c>
    </row>
    <row r="1222" spans="1:9" x14ac:dyDescent="0.2">
      <c r="A1222" t="s">
        <v>5873</v>
      </c>
      <c r="B1222">
        <v>28481</v>
      </c>
      <c r="C1222" t="s">
        <v>4370</v>
      </c>
      <c r="D1222" t="s">
        <v>2907</v>
      </c>
      <c r="E1222" t="s">
        <v>4440</v>
      </c>
      <c r="F1222" t="s">
        <v>2906</v>
      </c>
      <c r="G1222" t="s">
        <v>7412</v>
      </c>
      <c r="H1222" t="s">
        <v>2832</v>
      </c>
      <c r="I1222" t="s">
        <v>2907</v>
      </c>
    </row>
    <row r="1223" spans="1:9" x14ac:dyDescent="0.2">
      <c r="A1223" t="s">
        <v>5891</v>
      </c>
      <c r="B1223">
        <v>28501</v>
      </c>
      <c r="C1223" t="s">
        <v>4370</v>
      </c>
      <c r="D1223" t="s">
        <v>2909</v>
      </c>
      <c r="E1223" t="s">
        <v>4440</v>
      </c>
      <c r="F1223" t="s">
        <v>2908</v>
      </c>
      <c r="G1223" t="s">
        <v>7413</v>
      </c>
      <c r="H1223" t="s">
        <v>2832</v>
      </c>
      <c r="I1223" t="s">
        <v>2909</v>
      </c>
    </row>
    <row r="1224" spans="1:9" x14ac:dyDescent="0.2">
      <c r="A1224" t="s">
        <v>5909</v>
      </c>
      <c r="B1224">
        <v>28585</v>
      </c>
      <c r="C1224" t="s">
        <v>4370</v>
      </c>
      <c r="D1224" t="s">
        <v>2911</v>
      </c>
      <c r="E1224" t="s">
        <v>4440</v>
      </c>
      <c r="F1224" t="s">
        <v>2910</v>
      </c>
      <c r="G1224" t="s">
        <v>7414</v>
      </c>
      <c r="H1224" t="s">
        <v>2832</v>
      </c>
      <c r="I1224" t="s">
        <v>2911</v>
      </c>
    </row>
    <row r="1225" spans="1:9" x14ac:dyDescent="0.2">
      <c r="A1225" t="s">
        <v>5925</v>
      </c>
      <c r="B1225">
        <v>28586</v>
      </c>
      <c r="C1225" t="s">
        <v>4370</v>
      </c>
      <c r="D1225" t="s">
        <v>2913</v>
      </c>
      <c r="E1225" t="s">
        <v>4440</v>
      </c>
      <c r="F1225" t="s">
        <v>2912</v>
      </c>
      <c r="G1225" t="s">
        <v>7415</v>
      </c>
      <c r="H1225" t="s">
        <v>2832</v>
      </c>
      <c r="I1225" t="s">
        <v>2913</v>
      </c>
    </row>
    <row r="1226" spans="1:9" x14ac:dyDescent="0.2">
      <c r="A1226" t="s">
        <v>4420</v>
      </c>
      <c r="B1226">
        <v>29000</v>
      </c>
      <c r="C1226" t="s">
        <v>4371</v>
      </c>
      <c r="D1226" t="s">
        <v>2915</v>
      </c>
      <c r="E1226" t="s">
        <v>4391</v>
      </c>
      <c r="F1226" t="s">
        <v>2914</v>
      </c>
      <c r="G1226" t="s">
        <v>7416</v>
      </c>
      <c r="H1226" t="s">
        <v>2915</v>
      </c>
    </row>
    <row r="1227" spans="1:9" x14ac:dyDescent="0.2">
      <c r="A1227" t="s">
        <v>4469</v>
      </c>
      <c r="B1227">
        <v>29201</v>
      </c>
      <c r="C1227" t="s">
        <v>4371</v>
      </c>
      <c r="D1227" t="s">
        <v>2917</v>
      </c>
      <c r="E1227" t="s">
        <v>4440</v>
      </c>
      <c r="F1227" t="s">
        <v>2916</v>
      </c>
      <c r="G1227" t="s">
        <v>7417</v>
      </c>
      <c r="H1227" t="s">
        <v>2915</v>
      </c>
      <c r="I1227" t="s">
        <v>2917</v>
      </c>
    </row>
    <row r="1228" spans="1:9" x14ac:dyDescent="0.2">
      <c r="A1228" t="s">
        <v>4517</v>
      </c>
      <c r="B1228">
        <v>29202</v>
      </c>
      <c r="C1228" t="s">
        <v>4371</v>
      </c>
      <c r="D1228" t="s">
        <v>2919</v>
      </c>
      <c r="E1228" t="s">
        <v>4440</v>
      </c>
      <c r="F1228" t="s">
        <v>2918</v>
      </c>
      <c r="G1228" t="s">
        <v>7418</v>
      </c>
      <c r="H1228" t="s">
        <v>2915</v>
      </c>
      <c r="I1228" t="s">
        <v>2919</v>
      </c>
    </row>
    <row r="1229" spans="1:9" x14ac:dyDescent="0.2">
      <c r="A1229" t="s">
        <v>4565</v>
      </c>
      <c r="B1229">
        <v>29203</v>
      </c>
      <c r="C1229" t="s">
        <v>4371</v>
      </c>
      <c r="D1229" t="s">
        <v>2921</v>
      </c>
      <c r="E1229" t="s">
        <v>4440</v>
      </c>
      <c r="F1229" t="s">
        <v>2920</v>
      </c>
      <c r="G1229" t="s">
        <v>7419</v>
      </c>
      <c r="H1229" t="s">
        <v>2915</v>
      </c>
      <c r="I1229" t="s">
        <v>2921</v>
      </c>
    </row>
    <row r="1230" spans="1:9" x14ac:dyDescent="0.2">
      <c r="A1230" t="s">
        <v>4613</v>
      </c>
      <c r="B1230">
        <v>29204</v>
      </c>
      <c r="C1230" t="s">
        <v>4371</v>
      </c>
      <c r="D1230" t="s">
        <v>2923</v>
      </c>
      <c r="E1230" t="s">
        <v>4440</v>
      </c>
      <c r="F1230" t="s">
        <v>2922</v>
      </c>
      <c r="G1230" t="s">
        <v>7420</v>
      </c>
      <c r="H1230" t="s">
        <v>2915</v>
      </c>
      <c r="I1230" t="s">
        <v>2923</v>
      </c>
    </row>
    <row r="1231" spans="1:9" x14ac:dyDescent="0.2">
      <c r="A1231" t="s">
        <v>4661</v>
      </c>
      <c r="B1231">
        <v>29205</v>
      </c>
      <c r="C1231" t="s">
        <v>4371</v>
      </c>
      <c r="D1231" t="s">
        <v>2925</v>
      </c>
      <c r="E1231" t="s">
        <v>4440</v>
      </c>
      <c r="F1231" t="s">
        <v>2924</v>
      </c>
      <c r="G1231" t="s">
        <v>7421</v>
      </c>
      <c r="H1231" t="s">
        <v>2915</v>
      </c>
      <c r="I1231" t="s">
        <v>2925</v>
      </c>
    </row>
    <row r="1232" spans="1:9" x14ac:dyDescent="0.2">
      <c r="A1232" t="s">
        <v>4709</v>
      </c>
      <c r="B1232">
        <v>29206</v>
      </c>
      <c r="C1232" t="s">
        <v>4371</v>
      </c>
      <c r="D1232" t="s">
        <v>2927</v>
      </c>
      <c r="E1232" t="s">
        <v>4440</v>
      </c>
      <c r="F1232" t="s">
        <v>2926</v>
      </c>
      <c r="G1232" t="s">
        <v>7422</v>
      </c>
      <c r="H1232" t="s">
        <v>2915</v>
      </c>
      <c r="I1232" t="s">
        <v>2927</v>
      </c>
    </row>
    <row r="1233" spans="1:9" x14ac:dyDescent="0.2">
      <c r="A1233" t="s">
        <v>4757</v>
      </c>
      <c r="B1233">
        <v>29207</v>
      </c>
      <c r="C1233" t="s">
        <v>4371</v>
      </c>
      <c r="D1233" t="s">
        <v>2929</v>
      </c>
      <c r="E1233" t="s">
        <v>4440</v>
      </c>
      <c r="F1233" t="s">
        <v>2928</v>
      </c>
      <c r="G1233" t="s">
        <v>7423</v>
      </c>
      <c r="H1233" t="s">
        <v>2915</v>
      </c>
      <c r="I1233" t="s">
        <v>2929</v>
      </c>
    </row>
    <row r="1234" spans="1:9" x14ac:dyDescent="0.2">
      <c r="A1234" t="s">
        <v>4805</v>
      </c>
      <c r="B1234">
        <v>29208</v>
      </c>
      <c r="C1234" t="s">
        <v>4371</v>
      </c>
      <c r="D1234" t="s">
        <v>2931</v>
      </c>
      <c r="E1234" t="s">
        <v>4440</v>
      </c>
      <c r="F1234" t="s">
        <v>2930</v>
      </c>
      <c r="G1234" t="s">
        <v>7424</v>
      </c>
      <c r="H1234" t="s">
        <v>2915</v>
      </c>
      <c r="I1234" t="s">
        <v>2931</v>
      </c>
    </row>
    <row r="1235" spans="1:9" x14ac:dyDescent="0.2">
      <c r="A1235" t="s">
        <v>4853</v>
      </c>
      <c r="B1235">
        <v>29209</v>
      </c>
      <c r="C1235" t="s">
        <v>4371</v>
      </c>
      <c r="D1235" t="s">
        <v>2933</v>
      </c>
      <c r="E1235" t="s">
        <v>4440</v>
      </c>
      <c r="F1235" t="s">
        <v>2932</v>
      </c>
      <c r="G1235" t="s">
        <v>7425</v>
      </c>
      <c r="H1235" t="s">
        <v>2915</v>
      </c>
      <c r="I1235" t="s">
        <v>2933</v>
      </c>
    </row>
    <row r="1236" spans="1:9" x14ac:dyDescent="0.2">
      <c r="A1236" t="s">
        <v>4901</v>
      </c>
      <c r="B1236">
        <v>29210</v>
      </c>
      <c r="C1236" t="s">
        <v>4371</v>
      </c>
      <c r="D1236" t="s">
        <v>2935</v>
      </c>
      <c r="E1236" t="s">
        <v>4440</v>
      </c>
      <c r="F1236" t="s">
        <v>2934</v>
      </c>
      <c r="G1236" t="s">
        <v>7426</v>
      </c>
      <c r="H1236" t="s">
        <v>2915</v>
      </c>
      <c r="I1236" t="s">
        <v>2935</v>
      </c>
    </row>
    <row r="1237" spans="1:9" x14ac:dyDescent="0.2">
      <c r="A1237" t="s">
        <v>4949</v>
      </c>
      <c r="B1237">
        <v>29211</v>
      </c>
      <c r="C1237" t="s">
        <v>4371</v>
      </c>
      <c r="D1237" t="s">
        <v>2937</v>
      </c>
      <c r="E1237" t="s">
        <v>4440</v>
      </c>
      <c r="F1237" t="s">
        <v>2936</v>
      </c>
      <c r="G1237" t="s">
        <v>7427</v>
      </c>
      <c r="H1237" t="s">
        <v>2915</v>
      </c>
      <c r="I1237" t="s">
        <v>2937</v>
      </c>
    </row>
    <row r="1238" spans="1:9" x14ac:dyDescent="0.2">
      <c r="A1238" t="s">
        <v>4997</v>
      </c>
      <c r="B1238">
        <v>29212</v>
      </c>
      <c r="C1238" t="s">
        <v>4371</v>
      </c>
      <c r="D1238" t="s">
        <v>2939</v>
      </c>
      <c r="E1238" t="s">
        <v>4440</v>
      </c>
      <c r="F1238" t="s">
        <v>2938</v>
      </c>
      <c r="G1238" t="s">
        <v>7428</v>
      </c>
      <c r="H1238" t="s">
        <v>2915</v>
      </c>
      <c r="I1238" t="s">
        <v>2939</v>
      </c>
    </row>
    <row r="1239" spans="1:9" x14ac:dyDescent="0.2">
      <c r="A1239" t="s">
        <v>5045</v>
      </c>
      <c r="B1239">
        <v>29322</v>
      </c>
      <c r="C1239" t="s">
        <v>4371</v>
      </c>
      <c r="D1239" t="s">
        <v>2941</v>
      </c>
      <c r="E1239" t="s">
        <v>4440</v>
      </c>
      <c r="F1239" t="s">
        <v>2940</v>
      </c>
      <c r="G1239" t="s">
        <v>7429</v>
      </c>
      <c r="H1239" t="s">
        <v>2915</v>
      </c>
      <c r="I1239" t="s">
        <v>2941</v>
      </c>
    </row>
    <row r="1240" spans="1:9" x14ac:dyDescent="0.2">
      <c r="A1240" t="s">
        <v>5093</v>
      </c>
      <c r="B1240">
        <v>29342</v>
      </c>
      <c r="C1240" t="s">
        <v>4371</v>
      </c>
      <c r="D1240" t="s">
        <v>2943</v>
      </c>
      <c r="E1240" t="s">
        <v>4440</v>
      </c>
      <c r="F1240" t="s">
        <v>2942</v>
      </c>
      <c r="G1240" t="s">
        <v>7430</v>
      </c>
      <c r="H1240" t="s">
        <v>2915</v>
      </c>
      <c r="I1240" t="s">
        <v>2943</v>
      </c>
    </row>
    <row r="1241" spans="1:9" x14ac:dyDescent="0.2">
      <c r="A1241" t="s">
        <v>5141</v>
      </c>
      <c r="B1241">
        <v>29343</v>
      </c>
      <c r="C1241" t="s">
        <v>4371</v>
      </c>
      <c r="D1241" t="s">
        <v>2945</v>
      </c>
      <c r="E1241" t="s">
        <v>4440</v>
      </c>
      <c r="F1241" t="s">
        <v>2944</v>
      </c>
      <c r="G1241" t="s">
        <v>7431</v>
      </c>
      <c r="H1241" t="s">
        <v>2915</v>
      </c>
      <c r="I1241" t="s">
        <v>2945</v>
      </c>
    </row>
    <row r="1242" spans="1:9" x14ac:dyDescent="0.2">
      <c r="A1242" t="s">
        <v>5188</v>
      </c>
      <c r="B1242">
        <v>29344</v>
      </c>
      <c r="C1242" t="s">
        <v>4371</v>
      </c>
      <c r="D1242" t="s">
        <v>2947</v>
      </c>
      <c r="E1242" t="s">
        <v>4440</v>
      </c>
      <c r="F1242" t="s">
        <v>2946</v>
      </c>
      <c r="G1242" t="s">
        <v>7432</v>
      </c>
      <c r="H1242" t="s">
        <v>2915</v>
      </c>
      <c r="I1242" t="s">
        <v>2947</v>
      </c>
    </row>
    <row r="1243" spans="1:9" x14ac:dyDescent="0.2">
      <c r="A1243" t="s">
        <v>5235</v>
      </c>
      <c r="B1243">
        <v>29345</v>
      </c>
      <c r="C1243" t="s">
        <v>4371</v>
      </c>
      <c r="D1243" t="s">
        <v>2949</v>
      </c>
      <c r="E1243" t="s">
        <v>4440</v>
      </c>
      <c r="F1243" t="s">
        <v>2948</v>
      </c>
      <c r="G1243" t="s">
        <v>7433</v>
      </c>
      <c r="H1243" t="s">
        <v>2915</v>
      </c>
      <c r="I1243" t="s">
        <v>2949</v>
      </c>
    </row>
    <row r="1244" spans="1:9" x14ac:dyDescent="0.2">
      <c r="A1244" t="s">
        <v>5281</v>
      </c>
      <c r="B1244">
        <v>29361</v>
      </c>
      <c r="C1244" t="s">
        <v>4371</v>
      </c>
      <c r="D1244" t="s">
        <v>1176</v>
      </c>
      <c r="E1244" t="s">
        <v>4440</v>
      </c>
      <c r="F1244" t="s">
        <v>2950</v>
      </c>
      <c r="G1244" t="s">
        <v>7434</v>
      </c>
      <c r="H1244" t="s">
        <v>2915</v>
      </c>
      <c r="I1244" t="s">
        <v>1176</v>
      </c>
    </row>
    <row r="1245" spans="1:9" x14ac:dyDescent="0.2">
      <c r="A1245" t="s">
        <v>5326</v>
      </c>
      <c r="B1245">
        <v>29362</v>
      </c>
      <c r="C1245" t="s">
        <v>4371</v>
      </c>
      <c r="D1245" t="s">
        <v>2952</v>
      </c>
      <c r="E1245" t="s">
        <v>4440</v>
      </c>
      <c r="F1245" t="s">
        <v>2951</v>
      </c>
      <c r="G1245" t="s">
        <v>7435</v>
      </c>
      <c r="H1245" t="s">
        <v>2915</v>
      </c>
      <c r="I1245" t="s">
        <v>2952</v>
      </c>
    </row>
    <row r="1246" spans="1:9" x14ac:dyDescent="0.2">
      <c r="A1246" t="s">
        <v>5368</v>
      </c>
      <c r="B1246">
        <v>29363</v>
      </c>
      <c r="C1246" t="s">
        <v>4371</v>
      </c>
      <c r="D1246" t="s">
        <v>2954</v>
      </c>
      <c r="E1246" t="s">
        <v>4440</v>
      </c>
      <c r="F1246" t="s">
        <v>2953</v>
      </c>
      <c r="G1246" t="s">
        <v>7436</v>
      </c>
      <c r="H1246" t="s">
        <v>2915</v>
      </c>
      <c r="I1246" t="s">
        <v>2954</v>
      </c>
    </row>
    <row r="1247" spans="1:9" x14ac:dyDescent="0.2">
      <c r="A1247" t="s">
        <v>5407</v>
      </c>
      <c r="B1247">
        <v>29385</v>
      </c>
      <c r="C1247" t="s">
        <v>4371</v>
      </c>
      <c r="D1247" t="s">
        <v>2956</v>
      </c>
      <c r="E1247" t="s">
        <v>4440</v>
      </c>
      <c r="F1247" t="s">
        <v>2955</v>
      </c>
      <c r="G1247" t="s">
        <v>7437</v>
      </c>
      <c r="H1247" t="s">
        <v>2915</v>
      </c>
      <c r="I1247" t="s">
        <v>2956</v>
      </c>
    </row>
    <row r="1248" spans="1:9" x14ac:dyDescent="0.2">
      <c r="A1248" t="s">
        <v>5444</v>
      </c>
      <c r="B1248">
        <v>29386</v>
      </c>
      <c r="C1248" t="s">
        <v>4371</v>
      </c>
      <c r="D1248" t="s">
        <v>2958</v>
      </c>
      <c r="E1248" t="s">
        <v>4440</v>
      </c>
      <c r="F1248" t="s">
        <v>2957</v>
      </c>
      <c r="G1248" t="s">
        <v>7438</v>
      </c>
      <c r="H1248" t="s">
        <v>2915</v>
      </c>
      <c r="I1248" t="s">
        <v>2958</v>
      </c>
    </row>
    <row r="1249" spans="1:9" x14ac:dyDescent="0.2">
      <c r="A1249" t="s">
        <v>5480</v>
      </c>
      <c r="B1249">
        <v>29401</v>
      </c>
      <c r="C1249" t="s">
        <v>4371</v>
      </c>
      <c r="D1249" t="s">
        <v>2960</v>
      </c>
      <c r="E1249" t="s">
        <v>4440</v>
      </c>
      <c r="F1249" t="s">
        <v>2959</v>
      </c>
      <c r="G1249" t="s">
        <v>7439</v>
      </c>
      <c r="H1249" t="s">
        <v>2915</v>
      </c>
      <c r="I1249" t="s">
        <v>2960</v>
      </c>
    </row>
    <row r="1250" spans="1:9" x14ac:dyDescent="0.2">
      <c r="A1250" t="s">
        <v>5516</v>
      </c>
      <c r="B1250">
        <v>29402</v>
      </c>
      <c r="C1250" t="s">
        <v>4371</v>
      </c>
      <c r="D1250" t="s">
        <v>2962</v>
      </c>
      <c r="E1250" t="s">
        <v>4440</v>
      </c>
      <c r="F1250" t="s">
        <v>2961</v>
      </c>
      <c r="G1250" t="s">
        <v>7440</v>
      </c>
      <c r="H1250" t="s">
        <v>2915</v>
      </c>
      <c r="I1250" t="s">
        <v>2962</v>
      </c>
    </row>
    <row r="1251" spans="1:9" x14ac:dyDescent="0.2">
      <c r="A1251" t="s">
        <v>5551</v>
      </c>
      <c r="B1251">
        <v>29424</v>
      </c>
      <c r="C1251" t="s">
        <v>4371</v>
      </c>
      <c r="D1251" t="s">
        <v>2964</v>
      </c>
      <c r="E1251" t="s">
        <v>4440</v>
      </c>
      <c r="F1251" t="s">
        <v>2963</v>
      </c>
      <c r="G1251" t="s">
        <v>7441</v>
      </c>
      <c r="H1251" t="s">
        <v>2915</v>
      </c>
      <c r="I1251" t="s">
        <v>2964</v>
      </c>
    </row>
    <row r="1252" spans="1:9" x14ac:dyDescent="0.2">
      <c r="A1252" t="s">
        <v>5583</v>
      </c>
      <c r="B1252">
        <v>29425</v>
      </c>
      <c r="C1252" t="s">
        <v>4371</v>
      </c>
      <c r="D1252" t="s">
        <v>2966</v>
      </c>
      <c r="E1252" t="s">
        <v>4440</v>
      </c>
      <c r="F1252" t="s">
        <v>2965</v>
      </c>
      <c r="G1252" t="s">
        <v>7442</v>
      </c>
      <c r="H1252" t="s">
        <v>2915</v>
      </c>
      <c r="I1252" t="s">
        <v>2966</v>
      </c>
    </row>
    <row r="1253" spans="1:9" x14ac:dyDescent="0.2">
      <c r="A1253" t="s">
        <v>5614</v>
      </c>
      <c r="B1253">
        <v>29426</v>
      </c>
      <c r="C1253" t="s">
        <v>4371</v>
      </c>
      <c r="D1253" t="s">
        <v>2968</v>
      </c>
      <c r="E1253" t="s">
        <v>4440</v>
      </c>
      <c r="F1253" t="s">
        <v>2967</v>
      </c>
      <c r="G1253" t="s">
        <v>7443</v>
      </c>
      <c r="H1253" t="s">
        <v>2915</v>
      </c>
      <c r="I1253" t="s">
        <v>2968</v>
      </c>
    </row>
    <row r="1254" spans="1:9" x14ac:dyDescent="0.2">
      <c r="A1254" t="s">
        <v>5643</v>
      </c>
      <c r="B1254">
        <v>29427</v>
      </c>
      <c r="C1254" t="s">
        <v>4371</v>
      </c>
      <c r="D1254" t="s">
        <v>2970</v>
      </c>
      <c r="E1254" t="s">
        <v>4440</v>
      </c>
      <c r="F1254" t="s">
        <v>2969</v>
      </c>
      <c r="G1254" t="s">
        <v>7444</v>
      </c>
      <c r="H1254" t="s">
        <v>2915</v>
      </c>
      <c r="I1254" t="s">
        <v>2970</v>
      </c>
    </row>
    <row r="1255" spans="1:9" x14ac:dyDescent="0.2">
      <c r="A1255" t="s">
        <v>5671</v>
      </c>
      <c r="B1255">
        <v>29441</v>
      </c>
      <c r="C1255" t="s">
        <v>4371</v>
      </c>
      <c r="D1255" t="s">
        <v>2972</v>
      </c>
      <c r="E1255" t="s">
        <v>4440</v>
      </c>
      <c r="F1255" t="s">
        <v>2971</v>
      </c>
      <c r="G1255" t="s">
        <v>7445</v>
      </c>
      <c r="H1255" t="s">
        <v>2915</v>
      </c>
      <c r="I1255" t="s">
        <v>2972</v>
      </c>
    </row>
    <row r="1256" spans="1:9" x14ac:dyDescent="0.2">
      <c r="A1256" t="s">
        <v>5698</v>
      </c>
      <c r="B1256">
        <v>29442</v>
      </c>
      <c r="C1256" t="s">
        <v>4371</v>
      </c>
      <c r="D1256" t="s">
        <v>2974</v>
      </c>
      <c r="E1256" t="s">
        <v>4440</v>
      </c>
      <c r="F1256" t="s">
        <v>2973</v>
      </c>
      <c r="G1256" t="s">
        <v>7446</v>
      </c>
      <c r="H1256" t="s">
        <v>2915</v>
      </c>
      <c r="I1256" t="s">
        <v>2974</v>
      </c>
    </row>
    <row r="1257" spans="1:9" x14ac:dyDescent="0.2">
      <c r="A1257" t="s">
        <v>5724</v>
      </c>
      <c r="B1257">
        <v>29443</v>
      </c>
      <c r="C1257" t="s">
        <v>4371</v>
      </c>
      <c r="D1257" t="s">
        <v>2976</v>
      </c>
      <c r="E1257" t="s">
        <v>4440</v>
      </c>
      <c r="F1257" t="s">
        <v>2975</v>
      </c>
      <c r="G1257" t="s">
        <v>7447</v>
      </c>
      <c r="H1257" t="s">
        <v>2915</v>
      </c>
      <c r="I1257" t="s">
        <v>2976</v>
      </c>
    </row>
    <row r="1258" spans="1:9" x14ac:dyDescent="0.2">
      <c r="A1258" t="s">
        <v>5749</v>
      </c>
      <c r="B1258">
        <v>29444</v>
      </c>
      <c r="C1258" t="s">
        <v>4371</v>
      </c>
      <c r="D1258" t="s">
        <v>2978</v>
      </c>
      <c r="E1258" t="s">
        <v>4440</v>
      </c>
      <c r="F1258" t="s">
        <v>2977</v>
      </c>
      <c r="G1258" t="s">
        <v>7448</v>
      </c>
      <c r="H1258" t="s">
        <v>2915</v>
      </c>
      <c r="I1258" t="s">
        <v>2978</v>
      </c>
    </row>
    <row r="1259" spans="1:9" x14ac:dyDescent="0.2">
      <c r="A1259" t="s">
        <v>5774</v>
      </c>
      <c r="B1259">
        <v>29446</v>
      </c>
      <c r="C1259" t="s">
        <v>4371</v>
      </c>
      <c r="D1259" t="s">
        <v>2980</v>
      </c>
      <c r="E1259" t="s">
        <v>4440</v>
      </c>
      <c r="F1259" t="s">
        <v>2979</v>
      </c>
      <c r="G1259" t="s">
        <v>7449</v>
      </c>
      <c r="H1259" t="s">
        <v>2915</v>
      </c>
      <c r="I1259" t="s">
        <v>2980</v>
      </c>
    </row>
    <row r="1260" spans="1:9" x14ac:dyDescent="0.2">
      <c r="A1260" t="s">
        <v>5797</v>
      </c>
      <c r="B1260">
        <v>29447</v>
      </c>
      <c r="C1260" t="s">
        <v>4371</v>
      </c>
      <c r="D1260" t="s">
        <v>2982</v>
      </c>
      <c r="E1260" t="s">
        <v>4440</v>
      </c>
      <c r="F1260" t="s">
        <v>2981</v>
      </c>
      <c r="G1260" t="s">
        <v>7450</v>
      </c>
      <c r="H1260" t="s">
        <v>2915</v>
      </c>
      <c r="I1260" t="s">
        <v>2982</v>
      </c>
    </row>
    <row r="1261" spans="1:9" x14ac:dyDescent="0.2">
      <c r="A1261" t="s">
        <v>5820</v>
      </c>
      <c r="B1261">
        <v>29449</v>
      </c>
      <c r="C1261" t="s">
        <v>4371</v>
      </c>
      <c r="D1261" t="s">
        <v>2984</v>
      </c>
      <c r="E1261" t="s">
        <v>4440</v>
      </c>
      <c r="F1261" t="s">
        <v>2983</v>
      </c>
      <c r="G1261" t="s">
        <v>7451</v>
      </c>
      <c r="H1261" t="s">
        <v>2915</v>
      </c>
      <c r="I1261" t="s">
        <v>2984</v>
      </c>
    </row>
    <row r="1262" spans="1:9" x14ac:dyDescent="0.2">
      <c r="A1262" t="s">
        <v>5838</v>
      </c>
      <c r="B1262">
        <v>29450</v>
      </c>
      <c r="C1262" t="s">
        <v>4371</v>
      </c>
      <c r="D1262" t="s">
        <v>2986</v>
      </c>
      <c r="E1262" t="s">
        <v>4440</v>
      </c>
      <c r="F1262" t="s">
        <v>2985</v>
      </c>
      <c r="G1262" t="s">
        <v>7452</v>
      </c>
      <c r="H1262" t="s">
        <v>2915</v>
      </c>
      <c r="I1262" t="s">
        <v>2986</v>
      </c>
    </row>
    <row r="1263" spans="1:9" x14ac:dyDescent="0.2">
      <c r="A1263" t="s">
        <v>5856</v>
      </c>
      <c r="B1263">
        <v>29451</v>
      </c>
      <c r="C1263" t="s">
        <v>4371</v>
      </c>
      <c r="D1263" t="s">
        <v>2988</v>
      </c>
      <c r="E1263" t="s">
        <v>4440</v>
      </c>
      <c r="F1263" t="s">
        <v>2987</v>
      </c>
      <c r="G1263" t="s">
        <v>7453</v>
      </c>
      <c r="H1263" t="s">
        <v>2915</v>
      </c>
      <c r="I1263" t="s">
        <v>2988</v>
      </c>
    </row>
    <row r="1264" spans="1:9" x14ac:dyDescent="0.2">
      <c r="A1264" t="s">
        <v>5874</v>
      </c>
      <c r="B1264">
        <v>29452</v>
      </c>
      <c r="C1264" t="s">
        <v>4371</v>
      </c>
      <c r="D1264" t="s">
        <v>2217</v>
      </c>
      <c r="E1264" t="s">
        <v>4440</v>
      </c>
      <c r="F1264" t="s">
        <v>2989</v>
      </c>
      <c r="G1264" t="s">
        <v>7454</v>
      </c>
      <c r="H1264" t="s">
        <v>2915</v>
      </c>
      <c r="I1264" t="s">
        <v>2217</v>
      </c>
    </row>
    <row r="1265" spans="1:9" x14ac:dyDescent="0.2">
      <c r="A1265" t="s">
        <v>5892</v>
      </c>
      <c r="B1265">
        <v>29453</v>
      </c>
      <c r="C1265" t="s">
        <v>4371</v>
      </c>
      <c r="D1265" t="s">
        <v>2991</v>
      </c>
      <c r="E1265" t="s">
        <v>4440</v>
      </c>
      <c r="F1265" t="s">
        <v>2990</v>
      </c>
      <c r="G1265" t="s">
        <v>7455</v>
      </c>
      <c r="H1265" t="s">
        <v>2915</v>
      </c>
      <c r="I1265" t="s">
        <v>2991</v>
      </c>
    </row>
    <row r="1266" spans="1:9" x14ac:dyDescent="0.2">
      <c r="A1266" t="s">
        <v>4421</v>
      </c>
      <c r="B1266">
        <v>30000</v>
      </c>
      <c r="C1266" t="s">
        <v>4372</v>
      </c>
      <c r="D1266" t="s">
        <v>2993</v>
      </c>
      <c r="E1266" t="s">
        <v>4391</v>
      </c>
      <c r="F1266" t="s">
        <v>2992</v>
      </c>
      <c r="G1266" t="s">
        <v>7456</v>
      </c>
      <c r="H1266" t="s">
        <v>2993</v>
      </c>
    </row>
    <row r="1267" spans="1:9" x14ac:dyDescent="0.2">
      <c r="A1267" t="s">
        <v>4470</v>
      </c>
      <c r="B1267">
        <v>30201</v>
      </c>
      <c r="C1267" t="s">
        <v>4372</v>
      </c>
      <c r="D1267" t="s">
        <v>2995</v>
      </c>
      <c r="E1267" t="s">
        <v>4440</v>
      </c>
      <c r="F1267" t="s">
        <v>2994</v>
      </c>
      <c r="G1267" t="s">
        <v>7457</v>
      </c>
      <c r="H1267" t="s">
        <v>2993</v>
      </c>
      <c r="I1267" t="s">
        <v>2995</v>
      </c>
    </row>
    <row r="1268" spans="1:9" x14ac:dyDescent="0.2">
      <c r="A1268" t="s">
        <v>4518</v>
      </c>
      <c r="B1268">
        <v>30202</v>
      </c>
      <c r="C1268" t="s">
        <v>4372</v>
      </c>
      <c r="D1268" t="s">
        <v>2997</v>
      </c>
      <c r="E1268" t="s">
        <v>4440</v>
      </c>
      <c r="F1268" t="s">
        <v>2996</v>
      </c>
      <c r="G1268" t="s">
        <v>7458</v>
      </c>
      <c r="H1268" t="s">
        <v>2993</v>
      </c>
      <c r="I1268" t="s">
        <v>2997</v>
      </c>
    </row>
    <row r="1269" spans="1:9" x14ac:dyDescent="0.2">
      <c r="A1269" t="s">
        <v>4566</v>
      </c>
      <c r="B1269">
        <v>30203</v>
      </c>
      <c r="C1269" t="s">
        <v>4372</v>
      </c>
      <c r="D1269" t="s">
        <v>2999</v>
      </c>
      <c r="E1269" t="s">
        <v>4440</v>
      </c>
      <c r="F1269" t="s">
        <v>2998</v>
      </c>
      <c r="G1269" t="s">
        <v>7459</v>
      </c>
      <c r="H1269" t="s">
        <v>2993</v>
      </c>
      <c r="I1269" t="s">
        <v>2999</v>
      </c>
    </row>
    <row r="1270" spans="1:9" x14ac:dyDescent="0.2">
      <c r="A1270" t="s">
        <v>4614</v>
      </c>
      <c r="B1270">
        <v>30204</v>
      </c>
      <c r="C1270" t="s">
        <v>4372</v>
      </c>
      <c r="D1270" t="s">
        <v>3001</v>
      </c>
      <c r="E1270" t="s">
        <v>4440</v>
      </c>
      <c r="F1270" t="s">
        <v>3000</v>
      </c>
      <c r="G1270" t="s">
        <v>7460</v>
      </c>
      <c r="H1270" t="s">
        <v>2993</v>
      </c>
      <c r="I1270" t="s">
        <v>3001</v>
      </c>
    </row>
    <row r="1271" spans="1:9" x14ac:dyDescent="0.2">
      <c r="A1271" t="s">
        <v>4662</v>
      </c>
      <c r="B1271">
        <v>30205</v>
      </c>
      <c r="C1271" t="s">
        <v>4372</v>
      </c>
      <c r="D1271" t="s">
        <v>3003</v>
      </c>
      <c r="E1271" t="s">
        <v>4440</v>
      </c>
      <c r="F1271" t="s">
        <v>3002</v>
      </c>
      <c r="G1271" t="s">
        <v>7461</v>
      </c>
      <c r="H1271" t="s">
        <v>2993</v>
      </c>
      <c r="I1271" t="s">
        <v>3003</v>
      </c>
    </row>
    <row r="1272" spans="1:9" x14ac:dyDescent="0.2">
      <c r="A1272" t="s">
        <v>4710</v>
      </c>
      <c r="B1272">
        <v>30206</v>
      </c>
      <c r="C1272" t="s">
        <v>4372</v>
      </c>
      <c r="D1272" t="s">
        <v>3005</v>
      </c>
      <c r="E1272" t="s">
        <v>4440</v>
      </c>
      <c r="F1272" t="s">
        <v>3004</v>
      </c>
      <c r="G1272" t="s">
        <v>7462</v>
      </c>
      <c r="H1272" t="s">
        <v>2993</v>
      </c>
      <c r="I1272" t="s">
        <v>3005</v>
      </c>
    </row>
    <row r="1273" spans="1:9" x14ac:dyDescent="0.2">
      <c r="A1273" t="s">
        <v>4758</v>
      </c>
      <c r="B1273">
        <v>30207</v>
      </c>
      <c r="C1273" t="s">
        <v>4372</v>
      </c>
      <c r="D1273" t="s">
        <v>3007</v>
      </c>
      <c r="E1273" t="s">
        <v>4440</v>
      </c>
      <c r="F1273" t="s">
        <v>3006</v>
      </c>
      <c r="G1273" t="s">
        <v>7463</v>
      </c>
      <c r="H1273" t="s">
        <v>2993</v>
      </c>
      <c r="I1273" t="s">
        <v>3007</v>
      </c>
    </row>
    <row r="1274" spans="1:9" x14ac:dyDescent="0.2">
      <c r="A1274" t="s">
        <v>4806</v>
      </c>
      <c r="B1274">
        <v>30208</v>
      </c>
      <c r="C1274" t="s">
        <v>4372</v>
      </c>
      <c r="D1274" t="s">
        <v>3009</v>
      </c>
      <c r="E1274" t="s">
        <v>4440</v>
      </c>
      <c r="F1274" t="s">
        <v>3008</v>
      </c>
      <c r="G1274" t="s">
        <v>7464</v>
      </c>
      <c r="H1274" t="s">
        <v>2993</v>
      </c>
      <c r="I1274" t="s">
        <v>3009</v>
      </c>
    </row>
    <row r="1275" spans="1:9" x14ac:dyDescent="0.2">
      <c r="A1275" t="s">
        <v>4854</v>
      </c>
      <c r="B1275">
        <v>30209</v>
      </c>
      <c r="C1275" t="s">
        <v>4372</v>
      </c>
      <c r="D1275" t="s">
        <v>3011</v>
      </c>
      <c r="E1275" t="s">
        <v>4440</v>
      </c>
      <c r="F1275" t="s">
        <v>3010</v>
      </c>
      <c r="G1275" t="s">
        <v>7465</v>
      </c>
      <c r="H1275" t="s">
        <v>2993</v>
      </c>
      <c r="I1275" t="s">
        <v>3011</v>
      </c>
    </row>
    <row r="1276" spans="1:9" x14ac:dyDescent="0.2">
      <c r="A1276" t="s">
        <v>4902</v>
      </c>
      <c r="B1276">
        <v>30304</v>
      </c>
      <c r="C1276" t="s">
        <v>4372</v>
      </c>
      <c r="D1276" t="s">
        <v>3013</v>
      </c>
      <c r="E1276" t="s">
        <v>4440</v>
      </c>
      <c r="F1276" t="s">
        <v>3012</v>
      </c>
      <c r="G1276" t="s">
        <v>7466</v>
      </c>
      <c r="H1276" t="s">
        <v>2993</v>
      </c>
      <c r="I1276" t="s">
        <v>3013</v>
      </c>
    </row>
    <row r="1277" spans="1:9" x14ac:dyDescent="0.2">
      <c r="A1277" t="s">
        <v>4950</v>
      </c>
      <c r="B1277">
        <v>30341</v>
      </c>
      <c r="C1277" t="s">
        <v>4372</v>
      </c>
      <c r="D1277" t="s">
        <v>3015</v>
      </c>
      <c r="E1277" t="s">
        <v>4440</v>
      </c>
      <c r="F1277" t="s">
        <v>3014</v>
      </c>
      <c r="G1277" t="s">
        <v>7467</v>
      </c>
      <c r="H1277" t="s">
        <v>2993</v>
      </c>
      <c r="I1277" t="s">
        <v>3015</v>
      </c>
    </row>
    <row r="1278" spans="1:9" x14ac:dyDescent="0.2">
      <c r="A1278" t="s">
        <v>4998</v>
      </c>
      <c r="B1278">
        <v>30343</v>
      </c>
      <c r="C1278" t="s">
        <v>4372</v>
      </c>
      <c r="D1278" t="s">
        <v>3017</v>
      </c>
      <c r="E1278" t="s">
        <v>4440</v>
      </c>
      <c r="F1278" t="s">
        <v>3016</v>
      </c>
      <c r="G1278" t="s">
        <v>7468</v>
      </c>
      <c r="H1278" t="s">
        <v>2993</v>
      </c>
      <c r="I1278" t="s">
        <v>3017</v>
      </c>
    </row>
    <row r="1279" spans="1:9" x14ac:dyDescent="0.2">
      <c r="A1279" t="s">
        <v>5046</v>
      </c>
      <c r="B1279">
        <v>30344</v>
      </c>
      <c r="C1279" t="s">
        <v>4372</v>
      </c>
      <c r="D1279" t="s">
        <v>3019</v>
      </c>
      <c r="E1279" t="s">
        <v>4440</v>
      </c>
      <c r="F1279" t="s">
        <v>3018</v>
      </c>
      <c r="G1279" t="s">
        <v>7469</v>
      </c>
      <c r="H1279" t="s">
        <v>2993</v>
      </c>
      <c r="I1279" t="s">
        <v>3019</v>
      </c>
    </row>
    <row r="1280" spans="1:9" x14ac:dyDescent="0.2">
      <c r="A1280" t="s">
        <v>5094</v>
      </c>
      <c r="B1280">
        <v>30361</v>
      </c>
      <c r="C1280" t="s">
        <v>4372</v>
      </c>
      <c r="D1280" t="s">
        <v>3021</v>
      </c>
      <c r="E1280" t="s">
        <v>4440</v>
      </c>
      <c r="F1280" t="s">
        <v>3020</v>
      </c>
      <c r="G1280" t="s">
        <v>7470</v>
      </c>
      <c r="H1280" t="s">
        <v>2993</v>
      </c>
      <c r="I1280" t="s">
        <v>3021</v>
      </c>
    </row>
    <row r="1281" spans="1:9" x14ac:dyDescent="0.2">
      <c r="A1281" t="s">
        <v>5142</v>
      </c>
      <c r="B1281">
        <v>30362</v>
      </c>
      <c r="C1281" t="s">
        <v>4372</v>
      </c>
      <c r="D1281" t="s">
        <v>3023</v>
      </c>
      <c r="E1281" t="s">
        <v>4440</v>
      </c>
      <c r="F1281" t="s">
        <v>3022</v>
      </c>
      <c r="G1281" t="s">
        <v>7471</v>
      </c>
      <c r="H1281" t="s">
        <v>2993</v>
      </c>
      <c r="I1281" t="s">
        <v>3023</v>
      </c>
    </row>
    <row r="1282" spans="1:9" x14ac:dyDescent="0.2">
      <c r="A1282" t="s">
        <v>5189</v>
      </c>
      <c r="B1282">
        <v>30366</v>
      </c>
      <c r="C1282" t="s">
        <v>4372</v>
      </c>
      <c r="D1282" t="s">
        <v>3025</v>
      </c>
      <c r="E1282" t="s">
        <v>4440</v>
      </c>
      <c r="F1282" t="s">
        <v>3024</v>
      </c>
      <c r="G1282" t="s">
        <v>7472</v>
      </c>
      <c r="H1282" t="s">
        <v>2993</v>
      </c>
      <c r="I1282" t="s">
        <v>3025</v>
      </c>
    </row>
    <row r="1283" spans="1:9" x14ac:dyDescent="0.2">
      <c r="A1283" t="s">
        <v>5236</v>
      </c>
      <c r="B1283">
        <v>30381</v>
      </c>
      <c r="C1283" t="s">
        <v>4372</v>
      </c>
      <c r="D1283" t="s">
        <v>2112</v>
      </c>
      <c r="E1283" t="s">
        <v>4440</v>
      </c>
      <c r="F1283" t="s">
        <v>3026</v>
      </c>
      <c r="G1283" t="s">
        <v>7473</v>
      </c>
      <c r="H1283" t="s">
        <v>2993</v>
      </c>
      <c r="I1283" t="s">
        <v>2112</v>
      </c>
    </row>
    <row r="1284" spans="1:9" x14ac:dyDescent="0.2">
      <c r="A1284" t="s">
        <v>5282</v>
      </c>
      <c r="B1284">
        <v>30382</v>
      </c>
      <c r="C1284" t="s">
        <v>4372</v>
      </c>
      <c r="D1284" t="s">
        <v>772</v>
      </c>
      <c r="E1284" t="s">
        <v>4440</v>
      </c>
      <c r="F1284" t="s">
        <v>3027</v>
      </c>
      <c r="G1284" t="s">
        <v>7474</v>
      </c>
      <c r="H1284" t="s">
        <v>2993</v>
      </c>
      <c r="I1284" t="s">
        <v>772</v>
      </c>
    </row>
    <row r="1285" spans="1:9" x14ac:dyDescent="0.2">
      <c r="A1285" t="s">
        <v>5327</v>
      </c>
      <c r="B1285">
        <v>30383</v>
      </c>
      <c r="C1285" t="s">
        <v>4372</v>
      </c>
      <c r="D1285" t="s">
        <v>3029</v>
      </c>
      <c r="E1285" t="s">
        <v>4440</v>
      </c>
      <c r="F1285" t="s">
        <v>3028</v>
      </c>
      <c r="G1285" t="s">
        <v>7475</v>
      </c>
      <c r="H1285" t="s">
        <v>2993</v>
      </c>
      <c r="I1285" t="s">
        <v>3029</v>
      </c>
    </row>
    <row r="1286" spans="1:9" x14ac:dyDescent="0.2">
      <c r="A1286" t="s">
        <v>5369</v>
      </c>
      <c r="B1286">
        <v>30390</v>
      </c>
      <c r="C1286" t="s">
        <v>4372</v>
      </c>
      <c r="D1286" t="s">
        <v>3031</v>
      </c>
      <c r="E1286" t="s">
        <v>4440</v>
      </c>
      <c r="F1286" t="s">
        <v>3030</v>
      </c>
      <c r="G1286" t="s">
        <v>7476</v>
      </c>
      <c r="H1286" t="s">
        <v>2993</v>
      </c>
      <c r="I1286" t="s">
        <v>3031</v>
      </c>
    </row>
    <row r="1287" spans="1:9" x14ac:dyDescent="0.2">
      <c r="A1287" t="s">
        <v>5408</v>
      </c>
      <c r="B1287">
        <v>30391</v>
      </c>
      <c r="C1287" t="s">
        <v>4372</v>
      </c>
      <c r="D1287" t="s">
        <v>3033</v>
      </c>
      <c r="E1287" t="s">
        <v>4440</v>
      </c>
      <c r="F1287" t="s">
        <v>3032</v>
      </c>
      <c r="G1287" t="s">
        <v>7477</v>
      </c>
      <c r="H1287" t="s">
        <v>2993</v>
      </c>
      <c r="I1287" t="s">
        <v>3033</v>
      </c>
    </row>
    <row r="1288" spans="1:9" x14ac:dyDescent="0.2">
      <c r="A1288" t="s">
        <v>5445</v>
      </c>
      <c r="B1288">
        <v>30392</v>
      </c>
      <c r="C1288" t="s">
        <v>4372</v>
      </c>
      <c r="D1288" t="s">
        <v>3035</v>
      </c>
      <c r="E1288" t="s">
        <v>4440</v>
      </c>
      <c r="F1288" t="s">
        <v>3034</v>
      </c>
      <c r="G1288" t="s">
        <v>7478</v>
      </c>
      <c r="H1288" t="s">
        <v>2993</v>
      </c>
      <c r="I1288" t="s">
        <v>3035</v>
      </c>
    </row>
    <row r="1289" spans="1:9" x14ac:dyDescent="0.2">
      <c r="A1289" t="s">
        <v>5481</v>
      </c>
      <c r="B1289">
        <v>30401</v>
      </c>
      <c r="C1289" t="s">
        <v>4372</v>
      </c>
      <c r="D1289" t="s">
        <v>3037</v>
      </c>
      <c r="E1289" t="s">
        <v>4440</v>
      </c>
      <c r="F1289" t="s">
        <v>3036</v>
      </c>
      <c r="G1289" t="s">
        <v>7479</v>
      </c>
      <c r="H1289" t="s">
        <v>2993</v>
      </c>
      <c r="I1289" t="s">
        <v>3037</v>
      </c>
    </row>
    <row r="1290" spans="1:9" x14ac:dyDescent="0.2">
      <c r="A1290" t="s">
        <v>5517</v>
      </c>
      <c r="B1290">
        <v>30404</v>
      </c>
      <c r="C1290" t="s">
        <v>4372</v>
      </c>
      <c r="D1290" t="s">
        <v>3039</v>
      </c>
      <c r="E1290" t="s">
        <v>4440</v>
      </c>
      <c r="F1290" t="s">
        <v>3038</v>
      </c>
      <c r="G1290" t="s">
        <v>7480</v>
      </c>
      <c r="H1290" t="s">
        <v>2993</v>
      </c>
      <c r="I1290" t="s">
        <v>3039</v>
      </c>
    </row>
    <row r="1291" spans="1:9" x14ac:dyDescent="0.2">
      <c r="A1291" t="s">
        <v>5552</v>
      </c>
      <c r="B1291">
        <v>30406</v>
      </c>
      <c r="C1291" t="s">
        <v>4372</v>
      </c>
      <c r="D1291" t="s">
        <v>3041</v>
      </c>
      <c r="E1291" t="s">
        <v>4440</v>
      </c>
      <c r="F1291" t="s">
        <v>3040</v>
      </c>
      <c r="G1291" t="s">
        <v>7481</v>
      </c>
      <c r="H1291" t="s">
        <v>2993</v>
      </c>
      <c r="I1291" t="s">
        <v>3041</v>
      </c>
    </row>
    <row r="1292" spans="1:9" x14ac:dyDescent="0.2">
      <c r="A1292" t="s">
        <v>5584</v>
      </c>
      <c r="B1292">
        <v>30421</v>
      </c>
      <c r="C1292" t="s">
        <v>4372</v>
      </c>
      <c r="D1292" t="s">
        <v>3043</v>
      </c>
      <c r="E1292" t="s">
        <v>4440</v>
      </c>
      <c r="F1292" t="s">
        <v>3042</v>
      </c>
      <c r="G1292" t="s">
        <v>7482</v>
      </c>
      <c r="H1292" t="s">
        <v>2993</v>
      </c>
      <c r="I1292" t="s">
        <v>3043</v>
      </c>
    </row>
    <row r="1293" spans="1:9" x14ac:dyDescent="0.2">
      <c r="A1293" t="s">
        <v>5615</v>
      </c>
      <c r="B1293">
        <v>30422</v>
      </c>
      <c r="C1293" t="s">
        <v>4372</v>
      </c>
      <c r="D1293" t="s">
        <v>3045</v>
      </c>
      <c r="E1293" t="s">
        <v>4440</v>
      </c>
      <c r="F1293" t="s">
        <v>3044</v>
      </c>
      <c r="G1293" t="s">
        <v>7483</v>
      </c>
      <c r="H1293" t="s">
        <v>2993</v>
      </c>
      <c r="I1293" t="s">
        <v>3045</v>
      </c>
    </row>
    <row r="1294" spans="1:9" x14ac:dyDescent="0.2">
      <c r="A1294" t="s">
        <v>5644</v>
      </c>
      <c r="B1294">
        <v>30424</v>
      </c>
      <c r="C1294" t="s">
        <v>4372</v>
      </c>
      <c r="D1294" t="s">
        <v>3047</v>
      </c>
      <c r="E1294" t="s">
        <v>4440</v>
      </c>
      <c r="F1294" t="s">
        <v>3046</v>
      </c>
      <c r="G1294" t="s">
        <v>7484</v>
      </c>
      <c r="H1294" t="s">
        <v>2993</v>
      </c>
      <c r="I1294" t="s">
        <v>3047</v>
      </c>
    </row>
    <row r="1295" spans="1:9" x14ac:dyDescent="0.2">
      <c r="A1295" t="s">
        <v>5672</v>
      </c>
      <c r="B1295">
        <v>30427</v>
      </c>
      <c r="C1295" t="s">
        <v>4372</v>
      </c>
      <c r="D1295" t="s">
        <v>3049</v>
      </c>
      <c r="E1295" t="s">
        <v>4440</v>
      </c>
      <c r="F1295" t="s">
        <v>3048</v>
      </c>
      <c r="G1295" t="s">
        <v>7485</v>
      </c>
      <c r="H1295" t="s">
        <v>2993</v>
      </c>
      <c r="I1295" t="s">
        <v>3049</v>
      </c>
    </row>
    <row r="1296" spans="1:9" x14ac:dyDescent="0.2">
      <c r="A1296" t="s">
        <v>5699</v>
      </c>
      <c r="B1296">
        <v>30428</v>
      </c>
      <c r="C1296" t="s">
        <v>4372</v>
      </c>
      <c r="D1296" t="s">
        <v>3051</v>
      </c>
      <c r="E1296" t="s">
        <v>4440</v>
      </c>
      <c r="F1296" t="s">
        <v>3050</v>
      </c>
      <c r="G1296" t="s">
        <v>7486</v>
      </c>
      <c r="H1296" t="s">
        <v>2993</v>
      </c>
      <c r="I1296" t="s">
        <v>3051</v>
      </c>
    </row>
    <row r="1297" spans="1:9" x14ac:dyDescent="0.2">
      <c r="A1297" t="s">
        <v>4422</v>
      </c>
      <c r="B1297">
        <v>31000</v>
      </c>
      <c r="C1297" t="s">
        <v>4373</v>
      </c>
      <c r="D1297" t="s">
        <v>3053</v>
      </c>
      <c r="E1297" t="s">
        <v>4391</v>
      </c>
      <c r="F1297" t="s">
        <v>3052</v>
      </c>
      <c r="G1297" t="s">
        <v>7487</v>
      </c>
      <c r="H1297" t="s">
        <v>3053</v>
      </c>
    </row>
    <row r="1298" spans="1:9" x14ac:dyDescent="0.2">
      <c r="A1298" t="s">
        <v>4471</v>
      </c>
      <c r="B1298">
        <v>31201</v>
      </c>
      <c r="C1298" t="s">
        <v>4373</v>
      </c>
      <c r="D1298" t="s">
        <v>3055</v>
      </c>
      <c r="E1298" t="s">
        <v>4440</v>
      </c>
      <c r="F1298" t="s">
        <v>3054</v>
      </c>
      <c r="G1298" t="s">
        <v>7488</v>
      </c>
      <c r="H1298" t="s">
        <v>3053</v>
      </c>
      <c r="I1298" t="s">
        <v>3055</v>
      </c>
    </row>
    <row r="1299" spans="1:9" x14ac:dyDescent="0.2">
      <c r="A1299" t="s">
        <v>4519</v>
      </c>
      <c r="B1299">
        <v>31202</v>
      </c>
      <c r="C1299" t="s">
        <v>4373</v>
      </c>
      <c r="D1299" t="s">
        <v>3057</v>
      </c>
      <c r="E1299" t="s">
        <v>4440</v>
      </c>
      <c r="F1299" t="s">
        <v>3056</v>
      </c>
      <c r="G1299" t="s">
        <v>7489</v>
      </c>
      <c r="H1299" t="s">
        <v>3053</v>
      </c>
      <c r="I1299" t="s">
        <v>3057</v>
      </c>
    </row>
    <row r="1300" spans="1:9" x14ac:dyDescent="0.2">
      <c r="A1300" t="s">
        <v>4567</v>
      </c>
      <c r="B1300">
        <v>31203</v>
      </c>
      <c r="C1300" t="s">
        <v>4373</v>
      </c>
      <c r="D1300" t="s">
        <v>3059</v>
      </c>
      <c r="E1300" t="s">
        <v>4440</v>
      </c>
      <c r="F1300" t="s">
        <v>3058</v>
      </c>
      <c r="G1300" t="s">
        <v>7490</v>
      </c>
      <c r="H1300" t="s">
        <v>3053</v>
      </c>
      <c r="I1300" t="s">
        <v>3059</v>
      </c>
    </row>
    <row r="1301" spans="1:9" x14ac:dyDescent="0.2">
      <c r="A1301" t="s">
        <v>4615</v>
      </c>
      <c r="B1301">
        <v>31204</v>
      </c>
      <c r="C1301" t="s">
        <v>4373</v>
      </c>
      <c r="D1301" t="s">
        <v>3061</v>
      </c>
      <c r="E1301" t="s">
        <v>4440</v>
      </c>
      <c r="F1301" t="s">
        <v>3060</v>
      </c>
      <c r="G1301" t="s">
        <v>7491</v>
      </c>
      <c r="H1301" t="s">
        <v>3053</v>
      </c>
      <c r="I1301" t="s">
        <v>3061</v>
      </c>
    </row>
    <row r="1302" spans="1:9" x14ac:dyDescent="0.2">
      <c r="A1302" t="s">
        <v>4663</v>
      </c>
      <c r="B1302">
        <v>31302</v>
      </c>
      <c r="C1302" t="s">
        <v>4373</v>
      </c>
      <c r="D1302" t="s">
        <v>3063</v>
      </c>
      <c r="E1302" t="s">
        <v>4440</v>
      </c>
      <c r="F1302" t="s">
        <v>3062</v>
      </c>
      <c r="G1302" t="s">
        <v>7492</v>
      </c>
      <c r="H1302" t="s">
        <v>3053</v>
      </c>
      <c r="I1302" t="s">
        <v>3063</v>
      </c>
    </row>
    <row r="1303" spans="1:9" x14ac:dyDescent="0.2">
      <c r="A1303" t="s">
        <v>4711</v>
      </c>
      <c r="B1303">
        <v>31325</v>
      </c>
      <c r="C1303" t="s">
        <v>4373</v>
      </c>
      <c r="D1303" t="s">
        <v>3065</v>
      </c>
      <c r="E1303" t="s">
        <v>4440</v>
      </c>
      <c r="F1303" t="s">
        <v>3064</v>
      </c>
      <c r="G1303" t="s">
        <v>7493</v>
      </c>
      <c r="H1303" t="s">
        <v>3053</v>
      </c>
      <c r="I1303" t="s">
        <v>3065</v>
      </c>
    </row>
    <row r="1304" spans="1:9" x14ac:dyDescent="0.2">
      <c r="A1304" t="s">
        <v>4759</v>
      </c>
      <c r="B1304">
        <v>31328</v>
      </c>
      <c r="C1304" t="s">
        <v>4373</v>
      </c>
      <c r="D1304" t="s">
        <v>3067</v>
      </c>
      <c r="E1304" t="s">
        <v>4440</v>
      </c>
      <c r="F1304" t="s">
        <v>3066</v>
      </c>
      <c r="G1304" t="s">
        <v>7494</v>
      </c>
      <c r="H1304" t="s">
        <v>3053</v>
      </c>
      <c r="I1304" t="s">
        <v>3067</v>
      </c>
    </row>
    <row r="1305" spans="1:9" x14ac:dyDescent="0.2">
      <c r="A1305" t="s">
        <v>4807</v>
      </c>
      <c r="B1305">
        <v>31329</v>
      </c>
      <c r="C1305" t="s">
        <v>4373</v>
      </c>
      <c r="D1305" t="s">
        <v>3069</v>
      </c>
      <c r="E1305" t="s">
        <v>4440</v>
      </c>
      <c r="F1305" t="s">
        <v>3068</v>
      </c>
      <c r="G1305" t="s">
        <v>7495</v>
      </c>
      <c r="H1305" t="s">
        <v>3053</v>
      </c>
      <c r="I1305" t="s">
        <v>3069</v>
      </c>
    </row>
    <row r="1306" spans="1:9" x14ac:dyDescent="0.2">
      <c r="A1306" t="s">
        <v>4855</v>
      </c>
      <c r="B1306">
        <v>31364</v>
      </c>
      <c r="C1306" t="s">
        <v>4373</v>
      </c>
      <c r="D1306" t="s">
        <v>3071</v>
      </c>
      <c r="E1306" t="s">
        <v>4440</v>
      </c>
      <c r="F1306" t="s">
        <v>3070</v>
      </c>
      <c r="G1306" t="s">
        <v>7496</v>
      </c>
      <c r="H1306" t="s">
        <v>3053</v>
      </c>
      <c r="I1306" t="s">
        <v>3071</v>
      </c>
    </row>
    <row r="1307" spans="1:9" x14ac:dyDescent="0.2">
      <c r="A1307" t="s">
        <v>4903</v>
      </c>
      <c r="B1307">
        <v>31370</v>
      </c>
      <c r="C1307" t="s">
        <v>4373</v>
      </c>
      <c r="D1307" t="s">
        <v>3073</v>
      </c>
      <c r="E1307" t="s">
        <v>4440</v>
      </c>
      <c r="F1307" t="s">
        <v>3072</v>
      </c>
      <c r="G1307" t="s">
        <v>7497</v>
      </c>
      <c r="H1307" t="s">
        <v>3053</v>
      </c>
      <c r="I1307" t="s">
        <v>3073</v>
      </c>
    </row>
    <row r="1308" spans="1:9" x14ac:dyDescent="0.2">
      <c r="A1308" t="s">
        <v>4951</v>
      </c>
      <c r="B1308">
        <v>31371</v>
      </c>
      <c r="C1308" t="s">
        <v>4373</v>
      </c>
      <c r="D1308" t="s">
        <v>3075</v>
      </c>
      <c r="E1308" t="s">
        <v>4440</v>
      </c>
      <c r="F1308" t="s">
        <v>3074</v>
      </c>
      <c r="G1308" t="s">
        <v>7498</v>
      </c>
      <c r="H1308" t="s">
        <v>3053</v>
      </c>
      <c r="I1308" t="s">
        <v>3075</v>
      </c>
    </row>
    <row r="1309" spans="1:9" x14ac:dyDescent="0.2">
      <c r="A1309" t="s">
        <v>4999</v>
      </c>
      <c r="B1309">
        <v>31372</v>
      </c>
      <c r="C1309" t="s">
        <v>4373</v>
      </c>
      <c r="D1309" t="s">
        <v>3077</v>
      </c>
      <c r="E1309" t="s">
        <v>4440</v>
      </c>
      <c r="F1309" t="s">
        <v>3076</v>
      </c>
      <c r="G1309" t="s">
        <v>7499</v>
      </c>
      <c r="H1309" t="s">
        <v>3053</v>
      </c>
      <c r="I1309" t="s">
        <v>3077</v>
      </c>
    </row>
    <row r="1310" spans="1:9" x14ac:dyDescent="0.2">
      <c r="A1310" t="s">
        <v>5047</v>
      </c>
      <c r="B1310">
        <v>31384</v>
      </c>
      <c r="C1310" t="s">
        <v>4373</v>
      </c>
      <c r="D1310" t="s">
        <v>3079</v>
      </c>
      <c r="E1310" t="s">
        <v>4440</v>
      </c>
      <c r="F1310" t="s">
        <v>3078</v>
      </c>
      <c r="G1310" t="s">
        <v>7500</v>
      </c>
      <c r="H1310" t="s">
        <v>3053</v>
      </c>
      <c r="I1310" t="s">
        <v>3079</v>
      </c>
    </row>
    <row r="1311" spans="1:9" x14ac:dyDescent="0.2">
      <c r="A1311" t="s">
        <v>5095</v>
      </c>
      <c r="B1311">
        <v>31386</v>
      </c>
      <c r="C1311" t="s">
        <v>4373</v>
      </c>
      <c r="D1311" t="s">
        <v>3081</v>
      </c>
      <c r="E1311" t="s">
        <v>4440</v>
      </c>
      <c r="F1311" t="s">
        <v>3080</v>
      </c>
      <c r="G1311" t="s">
        <v>7501</v>
      </c>
      <c r="H1311" t="s">
        <v>3053</v>
      </c>
      <c r="I1311" t="s">
        <v>3081</v>
      </c>
    </row>
    <row r="1312" spans="1:9" x14ac:dyDescent="0.2">
      <c r="A1312" t="s">
        <v>5143</v>
      </c>
      <c r="B1312">
        <v>31389</v>
      </c>
      <c r="C1312" t="s">
        <v>4373</v>
      </c>
      <c r="D1312" t="s">
        <v>920</v>
      </c>
      <c r="E1312" t="s">
        <v>4440</v>
      </c>
      <c r="F1312" t="s">
        <v>3082</v>
      </c>
      <c r="G1312" t="s">
        <v>7502</v>
      </c>
      <c r="H1312" t="s">
        <v>3053</v>
      </c>
      <c r="I1312" t="s">
        <v>920</v>
      </c>
    </row>
    <row r="1313" spans="1:9" x14ac:dyDescent="0.2">
      <c r="A1313" t="s">
        <v>5190</v>
      </c>
      <c r="B1313">
        <v>31390</v>
      </c>
      <c r="C1313" t="s">
        <v>4373</v>
      </c>
      <c r="D1313" t="s">
        <v>3084</v>
      </c>
      <c r="E1313" t="s">
        <v>4440</v>
      </c>
      <c r="F1313" t="s">
        <v>3083</v>
      </c>
      <c r="G1313" t="s">
        <v>7503</v>
      </c>
      <c r="H1313" t="s">
        <v>3053</v>
      </c>
      <c r="I1313" t="s">
        <v>3084</v>
      </c>
    </row>
    <row r="1314" spans="1:9" x14ac:dyDescent="0.2">
      <c r="A1314" t="s">
        <v>5237</v>
      </c>
      <c r="B1314">
        <v>31401</v>
      </c>
      <c r="C1314" t="s">
        <v>4373</v>
      </c>
      <c r="D1314" t="s">
        <v>3086</v>
      </c>
      <c r="E1314" t="s">
        <v>4440</v>
      </c>
      <c r="F1314" t="s">
        <v>3085</v>
      </c>
      <c r="G1314" t="s">
        <v>7504</v>
      </c>
      <c r="H1314" t="s">
        <v>3053</v>
      </c>
      <c r="I1314" t="s">
        <v>3086</v>
      </c>
    </row>
    <row r="1315" spans="1:9" x14ac:dyDescent="0.2">
      <c r="A1315" t="s">
        <v>5283</v>
      </c>
      <c r="B1315">
        <v>31402</v>
      </c>
      <c r="C1315" t="s">
        <v>4373</v>
      </c>
      <c r="D1315" t="s">
        <v>2678</v>
      </c>
      <c r="E1315" t="s">
        <v>4440</v>
      </c>
      <c r="F1315" t="s">
        <v>3087</v>
      </c>
      <c r="G1315" t="s">
        <v>7505</v>
      </c>
      <c r="H1315" t="s">
        <v>3053</v>
      </c>
      <c r="I1315" t="s">
        <v>2678</v>
      </c>
    </row>
    <row r="1316" spans="1:9" x14ac:dyDescent="0.2">
      <c r="A1316" t="s">
        <v>5328</v>
      </c>
      <c r="B1316">
        <v>31403</v>
      </c>
      <c r="C1316" t="s">
        <v>4373</v>
      </c>
      <c r="D1316" t="s">
        <v>3089</v>
      </c>
      <c r="E1316" t="s">
        <v>4440</v>
      </c>
      <c r="F1316" t="s">
        <v>3088</v>
      </c>
      <c r="G1316" t="s">
        <v>7506</v>
      </c>
      <c r="H1316" t="s">
        <v>3053</v>
      </c>
      <c r="I1316" t="s">
        <v>3089</v>
      </c>
    </row>
    <row r="1317" spans="1:9" x14ac:dyDescent="0.2">
      <c r="A1317" t="s">
        <v>4423</v>
      </c>
      <c r="B1317">
        <v>32000</v>
      </c>
      <c r="C1317" t="s">
        <v>4374</v>
      </c>
      <c r="D1317" t="s">
        <v>3091</v>
      </c>
      <c r="E1317" t="s">
        <v>4391</v>
      </c>
      <c r="F1317" t="s">
        <v>3090</v>
      </c>
      <c r="G1317" t="s">
        <v>7507</v>
      </c>
      <c r="H1317" t="s">
        <v>3091</v>
      </c>
    </row>
    <row r="1318" spans="1:9" x14ac:dyDescent="0.2">
      <c r="A1318" t="s">
        <v>4472</v>
      </c>
      <c r="B1318">
        <v>32201</v>
      </c>
      <c r="C1318" t="s">
        <v>4374</v>
      </c>
      <c r="D1318" t="s">
        <v>3093</v>
      </c>
      <c r="E1318" t="s">
        <v>4440</v>
      </c>
      <c r="F1318" t="s">
        <v>3092</v>
      </c>
      <c r="G1318" t="s">
        <v>7508</v>
      </c>
      <c r="H1318" t="s">
        <v>3091</v>
      </c>
      <c r="I1318" t="s">
        <v>3093</v>
      </c>
    </row>
    <row r="1319" spans="1:9" x14ac:dyDescent="0.2">
      <c r="A1319" t="s">
        <v>4520</v>
      </c>
      <c r="B1319">
        <v>32202</v>
      </c>
      <c r="C1319" t="s">
        <v>4374</v>
      </c>
      <c r="D1319" t="s">
        <v>3095</v>
      </c>
      <c r="E1319" t="s">
        <v>4440</v>
      </c>
      <c r="F1319" t="s">
        <v>3094</v>
      </c>
      <c r="G1319" t="s">
        <v>7509</v>
      </c>
      <c r="H1319" t="s">
        <v>3091</v>
      </c>
      <c r="I1319" t="s">
        <v>3095</v>
      </c>
    </row>
    <row r="1320" spans="1:9" x14ac:dyDescent="0.2">
      <c r="A1320" t="s">
        <v>4568</v>
      </c>
      <c r="B1320">
        <v>32203</v>
      </c>
      <c r="C1320" t="s">
        <v>4374</v>
      </c>
      <c r="D1320" t="s">
        <v>3097</v>
      </c>
      <c r="E1320" t="s">
        <v>4440</v>
      </c>
      <c r="F1320" t="s">
        <v>3096</v>
      </c>
      <c r="G1320" t="s">
        <v>7510</v>
      </c>
      <c r="H1320" t="s">
        <v>3091</v>
      </c>
      <c r="I1320" t="s">
        <v>3097</v>
      </c>
    </row>
    <row r="1321" spans="1:9" x14ac:dyDescent="0.2">
      <c r="A1321" t="s">
        <v>4616</v>
      </c>
      <c r="B1321">
        <v>32204</v>
      </c>
      <c r="C1321" t="s">
        <v>4374</v>
      </c>
      <c r="D1321" t="s">
        <v>3099</v>
      </c>
      <c r="E1321" t="s">
        <v>4440</v>
      </c>
      <c r="F1321" t="s">
        <v>3098</v>
      </c>
      <c r="G1321" t="s">
        <v>7511</v>
      </c>
      <c r="H1321" t="s">
        <v>3091</v>
      </c>
      <c r="I1321" t="s">
        <v>3099</v>
      </c>
    </row>
    <row r="1322" spans="1:9" x14ac:dyDescent="0.2">
      <c r="A1322" t="s">
        <v>4664</v>
      </c>
      <c r="B1322">
        <v>32205</v>
      </c>
      <c r="C1322" t="s">
        <v>4374</v>
      </c>
      <c r="D1322" t="s">
        <v>3101</v>
      </c>
      <c r="E1322" t="s">
        <v>4440</v>
      </c>
      <c r="F1322" t="s">
        <v>3100</v>
      </c>
      <c r="G1322" t="s">
        <v>7512</v>
      </c>
      <c r="H1322" t="s">
        <v>3091</v>
      </c>
      <c r="I1322" t="s">
        <v>3101</v>
      </c>
    </row>
    <row r="1323" spans="1:9" x14ac:dyDescent="0.2">
      <c r="A1323" t="s">
        <v>4712</v>
      </c>
      <c r="B1323">
        <v>32206</v>
      </c>
      <c r="C1323" t="s">
        <v>4374</v>
      </c>
      <c r="D1323" t="s">
        <v>3103</v>
      </c>
      <c r="E1323" t="s">
        <v>4440</v>
      </c>
      <c r="F1323" t="s">
        <v>3102</v>
      </c>
      <c r="G1323" t="s">
        <v>7513</v>
      </c>
      <c r="H1323" t="s">
        <v>3091</v>
      </c>
      <c r="I1323" t="s">
        <v>3103</v>
      </c>
    </row>
    <row r="1324" spans="1:9" x14ac:dyDescent="0.2">
      <c r="A1324" t="s">
        <v>4760</v>
      </c>
      <c r="B1324">
        <v>32207</v>
      </c>
      <c r="C1324" t="s">
        <v>4374</v>
      </c>
      <c r="D1324" t="s">
        <v>3105</v>
      </c>
      <c r="E1324" t="s">
        <v>4440</v>
      </c>
      <c r="F1324" t="s">
        <v>3104</v>
      </c>
      <c r="G1324" t="s">
        <v>7514</v>
      </c>
      <c r="H1324" t="s">
        <v>3091</v>
      </c>
      <c r="I1324" t="s">
        <v>3105</v>
      </c>
    </row>
    <row r="1325" spans="1:9" x14ac:dyDescent="0.2">
      <c r="A1325" t="s">
        <v>4808</v>
      </c>
      <c r="B1325">
        <v>32209</v>
      </c>
      <c r="C1325" t="s">
        <v>4374</v>
      </c>
      <c r="D1325" t="s">
        <v>3107</v>
      </c>
      <c r="E1325" t="s">
        <v>4440</v>
      </c>
      <c r="F1325" t="s">
        <v>3106</v>
      </c>
      <c r="G1325" t="s">
        <v>7515</v>
      </c>
      <c r="H1325" t="s">
        <v>3091</v>
      </c>
      <c r="I1325" t="s">
        <v>3107</v>
      </c>
    </row>
    <row r="1326" spans="1:9" x14ac:dyDescent="0.2">
      <c r="A1326" t="s">
        <v>4856</v>
      </c>
      <c r="B1326">
        <v>32343</v>
      </c>
      <c r="C1326" t="s">
        <v>4374</v>
      </c>
      <c r="D1326" t="s">
        <v>3109</v>
      </c>
      <c r="E1326" t="s">
        <v>4440</v>
      </c>
      <c r="F1326" t="s">
        <v>3108</v>
      </c>
      <c r="G1326" t="s">
        <v>7516</v>
      </c>
      <c r="H1326" t="s">
        <v>3091</v>
      </c>
      <c r="I1326" t="s">
        <v>3109</v>
      </c>
    </row>
    <row r="1327" spans="1:9" x14ac:dyDescent="0.2">
      <c r="A1327" t="s">
        <v>4904</v>
      </c>
      <c r="B1327">
        <v>32386</v>
      </c>
      <c r="C1327" t="s">
        <v>4374</v>
      </c>
      <c r="D1327" t="s">
        <v>3111</v>
      </c>
      <c r="E1327" t="s">
        <v>4440</v>
      </c>
      <c r="F1327" t="s">
        <v>3110</v>
      </c>
      <c r="G1327" t="s">
        <v>7517</v>
      </c>
      <c r="H1327" t="s">
        <v>3091</v>
      </c>
      <c r="I1327" t="s">
        <v>3111</v>
      </c>
    </row>
    <row r="1328" spans="1:9" x14ac:dyDescent="0.2">
      <c r="A1328" t="s">
        <v>4952</v>
      </c>
      <c r="B1328">
        <v>32441</v>
      </c>
      <c r="C1328" t="s">
        <v>4374</v>
      </c>
      <c r="D1328" t="s">
        <v>3113</v>
      </c>
      <c r="E1328" t="s">
        <v>4440</v>
      </c>
      <c r="F1328" t="s">
        <v>3112</v>
      </c>
      <c r="G1328" t="s">
        <v>7518</v>
      </c>
      <c r="H1328" t="s">
        <v>3091</v>
      </c>
      <c r="I1328" t="s">
        <v>3113</v>
      </c>
    </row>
    <row r="1329" spans="1:9" x14ac:dyDescent="0.2">
      <c r="A1329" t="s">
        <v>5000</v>
      </c>
      <c r="B1329">
        <v>32448</v>
      </c>
      <c r="C1329" t="s">
        <v>4374</v>
      </c>
      <c r="D1329" t="s">
        <v>1112</v>
      </c>
      <c r="E1329" t="s">
        <v>4440</v>
      </c>
      <c r="F1329" t="s">
        <v>3114</v>
      </c>
      <c r="G1329" t="s">
        <v>7519</v>
      </c>
      <c r="H1329" t="s">
        <v>3091</v>
      </c>
      <c r="I1329" t="s">
        <v>1112</v>
      </c>
    </row>
    <row r="1330" spans="1:9" x14ac:dyDescent="0.2">
      <c r="A1330" t="s">
        <v>5048</v>
      </c>
      <c r="B1330">
        <v>32449</v>
      </c>
      <c r="C1330" t="s">
        <v>4374</v>
      </c>
      <c r="D1330" t="s">
        <v>3116</v>
      </c>
      <c r="E1330" t="s">
        <v>4440</v>
      </c>
      <c r="F1330" t="s">
        <v>3115</v>
      </c>
      <c r="G1330" t="s">
        <v>7520</v>
      </c>
      <c r="H1330" t="s">
        <v>3091</v>
      </c>
      <c r="I1330" t="s">
        <v>3116</v>
      </c>
    </row>
    <row r="1331" spans="1:9" x14ac:dyDescent="0.2">
      <c r="A1331" t="s">
        <v>5096</v>
      </c>
      <c r="B1331">
        <v>32501</v>
      </c>
      <c r="C1331" t="s">
        <v>4374</v>
      </c>
      <c r="D1331" t="s">
        <v>3118</v>
      </c>
      <c r="E1331" t="s">
        <v>4440</v>
      </c>
      <c r="F1331" t="s">
        <v>3117</v>
      </c>
      <c r="G1331" t="s">
        <v>7521</v>
      </c>
      <c r="H1331" t="s">
        <v>3091</v>
      </c>
      <c r="I1331" t="s">
        <v>3118</v>
      </c>
    </row>
    <row r="1332" spans="1:9" x14ac:dyDescent="0.2">
      <c r="A1332" t="s">
        <v>5144</v>
      </c>
      <c r="B1332">
        <v>32505</v>
      </c>
      <c r="C1332" t="s">
        <v>4374</v>
      </c>
      <c r="D1332" t="s">
        <v>3120</v>
      </c>
      <c r="E1332" t="s">
        <v>4440</v>
      </c>
      <c r="F1332" t="s">
        <v>3119</v>
      </c>
      <c r="G1332" t="s">
        <v>7522</v>
      </c>
      <c r="H1332" t="s">
        <v>3091</v>
      </c>
      <c r="I1332" t="s">
        <v>3120</v>
      </c>
    </row>
    <row r="1333" spans="1:9" x14ac:dyDescent="0.2">
      <c r="A1333" t="s">
        <v>5191</v>
      </c>
      <c r="B1333">
        <v>32525</v>
      </c>
      <c r="C1333" t="s">
        <v>4374</v>
      </c>
      <c r="D1333" t="s">
        <v>3122</v>
      </c>
      <c r="E1333" t="s">
        <v>4440</v>
      </c>
      <c r="F1333" t="s">
        <v>3121</v>
      </c>
      <c r="G1333" t="s">
        <v>7523</v>
      </c>
      <c r="H1333" t="s">
        <v>3091</v>
      </c>
      <c r="I1333" t="s">
        <v>3122</v>
      </c>
    </row>
    <row r="1334" spans="1:9" x14ac:dyDescent="0.2">
      <c r="A1334" t="s">
        <v>5238</v>
      </c>
      <c r="B1334">
        <v>32526</v>
      </c>
      <c r="C1334" t="s">
        <v>4374</v>
      </c>
      <c r="D1334" t="s">
        <v>3124</v>
      </c>
      <c r="E1334" t="s">
        <v>4440</v>
      </c>
      <c r="F1334" t="s">
        <v>3123</v>
      </c>
      <c r="G1334" t="s">
        <v>7524</v>
      </c>
      <c r="H1334" t="s">
        <v>3091</v>
      </c>
      <c r="I1334" t="s">
        <v>3124</v>
      </c>
    </row>
    <row r="1335" spans="1:9" x14ac:dyDescent="0.2">
      <c r="A1335" t="s">
        <v>5284</v>
      </c>
      <c r="B1335">
        <v>32527</v>
      </c>
      <c r="C1335" t="s">
        <v>4374</v>
      </c>
      <c r="D1335" t="s">
        <v>3126</v>
      </c>
      <c r="E1335" t="s">
        <v>4440</v>
      </c>
      <c r="F1335" t="s">
        <v>3125</v>
      </c>
      <c r="G1335" t="s">
        <v>7525</v>
      </c>
      <c r="H1335" t="s">
        <v>3091</v>
      </c>
      <c r="I1335" t="s">
        <v>3126</v>
      </c>
    </row>
    <row r="1336" spans="1:9" x14ac:dyDescent="0.2">
      <c r="A1336" t="s">
        <v>5329</v>
      </c>
      <c r="B1336">
        <v>32528</v>
      </c>
      <c r="C1336" t="s">
        <v>4374</v>
      </c>
      <c r="D1336" t="s">
        <v>3128</v>
      </c>
      <c r="E1336" t="s">
        <v>4440</v>
      </c>
      <c r="F1336" t="s">
        <v>3127</v>
      </c>
      <c r="G1336" t="s">
        <v>7526</v>
      </c>
      <c r="H1336" t="s">
        <v>3091</v>
      </c>
      <c r="I1336" t="s">
        <v>3128</v>
      </c>
    </row>
    <row r="1337" spans="1:9" x14ac:dyDescent="0.2">
      <c r="A1337" t="s">
        <v>4424</v>
      </c>
      <c r="B1337">
        <v>33000</v>
      </c>
      <c r="C1337" t="s">
        <v>4375</v>
      </c>
      <c r="D1337" t="s">
        <v>3130</v>
      </c>
      <c r="E1337" t="s">
        <v>4391</v>
      </c>
      <c r="F1337" t="s">
        <v>3129</v>
      </c>
      <c r="G1337" t="s">
        <v>7527</v>
      </c>
      <c r="H1337" t="s">
        <v>3130</v>
      </c>
    </row>
    <row r="1338" spans="1:9" x14ac:dyDescent="0.2">
      <c r="A1338" t="s">
        <v>4473</v>
      </c>
      <c r="B1338">
        <v>33100</v>
      </c>
      <c r="C1338" t="s">
        <v>4375</v>
      </c>
      <c r="D1338" t="s">
        <v>3132</v>
      </c>
      <c r="E1338" t="s">
        <v>4440</v>
      </c>
      <c r="F1338" t="s">
        <v>3131</v>
      </c>
      <c r="G1338" t="s">
        <v>7528</v>
      </c>
      <c r="H1338" t="s">
        <v>3130</v>
      </c>
      <c r="I1338" t="s">
        <v>3132</v>
      </c>
    </row>
    <row r="1339" spans="1:9" x14ac:dyDescent="0.2">
      <c r="A1339" t="s">
        <v>4521</v>
      </c>
      <c r="B1339">
        <v>33202</v>
      </c>
      <c r="C1339" t="s">
        <v>4375</v>
      </c>
      <c r="D1339" t="s">
        <v>3134</v>
      </c>
      <c r="E1339" t="s">
        <v>4440</v>
      </c>
      <c r="F1339" t="s">
        <v>3133</v>
      </c>
      <c r="G1339" t="s">
        <v>7529</v>
      </c>
      <c r="H1339" t="s">
        <v>3130</v>
      </c>
      <c r="I1339" t="s">
        <v>3134</v>
      </c>
    </row>
    <row r="1340" spans="1:9" x14ac:dyDescent="0.2">
      <c r="A1340" t="s">
        <v>4569</v>
      </c>
      <c r="B1340">
        <v>33203</v>
      </c>
      <c r="C1340" t="s">
        <v>4375</v>
      </c>
      <c r="D1340" t="s">
        <v>3136</v>
      </c>
      <c r="E1340" t="s">
        <v>4440</v>
      </c>
      <c r="F1340" t="s">
        <v>3135</v>
      </c>
      <c r="G1340" t="s">
        <v>7530</v>
      </c>
      <c r="H1340" t="s">
        <v>3130</v>
      </c>
      <c r="I1340" t="s">
        <v>3136</v>
      </c>
    </row>
    <row r="1341" spans="1:9" x14ac:dyDescent="0.2">
      <c r="A1341" t="s">
        <v>4617</v>
      </c>
      <c r="B1341">
        <v>33204</v>
      </c>
      <c r="C1341" t="s">
        <v>4375</v>
      </c>
      <c r="D1341" t="s">
        <v>3138</v>
      </c>
      <c r="E1341" t="s">
        <v>4440</v>
      </c>
      <c r="F1341" t="s">
        <v>3137</v>
      </c>
      <c r="G1341" t="s">
        <v>7531</v>
      </c>
      <c r="H1341" t="s">
        <v>3130</v>
      </c>
      <c r="I1341" t="s">
        <v>3138</v>
      </c>
    </row>
    <row r="1342" spans="1:9" x14ac:dyDescent="0.2">
      <c r="A1342" t="s">
        <v>4665</v>
      </c>
      <c r="B1342">
        <v>33205</v>
      </c>
      <c r="C1342" t="s">
        <v>4375</v>
      </c>
      <c r="D1342" t="s">
        <v>3140</v>
      </c>
      <c r="E1342" t="s">
        <v>4440</v>
      </c>
      <c r="F1342" t="s">
        <v>3139</v>
      </c>
      <c r="G1342" t="s">
        <v>7532</v>
      </c>
      <c r="H1342" t="s">
        <v>3130</v>
      </c>
      <c r="I1342" t="s">
        <v>3140</v>
      </c>
    </row>
    <row r="1343" spans="1:9" x14ac:dyDescent="0.2">
      <c r="A1343" t="s">
        <v>4713</v>
      </c>
      <c r="B1343">
        <v>33207</v>
      </c>
      <c r="C1343" t="s">
        <v>4375</v>
      </c>
      <c r="D1343" t="s">
        <v>3142</v>
      </c>
      <c r="E1343" t="s">
        <v>4440</v>
      </c>
      <c r="F1343" t="s">
        <v>3141</v>
      </c>
      <c r="G1343" t="s">
        <v>7533</v>
      </c>
      <c r="H1343" t="s">
        <v>3130</v>
      </c>
      <c r="I1343" t="s">
        <v>3142</v>
      </c>
    </row>
    <row r="1344" spans="1:9" x14ac:dyDescent="0.2">
      <c r="A1344" t="s">
        <v>4761</v>
      </c>
      <c r="B1344">
        <v>33208</v>
      </c>
      <c r="C1344" t="s">
        <v>4375</v>
      </c>
      <c r="D1344" t="s">
        <v>3144</v>
      </c>
      <c r="E1344" t="s">
        <v>4440</v>
      </c>
      <c r="F1344" t="s">
        <v>3143</v>
      </c>
      <c r="G1344" t="s">
        <v>7534</v>
      </c>
      <c r="H1344" t="s">
        <v>3130</v>
      </c>
      <c r="I1344" t="s">
        <v>3144</v>
      </c>
    </row>
    <row r="1345" spans="1:9" x14ac:dyDescent="0.2">
      <c r="A1345" t="s">
        <v>4809</v>
      </c>
      <c r="B1345">
        <v>33209</v>
      </c>
      <c r="C1345" t="s">
        <v>4375</v>
      </c>
      <c r="D1345" t="s">
        <v>3146</v>
      </c>
      <c r="E1345" t="s">
        <v>4440</v>
      </c>
      <c r="F1345" t="s">
        <v>3145</v>
      </c>
      <c r="G1345" t="s">
        <v>7535</v>
      </c>
      <c r="H1345" t="s">
        <v>3130</v>
      </c>
      <c r="I1345" t="s">
        <v>3146</v>
      </c>
    </row>
    <row r="1346" spans="1:9" x14ac:dyDescent="0.2">
      <c r="A1346" t="s">
        <v>4857</v>
      </c>
      <c r="B1346">
        <v>33210</v>
      </c>
      <c r="C1346" t="s">
        <v>4375</v>
      </c>
      <c r="D1346" t="s">
        <v>3148</v>
      </c>
      <c r="E1346" t="s">
        <v>4440</v>
      </c>
      <c r="F1346" t="s">
        <v>3147</v>
      </c>
      <c r="G1346" t="s">
        <v>7536</v>
      </c>
      <c r="H1346" t="s">
        <v>3130</v>
      </c>
      <c r="I1346" t="s">
        <v>3148</v>
      </c>
    </row>
    <row r="1347" spans="1:9" x14ac:dyDescent="0.2">
      <c r="A1347" t="s">
        <v>4905</v>
      </c>
      <c r="B1347">
        <v>33211</v>
      </c>
      <c r="C1347" t="s">
        <v>4375</v>
      </c>
      <c r="D1347" t="s">
        <v>3150</v>
      </c>
      <c r="E1347" t="s">
        <v>4440</v>
      </c>
      <c r="F1347" t="s">
        <v>3149</v>
      </c>
      <c r="G1347" t="s">
        <v>7537</v>
      </c>
      <c r="H1347" t="s">
        <v>3130</v>
      </c>
      <c r="I1347" t="s">
        <v>3150</v>
      </c>
    </row>
    <row r="1348" spans="1:9" x14ac:dyDescent="0.2">
      <c r="A1348" t="s">
        <v>4953</v>
      </c>
      <c r="B1348">
        <v>33212</v>
      </c>
      <c r="C1348" t="s">
        <v>4375</v>
      </c>
      <c r="D1348" t="s">
        <v>3152</v>
      </c>
      <c r="E1348" t="s">
        <v>4440</v>
      </c>
      <c r="F1348" t="s">
        <v>3151</v>
      </c>
      <c r="G1348" t="s">
        <v>7538</v>
      </c>
      <c r="H1348" t="s">
        <v>3130</v>
      </c>
      <c r="I1348" t="s">
        <v>3152</v>
      </c>
    </row>
    <row r="1349" spans="1:9" x14ac:dyDescent="0.2">
      <c r="A1349" t="s">
        <v>5001</v>
      </c>
      <c r="B1349">
        <v>33213</v>
      </c>
      <c r="C1349" t="s">
        <v>4375</v>
      </c>
      <c r="D1349" t="s">
        <v>3154</v>
      </c>
      <c r="E1349" t="s">
        <v>4440</v>
      </c>
      <c r="F1349" t="s">
        <v>3153</v>
      </c>
      <c r="G1349" t="s">
        <v>7539</v>
      </c>
      <c r="H1349" t="s">
        <v>3130</v>
      </c>
      <c r="I1349" t="s">
        <v>3154</v>
      </c>
    </row>
    <row r="1350" spans="1:9" x14ac:dyDescent="0.2">
      <c r="A1350" t="s">
        <v>5049</v>
      </c>
      <c r="B1350">
        <v>33214</v>
      </c>
      <c r="C1350" t="s">
        <v>4375</v>
      </c>
      <c r="D1350" t="s">
        <v>3156</v>
      </c>
      <c r="E1350" t="s">
        <v>4440</v>
      </c>
      <c r="F1350" t="s">
        <v>3155</v>
      </c>
      <c r="G1350" t="s">
        <v>7540</v>
      </c>
      <c r="H1350" t="s">
        <v>3130</v>
      </c>
      <c r="I1350" t="s">
        <v>3156</v>
      </c>
    </row>
    <row r="1351" spans="1:9" x14ac:dyDescent="0.2">
      <c r="A1351" t="s">
        <v>5097</v>
      </c>
      <c r="B1351">
        <v>33215</v>
      </c>
      <c r="C1351" t="s">
        <v>4375</v>
      </c>
      <c r="D1351" t="s">
        <v>3158</v>
      </c>
      <c r="E1351" t="s">
        <v>4440</v>
      </c>
      <c r="F1351" t="s">
        <v>3157</v>
      </c>
      <c r="G1351" t="s">
        <v>7541</v>
      </c>
      <c r="H1351" t="s">
        <v>3130</v>
      </c>
      <c r="I1351" t="s">
        <v>3158</v>
      </c>
    </row>
    <row r="1352" spans="1:9" x14ac:dyDescent="0.2">
      <c r="A1352" t="s">
        <v>5145</v>
      </c>
      <c r="B1352">
        <v>33216</v>
      </c>
      <c r="C1352" t="s">
        <v>4375</v>
      </c>
      <c r="D1352" t="s">
        <v>3160</v>
      </c>
      <c r="E1352" t="s">
        <v>4440</v>
      </c>
      <c r="F1352" t="s">
        <v>3159</v>
      </c>
      <c r="G1352" t="s">
        <v>7542</v>
      </c>
      <c r="H1352" t="s">
        <v>3130</v>
      </c>
      <c r="I1352" t="s">
        <v>3160</v>
      </c>
    </row>
    <row r="1353" spans="1:9" x14ac:dyDescent="0.2">
      <c r="A1353" t="s">
        <v>5192</v>
      </c>
      <c r="B1353">
        <v>33346</v>
      </c>
      <c r="C1353" t="s">
        <v>4375</v>
      </c>
      <c r="D1353" t="s">
        <v>3162</v>
      </c>
      <c r="E1353" t="s">
        <v>4440</v>
      </c>
      <c r="F1353" t="s">
        <v>3161</v>
      </c>
      <c r="G1353" t="s">
        <v>7543</v>
      </c>
      <c r="H1353" t="s">
        <v>3130</v>
      </c>
      <c r="I1353" t="s">
        <v>3162</v>
      </c>
    </row>
    <row r="1354" spans="1:9" x14ac:dyDescent="0.2">
      <c r="A1354" t="s">
        <v>5239</v>
      </c>
      <c r="B1354">
        <v>33423</v>
      </c>
      <c r="C1354" t="s">
        <v>4375</v>
      </c>
      <c r="D1354" t="s">
        <v>3164</v>
      </c>
      <c r="E1354" t="s">
        <v>4440</v>
      </c>
      <c r="F1354" t="s">
        <v>3163</v>
      </c>
      <c r="G1354" t="s">
        <v>7544</v>
      </c>
      <c r="H1354" t="s">
        <v>3130</v>
      </c>
      <c r="I1354" t="s">
        <v>3164</v>
      </c>
    </row>
    <row r="1355" spans="1:9" x14ac:dyDescent="0.2">
      <c r="A1355" t="s">
        <v>5285</v>
      </c>
      <c r="B1355">
        <v>33445</v>
      </c>
      <c r="C1355" t="s">
        <v>4375</v>
      </c>
      <c r="D1355" t="s">
        <v>3166</v>
      </c>
      <c r="E1355" t="s">
        <v>4440</v>
      </c>
      <c r="F1355" t="s">
        <v>3165</v>
      </c>
      <c r="G1355" t="s">
        <v>7545</v>
      </c>
      <c r="H1355" t="s">
        <v>3130</v>
      </c>
      <c r="I1355" t="s">
        <v>3166</v>
      </c>
    </row>
    <row r="1356" spans="1:9" x14ac:dyDescent="0.2">
      <c r="A1356" t="s">
        <v>5330</v>
      </c>
      <c r="B1356">
        <v>33461</v>
      </c>
      <c r="C1356" t="s">
        <v>4375</v>
      </c>
      <c r="D1356" t="s">
        <v>3168</v>
      </c>
      <c r="E1356" t="s">
        <v>4440</v>
      </c>
      <c r="F1356" t="s">
        <v>3167</v>
      </c>
      <c r="G1356" t="s">
        <v>7546</v>
      </c>
      <c r="H1356" t="s">
        <v>3130</v>
      </c>
      <c r="I1356" t="s">
        <v>3168</v>
      </c>
    </row>
    <row r="1357" spans="1:9" x14ac:dyDescent="0.2">
      <c r="A1357" t="s">
        <v>5370</v>
      </c>
      <c r="B1357">
        <v>33586</v>
      </c>
      <c r="C1357" t="s">
        <v>4375</v>
      </c>
      <c r="D1357" t="s">
        <v>3170</v>
      </c>
      <c r="E1357" t="s">
        <v>4440</v>
      </c>
      <c r="F1357" t="s">
        <v>3169</v>
      </c>
      <c r="G1357" t="s">
        <v>7547</v>
      </c>
      <c r="H1357" t="s">
        <v>3130</v>
      </c>
      <c r="I1357" t="s">
        <v>3170</v>
      </c>
    </row>
    <row r="1358" spans="1:9" x14ac:dyDescent="0.2">
      <c r="A1358" t="s">
        <v>5409</v>
      </c>
      <c r="B1358">
        <v>33606</v>
      </c>
      <c r="C1358" t="s">
        <v>4375</v>
      </c>
      <c r="D1358" t="s">
        <v>3172</v>
      </c>
      <c r="E1358" t="s">
        <v>4440</v>
      </c>
      <c r="F1358" t="s">
        <v>3171</v>
      </c>
      <c r="G1358" t="s">
        <v>7548</v>
      </c>
      <c r="H1358" t="s">
        <v>3130</v>
      </c>
      <c r="I1358" t="s">
        <v>3172</v>
      </c>
    </row>
    <row r="1359" spans="1:9" x14ac:dyDescent="0.2">
      <c r="A1359" t="s">
        <v>5446</v>
      </c>
      <c r="B1359">
        <v>33622</v>
      </c>
      <c r="C1359" t="s">
        <v>4375</v>
      </c>
      <c r="D1359" t="s">
        <v>3174</v>
      </c>
      <c r="E1359" t="s">
        <v>4440</v>
      </c>
      <c r="F1359" t="s">
        <v>3173</v>
      </c>
      <c r="G1359" t="s">
        <v>7549</v>
      </c>
      <c r="H1359" t="s">
        <v>3130</v>
      </c>
      <c r="I1359" t="s">
        <v>3174</v>
      </c>
    </row>
    <row r="1360" spans="1:9" x14ac:dyDescent="0.2">
      <c r="A1360" t="s">
        <v>5482</v>
      </c>
      <c r="B1360">
        <v>33623</v>
      </c>
      <c r="C1360" t="s">
        <v>4375</v>
      </c>
      <c r="D1360" t="s">
        <v>3176</v>
      </c>
      <c r="E1360" t="s">
        <v>4440</v>
      </c>
      <c r="F1360" t="s">
        <v>3175</v>
      </c>
      <c r="G1360" t="s">
        <v>7550</v>
      </c>
      <c r="H1360" t="s">
        <v>3130</v>
      </c>
      <c r="I1360" t="s">
        <v>3176</v>
      </c>
    </row>
    <row r="1361" spans="1:9" x14ac:dyDescent="0.2">
      <c r="A1361" t="s">
        <v>5518</v>
      </c>
      <c r="B1361">
        <v>33643</v>
      </c>
      <c r="C1361" t="s">
        <v>4375</v>
      </c>
      <c r="D1361" t="s">
        <v>3178</v>
      </c>
      <c r="E1361" t="s">
        <v>4440</v>
      </c>
      <c r="F1361" t="s">
        <v>3177</v>
      </c>
      <c r="G1361" t="s">
        <v>7551</v>
      </c>
      <c r="H1361" t="s">
        <v>3130</v>
      </c>
      <c r="I1361" t="s">
        <v>3178</v>
      </c>
    </row>
    <row r="1362" spans="1:9" x14ac:dyDescent="0.2">
      <c r="A1362" t="s">
        <v>5553</v>
      </c>
      <c r="B1362">
        <v>33663</v>
      </c>
      <c r="C1362" t="s">
        <v>4375</v>
      </c>
      <c r="D1362" t="s">
        <v>3180</v>
      </c>
      <c r="E1362" t="s">
        <v>4440</v>
      </c>
      <c r="F1362" t="s">
        <v>3179</v>
      </c>
      <c r="G1362" t="s">
        <v>7552</v>
      </c>
      <c r="H1362" t="s">
        <v>3130</v>
      </c>
      <c r="I1362" t="s">
        <v>3180</v>
      </c>
    </row>
    <row r="1363" spans="1:9" x14ac:dyDescent="0.2">
      <c r="A1363" t="s">
        <v>5585</v>
      </c>
      <c r="B1363">
        <v>33666</v>
      </c>
      <c r="C1363" t="s">
        <v>4375</v>
      </c>
      <c r="D1363" t="s">
        <v>3182</v>
      </c>
      <c r="E1363" t="s">
        <v>4440</v>
      </c>
      <c r="F1363" t="s">
        <v>3181</v>
      </c>
      <c r="G1363" t="s">
        <v>7553</v>
      </c>
      <c r="H1363" t="s">
        <v>3130</v>
      </c>
      <c r="I1363" t="s">
        <v>3182</v>
      </c>
    </row>
    <row r="1364" spans="1:9" x14ac:dyDescent="0.2">
      <c r="A1364" t="s">
        <v>5616</v>
      </c>
      <c r="B1364">
        <v>33681</v>
      </c>
      <c r="C1364" t="s">
        <v>4375</v>
      </c>
      <c r="D1364" t="s">
        <v>3184</v>
      </c>
      <c r="E1364" t="s">
        <v>4440</v>
      </c>
      <c r="F1364" t="s">
        <v>3183</v>
      </c>
      <c r="G1364" t="s">
        <v>7554</v>
      </c>
      <c r="H1364" t="s">
        <v>3130</v>
      </c>
      <c r="I1364" t="s">
        <v>3184</v>
      </c>
    </row>
    <row r="1365" spans="1:9" x14ac:dyDescent="0.2">
      <c r="A1365" t="s">
        <v>4425</v>
      </c>
      <c r="B1365">
        <v>34000</v>
      </c>
      <c r="C1365" t="s">
        <v>4376</v>
      </c>
      <c r="D1365" t="s">
        <v>3186</v>
      </c>
      <c r="E1365" t="s">
        <v>4391</v>
      </c>
      <c r="F1365" t="s">
        <v>3185</v>
      </c>
      <c r="G1365" t="s">
        <v>7555</v>
      </c>
      <c r="H1365" t="s">
        <v>3186</v>
      </c>
    </row>
    <row r="1366" spans="1:9" x14ac:dyDescent="0.2">
      <c r="A1366" t="s">
        <v>4474</v>
      </c>
      <c r="B1366">
        <v>34100</v>
      </c>
      <c r="C1366" t="s">
        <v>4376</v>
      </c>
      <c r="D1366" t="s">
        <v>3188</v>
      </c>
      <c r="E1366" t="s">
        <v>4440</v>
      </c>
      <c r="F1366" t="s">
        <v>3187</v>
      </c>
      <c r="G1366" t="s">
        <v>7556</v>
      </c>
      <c r="H1366" t="s">
        <v>3186</v>
      </c>
      <c r="I1366" t="s">
        <v>3188</v>
      </c>
    </row>
    <row r="1367" spans="1:9" x14ac:dyDescent="0.2">
      <c r="A1367" t="s">
        <v>4522</v>
      </c>
      <c r="B1367">
        <v>34202</v>
      </c>
      <c r="C1367" t="s">
        <v>4376</v>
      </c>
      <c r="D1367" t="s">
        <v>3190</v>
      </c>
      <c r="E1367" t="s">
        <v>4440</v>
      </c>
      <c r="F1367" t="s">
        <v>3189</v>
      </c>
      <c r="G1367" t="s">
        <v>7557</v>
      </c>
      <c r="H1367" t="s">
        <v>3186</v>
      </c>
      <c r="I1367" t="s">
        <v>3190</v>
      </c>
    </row>
    <row r="1368" spans="1:9" x14ac:dyDescent="0.2">
      <c r="A1368" t="s">
        <v>4570</v>
      </c>
      <c r="B1368">
        <v>34203</v>
      </c>
      <c r="C1368" t="s">
        <v>4376</v>
      </c>
      <c r="D1368" t="s">
        <v>3192</v>
      </c>
      <c r="E1368" t="s">
        <v>4440</v>
      </c>
      <c r="F1368" t="s">
        <v>3191</v>
      </c>
      <c r="G1368" t="s">
        <v>7558</v>
      </c>
      <c r="H1368" t="s">
        <v>3186</v>
      </c>
      <c r="I1368" t="s">
        <v>3192</v>
      </c>
    </row>
    <row r="1369" spans="1:9" x14ac:dyDescent="0.2">
      <c r="A1369" t="s">
        <v>4618</v>
      </c>
      <c r="B1369">
        <v>34204</v>
      </c>
      <c r="C1369" t="s">
        <v>4376</v>
      </c>
      <c r="D1369" t="s">
        <v>3194</v>
      </c>
      <c r="E1369" t="s">
        <v>4440</v>
      </c>
      <c r="F1369" t="s">
        <v>3193</v>
      </c>
      <c r="G1369" t="s">
        <v>7559</v>
      </c>
      <c r="H1369" t="s">
        <v>3186</v>
      </c>
      <c r="I1369" t="s">
        <v>3194</v>
      </c>
    </row>
    <row r="1370" spans="1:9" x14ac:dyDescent="0.2">
      <c r="A1370" t="s">
        <v>4666</v>
      </c>
      <c r="B1370">
        <v>34205</v>
      </c>
      <c r="C1370" t="s">
        <v>4376</v>
      </c>
      <c r="D1370" t="s">
        <v>3196</v>
      </c>
      <c r="E1370" t="s">
        <v>4440</v>
      </c>
      <c r="F1370" t="s">
        <v>3195</v>
      </c>
      <c r="G1370" t="s">
        <v>7560</v>
      </c>
      <c r="H1370" t="s">
        <v>3186</v>
      </c>
      <c r="I1370" t="s">
        <v>3196</v>
      </c>
    </row>
    <row r="1371" spans="1:9" x14ac:dyDescent="0.2">
      <c r="A1371" t="s">
        <v>4714</v>
      </c>
      <c r="B1371">
        <v>34207</v>
      </c>
      <c r="C1371" t="s">
        <v>4376</v>
      </c>
      <c r="D1371" t="s">
        <v>3198</v>
      </c>
      <c r="E1371" t="s">
        <v>4440</v>
      </c>
      <c r="F1371" t="s">
        <v>3197</v>
      </c>
      <c r="G1371" t="s">
        <v>7561</v>
      </c>
      <c r="H1371" t="s">
        <v>3186</v>
      </c>
      <c r="I1371" t="s">
        <v>3198</v>
      </c>
    </row>
    <row r="1372" spans="1:9" x14ac:dyDescent="0.2">
      <c r="A1372" t="s">
        <v>4762</v>
      </c>
      <c r="B1372">
        <v>34208</v>
      </c>
      <c r="C1372" t="s">
        <v>4376</v>
      </c>
      <c r="D1372" t="s">
        <v>1816</v>
      </c>
      <c r="E1372" t="s">
        <v>4440</v>
      </c>
      <c r="F1372" t="s">
        <v>3199</v>
      </c>
      <c r="G1372" t="s">
        <v>7562</v>
      </c>
      <c r="H1372" t="s">
        <v>3186</v>
      </c>
      <c r="I1372" t="s">
        <v>1816</v>
      </c>
    </row>
    <row r="1373" spans="1:9" x14ac:dyDescent="0.2">
      <c r="A1373" t="s">
        <v>4810</v>
      </c>
      <c r="B1373">
        <v>34209</v>
      </c>
      <c r="C1373" t="s">
        <v>4376</v>
      </c>
      <c r="D1373" t="s">
        <v>3201</v>
      </c>
      <c r="E1373" t="s">
        <v>4440</v>
      </c>
      <c r="F1373" t="s">
        <v>3200</v>
      </c>
      <c r="G1373" t="s">
        <v>7563</v>
      </c>
      <c r="H1373" t="s">
        <v>3186</v>
      </c>
      <c r="I1373" t="s">
        <v>3201</v>
      </c>
    </row>
    <row r="1374" spans="1:9" x14ac:dyDescent="0.2">
      <c r="A1374" t="s">
        <v>4858</v>
      </c>
      <c r="B1374">
        <v>34210</v>
      </c>
      <c r="C1374" t="s">
        <v>4376</v>
      </c>
      <c r="D1374" t="s">
        <v>3203</v>
      </c>
      <c r="E1374" t="s">
        <v>4440</v>
      </c>
      <c r="F1374" t="s">
        <v>3202</v>
      </c>
      <c r="G1374" t="s">
        <v>7564</v>
      </c>
      <c r="H1374" t="s">
        <v>3186</v>
      </c>
      <c r="I1374" t="s">
        <v>3203</v>
      </c>
    </row>
    <row r="1375" spans="1:9" x14ac:dyDescent="0.2">
      <c r="A1375" t="s">
        <v>4906</v>
      </c>
      <c r="B1375">
        <v>34211</v>
      </c>
      <c r="C1375" t="s">
        <v>4376</v>
      </c>
      <c r="D1375" t="s">
        <v>3205</v>
      </c>
      <c r="E1375" t="s">
        <v>4440</v>
      </c>
      <c r="F1375" t="s">
        <v>3204</v>
      </c>
      <c r="G1375" t="s">
        <v>7565</v>
      </c>
      <c r="H1375" t="s">
        <v>3186</v>
      </c>
      <c r="I1375" t="s">
        <v>3205</v>
      </c>
    </row>
    <row r="1376" spans="1:9" x14ac:dyDescent="0.2">
      <c r="A1376" t="s">
        <v>4954</v>
      </c>
      <c r="B1376">
        <v>34212</v>
      </c>
      <c r="C1376" t="s">
        <v>4376</v>
      </c>
      <c r="D1376" t="s">
        <v>3207</v>
      </c>
      <c r="E1376" t="s">
        <v>4440</v>
      </c>
      <c r="F1376" t="s">
        <v>3206</v>
      </c>
      <c r="G1376" t="s">
        <v>7566</v>
      </c>
      <c r="H1376" t="s">
        <v>3186</v>
      </c>
      <c r="I1376" t="s">
        <v>3207</v>
      </c>
    </row>
    <row r="1377" spans="1:9" x14ac:dyDescent="0.2">
      <c r="A1377" t="s">
        <v>5002</v>
      </c>
      <c r="B1377">
        <v>34213</v>
      </c>
      <c r="C1377" t="s">
        <v>4376</v>
      </c>
      <c r="D1377" t="s">
        <v>3209</v>
      </c>
      <c r="E1377" t="s">
        <v>4440</v>
      </c>
      <c r="F1377" t="s">
        <v>3208</v>
      </c>
      <c r="G1377" t="s">
        <v>7567</v>
      </c>
      <c r="H1377" t="s">
        <v>3186</v>
      </c>
      <c r="I1377" t="s">
        <v>3209</v>
      </c>
    </row>
    <row r="1378" spans="1:9" x14ac:dyDescent="0.2">
      <c r="A1378" t="s">
        <v>5050</v>
      </c>
      <c r="B1378">
        <v>34214</v>
      </c>
      <c r="C1378" t="s">
        <v>4376</v>
      </c>
      <c r="D1378" t="s">
        <v>3211</v>
      </c>
      <c r="E1378" t="s">
        <v>4440</v>
      </c>
      <c r="F1378" t="s">
        <v>3210</v>
      </c>
      <c r="G1378" t="s">
        <v>7568</v>
      </c>
      <c r="H1378" t="s">
        <v>3186</v>
      </c>
      <c r="I1378" t="s">
        <v>3211</v>
      </c>
    </row>
    <row r="1379" spans="1:9" x14ac:dyDescent="0.2">
      <c r="A1379" t="s">
        <v>5098</v>
      </c>
      <c r="B1379">
        <v>34215</v>
      </c>
      <c r="C1379" t="s">
        <v>4376</v>
      </c>
      <c r="D1379" t="s">
        <v>3213</v>
      </c>
      <c r="E1379" t="s">
        <v>4440</v>
      </c>
      <c r="F1379" t="s">
        <v>3212</v>
      </c>
      <c r="G1379" t="s">
        <v>7569</v>
      </c>
      <c r="H1379" t="s">
        <v>3186</v>
      </c>
      <c r="I1379" t="s">
        <v>3213</v>
      </c>
    </row>
    <row r="1380" spans="1:9" x14ac:dyDescent="0.2">
      <c r="A1380" t="s">
        <v>5146</v>
      </c>
      <c r="B1380">
        <v>34302</v>
      </c>
      <c r="C1380" t="s">
        <v>4376</v>
      </c>
      <c r="D1380" t="s">
        <v>3215</v>
      </c>
      <c r="E1380" t="s">
        <v>4440</v>
      </c>
      <c r="F1380" t="s">
        <v>3214</v>
      </c>
      <c r="G1380" t="s">
        <v>7570</v>
      </c>
      <c r="H1380" t="s">
        <v>3186</v>
      </c>
      <c r="I1380" t="s">
        <v>3215</v>
      </c>
    </row>
    <row r="1381" spans="1:9" x14ac:dyDescent="0.2">
      <c r="A1381" t="s">
        <v>5193</v>
      </c>
      <c r="B1381">
        <v>34304</v>
      </c>
      <c r="C1381" t="s">
        <v>4376</v>
      </c>
      <c r="D1381" t="s">
        <v>3217</v>
      </c>
      <c r="E1381" t="s">
        <v>4440</v>
      </c>
      <c r="F1381" t="s">
        <v>3216</v>
      </c>
      <c r="G1381" t="s">
        <v>7571</v>
      </c>
      <c r="H1381" t="s">
        <v>3186</v>
      </c>
      <c r="I1381" t="s">
        <v>3217</v>
      </c>
    </row>
    <row r="1382" spans="1:9" x14ac:dyDescent="0.2">
      <c r="A1382" t="s">
        <v>5240</v>
      </c>
      <c r="B1382">
        <v>34307</v>
      </c>
      <c r="C1382" t="s">
        <v>4376</v>
      </c>
      <c r="D1382" t="s">
        <v>3219</v>
      </c>
      <c r="E1382" t="s">
        <v>4440</v>
      </c>
      <c r="F1382" t="s">
        <v>3218</v>
      </c>
      <c r="G1382" t="s">
        <v>7572</v>
      </c>
      <c r="H1382" t="s">
        <v>3186</v>
      </c>
      <c r="I1382" t="s">
        <v>3219</v>
      </c>
    </row>
    <row r="1383" spans="1:9" x14ac:dyDescent="0.2">
      <c r="A1383" t="s">
        <v>5286</v>
      </c>
      <c r="B1383">
        <v>34309</v>
      </c>
      <c r="C1383" t="s">
        <v>4376</v>
      </c>
      <c r="D1383" t="s">
        <v>3221</v>
      </c>
      <c r="E1383" t="s">
        <v>4440</v>
      </c>
      <c r="F1383" t="s">
        <v>3220</v>
      </c>
      <c r="G1383" t="s">
        <v>7573</v>
      </c>
      <c r="H1383" t="s">
        <v>3186</v>
      </c>
      <c r="I1383" t="s">
        <v>3221</v>
      </c>
    </row>
    <row r="1384" spans="1:9" x14ac:dyDescent="0.2">
      <c r="A1384" t="s">
        <v>5331</v>
      </c>
      <c r="B1384">
        <v>34368</v>
      </c>
      <c r="C1384" t="s">
        <v>4376</v>
      </c>
      <c r="D1384" t="s">
        <v>3223</v>
      </c>
      <c r="E1384" t="s">
        <v>4440</v>
      </c>
      <c r="F1384" t="s">
        <v>3222</v>
      </c>
      <c r="G1384" t="s">
        <v>7574</v>
      </c>
      <c r="H1384" t="s">
        <v>3186</v>
      </c>
      <c r="I1384" t="s">
        <v>3223</v>
      </c>
    </row>
    <row r="1385" spans="1:9" x14ac:dyDescent="0.2">
      <c r="A1385" t="s">
        <v>5371</v>
      </c>
      <c r="B1385">
        <v>34369</v>
      </c>
      <c r="C1385" t="s">
        <v>4376</v>
      </c>
      <c r="D1385" t="s">
        <v>3225</v>
      </c>
      <c r="E1385" t="s">
        <v>4440</v>
      </c>
      <c r="F1385" t="s">
        <v>3224</v>
      </c>
      <c r="G1385" t="s">
        <v>7575</v>
      </c>
      <c r="H1385" t="s">
        <v>3186</v>
      </c>
      <c r="I1385" t="s">
        <v>3225</v>
      </c>
    </row>
    <row r="1386" spans="1:9" x14ac:dyDescent="0.2">
      <c r="A1386" t="s">
        <v>5410</v>
      </c>
      <c r="B1386">
        <v>34431</v>
      </c>
      <c r="C1386" t="s">
        <v>4376</v>
      </c>
      <c r="D1386" t="s">
        <v>3227</v>
      </c>
      <c r="E1386" t="s">
        <v>4440</v>
      </c>
      <c r="F1386" t="s">
        <v>3226</v>
      </c>
      <c r="G1386" t="s">
        <v>7576</v>
      </c>
      <c r="H1386" t="s">
        <v>3186</v>
      </c>
      <c r="I1386" t="s">
        <v>3227</v>
      </c>
    </row>
    <row r="1387" spans="1:9" x14ac:dyDescent="0.2">
      <c r="A1387" t="s">
        <v>5447</v>
      </c>
      <c r="B1387">
        <v>34462</v>
      </c>
      <c r="C1387" t="s">
        <v>4376</v>
      </c>
      <c r="D1387" t="s">
        <v>3229</v>
      </c>
      <c r="E1387" t="s">
        <v>4440</v>
      </c>
      <c r="F1387" t="s">
        <v>3228</v>
      </c>
      <c r="G1387" t="s">
        <v>7577</v>
      </c>
      <c r="H1387" t="s">
        <v>3186</v>
      </c>
      <c r="I1387" t="s">
        <v>3229</v>
      </c>
    </row>
    <row r="1388" spans="1:9" x14ac:dyDescent="0.2">
      <c r="A1388" t="s">
        <v>5483</v>
      </c>
      <c r="B1388">
        <v>34545</v>
      </c>
      <c r="C1388" t="s">
        <v>4376</v>
      </c>
      <c r="D1388" t="s">
        <v>3231</v>
      </c>
      <c r="E1388" t="s">
        <v>4440</v>
      </c>
      <c r="F1388" t="s">
        <v>3230</v>
      </c>
      <c r="G1388" t="s">
        <v>7578</v>
      </c>
      <c r="H1388" t="s">
        <v>3186</v>
      </c>
      <c r="I1388" t="s">
        <v>3231</v>
      </c>
    </row>
    <row r="1389" spans="1:9" x14ac:dyDescent="0.2">
      <c r="A1389" t="s">
        <v>4426</v>
      </c>
      <c r="B1389">
        <v>35000</v>
      </c>
      <c r="C1389" t="s">
        <v>4377</v>
      </c>
      <c r="D1389" t="s">
        <v>3233</v>
      </c>
      <c r="E1389" t="s">
        <v>4391</v>
      </c>
      <c r="F1389" t="s">
        <v>3232</v>
      </c>
      <c r="G1389" t="s">
        <v>7579</v>
      </c>
      <c r="H1389" t="s">
        <v>3233</v>
      </c>
    </row>
    <row r="1390" spans="1:9" x14ac:dyDescent="0.2">
      <c r="A1390" t="s">
        <v>4475</v>
      </c>
      <c r="B1390">
        <v>35201</v>
      </c>
      <c r="C1390" t="s">
        <v>4377</v>
      </c>
      <c r="D1390" t="s">
        <v>3235</v>
      </c>
      <c r="E1390" t="s">
        <v>4440</v>
      </c>
      <c r="F1390" t="s">
        <v>3234</v>
      </c>
      <c r="G1390" t="s">
        <v>7580</v>
      </c>
      <c r="H1390" t="s">
        <v>3233</v>
      </c>
      <c r="I1390" t="s">
        <v>3235</v>
      </c>
    </row>
    <row r="1391" spans="1:9" x14ac:dyDescent="0.2">
      <c r="A1391" t="s">
        <v>4523</v>
      </c>
      <c r="B1391">
        <v>35202</v>
      </c>
      <c r="C1391" t="s">
        <v>4377</v>
      </c>
      <c r="D1391" t="s">
        <v>3237</v>
      </c>
      <c r="E1391" t="s">
        <v>4440</v>
      </c>
      <c r="F1391" t="s">
        <v>3236</v>
      </c>
      <c r="G1391" t="s">
        <v>7581</v>
      </c>
      <c r="H1391" t="s">
        <v>3233</v>
      </c>
      <c r="I1391" t="s">
        <v>3237</v>
      </c>
    </row>
    <row r="1392" spans="1:9" x14ac:dyDescent="0.2">
      <c r="A1392" t="s">
        <v>4571</v>
      </c>
      <c r="B1392">
        <v>35203</v>
      </c>
      <c r="C1392" t="s">
        <v>4377</v>
      </c>
      <c r="D1392" t="s">
        <v>3239</v>
      </c>
      <c r="E1392" t="s">
        <v>4440</v>
      </c>
      <c r="F1392" t="s">
        <v>3238</v>
      </c>
      <c r="G1392" t="s">
        <v>7582</v>
      </c>
      <c r="H1392" t="s">
        <v>3233</v>
      </c>
      <c r="I1392" t="s">
        <v>3239</v>
      </c>
    </row>
    <row r="1393" spans="1:9" x14ac:dyDescent="0.2">
      <c r="A1393" t="s">
        <v>4619</v>
      </c>
      <c r="B1393">
        <v>35204</v>
      </c>
      <c r="C1393" t="s">
        <v>4377</v>
      </c>
      <c r="D1393" t="s">
        <v>3241</v>
      </c>
      <c r="E1393" t="s">
        <v>4440</v>
      </c>
      <c r="F1393" t="s">
        <v>3240</v>
      </c>
      <c r="G1393" t="s">
        <v>7583</v>
      </c>
      <c r="H1393" t="s">
        <v>3233</v>
      </c>
      <c r="I1393" t="s">
        <v>3241</v>
      </c>
    </row>
    <row r="1394" spans="1:9" x14ac:dyDescent="0.2">
      <c r="A1394" t="s">
        <v>4667</v>
      </c>
      <c r="B1394">
        <v>35206</v>
      </c>
      <c r="C1394" t="s">
        <v>4377</v>
      </c>
      <c r="D1394" t="s">
        <v>3243</v>
      </c>
      <c r="E1394" t="s">
        <v>4440</v>
      </c>
      <c r="F1394" t="s">
        <v>3242</v>
      </c>
      <c r="G1394" t="s">
        <v>7584</v>
      </c>
      <c r="H1394" t="s">
        <v>3233</v>
      </c>
      <c r="I1394" t="s">
        <v>3243</v>
      </c>
    </row>
    <row r="1395" spans="1:9" x14ac:dyDescent="0.2">
      <c r="A1395" t="s">
        <v>4715</v>
      </c>
      <c r="B1395">
        <v>35207</v>
      </c>
      <c r="C1395" t="s">
        <v>4377</v>
      </c>
      <c r="D1395" t="s">
        <v>3245</v>
      </c>
      <c r="E1395" t="s">
        <v>4440</v>
      </c>
      <c r="F1395" t="s">
        <v>3244</v>
      </c>
      <c r="G1395" t="s">
        <v>7585</v>
      </c>
      <c r="H1395" t="s">
        <v>3233</v>
      </c>
      <c r="I1395" t="s">
        <v>3245</v>
      </c>
    </row>
    <row r="1396" spans="1:9" x14ac:dyDescent="0.2">
      <c r="A1396" t="s">
        <v>4763</v>
      </c>
      <c r="B1396">
        <v>35208</v>
      </c>
      <c r="C1396" t="s">
        <v>4377</v>
      </c>
      <c r="D1396" t="s">
        <v>3247</v>
      </c>
      <c r="E1396" t="s">
        <v>4440</v>
      </c>
      <c r="F1396" t="s">
        <v>3246</v>
      </c>
      <c r="G1396" t="s">
        <v>7586</v>
      </c>
      <c r="H1396" t="s">
        <v>3233</v>
      </c>
      <c r="I1396" t="s">
        <v>3247</v>
      </c>
    </row>
    <row r="1397" spans="1:9" x14ac:dyDescent="0.2">
      <c r="A1397" t="s">
        <v>4811</v>
      </c>
      <c r="B1397">
        <v>35210</v>
      </c>
      <c r="C1397" t="s">
        <v>4377</v>
      </c>
      <c r="D1397" t="s">
        <v>3249</v>
      </c>
      <c r="E1397" t="s">
        <v>4440</v>
      </c>
      <c r="F1397" t="s">
        <v>3248</v>
      </c>
      <c r="G1397" t="s">
        <v>7587</v>
      </c>
      <c r="H1397" t="s">
        <v>3233</v>
      </c>
      <c r="I1397" t="s">
        <v>3249</v>
      </c>
    </row>
    <row r="1398" spans="1:9" x14ac:dyDescent="0.2">
      <c r="A1398" t="s">
        <v>4859</v>
      </c>
      <c r="B1398">
        <v>35211</v>
      </c>
      <c r="C1398" t="s">
        <v>4377</v>
      </c>
      <c r="D1398" t="s">
        <v>3251</v>
      </c>
      <c r="E1398" t="s">
        <v>4440</v>
      </c>
      <c r="F1398" t="s">
        <v>3250</v>
      </c>
      <c r="G1398" t="s">
        <v>7588</v>
      </c>
      <c r="H1398" t="s">
        <v>3233</v>
      </c>
      <c r="I1398" t="s">
        <v>3251</v>
      </c>
    </row>
    <row r="1399" spans="1:9" x14ac:dyDescent="0.2">
      <c r="A1399" t="s">
        <v>4907</v>
      </c>
      <c r="B1399">
        <v>35212</v>
      </c>
      <c r="C1399" t="s">
        <v>4377</v>
      </c>
      <c r="D1399" t="s">
        <v>3253</v>
      </c>
      <c r="E1399" t="s">
        <v>4440</v>
      </c>
      <c r="F1399" t="s">
        <v>3252</v>
      </c>
      <c r="G1399" t="s">
        <v>7589</v>
      </c>
      <c r="H1399" t="s">
        <v>3233</v>
      </c>
      <c r="I1399" t="s">
        <v>3253</v>
      </c>
    </row>
    <row r="1400" spans="1:9" x14ac:dyDescent="0.2">
      <c r="A1400" t="s">
        <v>4955</v>
      </c>
      <c r="B1400">
        <v>35213</v>
      </c>
      <c r="C1400" t="s">
        <v>4377</v>
      </c>
      <c r="D1400" t="s">
        <v>3255</v>
      </c>
      <c r="E1400" t="s">
        <v>4440</v>
      </c>
      <c r="F1400" t="s">
        <v>3254</v>
      </c>
      <c r="G1400" t="s">
        <v>7590</v>
      </c>
      <c r="H1400" t="s">
        <v>3233</v>
      </c>
      <c r="I1400" t="s">
        <v>3255</v>
      </c>
    </row>
    <row r="1401" spans="1:9" x14ac:dyDescent="0.2">
      <c r="A1401" t="s">
        <v>5003</v>
      </c>
      <c r="B1401">
        <v>35215</v>
      </c>
      <c r="C1401" t="s">
        <v>4377</v>
      </c>
      <c r="D1401" t="s">
        <v>3257</v>
      </c>
      <c r="E1401" t="s">
        <v>4440</v>
      </c>
      <c r="F1401" t="s">
        <v>3256</v>
      </c>
      <c r="G1401" t="s">
        <v>7591</v>
      </c>
      <c r="H1401" t="s">
        <v>3233</v>
      </c>
      <c r="I1401" t="s">
        <v>3257</v>
      </c>
    </row>
    <row r="1402" spans="1:9" x14ac:dyDescent="0.2">
      <c r="A1402" t="s">
        <v>5051</v>
      </c>
      <c r="B1402">
        <v>35216</v>
      </c>
      <c r="C1402" t="s">
        <v>4377</v>
      </c>
      <c r="D1402" t="s">
        <v>3259</v>
      </c>
      <c r="E1402" t="s">
        <v>4440</v>
      </c>
      <c r="F1402" t="s">
        <v>3258</v>
      </c>
      <c r="G1402" t="s">
        <v>7592</v>
      </c>
      <c r="H1402" t="s">
        <v>3233</v>
      </c>
      <c r="I1402" t="s">
        <v>3259</v>
      </c>
    </row>
    <row r="1403" spans="1:9" x14ac:dyDescent="0.2">
      <c r="A1403" t="s">
        <v>5099</v>
      </c>
      <c r="B1403">
        <v>35305</v>
      </c>
      <c r="C1403" t="s">
        <v>4377</v>
      </c>
      <c r="D1403" t="s">
        <v>3261</v>
      </c>
      <c r="E1403" t="s">
        <v>4440</v>
      </c>
      <c r="F1403" t="s">
        <v>3260</v>
      </c>
      <c r="G1403" t="s">
        <v>7593</v>
      </c>
      <c r="H1403" t="s">
        <v>3233</v>
      </c>
      <c r="I1403" t="s">
        <v>3261</v>
      </c>
    </row>
    <row r="1404" spans="1:9" x14ac:dyDescent="0.2">
      <c r="A1404" t="s">
        <v>5147</v>
      </c>
      <c r="B1404">
        <v>35321</v>
      </c>
      <c r="C1404" t="s">
        <v>4377</v>
      </c>
      <c r="D1404" t="s">
        <v>3263</v>
      </c>
      <c r="E1404" t="s">
        <v>4440</v>
      </c>
      <c r="F1404" t="s">
        <v>3262</v>
      </c>
      <c r="G1404" t="s">
        <v>7594</v>
      </c>
      <c r="H1404" t="s">
        <v>3233</v>
      </c>
      <c r="I1404" t="s">
        <v>3263</v>
      </c>
    </row>
    <row r="1405" spans="1:9" x14ac:dyDescent="0.2">
      <c r="A1405" t="s">
        <v>5194</v>
      </c>
      <c r="B1405">
        <v>35341</v>
      </c>
      <c r="C1405" t="s">
        <v>4377</v>
      </c>
      <c r="D1405" t="s">
        <v>3265</v>
      </c>
      <c r="E1405" t="s">
        <v>4440</v>
      </c>
      <c r="F1405" t="s">
        <v>3264</v>
      </c>
      <c r="G1405" t="s">
        <v>7595</v>
      </c>
      <c r="H1405" t="s">
        <v>3233</v>
      </c>
      <c r="I1405" t="s">
        <v>3265</v>
      </c>
    </row>
    <row r="1406" spans="1:9" x14ac:dyDescent="0.2">
      <c r="A1406" t="s">
        <v>5241</v>
      </c>
      <c r="B1406">
        <v>35343</v>
      </c>
      <c r="C1406" t="s">
        <v>4377</v>
      </c>
      <c r="D1406" t="s">
        <v>3267</v>
      </c>
      <c r="E1406" t="s">
        <v>4440</v>
      </c>
      <c r="F1406" t="s">
        <v>3266</v>
      </c>
      <c r="G1406" t="s">
        <v>7596</v>
      </c>
      <c r="H1406" t="s">
        <v>3233</v>
      </c>
      <c r="I1406" t="s">
        <v>3267</v>
      </c>
    </row>
    <row r="1407" spans="1:9" x14ac:dyDescent="0.2">
      <c r="A1407" t="s">
        <v>5287</v>
      </c>
      <c r="B1407">
        <v>35344</v>
      </c>
      <c r="C1407" t="s">
        <v>4377</v>
      </c>
      <c r="D1407" t="s">
        <v>3269</v>
      </c>
      <c r="E1407" t="s">
        <v>4440</v>
      </c>
      <c r="F1407" t="s">
        <v>3268</v>
      </c>
      <c r="G1407" t="s">
        <v>7597</v>
      </c>
      <c r="H1407" t="s">
        <v>3233</v>
      </c>
      <c r="I1407" t="s">
        <v>3269</v>
      </c>
    </row>
    <row r="1408" spans="1:9" x14ac:dyDescent="0.2">
      <c r="A1408" t="s">
        <v>5332</v>
      </c>
      <c r="B1408">
        <v>35502</v>
      </c>
      <c r="C1408" t="s">
        <v>4377</v>
      </c>
      <c r="D1408" t="s">
        <v>3271</v>
      </c>
      <c r="E1408" t="s">
        <v>4440</v>
      </c>
      <c r="F1408" t="s">
        <v>3270</v>
      </c>
      <c r="G1408" t="s">
        <v>7598</v>
      </c>
      <c r="H1408" t="s">
        <v>3233</v>
      </c>
      <c r="I1408" t="s">
        <v>3271</v>
      </c>
    </row>
    <row r="1409" spans="1:9" x14ac:dyDescent="0.2">
      <c r="A1409" t="s">
        <v>4427</v>
      </c>
      <c r="B1409">
        <v>36000</v>
      </c>
      <c r="C1409" t="s">
        <v>4378</v>
      </c>
      <c r="D1409" t="s">
        <v>3273</v>
      </c>
      <c r="E1409" t="s">
        <v>4391</v>
      </c>
      <c r="F1409" t="s">
        <v>3272</v>
      </c>
      <c r="G1409" t="s">
        <v>7599</v>
      </c>
      <c r="H1409" t="s">
        <v>3273</v>
      </c>
    </row>
    <row r="1410" spans="1:9" x14ac:dyDescent="0.2">
      <c r="A1410" t="s">
        <v>4476</v>
      </c>
      <c r="B1410">
        <v>36201</v>
      </c>
      <c r="C1410" t="s">
        <v>4378</v>
      </c>
      <c r="D1410" t="s">
        <v>3275</v>
      </c>
      <c r="E1410" t="s">
        <v>4440</v>
      </c>
      <c r="F1410" t="s">
        <v>3274</v>
      </c>
      <c r="G1410" t="s">
        <v>7600</v>
      </c>
      <c r="H1410" t="s">
        <v>3273</v>
      </c>
      <c r="I1410" t="s">
        <v>3275</v>
      </c>
    </row>
    <row r="1411" spans="1:9" x14ac:dyDescent="0.2">
      <c r="A1411" t="s">
        <v>4524</v>
      </c>
      <c r="B1411">
        <v>36202</v>
      </c>
      <c r="C1411" t="s">
        <v>4378</v>
      </c>
      <c r="D1411" t="s">
        <v>3277</v>
      </c>
      <c r="E1411" t="s">
        <v>4440</v>
      </c>
      <c r="F1411" t="s">
        <v>3276</v>
      </c>
      <c r="G1411" t="s">
        <v>7601</v>
      </c>
      <c r="H1411" t="s">
        <v>3273</v>
      </c>
      <c r="I1411" t="s">
        <v>3277</v>
      </c>
    </row>
    <row r="1412" spans="1:9" x14ac:dyDescent="0.2">
      <c r="A1412" t="s">
        <v>4572</v>
      </c>
      <c r="B1412">
        <v>36203</v>
      </c>
      <c r="C1412" t="s">
        <v>4378</v>
      </c>
      <c r="D1412" t="s">
        <v>3279</v>
      </c>
      <c r="E1412" t="s">
        <v>4440</v>
      </c>
      <c r="F1412" t="s">
        <v>3278</v>
      </c>
      <c r="G1412" t="s">
        <v>7602</v>
      </c>
      <c r="H1412" t="s">
        <v>3273</v>
      </c>
      <c r="I1412" t="s">
        <v>3279</v>
      </c>
    </row>
    <row r="1413" spans="1:9" x14ac:dyDescent="0.2">
      <c r="A1413" t="s">
        <v>4620</v>
      </c>
      <c r="B1413">
        <v>36204</v>
      </c>
      <c r="C1413" t="s">
        <v>4378</v>
      </c>
      <c r="D1413" t="s">
        <v>3281</v>
      </c>
      <c r="E1413" t="s">
        <v>4440</v>
      </c>
      <c r="F1413" t="s">
        <v>3280</v>
      </c>
      <c r="G1413" t="s">
        <v>7603</v>
      </c>
      <c r="H1413" t="s">
        <v>3273</v>
      </c>
      <c r="I1413" t="s">
        <v>3281</v>
      </c>
    </row>
    <row r="1414" spans="1:9" x14ac:dyDescent="0.2">
      <c r="A1414" t="s">
        <v>4668</v>
      </c>
      <c r="B1414">
        <v>36205</v>
      </c>
      <c r="C1414" t="s">
        <v>4378</v>
      </c>
      <c r="D1414" t="s">
        <v>3283</v>
      </c>
      <c r="E1414" t="s">
        <v>4440</v>
      </c>
      <c r="F1414" t="s">
        <v>3282</v>
      </c>
      <c r="G1414" t="s">
        <v>7604</v>
      </c>
      <c r="H1414" t="s">
        <v>3273</v>
      </c>
      <c r="I1414" t="s">
        <v>3283</v>
      </c>
    </row>
    <row r="1415" spans="1:9" x14ac:dyDescent="0.2">
      <c r="A1415" t="s">
        <v>4716</v>
      </c>
      <c r="B1415">
        <v>36206</v>
      </c>
      <c r="C1415" t="s">
        <v>4378</v>
      </c>
      <c r="D1415" t="s">
        <v>3285</v>
      </c>
      <c r="E1415" t="s">
        <v>4440</v>
      </c>
      <c r="F1415" t="s">
        <v>3284</v>
      </c>
      <c r="G1415" t="s">
        <v>7605</v>
      </c>
      <c r="H1415" t="s">
        <v>3273</v>
      </c>
      <c r="I1415" t="s">
        <v>3285</v>
      </c>
    </row>
    <row r="1416" spans="1:9" x14ac:dyDescent="0.2">
      <c r="A1416" t="s">
        <v>4764</v>
      </c>
      <c r="B1416">
        <v>36207</v>
      </c>
      <c r="C1416" t="s">
        <v>4378</v>
      </c>
      <c r="D1416" t="s">
        <v>3287</v>
      </c>
      <c r="E1416" t="s">
        <v>4440</v>
      </c>
      <c r="F1416" t="s">
        <v>3286</v>
      </c>
      <c r="G1416" t="s">
        <v>7606</v>
      </c>
      <c r="H1416" t="s">
        <v>3273</v>
      </c>
      <c r="I1416" t="s">
        <v>3287</v>
      </c>
    </row>
    <row r="1417" spans="1:9" x14ac:dyDescent="0.2">
      <c r="A1417" t="s">
        <v>4812</v>
      </c>
      <c r="B1417">
        <v>36208</v>
      </c>
      <c r="C1417" t="s">
        <v>4378</v>
      </c>
      <c r="D1417" t="s">
        <v>3289</v>
      </c>
      <c r="E1417" t="s">
        <v>4440</v>
      </c>
      <c r="F1417" t="s">
        <v>3288</v>
      </c>
      <c r="G1417" t="s">
        <v>7607</v>
      </c>
      <c r="H1417" t="s">
        <v>3273</v>
      </c>
      <c r="I1417" t="s">
        <v>3289</v>
      </c>
    </row>
    <row r="1418" spans="1:9" x14ac:dyDescent="0.2">
      <c r="A1418" t="s">
        <v>4860</v>
      </c>
      <c r="B1418">
        <v>36301</v>
      </c>
      <c r="C1418" t="s">
        <v>4378</v>
      </c>
      <c r="D1418" t="s">
        <v>3291</v>
      </c>
      <c r="E1418" t="s">
        <v>4440</v>
      </c>
      <c r="F1418" t="s">
        <v>3290</v>
      </c>
      <c r="G1418" t="s">
        <v>7608</v>
      </c>
      <c r="H1418" t="s">
        <v>3273</v>
      </c>
      <c r="I1418" t="s">
        <v>3291</v>
      </c>
    </row>
    <row r="1419" spans="1:9" x14ac:dyDescent="0.2">
      <c r="A1419" t="s">
        <v>4908</v>
      </c>
      <c r="B1419">
        <v>36302</v>
      </c>
      <c r="C1419" t="s">
        <v>4378</v>
      </c>
      <c r="D1419" t="s">
        <v>3293</v>
      </c>
      <c r="E1419" t="s">
        <v>4440</v>
      </c>
      <c r="F1419" t="s">
        <v>3292</v>
      </c>
      <c r="G1419" t="s">
        <v>7609</v>
      </c>
      <c r="H1419" t="s">
        <v>3273</v>
      </c>
      <c r="I1419" t="s">
        <v>3293</v>
      </c>
    </row>
    <row r="1420" spans="1:9" x14ac:dyDescent="0.2">
      <c r="A1420" t="s">
        <v>4956</v>
      </c>
      <c r="B1420">
        <v>36321</v>
      </c>
      <c r="C1420" t="s">
        <v>4378</v>
      </c>
      <c r="D1420" t="s">
        <v>3295</v>
      </c>
      <c r="E1420" t="s">
        <v>4440</v>
      </c>
      <c r="F1420" t="s">
        <v>3294</v>
      </c>
      <c r="G1420" t="s">
        <v>7610</v>
      </c>
      <c r="H1420" t="s">
        <v>3273</v>
      </c>
      <c r="I1420" t="s">
        <v>3295</v>
      </c>
    </row>
    <row r="1421" spans="1:9" x14ac:dyDescent="0.2">
      <c r="A1421" t="s">
        <v>5004</v>
      </c>
      <c r="B1421">
        <v>36341</v>
      </c>
      <c r="C1421" t="s">
        <v>4378</v>
      </c>
      <c r="D1421" t="s">
        <v>3297</v>
      </c>
      <c r="E1421" t="s">
        <v>4440</v>
      </c>
      <c r="F1421" t="s">
        <v>3296</v>
      </c>
      <c r="G1421" t="s">
        <v>7611</v>
      </c>
      <c r="H1421" t="s">
        <v>3273</v>
      </c>
      <c r="I1421" t="s">
        <v>3297</v>
      </c>
    </row>
    <row r="1422" spans="1:9" x14ac:dyDescent="0.2">
      <c r="A1422" t="s">
        <v>5052</v>
      </c>
      <c r="B1422">
        <v>36342</v>
      </c>
      <c r="C1422" t="s">
        <v>4378</v>
      </c>
      <c r="D1422" t="s">
        <v>3299</v>
      </c>
      <c r="E1422" t="s">
        <v>4440</v>
      </c>
      <c r="F1422" t="s">
        <v>3298</v>
      </c>
      <c r="G1422" t="s">
        <v>7612</v>
      </c>
      <c r="H1422" t="s">
        <v>3273</v>
      </c>
      <c r="I1422" t="s">
        <v>3299</v>
      </c>
    </row>
    <row r="1423" spans="1:9" x14ac:dyDescent="0.2">
      <c r="A1423" t="s">
        <v>5100</v>
      </c>
      <c r="B1423">
        <v>36368</v>
      </c>
      <c r="C1423" t="s">
        <v>4378</v>
      </c>
      <c r="D1423" t="s">
        <v>3301</v>
      </c>
      <c r="E1423" t="s">
        <v>4440</v>
      </c>
      <c r="F1423" t="s">
        <v>3300</v>
      </c>
      <c r="G1423" t="s">
        <v>7613</v>
      </c>
      <c r="H1423" t="s">
        <v>3273</v>
      </c>
      <c r="I1423" t="s">
        <v>3301</v>
      </c>
    </row>
    <row r="1424" spans="1:9" x14ac:dyDescent="0.2">
      <c r="A1424" t="s">
        <v>5148</v>
      </c>
      <c r="B1424">
        <v>36383</v>
      </c>
      <c r="C1424" t="s">
        <v>4378</v>
      </c>
      <c r="D1424" t="s">
        <v>3303</v>
      </c>
      <c r="E1424" t="s">
        <v>4440</v>
      </c>
      <c r="F1424" t="s">
        <v>3302</v>
      </c>
      <c r="G1424" t="s">
        <v>7614</v>
      </c>
      <c r="H1424" t="s">
        <v>3273</v>
      </c>
      <c r="I1424" t="s">
        <v>3303</v>
      </c>
    </row>
    <row r="1425" spans="1:9" x14ac:dyDescent="0.2">
      <c r="A1425" t="s">
        <v>5195</v>
      </c>
      <c r="B1425">
        <v>36387</v>
      </c>
      <c r="C1425" t="s">
        <v>4378</v>
      </c>
      <c r="D1425" t="s">
        <v>3305</v>
      </c>
      <c r="E1425" t="s">
        <v>4440</v>
      </c>
      <c r="F1425" t="s">
        <v>3304</v>
      </c>
      <c r="G1425" t="s">
        <v>7615</v>
      </c>
      <c r="H1425" t="s">
        <v>3273</v>
      </c>
      <c r="I1425" t="s">
        <v>3305</v>
      </c>
    </row>
    <row r="1426" spans="1:9" x14ac:dyDescent="0.2">
      <c r="A1426" t="s">
        <v>5242</v>
      </c>
      <c r="B1426">
        <v>36388</v>
      </c>
      <c r="C1426" t="s">
        <v>4378</v>
      </c>
      <c r="D1426" t="s">
        <v>3307</v>
      </c>
      <c r="E1426" t="s">
        <v>4440</v>
      </c>
      <c r="F1426" t="s">
        <v>3306</v>
      </c>
      <c r="G1426" t="s">
        <v>7616</v>
      </c>
      <c r="H1426" t="s">
        <v>3273</v>
      </c>
      <c r="I1426" t="s">
        <v>3307</v>
      </c>
    </row>
    <row r="1427" spans="1:9" x14ac:dyDescent="0.2">
      <c r="A1427" t="s">
        <v>5288</v>
      </c>
      <c r="B1427">
        <v>36401</v>
      </c>
      <c r="C1427" t="s">
        <v>4378</v>
      </c>
      <c r="D1427" t="s">
        <v>3309</v>
      </c>
      <c r="E1427" t="s">
        <v>4440</v>
      </c>
      <c r="F1427" t="s">
        <v>3308</v>
      </c>
      <c r="G1427" t="s">
        <v>7617</v>
      </c>
      <c r="H1427" t="s">
        <v>3273</v>
      </c>
      <c r="I1427" t="s">
        <v>3309</v>
      </c>
    </row>
    <row r="1428" spans="1:9" x14ac:dyDescent="0.2">
      <c r="A1428" t="s">
        <v>5333</v>
      </c>
      <c r="B1428">
        <v>36402</v>
      </c>
      <c r="C1428" t="s">
        <v>4378</v>
      </c>
      <c r="D1428" t="s">
        <v>3311</v>
      </c>
      <c r="E1428" t="s">
        <v>4440</v>
      </c>
      <c r="F1428" t="s">
        <v>3310</v>
      </c>
      <c r="G1428" t="s">
        <v>7618</v>
      </c>
      <c r="H1428" t="s">
        <v>3273</v>
      </c>
      <c r="I1428" t="s">
        <v>3311</v>
      </c>
    </row>
    <row r="1429" spans="1:9" x14ac:dyDescent="0.2">
      <c r="A1429" t="s">
        <v>5372</v>
      </c>
      <c r="B1429">
        <v>36403</v>
      </c>
      <c r="C1429" t="s">
        <v>4378</v>
      </c>
      <c r="D1429" t="s">
        <v>3313</v>
      </c>
      <c r="E1429" t="s">
        <v>4440</v>
      </c>
      <c r="F1429" t="s">
        <v>3312</v>
      </c>
      <c r="G1429" t="s">
        <v>7619</v>
      </c>
      <c r="H1429" t="s">
        <v>3273</v>
      </c>
      <c r="I1429" t="s">
        <v>3313</v>
      </c>
    </row>
    <row r="1430" spans="1:9" x14ac:dyDescent="0.2">
      <c r="A1430" t="s">
        <v>5411</v>
      </c>
      <c r="B1430">
        <v>36404</v>
      </c>
      <c r="C1430" t="s">
        <v>4378</v>
      </c>
      <c r="D1430" t="s">
        <v>3315</v>
      </c>
      <c r="E1430" t="s">
        <v>4440</v>
      </c>
      <c r="F1430" t="s">
        <v>3314</v>
      </c>
      <c r="G1430" t="s">
        <v>7620</v>
      </c>
      <c r="H1430" t="s">
        <v>3273</v>
      </c>
      <c r="I1430" t="s">
        <v>3315</v>
      </c>
    </row>
    <row r="1431" spans="1:9" x14ac:dyDescent="0.2">
      <c r="A1431" t="s">
        <v>5448</v>
      </c>
      <c r="B1431">
        <v>36405</v>
      </c>
      <c r="C1431" t="s">
        <v>4378</v>
      </c>
      <c r="D1431" t="s">
        <v>3317</v>
      </c>
      <c r="E1431" t="s">
        <v>4440</v>
      </c>
      <c r="F1431" t="s">
        <v>3316</v>
      </c>
      <c r="G1431" t="s">
        <v>7621</v>
      </c>
      <c r="H1431" t="s">
        <v>3273</v>
      </c>
      <c r="I1431" t="s">
        <v>3317</v>
      </c>
    </row>
    <row r="1432" spans="1:9" x14ac:dyDescent="0.2">
      <c r="A1432" t="s">
        <v>5484</v>
      </c>
      <c r="B1432">
        <v>36468</v>
      </c>
      <c r="C1432" t="s">
        <v>4378</v>
      </c>
      <c r="D1432" t="s">
        <v>3319</v>
      </c>
      <c r="E1432" t="s">
        <v>4440</v>
      </c>
      <c r="F1432" t="s">
        <v>3318</v>
      </c>
      <c r="G1432" t="s">
        <v>7622</v>
      </c>
      <c r="H1432" t="s">
        <v>3273</v>
      </c>
      <c r="I1432" t="s">
        <v>3319</v>
      </c>
    </row>
    <row r="1433" spans="1:9" x14ac:dyDescent="0.2">
      <c r="A1433" t="s">
        <v>5519</v>
      </c>
      <c r="B1433">
        <v>36489</v>
      </c>
      <c r="C1433" t="s">
        <v>4378</v>
      </c>
      <c r="D1433" t="s">
        <v>3321</v>
      </c>
      <c r="E1433" t="s">
        <v>4440</v>
      </c>
      <c r="F1433" t="s">
        <v>3320</v>
      </c>
      <c r="G1433" t="s">
        <v>7623</v>
      </c>
      <c r="H1433" t="s">
        <v>3273</v>
      </c>
      <c r="I1433" t="s">
        <v>3321</v>
      </c>
    </row>
    <row r="1434" spans="1:9" x14ac:dyDescent="0.2">
      <c r="A1434" t="s">
        <v>4428</v>
      </c>
      <c r="B1434">
        <v>37000</v>
      </c>
      <c r="C1434" t="s">
        <v>4379</v>
      </c>
      <c r="D1434" t="s">
        <v>3323</v>
      </c>
      <c r="E1434" t="s">
        <v>4391</v>
      </c>
      <c r="F1434" t="s">
        <v>3322</v>
      </c>
      <c r="G1434" t="s">
        <v>7624</v>
      </c>
      <c r="H1434" t="s">
        <v>3323</v>
      </c>
    </row>
    <row r="1435" spans="1:9" x14ac:dyDescent="0.2">
      <c r="A1435" t="s">
        <v>4477</v>
      </c>
      <c r="B1435">
        <v>37201</v>
      </c>
      <c r="C1435" t="s">
        <v>4379</v>
      </c>
      <c r="D1435" t="s">
        <v>3325</v>
      </c>
      <c r="E1435" t="s">
        <v>4440</v>
      </c>
      <c r="F1435" t="s">
        <v>3324</v>
      </c>
      <c r="G1435" t="s">
        <v>7625</v>
      </c>
      <c r="H1435" t="s">
        <v>3323</v>
      </c>
      <c r="I1435" t="s">
        <v>3325</v>
      </c>
    </row>
    <row r="1436" spans="1:9" x14ac:dyDescent="0.2">
      <c r="A1436" t="s">
        <v>4525</v>
      </c>
      <c r="B1436">
        <v>37202</v>
      </c>
      <c r="C1436" t="s">
        <v>4379</v>
      </c>
      <c r="D1436" t="s">
        <v>3327</v>
      </c>
      <c r="E1436" t="s">
        <v>4440</v>
      </c>
      <c r="F1436" t="s">
        <v>3326</v>
      </c>
      <c r="G1436" t="s">
        <v>7626</v>
      </c>
      <c r="H1436" t="s">
        <v>3323</v>
      </c>
      <c r="I1436" t="s">
        <v>3327</v>
      </c>
    </row>
    <row r="1437" spans="1:9" x14ac:dyDescent="0.2">
      <c r="A1437" t="s">
        <v>4573</v>
      </c>
      <c r="B1437">
        <v>37203</v>
      </c>
      <c r="C1437" t="s">
        <v>4379</v>
      </c>
      <c r="D1437" t="s">
        <v>3329</v>
      </c>
      <c r="E1437" t="s">
        <v>4440</v>
      </c>
      <c r="F1437" t="s">
        <v>3328</v>
      </c>
      <c r="G1437" t="s">
        <v>7627</v>
      </c>
      <c r="H1437" t="s">
        <v>3323</v>
      </c>
      <c r="I1437" t="s">
        <v>3329</v>
      </c>
    </row>
    <row r="1438" spans="1:9" x14ac:dyDescent="0.2">
      <c r="A1438" t="s">
        <v>4621</v>
      </c>
      <c r="B1438">
        <v>37204</v>
      </c>
      <c r="C1438" t="s">
        <v>4379</v>
      </c>
      <c r="D1438" t="s">
        <v>3331</v>
      </c>
      <c r="E1438" t="s">
        <v>4440</v>
      </c>
      <c r="F1438" t="s">
        <v>3330</v>
      </c>
      <c r="G1438" t="s">
        <v>7628</v>
      </c>
      <c r="H1438" t="s">
        <v>3323</v>
      </c>
      <c r="I1438" t="s">
        <v>3331</v>
      </c>
    </row>
    <row r="1439" spans="1:9" x14ac:dyDescent="0.2">
      <c r="A1439" t="s">
        <v>4669</v>
      </c>
      <c r="B1439">
        <v>37205</v>
      </c>
      <c r="C1439" t="s">
        <v>4379</v>
      </c>
      <c r="D1439" t="s">
        <v>3333</v>
      </c>
      <c r="E1439" t="s">
        <v>4440</v>
      </c>
      <c r="F1439" t="s">
        <v>3332</v>
      </c>
      <c r="G1439" t="s">
        <v>7629</v>
      </c>
      <c r="H1439" t="s">
        <v>3323</v>
      </c>
      <c r="I1439" t="s">
        <v>3333</v>
      </c>
    </row>
    <row r="1440" spans="1:9" x14ac:dyDescent="0.2">
      <c r="A1440" t="s">
        <v>4717</v>
      </c>
      <c r="B1440">
        <v>37206</v>
      </c>
      <c r="C1440" t="s">
        <v>4379</v>
      </c>
      <c r="D1440" t="s">
        <v>3335</v>
      </c>
      <c r="E1440" t="s">
        <v>4440</v>
      </c>
      <c r="F1440" t="s">
        <v>3334</v>
      </c>
      <c r="G1440" t="s">
        <v>7630</v>
      </c>
      <c r="H1440" t="s">
        <v>3323</v>
      </c>
      <c r="I1440" t="s">
        <v>3335</v>
      </c>
    </row>
    <row r="1441" spans="1:9" x14ac:dyDescent="0.2">
      <c r="A1441" t="s">
        <v>4765</v>
      </c>
      <c r="B1441">
        <v>37207</v>
      </c>
      <c r="C1441" t="s">
        <v>4379</v>
      </c>
      <c r="D1441" t="s">
        <v>3337</v>
      </c>
      <c r="E1441" t="s">
        <v>4440</v>
      </c>
      <c r="F1441" t="s">
        <v>3336</v>
      </c>
      <c r="G1441" t="s">
        <v>7631</v>
      </c>
      <c r="H1441" t="s">
        <v>3323</v>
      </c>
      <c r="I1441" t="s">
        <v>3337</v>
      </c>
    </row>
    <row r="1442" spans="1:9" x14ac:dyDescent="0.2">
      <c r="A1442" t="s">
        <v>4813</v>
      </c>
      <c r="B1442">
        <v>37208</v>
      </c>
      <c r="C1442" t="s">
        <v>4379</v>
      </c>
      <c r="D1442" t="s">
        <v>3339</v>
      </c>
      <c r="E1442" t="s">
        <v>4440</v>
      </c>
      <c r="F1442" t="s">
        <v>3338</v>
      </c>
      <c r="G1442" t="s">
        <v>7632</v>
      </c>
      <c r="H1442" t="s">
        <v>3323</v>
      </c>
      <c r="I1442" t="s">
        <v>3339</v>
      </c>
    </row>
    <row r="1443" spans="1:9" x14ac:dyDescent="0.2">
      <c r="A1443" t="s">
        <v>4861</v>
      </c>
      <c r="B1443">
        <v>37322</v>
      </c>
      <c r="C1443" t="s">
        <v>4379</v>
      </c>
      <c r="D1443" t="s">
        <v>3341</v>
      </c>
      <c r="E1443" t="s">
        <v>4440</v>
      </c>
      <c r="F1443" t="s">
        <v>3340</v>
      </c>
      <c r="G1443" t="s">
        <v>7633</v>
      </c>
      <c r="H1443" t="s">
        <v>3323</v>
      </c>
      <c r="I1443" t="s">
        <v>3341</v>
      </c>
    </row>
    <row r="1444" spans="1:9" x14ac:dyDescent="0.2">
      <c r="A1444" t="s">
        <v>4909</v>
      </c>
      <c r="B1444">
        <v>37324</v>
      </c>
      <c r="C1444" t="s">
        <v>4379</v>
      </c>
      <c r="D1444" t="s">
        <v>3343</v>
      </c>
      <c r="E1444" t="s">
        <v>4440</v>
      </c>
      <c r="F1444" t="s">
        <v>3342</v>
      </c>
      <c r="G1444" t="s">
        <v>7634</v>
      </c>
      <c r="H1444" t="s">
        <v>3323</v>
      </c>
      <c r="I1444" t="s">
        <v>3343</v>
      </c>
    </row>
    <row r="1445" spans="1:9" x14ac:dyDescent="0.2">
      <c r="A1445" t="s">
        <v>4957</v>
      </c>
      <c r="B1445">
        <v>37341</v>
      </c>
      <c r="C1445" t="s">
        <v>4379</v>
      </c>
      <c r="D1445" t="s">
        <v>3345</v>
      </c>
      <c r="E1445" t="s">
        <v>4440</v>
      </c>
      <c r="F1445" t="s">
        <v>3344</v>
      </c>
      <c r="G1445" t="s">
        <v>7635</v>
      </c>
      <c r="H1445" t="s">
        <v>3323</v>
      </c>
      <c r="I1445" t="s">
        <v>3345</v>
      </c>
    </row>
    <row r="1446" spans="1:9" x14ac:dyDescent="0.2">
      <c r="A1446" t="s">
        <v>5005</v>
      </c>
      <c r="B1446">
        <v>37364</v>
      </c>
      <c r="C1446" t="s">
        <v>4379</v>
      </c>
      <c r="D1446" t="s">
        <v>3347</v>
      </c>
      <c r="E1446" t="s">
        <v>4440</v>
      </c>
      <c r="F1446" t="s">
        <v>3346</v>
      </c>
      <c r="G1446" t="s">
        <v>7636</v>
      </c>
      <c r="H1446" t="s">
        <v>3323</v>
      </c>
      <c r="I1446" t="s">
        <v>3347</v>
      </c>
    </row>
    <row r="1447" spans="1:9" x14ac:dyDescent="0.2">
      <c r="A1447" t="s">
        <v>5053</v>
      </c>
      <c r="B1447">
        <v>37386</v>
      </c>
      <c r="C1447" t="s">
        <v>4379</v>
      </c>
      <c r="D1447" t="s">
        <v>3349</v>
      </c>
      <c r="E1447" t="s">
        <v>4440</v>
      </c>
      <c r="F1447" t="s">
        <v>3348</v>
      </c>
      <c r="G1447" t="s">
        <v>7637</v>
      </c>
      <c r="H1447" t="s">
        <v>3323</v>
      </c>
      <c r="I1447" t="s">
        <v>3349</v>
      </c>
    </row>
    <row r="1448" spans="1:9" x14ac:dyDescent="0.2">
      <c r="A1448" t="s">
        <v>5101</v>
      </c>
      <c r="B1448">
        <v>37387</v>
      </c>
      <c r="C1448" t="s">
        <v>4379</v>
      </c>
      <c r="D1448" t="s">
        <v>3351</v>
      </c>
      <c r="E1448" t="s">
        <v>4440</v>
      </c>
      <c r="F1448" t="s">
        <v>3350</v>
      </c>
      <c r="G1448" t="s">
        <v>7638</v>
      </c>
      <c r="H1448" t="s">
        <v>3323</v>
      </c>
      <c r="I1448" t="s">
        <v>3351</v>
      </c>
    </row>
    <row r="1449" spans="1:9" x14ac:dyDescent="0.2">
      <c r="A1449" t="s">
        <v>5149</v>
      </c>
      <c r="B1449">
        <v>37403</v>
      </c>
      <c r="C1449" t="s">
        <v>4379</v>
      </c>
      <c r="D1449" t="s">
        <v>3353</v>
      </c>
      <c r="E1449" t="s">
        <v>4440</v>
      </c>
      <c r="F1449" t="s">
        <v>3352</v>
      </c>
      <c r="G1449" t="s">
        <v>7639</v>
      </c>
      <c r="H1449" t="s">
        <v>3323</v>
      </c>
      <c r="I1449" t="s">
        <v>3353</v>
      </c>
    </row>
    <row r="1450" spans="1:9" x14ac:dyDescent="0.2">
      <c r="A1450" t="s">
        <v>5196</v>
      </c>
      <c r="B1450">
        <v>37404</v>
      </c>
      <c r="C1450" t="s">
        <v>4379</v>
      </c>
      <c r="D1450" t="s">
        <v>3355</v>
      </c>
      <c r="E1450" t="s">
        <v>4440</v>
      </c>
      <c r="F1450" t="s">
        <v>3354</v>
      </c>
      <c r="G1450" t="s">
        <v>7640</v>
      </c>
      <c r="H1450" t="s">
        <v>3323</v>
      </c>
      <c r="I1450" t="s">
        <v>3355</v>
      </c>
    </row>
    <row r="1451" spans="1:9" x14ac:dyDescent="0.2">
      <c r="A1451" t="s">
        <v>5243</v>
      </c>
      <c r="B1451">
        <v>37406</v>
      </c>
      <c r="C1451" t="s">
        <v>4379</v>
      </c>
      <c r="D1451" t="s">
        <v>3357</v>
      </c>
      <c r="E1451" t="s">
        <v>4440</v>
      </c>
      <c r="F1451" t="s">
        <v>3356</v>
      </c>
      <c r="G1451" t="s">
        <v>7641</v>
      </c>
      <c r="H1451" t="s">
        <v>3323</v>
      </c>
      <c r="I1451" t="s">
        <v>3357</v>
      </c>
    </row>
    <row r="1452" spans="1:9" x14ac:dyDescent="0.2">
      <c r="A1452" t="s">
        <v>4429</v>
      </c>
      <c r="B1452">
        <v>38000</v>
      </c>
      <c r="C1452" t="s">
        <v>4380</v>
      </c>
      <c r="D1452" t="s">
        <v>3359</v>
      </c>
      <c r="E1452" t="s">
        <v>4391</v>
      </c>
      <c r="F1452" t="s">
        <v>3358</v>
      </c>
      <c r="G1452" t="s">
        <v>7642</v>
      </c>
      <c r="H1452" t="s">
        <v>3359</v>
      </c>
    </row>
    <row r="1453" spans="1:9" x14ac:dyDescent="0.2">
      <c r="A1453" t="s">
        <v>4478</v>
      </c>
      <c r="B1453">
        <v>38201</v>
      </c>
      <c r="C1453" t="s">
        <v>4380</v>
      </c>
      <c r="D1453" t="s">
        <v>3361</v>
      </c>
      <c r="E1453" t="s">
        <v>4440</v>
      </c>
      <c r="F1453" t="s">
        <v>3360</v>
      </c>
      <c r="G1453" t="s">
        <v>7643</v>
      </c>
      <c r="H1453" t="s">
        <v>3359</v>
      </c>
      <c r="I1453" t="s">
        <v>3361</v>
      </c>
    </row>
    <row r="1454" spans="1:9" x14ac:dyDescent="0.2">
      <c r="A1454" t="s">
        <v>4526</v>
      </c>
      <c r="B1454">
        <v>38202</v>
      </c>
      <c r="C1454" t="s">
        <v>4380</v>
      </c>
      <c r="D1454" t="s">
        <v>3363</v>
      </c>
      <c r="E1454" t="s">
        <v>4440</v>
      </c>
      <c r="F1454" t="s">
        <v>3362</v>
      </c>
      <c r="G1454" t="s">
        <v>7644</v>
      </c>
      <c r="H1454" t="s">
        <v>3359</v>
      </c>
      <c r="I1454" t="s">
        <v>3363</v>
      </c>
    </row>
    <row r="1455" spans="1:9" x14ac:dyDescent="0.2">
      <c r="A1455" t="s">
        <v>4574</v>
      </c>
      <c r="B1455">
        <v>38203</v>
      </c>
      <c r="C1455" t="s">
        <v>4380</v>
      </c>
      <c r="D1455" t="s">
        <v>3365</v>
      </c>
      <c r="E1455" t="s">
        <v>4440</v>
      </c>
      <c r="F1455" t="s">
        <v>3364</v>
      </c>
      <c r="G1455" t="s">
        <v>7645</v>
      </c>
      <c r="H1455" t="s">
        <v>3359</v>
      </c>
      <c r="I1455" t="s">
        <v>3365</v>
      </c>
    </row>
    <row r="1456" spans="1:9" x14ac:dyDescent="0.2">
      <c r="A1456" t="s">
        <v>4622</v>
      </c>
      <c r="B1456">
        <v>38204</v>
      </c>
      <c r="C1456" t="s">
        <v>4380</v>
      </c>
      <c r="D1456" t="s">
        <v>3367</v>
      </c>
      <c r="E1456" t="s">
        <v>4440</v>
      </c>
      <c r="F1456" t="s">
        <v>3366</v>
      </c>
      <c r="G1456" t="s">
        <v>7646</v>
      </c>
      <c r="H1456" t="s">
        <v>3359</v>
      </c>
      <c r="I1456" t="s">
        <v>3367</v>
      </c>
    </row>
    <row r="1457" spans="1:9" x14ac:dyDescent="0.2">
      <c r="A1457" t="s">
        <v>4670</v>
      </c>
      <c r="B1457">
        <v>38205</v>
      </c>
      <c r="C1457" t="s">
        <v>4380</v>
      </c>
      <c r="D1457" t="s">
        <v>3369</v>
      </c>
      <c r="E1457" t="s">
        <v>4440</v>
      </c>
      <c r="F1457" t="s">
        <v>3368</v>
      </c>
      <c r="G1457" t="s">
        <v>7647</v>
      </c>
      <c r="H1457" t="s">
        <v>3359</v>
      </c>
      <c r="I1457" t="s">
        <v>3369</v>
      </c>
    </row>
    <row r="1458" spans="1:9" x14ac:dyDescent="0.2">
      <c r="A1458" t="s">
        <v>4718</v>
      </c>
      <c r="B1458">
        <v>38206</v>
      </c>
      <c r="C1458" t="s">
        <v>4380</v>
      </c>
      <c r="D1458" t="s">
        <v>3371</v>
      </c>
      <c r="E1458" t="s">
        <v>4440</v>
      </c>
      <c r="F1458" t="s">
        <v>3370</v>
      </c>
      <c r="G1458" t="s">
        <v>7648</v>
      </c>
      <c r="H1458" t="s">
        <v>3359</v>
      </c>
      <c r="I1458" t="s">
        <v>3371</v>
      </c>
    </row>
    <row r="1459" spans="1:9" x14ac:dyDescent="0.2">
      <c r="A1459" t="s">
        <v>4766</v>
      </c>
      <c r="B1459">
        <v>38207</v>
      </c>
      <c r="C1459" t="s">
        <v>4380</v>
      </c>
      <c r="D1459" t="s">
        <v>3373</v>
      </c>
      <c r="E1459" t="s">
        <v>4440</v>
      </c>
      <c r="F1459" t="s">
        <v>3372</v>
      </c>
      <c r="G1459" t="s">
        <v>7649</v>
      </c>
      <c r="H1459" t="s">
        <v>3359</v>
      </c>
      <c r="I1459" t="s">
        <v>3373</v>
      </c>
    </row>
    <row r="1460" spans="1:9" x14ac:dyDescent="0.2">
      <c r="A1460" t="s">
        <v>4814</v>
      </c>
      <c r="B1460">
        <v>38210</v>
      </c>
      <c r="C1460" t="s">
        <v>4380</v>
      </c>
      <c r="D1460" t="s">
        <v>3375</v>
      </c>
      <c r="E1460" t="s">
        <v>4440</v>
      </c>
      <c r="F1460" t="s">
        <v>3374</v>
      </c>
      <c r="G1460" t="s">
        <v>7650</v>
      </c>
      <c r="H1460" t="s">
        <v>3359</v>
      </c>
      <c r="I1460" t="s">
        <v>3375</v>
      </c>
    </row>
    <row r="1461" spans="1:9" x14ac:dyDescent="0.2">
      <c r="A1461" t="s">
        <v>4862</v>
      </c>
      <c r="B1461">
        <v>38213</v>
      </c>
      <c r="C1461" t="s">
        <v>4380</v>
      </c>
      <c r="D1461" t="s">
        <v>3377</v>
      </c>
      <c r="E1461" t="s">
        <v>4440</v>
      </c>
      <c r="F1461" t="s">
        <v>3376</v>
      </c>
      <c r="G1461" t="s">
        <v>7651</v>
      </c>
      <c r="H1461" t="s">
        <v>3359</v>
      </c>
      <c r="I1461" t="s">
        <v>3377</v>
      </c>
    </row>
    <row r="1462" spans="1:9" x14ac:dyDescent="0.2">
      <c r="A1462" t="s">
        <v>4910</v>
      </c>
      <c r="B1462">
        <v>38214</v>
      </c>
      <c r="C1462" t="s">
        <v>4380</v>
      </c>
      <c r="D1462" t="s">
        <v>3379</v>
      </c>
      <c r="E1462" t="s">
        <v>4440</v>
      </c>
      <c r="F1462" t="s">
        <v>3378</v>
      </c>
      <c r="G1462" t="s">
        <v>7652</v>
      </c>
      <c r="H1462" t="s">
        <v>3359</v>
      </c>
      <c r="I1462" t="s">
        <v>3379</v>
      </c>
    </row>
    <row r="1463" spans="1:9" x14ac:dyDescent="0.2">
      <c r="A1463" t="s">
        <v>4958</v>
      </c>
      <c r="B1463">
        <v>38215</v>
      </c>
      <c r="C1463" t="s">
        <v>4380</v>
      </c>
      <c r="D1463" t="s">
        <v>3381</v>
      </c>
      <c r="E1463" t="s">
        <v>4440</v>
      </c>
      <c r="F1463" t="s">
        <v>3380</v>
      </c>
      <c r="G1463" t="s">
        <v>7653</v>
      </c>
      <c r="H1463" t="s">
        <v>3359</v>
      </c>
      <c r="I1463" t="s">
        <v>3381</v>
      </c>
    </row>
    <row r="1464" spans="1:9" x14ac:dyDescent="0.2">
      <c r="A1464" t="s">
        <v>5006</v>
      </c>
      <c r="B1464">
        <v>38356</v>
      </c>
      <c r="C1464" t="s">
        <v>4380</v>
      </c>
      <c r="D1464" t="s">
        <v>3383</v>
      </c>
      <c r="E1464" t="s">
        <v>4440</v>
      </c>
      <c r="F1464" t="s">
        <v>3382</v>
      </c>
      <c r="G1464" t="s">
        <v>7654</v>
      </c>
      <c r="H1464" t="s">
        <v>3359</v>
      </c>
      <c r="I1464" t="s">
        <v>3383</v>
      </c>
    </row>
    <row r="1465" spans="1:9" x14ac:dyDescent="0.2">
      <c r="A1465" t="s">
        <v>5054</v>
      </c>
      <c r="B1465">
        <v>38386</v>
      </c>
      <c r="C1465" t="s">
        <v>4380</v>
      </c>
      <c r="D1465" t="s">
        <v>3385</v>
      </c>
      <c r="E1465" t="s">
        <v>4440</v>
      </c>
      <c r="F1465" t="s">
        <v>3384</v>
      </c>
      <c r="G1465" t="s">
        <v>7655</v>
      </c>
      <c r="H1465" t="s">
        <v>3359</v>
      </c>
      <c r="I1465" t="s">
        <v>3385</v>
      </c>
    </row>
    <row r="1466" spans="1:9" x14ac:dyDescent="0.2">
      <c r="A1466" t="s">
        <v>5102</v>
      </c>
      <c r="B1466">
        <v>38401</v>
      </c>
      <c r="C1466" t="s">
        <v>4380</v>
      </c>
      <c r="D1466" t="s">
        <v>560</v>
      </c>
      <c r="E1466" t="s">
        <v>4440</v>
      </c>
      <c r="F1466" t="s">
        <v>3386</v>
      </c>
      <c r="G1466" t="s">
        <v>7656</v>
      </c>
      <c r="H1466" t="s">
        <v>3359</v>
      </c>
      <c r="I1466" t="s">
        <v>560</v>
      </c>
    </row>
    <row r="1467" spans="1:9" x14ac:dyDescent="0.2">
      <c r="A1467" t="s">
        <v>5150</v>
      </c>
      <c r="B1467">
        <v>38402</v>
      </c>
      <c r="C1467" t="s">
        <v>4380</v>
      </c>
      <c r="D1467" t="s">
        <v>3388</v>
      </c>
      <c r="E1467" t="s">
        <v>4440</v>
      </c>
      <c r="F1467" t="s">
        <v>3387</v>
      </c>
      <c r="G1467" t="s">
        <v>7657</v>
      </c>
      <c r="H1467" t="s">
        <v>3359</v>
      </c>
      <c r="I1467" t="s">
        <v>3388</v>
      </c>
    </row>
    <row r="1468" spans="1:9" x14ac:dyDescent="0.2">
      <c r="A1468" t="s">
        <v>5197</v>
      </c>
      <c r="B1468">
        <v>38422</v>
      </c>
      <c r="C1468" t="s">
        <v>4380</v>
      </c>
      <c r="D1468" t="s">
        <v>3390</v>
      </c>
      <c r="E1468" t="s">
        <v>4440</v>
      </c>
      <c r="F1468" t="s">
        <v>3389</v>
      </c>
      <c r="G1468" t="s">
        <v>7658</v>
      </c>
      <c r="H1468" t="s">
        <v>3359</v>
      </c>
      <c r="I1468" t="s">
        <v>3390</v>
      </c>
    </row>
    <row r="1469" spans="1:9" x14ac:dyDescent="0.2">
      <c r="A1469" t="s">
        <v>5244</v>
      </c>
      <c r="B1469">
        <v>38442</v>
      </c>
      <c r="C1469" t="s">
        <v>4380</v>
      </c>
      <c r="D1469" t="s">
        <v>3392</v>
      </c>
      <c r="E1469" t="s">
        <v>4440</v>
      </c>
      <c r="F1469" t="s">
        <v>3391</v>
      </c>
      <c r="G1469" t="s">
        <v>7659</v>
      </c>
      <c r="H1469" t="s">
        <v>3359</v>
      </c>
      <c r="I1469" t="s">
        <v>3392</v>
      </c>
    </row>
    <row r="1470" spans="1:9" x14ac:dyDescent="0.2">
      <c r="A1470" t="s">
        <v>5289</v>
      </c>
      <c r="B1470">
        <v>38484</v>
      </c>
      <c r="C1470" t="s">
        <v>4380</v>
      </c>
      <c r="D1470" t="s">
        <v>3394</v>
      </c>
      <c r="E1470" t="s">
        <v>4440</v>
      </c>
      <c r="F1470" t="s">
        <v>3393</v>
      </c>
      <c r="G1470" t="s">
        <v>7660</v>
      </c>
      <c r="H1470" t="s">
        <v>3359</v>
      </c>
      <c r="I1470" t="s">
        <v>3394</v>
      </c>
    </row>
    <row r="1471" spans="1:9" x14ac:dyDescent="0.2">
      <c r="A1471" t="s">
        <v>5334</v>
      </c>
      <c r="B1471">
        <v>38488</v>
      </c>
      <c r="C1471" t="s">
        <v>4380</v>
      </c>
      <c r="D1471" t="s">
        <v>3396</v>
      </c>
      <c r="E1471" t="s">
        <v>4440</v>
      </c>
      <c r="F1471" t="s">
        <v>3395</v>
      </c>
      <c r="G1471" t="s">
        <v>7661</v>
      </c>
      <c r="H1471" t="s">
        <v>3359</v>
      </c>
      <c r="I1471" t="s">
        <v>3396</v>
      </c>
    </row>
    <row r="1472" spans="1:9" x14ac:dyDescent="0.2">
      <c r="A1472" t="s">
        <v>5373</v>
      </c>
      <c r="B1472">
        <v>38506</v>
      </c>
      <c r="C1472" t="s">
        <v>4380</v>
      </c>
      <c r="D1472" t="s">
        <v>3398</v>
      </c>
      <c r="E1472" t="s">
        <v>4440</v>
      </c>
      <c r="F1472" t="s">
        <v>3397</v>
      </c>
      <c r="G1472" t="s">
        <v>7662</v>
      </c>
      <c r="H1472" t="s">
        <v>3359</v>
      </c>
      <c r="I1472" t="s">
        <v>3398</v>
      </c>
    </row>
    <row r="1473" spans="1:9" x14ac:dyDescent="0.2">
      <c r="A1473" t="s">
        <v>4430</v>
      </c>
      <c r="B1473">
        <v>39000</v>
      </c>
      <c r="C1473" t="s">
        <v>4381</v>
      </c>
      <c r="D1473" t="s">
        <v>3400</v>
      </c>
      <c r="E1473" t="s">
        <v>4391</v>
      </c>
      <c r="F1473" t="s">
        <v>3399</v>
      </c>
      <c r="G1473" t="s">
        <v>7663</v>
      </c>
      <c r="H1473" t="s">
        <v>3400</v>
      </c>
    </row>
    <row r="1474" spans="1:9" x14ac:dyDescent="0.2">
      <c r="A1474" t="s">
        <v>4479</v>
      </c>
      <c r="B1474">
        <v>39201</v>
      </c>
      <c r="C1474" t="s">
        <v>4381</v>
      </c>
      <c r="D1474" t="s">
        <v>3402</v>
      </c>
      <c r="E1474" t="s">
        <v>4440</v>
      </c>
      <c r="F1474" t="s">
        <v>3401</v>
      </c>
      <c r="G1474" t="s">
        <v>7664</v>
      </c>
      <c r="H1474" t="s">
        <v>3400</v>
      </c>
      <c r="I1474" t="s">
        <v>3402</v>
      </c>
    </row>
    <row r="1475" spans="1:9" x14ac:dyDescent="0.2">
      <c r="A1475" t="s">
        <v>4527</v>
      </c>
      <c r="B1475">
        <v>39202</v>
      </c>
      <c r="C1475" t="s">
        <v>4381</v>
      </c>
      <c r="D1475" t="s">
        <v>3404</v>
      </c>
      <c r="E1475" t="s">
        <v>4440</v>
      </c>
      <c r="F1475" t="s">
        <v>3403</v>
      </c>
      <c r="G1475" t="s">
        <v>7665</v>
      </c>
      <c r="H1475" t="s">
        <v>3400</v>
      </c>
      <c r="I1475" t="s">
        <v>3404</v>
      </c>
    </row>
    <row r="1476" spans="1:9" x14ac:dyDescent="0.2">
      <c r="A1476" t="s">
        <v>4575</v>
      </c>
      <c r="B1476">
        <v>39203</v>
      </c>
      <c r="C1476" t="s">
        <v>4381</v>
      </c>
      <c r="D1476" t="s">
        <v>3406</v>
      </c>
      <c r="E1476" t="s">
        <v>4440</v>
      </c>
      <c r="F1476" t="s">
        <v>3405</v>
      </c>
      <c r="G1476" t="s">
        <v>7666</v>
      </c>
      <c r="H1476" t="s">
        <v>3400</v>
      </c>
      <c r="I1476" t="s">
        <v>3406</v>
      </c>
    </row>
    <row r="1477" spans="1:9" x14ac:dyDescent="0.2">
      <c r="A1477" t="s">
        <v>4623</v>
      </c>
      <c r="B1477">
        <v>39204</v>
      </c>
      <c r="C1477" t="s">
        <v>4381</v>
      </c>
      <c r="D1477" t="s">
        <v>3408</v>
      </c>
      <c r="E1477" t="s">
        <v>4440</v>
      </c>
      <c r="F1477" t="s">
        <v>3407</v>
      </c>
      <c r="G1477" t="s">
        <v>7667</v>
      </c>
      <c r="H1477" t="s">
        <v>3400</v>
      </c>
      <c r="I1477" t="s">
        <v>3408</v>
      </c>
    </row>
    <row r="1478" spans="1:9" x14ac:dyDescent="0.2">
      <c r="A1478" t="s">
        <v>4671</v>
      </c>
      <c r="B1478">
        <v>39205</v>
      </c>
      <c r="C1478" t="s">
        <v>4381</v>
      </c>
      <c r="D1478" t="s">
        <v>3410</v>
      </c>
      <c r="E1478" t="s">
        <v>4440</v>
      </c>
      <c r="F1478" t="s">
        <v>3409</v>
      </c>
      <c r="G1478" t="s">
        <v>7668</v>
      </c>
      <c r="H1478" t="s">
        <v>3400</v>
      </c>
      <c r="I1478" t="s">
        <v>3410</v>
      </c>
    </row>
    <row r="1479" spans="1:9" x14ac:dyDescent="0.2">
      <c r="A1479" t="s">
        <v>4719</v>
      </c>
      <c r="B1479">
        <v>39206</v>
      </c>
      <c r="C1479" t="s">
        <v>4381</v>
      </c>
      <c r="D1479" t="s">
        <v>3412</v>
      </c>
      <c r="E1479" t="s">
        <v>4440</v>
      </c>
      <c r="F1479" t="s">
        <v>3411</v>
      </c>
      <c r="G1479" t="s">
        <v>7669</v>
      </c>
      <c r="H1479" t="s">
        <v>3400</v>
      </c>
      <c r="I1479" t="s">
        <v>3412</v>
      </c>
    </row>
    <row r="1480" spans="1:9" x14ac:dyDescent="0.2">
      <c r="A1480" t="s">
        <v>4767</v>
      </c>
      <c r="B1480">
        <v>39208</v>
      </c>
      <c r="C1480" t="s">
        <v>4381</v>
      </c>
      <c r="D1480" t="s">
        <v>3414</v>
      </c>
      <c r="E1480" t="s">
        <v>4440</v>
      </c>
      <c r="F1480" t="s">
        <v>3413</v>
      </c>
      <c r="G1480" t="s">
        <v>7670</v>
      </c>
      <c r="H1480" t="s">
        <v>3400</v>
      </c>
      <c r="I1480" t="s">
        <v>3414</v>
      </c>
    </row>
    <row r="1481" spans="1:9" x14ac:dyDescent="0.2">
      <c r="A1481" t="s">
        <v>4815</v>
      </c>
      <c r="B1481">
        <v>39209</v>
      </c>
      <c r="C1481" t="s">
        <v>4381</v>
      </c>
      <c r="D1481" t="s">
        <v>3416</v>
      </c>
      <c r="E1481" t="s">
        <v>4440</v>
      </c>
      <c r="F1481" t="s">
        <v>3415</v>
      </c>
      <c r="G1481" t="s">
        <v>7671</v>
      </c>
      <c r="H1481" t="s">
        <v>3400</v>
      </c>
      <c r="I1481" t="s">
        <v>3416</v>
      </c>
    </row>
    <row r="1482" spans="1:9" x14ac:dyDescent="0.2">
      <c r="A1482" t="s">
        <v>4863</v>
      </c>
      <c r="B1482">
        <v>39210</v>
      </c>
      <c r="C1482" t="s">
        <v>4381</v>
      </c>
      <c r="D1482" t="s">
        <v>3418</v>
      </c>
      <c r="E1482" t="s">
        <v>4440</v>
      </c>
      <c r="F1482" t="s">
        <v>3417</v>
      </c>
      <c r="G1482" t="s">
        <v>7672</v>
      </c>
      <c r="H1482" t="s">
        <v>3400</v>
      </c>
      <c r="I1482" t="s">
        <v>3418</v>
      </c>
    </row>
    <row r="1483" spans="1:9" x14ac:dyDescent="0.2">
      <c r="A1483" t="s">
        <v>4911</v>
      </c>
      <c r="B1483">
        <v>39211</v>
      </c>
      <c r="C1483" t="s">
        <v>4381</v>
      </c>
      <c r="D1483" t="s">
        <v>3420</v>
      </c>
      <c r="E1483" t="s">
        <v>4440</v>
      </c>
      <c r="F1483" t="s">
        <v>3419</v>
      </c>
      <c r="G1483" t="s">
        <v>7673</v>
      </c>
      <c r="H1483" t="s">
        <v>3400</v>
      </c>
      <c r="I1483" t="s">
        <v>3420</v>
      </c>
    </row>
    <row r="1484" spans="1:9" x14ac:dyDescent="0.2">
      <c r="A1484" t="s">
        <v>4959</v>
      </c>
      <c r="B1484">
        <v>39212</v>
      </c>
      <c r="C1484" t="s">
        <v>4381</v>
      </c>
      <c r="D1484" t="s">
        <v>3422</v>
      </c>
      <c r="E1484" t="s">
        <v>4440</v>
      </c>
      <c r="F1484" t="s">
        <v>3421</v>
      </c>
      <c r="G1484" t="s">
        <v>7674</v>
      </c>
      <c r="H1484" t="s">
        <v>3400</v>
      </c>
      <c r="I1484" t="s">
        <v>3422</v>
      </c>
    </row>
    <row r="1485" spans="1:9" x14ac:dyDescent="0.2">
      <c r="A1485" t="s">
        <v>5007</v>
      </c>
      <c r="B1485">
        <v>39301</v>
      </c>
      <c r="C1485" t="s">
        <v>4381</v>
      </c>
      <c r="D1485" t="s">
        <v>3424</v>
      </c>
      <c r="E1485" t="s">
        <v>4440</v>
      </c>
      <c r="F1485" t="s">
        <v>3423</v>
      </c>
      <c r="G1485" t="s">
        <v>7675</v>
      </c>
      <c r="H1485" t="s">
        <v>3400</v>
      </c>
      <c r="I1485" t="s">
        <v>3424</v>
      </c>
    </row>
    <row r="1486" spans="1:9" x14ac:dyDescent="0.2">
      <c r="A1486" t="s">
        <v>5055</v>
      </c>
      <c r="B1486">
        <v>39302</v>
      </c>
      <c r="C1486" t="s">
        <v>4381</v>
      </c>
      <c r="D1486" t="s">
        <v>3426</v>
      </c>
      <c r="E1486" t="s">
        <v>4440</v>
      </c>
      <c r="F1486" t="s">
        <v>3425</v>
      </c>
      <c r="G1486" t="s">
        <v>7676</v>
      </c>
      <c r="H1486" t="s">
        <v>3400</v>
      </c>
      <c r="I1486" t="s">
        <v>3426</v>
      </c>
    </row>
    <row r="1487" spans="1:9" x14ac:dyDescent="0.2">
      <c r="A1487" t="s">
        <v>5103</v>
      </c>
      <c r="B1487">
        <v>39303</v>
      </c>
      <c r="C1487" t="s">
        <v>4381</v>
      </c>
      <c r="D1487" t="s">
        <v>3428</v>
      </c>
      <c r="E1487" t="s">
        <v>4440</v>
      </c>
      <c r="F1487" t="s">
        <v>3427</v>
      </c>
      <c r="G1487" t="s">
        <v>7677</v>
      </c>
      <c r="H1487" t="s">
        <v>3400</v>
      </c>
      <c r="I1487" t="s">
        <v>3428</v>
      </c>
    </row>
    <row r="1488" spans="1:9" x14ac:dyDescent="0.2">
      <c r="A1488" t="s">
        <v>5151</v>
      </c>
      <c r="B1488">
        <v>39304</v>
      </c>
      <c r="C1488" t="s">
        <v>4381</v>
      </c>
      <c r="D1488" t="s">
        <v>3430</v>
      </c>
      <c r="E1488" t="s">
        <v>4440</v>
      </c>
      <c r="F1488" t="s">
        <v>3429</v>
      </c>
      <c r="G1488" t="s">
        <v>7678</v>
      </c>
      <c r="H1488" t="s">
        <v>3400</v>
      </c>
      <c r="I1488" t="s">
        <v>3430</v>
      </c>
    </row>
    <row r="1489" spans="1:9" x14ac:dyDescent="0.2">
      <c r="A1489" t="s">
        <v>5198</v>
      </c>
      <c r="B1489">
        <v>39305</v>
      </c>
      <c r="C1489" t="s">
        <v>4381</v>
      </c>
      <c r="D1489" t="s">
        <v>3432</v>
      </c>
      <c r="E1489" t="s">
        <v>4440</v>
      </c>
      <c r="F1489" t="s">
        <v>3431</v>
      </c>
      <c r="G1489" t="s">
        <v>7679</v>
      </c>
      <c r="H1489" t="s">
        <v>3400</v>
      </c>
      <c r="I1489" t="s">
        <v>3432</v>
      </c>
    </row>
    <row r="1490" spans="1:9" x14ac:dyDescent="0.2">
      <c r="A1490" t="s">
        <v>5245</v>
      </c>
      <c r="B1490">
        <v>39306</v>
      </c>
      <c r="C1490" t="s">
        <v>4381</v>
      </c>
      <c r="D1490" t="s">
        <v>3434</v>
      </c>
      <c r="E1490" t="s">
        <v>4440</v>
      </c>
      <c r="F1490" t="s">
        <v>3433</v>
      </c>
      <c r="G1490" t="s">
        <v>7680</v>
      </c>
      <c r="H1490" t="s">
        <v>3400</v>
      </c>
      <c r="I1490" t="s">
        <v>3434</v>
      </c>
    </row>
    <row r="1491" spans="1:9" x14ac:dyDescent="0.2">
      <c r="A1491" t="s">
        <v>5290</v>
      </c>
      <c r="B1491">
        <v>39307</v>
      </c>
      <c r="C1491" t="s">
        <v>4381</v>
      </c>
      <c r="D1491" t="s">
        <v>3436</v>
      </c>
      <c r="E1491" t="s">
        <v>4440</v>
      </c>
      <c r="F1491" t="s">
        <v>3435</v>
      </c>
      <c r="G1491" t="s">
        <v>7681</v>
      </c>
      <c r="H1491" t="s">
        <v>3400</v>
      </c>
      <c r="I1491" t="s">
        <v>3436</v>
      </c>
    </row>
    <row r="1492" spans="1:9" x14ac:dyDescent="0.2">
      <c r="A1492" t="s">
        <v>5335</v>
      </c>
      <c r="B1492">
        <v>39341</v>
      </c>
      <c r="C1492" t="s">
        <v>4381</v>
      </c>
      <c r="D1492" t="s">
        <v>3438</v>
      </c>
      <c r="E1492" t="s">
        <v>4440</v>
      </c>
      <c r="F1492" t="s">
        <v>3437</v>
      </c>
      <c r="G1492" t="s">
        <v>7682</v>
      </c>
      <c r="H1492" t="s">
        <v>3400</v>
      </c>
      <c r="I1492" t="s">
        <v>3438</v>
      </c>
    </row>
    <row r="1493" spans="1:9" x14ac:dyDescent="0.2">
      <c r="A1493" t="s">
        <v>5374</v>
      </c>
      <c r="B1493">
        <v>39344</v>
      </c>
      <c r="C1493" t="s">
        <v>4381</v>
      </c>
      <c r="D1493" t="s">
        <v>3440</v>
      </c>
      <c r="E1493" t="s">
        <v>4440</v>
      </c>
      <c r="F1493" t="s">
        <v>3439</v>
      </c>
      <c r="G1493" t="s">
        <v>7683</v>
      </c>
      <c r="H1493" t="s">
        <v>3400</v>
      </c>
      <c r="I1493" t="s">
        <v>3440</v>
      </c>
    </row>
    <row r="1494" spans="1:9" x14ac:dyDescent="0.2">
      <c r="A1494" t="s">
        <v>5412</v>
      </c>
      <c r="B1494">
        <v>39363</v>
      </c>
      <c r="C1494" t="s">
        <v>4381</v>
      </c>
      <c r="D1494" t="s">
        <v>3442</v>
      </c>
      <c r="E1494" t="s">
        <v>4440</v>
      </c>
      <c r="F1494" t="s">
        <v>3441</v>
      </c>
      <c r="G1494" t="s">
        <v>7684</v>
      </c>
      <c r="H1494" t="s">
        <v>3400</v>
      </c>
      <c r="I1494" t="s">
        <v>3442</v>
      </c>
    </row>
    <row r="1495" spans="1:9" x14ac:dyDescent="0.2">
      <c r="A1495" t="s">
        <v>5449</v>
      </c>
      <c r="B1495">
        <v>39364</v>
      </c>
      <c r="C1495" t="s">
        <v>4381</v>
      </c>
      <c r="D1495" t="s">
        <v>3444</v>
      </c>
      <c r="E1495" t="s">
        <v>4440</v>
      </c>
      <c r="F1495" t="s">
        <v>3443</v>
      </c>
      <c r="G1495" t="s">
        <v>7685</v>
      </c>
      <c r="H1495" t="s">
        <v>3400</v>
      </c>
      <c r="I1495" t="s">
        <v>3444</v>
      </c>
    </row>
    <row r="1496" spans="1:9" x14ac:dyDescent="0.2">
      <c r="A1496" t="s">
        <v>5485</v>
      </c>
      <c r="B1496">
        <v>39386</v>
      </c>
      <c r="C1496" t="s">
        <v>4381</v>
      </c>
      <c r="D1496" t="s">
        <v>3446</v>
      </c>
      <c r="E1496" t="s">
        <v>4440</v>
      </c>
      <c r="F1496" t="s">
        <v>3445</v>
      </c>
      <c r="G1496" t="s">
        <v>7686</v>
      </c>
      <c r="H1496" t="s">
        <v>3400</v>
      </c>
      <c r="I1496" t="s">
        <v>3446</v>
      </c>
    </row>
    <row r="1497" spans="1:9" x14ac:dyDescent="0.2">
      <c r="A1497" t="s">
        <v>5520</v>
      </c>
      <c r="B1497">
        <v>39387</v>
      </c>
      <c r="C1497" t="s">
        <v>4381</v>
      </c>
      <c r="D1497" t="s">
        <v>3448</v>
      </c>
      <c r="E1497" t="s">
        <v>4440</v>
      </c>
      <c r="F1497" t="s">
        <v>3447</v>
      </c>
      <c r="G1497" t="s">
        <v>7687</v>
      </c>
      <c r="H1497" t="s">
        <v>3400</v>
      </c>
      <c r="I1497" t="s">
        <v>3448</v>
      </c>
    </row>
    <row r="1498" spans="1:9" x14ac:dyDescent="0.2">
      <c r="A1498" t="s">
        <v>5554</v>
      </c>
      <c r="B1498">
        <v>39401</v>
      </c>
      <c r="C1498" t="s">
        <v>4381</v>
      </c>
      <c r="D1498" t="s">
        <v>3450</v>
      </c>
      <c r="E1498" t="s">
        <v>4440</v>
      </c>
      <c r="F1498" t="s">
        <v>3449</v>
      </c>
      <c r="G1498" t="s">
        <v>7688</v>
      </c>
      <c r="H1498" t="s">
        <v>3400</v>
      </c>
      <c r="I1498" t="s">
        <v>3450</v>
      </c>
    </row>
    <row r="1499" spans="1:9" x14ac:dyDescent="0.2">
      <c r="A1499" t="s">
        <v>5586</v>
      </c>
      <c r="B1499">
        <v>39402</v>
      </c>
      <c r="C1499" t="s">
        <v>4381</v>
      </c>
      <c r="D1499" t="s">
        <v>3452</v>
      </c>
      <c r="E1499" t="s">
        <v>4440</v>
      </c>
      <c r="F1499" t="s">
        <v>3451</v>
      </c>
      <c r="G1499" t="s">
        <v>7689</v>
      </c>
      <c r="H1499" t="s">
        <v>3400</v>
      </c>
      <c r="I1499" t="s">
        <v>3452</v>
      </c>
    </row>
    <row r="1500" spans="1:9" x14ac:dyDescent="0.2">
      <c r="A1500" t="s">
        <v>5617</v>
      </c>
      <c r="B1500">
        <v>39403</v>
      </c>
      <c r="C1500" t="s">
        <v>4381</v>
      </c>
      <c r="D1500" t="s">
        <v>3454</v>
      </c>
      <c r="E1500" t="s">
        <v>4440</v>
      </c>
      <c r="F1500" t="s">
        <v>3453</v>
      </c>
      <c r="G1500" t="s">
        <v>7690</v>
      </c>
      <c r="H1500" t="s">
        <v>3400</v>
      </c>
      <c r="I1500" t="s">
        <v>3454</v>
      </c>
    </row>
    <row r="1501" spans="1:9" x14ac:dyDescent="0.2">
      <c r="A1501" t="s">
        <v>5645</v>
      </c>
      <c r="B1501">
        <v>39405</v>
      </c>
      <c r="C1501" t="s">
        <v>4381</v>
      </c>
      <c r="D1501" t="s">
        <v>7691</v>
      </c>
      <c r="E1501" t="s">
        <v>4440</v>
      </c>
      <c r="F1501" t="s">
        <v>3455</v>
      </c>
      <c r="G1501" t="s">
        <v>7692</v>
      </c>
      <c r="H1501" t="s">
        <v>3400</v>
      </c>
      <c r="I1501" t="s">
        <v>3456</v>
      </c>
    </row>
    <row r="1502" spans="1:9" x14ac:dyDescent="0.2">
      <c r="A1502" t="s">
        <v>5673</v>
      </c>
      <c r="B1502">
        <v>39410</v>
      </c>
      <c r="C1502" t="s">
        <v>4381</v>
      </c>
      <c r="D1502" t="s">
        <v>3458</v>
      </c>
      <c r="E1502" t="s">
        <v>4440</v>
      </c>
      <c r="F1502" t="s">
        <v>3457</v>
      </c>
      <c r="G1502" t="s">
        <v>7693</v>
      </c>
      <c r="H1502" t="s">
        <v>3400</v>
      </c>
      <c r="I1502" t="s">
        <v>3458</v>
      </c>
    </row>
    <row r="1503" spans="1:9" x14ac:dyDescent="0.2">
      <c r="A1503" t="s">
        <v>5700</v>
      </c>
      <c r="B1503">
        <v>39411</v>
      </c>
      <c r="C1503" t="s">
        <v>4381</v>
      </c>
      <c r="D1503" t="s">
        <v>3460</v>
      </c>
      <c r="E1503" t="s">
        <v>4440</v>
      </c>
      <c r="F1503" t="s">
        <v>3459</v>
      </c>
      <c r="G1503" t="s">
        <v>7694</v>
      </c>
      <c r="H1503" t="s">
        <v>3400</v>
      </c>
      <c r="I1503" t="s">
        <v>3460</v>
      </c>
    </row>
    <row r="1504" spans="1:9" x14ac:dyDescent="0.2">
      <c r="A1504" t="s">
        <v>5725</v>
      </c>
      <c r="B1504">
        <v>39412</v>
      </c>
      <c r="C1504" t="s">
        <v>4381</v>
      </c>
      <c r="D1504" t="s">
        <v>3462</v>
      </c>
      <c r="E1504" t="s">
        <v>4440</v>
      </c>
      <c r="F1504" t="s">
        <v>3461</v>
      </c>
      <c r="G1504" t="s">
        <v>7695</v>
      </c>
      <c r="H1504" t="s">
        <v>3400</v>
      </c>
      <c r="I1504" t="s">
        <v>3462</v>
      </c>
    </row>
    <row r="1505" spans="1:9" x14ac:dyDescent="0.2">
      <c r="A1505" t="s">
        <v>5750</v>
      </c>
      <c r="B1505">
        <v>39424</v>
      </c>
      <c r="C1505" t="s">
        <v>4381</v>
      </c>
      <c r="D1505" t="s">
        <v>3464</v>
      </c>
      <c r="E1505" t="s">
        <v>4440</v>
      </c>
      <c r="F1505" t="s">
        <v>3463</v>
      </c>
      <c r="G1505" t="s">
        <v>7696</v>
      </c>
      <c r="H1505" t="s">
        <v>3400</v>
      </c>
      <c r="I1505" t="s">
        <v>3464</v>
      </c>
    </row>
    <row r="1506" spans="1:9" x14ac:dyDescent="0.2">
      <c r="A1506" t="s">
        <v>5775</v>
      </c>
      <c r="B1506">
        <v>39427</v>
      </c>
      <c r="C1506" t="s">
        <v>4381</v>
      </c>
      <c r="D1506" t="s">
        <v>3466</v>
      </c>
      <c r="E1506" t="s">
        <v>4440</v>
      </c>
      <c r="F1506" t="s">
        <v>3465</v>
      </c>
      <c r="G1506" t="s">
        <v>7697</v>
      </c>
      <c r="H1506" t="s">
        <v>3400</v>
      </c>
      <c r="I1506" t="s">
        <v>3466</v>
      </c>
    </row>
    <row r="1507" spans="1:9" x14ac:dyDescent="0.2">
      <c r="A1507" t="s">
        <v>5798</v>
      </c>
      <c r="B1507">
        <v>39428</v>
      </c>
      <c r="C1507" t="s">
        <v>4381</v>
      </c>
      <c r="D1507" t="s">
        <v>3468</v>
      </c>
      <c r="E1507" t="s">
        <v>4440</v>
      </c>
      <c r="F1507" t="s">
        <v>3467</v>
      </c>
      <c r="G1507" t="s">
        <v>7698</v>
      </c>
      <c r="H1507" t="s">
        <v>3400</v>
      </c>
      <c r="I1507" t="s">
        <v>3468</v>
      </c>
    </row>
    <row r="1508" spans="1:9" x14ac:dyDescent="0.2">
      <c r="A1508" t="s">
        <v>4431</v>
      </c>
      <c r="B1508">
        <v>40000</v>
      </c>
      <c r="C1508" t="s">
        <v>4382</v>
      </c>
      <c r="D1508" t="s">
        <v>3470</v>
      </c>
      <c r="E1508" t="s">
        <v>4391</v>
      </c>
      <c r="F1508" t="s">
        <v>3469</v>
      </c>
      <c r="G1508" t="s">
        <v>7699</v>
      </c>
      <c r="H1508" t="s">
        <v>3470</v>
      </c>
    </row>
    <row r="1509" spans="1:9" x14ac:dyDescent="0.2">
      <c r="A1509" t="s">
        <v>4480</v>
      </c>
      <c r="B1509">
        <v>40100</v>
      </c>
      <c r="C1509" t="s">
        <v>4382</v>
      </c>
      <c r="D1509" t="s">
        <v>3472</v>
      </c>
      <c r="E1509" t="s">
        <v>4440</v>
      </c>
      <c r="F1509" t="s">
        <v>3471</v>
      </c>
      <c r="G1509" t="s">
        <v>7700</v>
      </c>
      <c r="H1509" t="s">
        <v>3470</v>
      </c>
      <c r="I1509" t="s">
        <v>3472</v>
      </c>
    </row>
    <row r="1510" spans="1:9" x14ac:dyDescent="0.2">
      <c r="A1510" t="s">
        <v>4528</v>
      </c>
      <c r="B1510">
        <v>40130</v>
      </c>
      <c r="C1510" t="s">
        <v>4382</v>
      </c>
      <c r="D1510" t="s">
        <v>3474</v>
      </c>
      <c r="E1510" t="s">
        <v>4440</v>
      </c>
      <c r="F1510" t="s">
        <v>3473</v>
      </c>
      <c r="G1510" t="s">
        <v>7701</v>
      </c>
      <c r="H1510" t="s">
        <v>3470</v>
      </c>
      <c r="I1510" t="s">
        <v>3474</v>
      </c>
    </row>
    <row r="1511" spans="1:9" x14ac:dyDescent="0.2">
      <c r="A1511" t="s">
        <v>4576</v>
      </c>
      <c r="B1511">
        <v>40202</v>
      </c>
      <c r="C1511" t="s">
        <v>4382</v>
      </c>
      <c r="D1511" t="s">
        <v>3476</v>
      </c>
      <c r="E1511" t="s">
        <v>4440</v>
      </c>
      <c r="F1511" t="s">
        <v>3475</v>
      </c>
      <c r="G1511" t="s">
        <v>7702</v>
      </c>
      <c r="H1511" t="s">
        <v>3470</v>
      </c>
      <c r="I1511" t="s">
        <v>3476</v>
      </c>
    </row>
    <row r="1512" spans="1:9" x14ac:dyDescent="0.2">
      <c r="A1512" t="s">
        <v>4624</v>
      </c>
      <c r="B1512">
        <v>40203</v>
      </c>
      <c r="C1512" t="s">
        <v>4382</v>
      </c>
      <c r="D1512" t="s">
        <v>3478</v>
      </c>
      <c r="E1512" t="s">
        <v>4440</v>
      </c>
      <c r="F1512" t="s">
        <v>3477</v>
      </c>
      <c r="G1512" t="s">
        <v>7703</v>
      </c>
      <c r="H1512" t="s">
        <v>3470</v>
      </c>
      <c r="I1512" t="s">
        <v>3478</v>
      </c>
    </row>
    <row r="1513" spans="1:9" x14ac:dyDescent="0.2">
      <c r="A1513" t="s">
        <v>4672</v>
      </c>
      <c r="B1513">
        <v>40204</v>
      </c>
      <c r="C1513" t="s">
        <v>4382</v>
      </c>
      <c r="D1513" t="s">
        <v>3480</v>
      </c>
      <c r="E1513" t="s">
        <v>4440</v>
      </c>
      <c r="F1513" t="s">
        <v>3479</v>
      </c>
      <c r="G1513" t="s">
        <v>7704</v>
      </c>
      <c r="H1513" t="s">
        <v>3470</v>
      </c>
      <c r="I1513" t="s">
        <v>3480</v>
      </c>
    </row>
    <row r="1514" spans="1:9" x14ac:dyDescent="0.2">
      <c r="A1514" t="s">
        <v>4720</v>
      </c>
      <c r="B1514">
        <v>40205</v>
      </c>
      <c r="C1514" t="s">
        <v>4382</v>
      </c>
      <c r="D1514" t="s">
        <v>3482</v>
      </c>
      <c r="E1514" t="s">
        <v>4440</v>
      </c>
      <c r="F1514" t="s">
        <v>3481</v>
      </c>
      <c r="G1514" t="s">
        <v>7705</v>
      </c>
      <c r="H1514" t="s">
        <v>3470</v>
      </c>
      <c r="I1514" t="s">
        <v>3482</v>
      </c>
    </row>
    <row r="1515" spans="1:9" x14ac:dyDescent="0.2">
      <c r="A1515" t="s">
        <v>4768</v>
      </c>
      <c r="B1515">
        <v>40206</v>
      </c>
      <c r="C1515" t="s">
        <v>4382</v>
      </c>
      <c r="D1515" t="s">
        <v>3484</v>
      </c>
      <c r="E1515" t="s">
        <v>4440</v>
      </c>
      <c r="F1515" t="s">
        <v>3483</v>
      </c>
      <c r="G1515" t="s">
        <v>7706</v>
      </c>
      <c r="H1515" t="s">
        <v>3470</v>
      </c>
      <c r="I1515" t="s">
        <v>3484</v>
      </c>
    </row>
    <row r="1516" spans="1:9" x14ac:dyDescent="0.2">
      <c r="A1516" t="s">
        <v>4816</v>
      </c>
      <c r="B1516">
        <v>40207</v>
      </c>
      <c r="C1516" t="s">
        <v>4382</v>
      </c>
      <c r="D1516" t="s">
        <v>3486</v>
      </c>
      <c r="E1516" t="s">
        <v>4440</v>
      </c>
      <c r="F1516" t="s">
        <v>3485</v>
      </c>
      <c r="G1516" t="s">
        <v>7707</v>
      </c>
      <c r="H1516" t="s">
        <v>3470</v>
      </c>
      <c r="I1516" t="s">
        <v>3486</v>
      </c>
    </row>
    <row r="1517" spans="1:9" x14ac:dyDescent="0.2">
      <c r="A1517" t="s">
        <v>4864</v>
      </c>
      <c r="B1517">
        <v>40210</v>
      </c>
      <c r="C1517" t="s">
        <v>4382</v>
      </c>
      <c r="D1517" t="s">
        <v>3488</v>
      </c>
      <c r="E1517" t="s">
        <v>4440</v>
      </c>
      <c r="F1517" t="s">
        <v>3487</v>
      </c>
      <c r="G1517" t="s">
        <v>7708</v>
      </c>
      <c r="H1517" t="s">
        <v>3470</v>
      </c>
      <c r="I1517" t="s">
        <v>3488</v>
      </c>
    </row>
    <row r="1518" spans="1:9" x14ac:dyDescent="0.2">
      <c r="A1518" t="s">
        <v>4912</v>
      </c>
      <c r="B1518">
        <v>40211</v>
      </c>
      <c r="C1518" t="s">
        <v>4382</v>
      </c>
      <c r="D1518" t="s">
        <v>3490</v>
      </c>
      <c r="E1518" t="s">
        <v>4440</v>
      </c>
      <c r="F1518" t="s">
        <v>3489</v>
      </c>
      <c r="G1518" t="s">
        <v>7709</v>
      </c>
      <c r="H1518" t="s">
        <v>3470</v>
      </c>
      <c r="I1518" t="s">
        <v>3490</v>
      </c>
    </row>
    <row r="1519" spans="1:9" x14ac:dyDescent="0.2">
      <c r="A1519" t="s">
        <v>4960</v>
      </c>
      <c r="B1519">
        <v>40212</v>
      </c>
      <c r="C1519" t="s">
        <v>4382</v>
      </c>
      <c r="D1519" t="s">
        <v>3492</v>
      </c>
      <c r="E1519" t="s">
        <v>4440</v>
      </c>
      <c r="F1519" t="s">
        <v>3491</v>
      </c>
      <c r="G1519" t="s">
        <v>7710</v>
      </c>
      <c r="H1519" t="s">
        <v>3470</v>
      </c>
      <c r="I1519" t="s">
        <v>3492</v>
      </c>
    </row>
    <row r="1520" spans="1:9" x14ac:dyDescent="0.2">
      <c r="A1520" t="s">
        <v>5008</v>
      </c>
      <c r="B1520">
        <v>40213</v>
      </c>
      <c r="C1520" t="s">
        <v>4382</v>
      </c>
      <c r="D1520" t="s">
        <v>3494</v>
      </c>
      <c r="E1520" t="s">
        <v>4440</v>
      </c>
      <c r="F1520" t="s">
        <v>3493</v>
      </c>
      <c r="G1520" t="s">
        <v>7711</v>
      </c>
      <c r="H1520" t="s">
        <v>3470</v>
      </c>
      <c r="I1520" t="s">
        <v>3494</v>
      </c>
    </row>
    <row r="1521" spans="1:9" x14ac:dyDescent="0.2">
      <c r="A1521" t="s">
        <v>5056</v>
      </c>
      <c r="B1521">
        <v>40214</v>
      </c>
      <c r="C1521" t="s">
        <v>4382</v>
      </c>
      <c r="D1521" t="s">
        <v>3496</v>
      </c>
      <c r="E1521" t="s">
        <v>4440</v>
      </c>
      <c r="F1521" t="s">
        <v>3495</v>
      </c>
      <c r="G1521" t="s">
        <v>7712</v>
      </c>
      <c r="H1521" t="s">
        <v>3470</v>
      </c>
      <c r="I1521" t="s">
        <v>3496</v>
      </c>
    </row>
    <row r="1522" spans="1:9" x14ac:dyDescent="0.2">
      <c r="A1522" t="s">
        <v>5104</v>
      </c>
      <c r="B1522">
        <v>40215</v>
      </c>
      <c r="C1522" t="s">
        <v>4382</v>
      </c>
      <c r="D1522" t="s">
        <v>3498</v>
      </c>
      <c r="E1522" t="s">
        <v>4440</v>
      </c>
      <c r="F1522" t="s">
        <v>3497</v>
      </c>
      <c r="G1522" t="s">
        <v>7713</v>
      </c>
      <c r="H1522" t="s">
        <v>3470</v>
      </c>
      <c r="I1522" t="s">
        <v>3498</v>
      </c>
    </row>
    <row r="1523" spans="1:9" x14ac:dyDescent="0.2">
      <c r="A1523" t="s">
        <v>5152</v>
      </c>
      <c r="B1523">
        <v>40216</v>
      </c>
      <c r="C1523" t="s">
        <v>4382</v>
      </c>
      <c r="D1523" t="s">
        <v>3500</v>
      </c>
      <c r="E1523" t="s">
        <v>4440</v>
      </c>
      <c r="F1523" t="s">
        <v>3499</v>
      </c>
      <c r="G1523" t="s">
        <v>7714</v>
      </c>
      <c r="H1523" t="s">
        <v>3470</v>
      </c>
      <c r="I1523" t="s">
        <v>3500</v>
      </c>
    </row>
    <row r="1524" spans="1:9" x14ac:dyDescent="0.2">
      <c r="A1524" t="s">
        <v>5199</v>
      </c>
      <c r="B1524">
        <v>40217</v>
      </c>
      <c r="C1524" t="s">
        <v>4382</v>
      </c>
      <c r="D1524" t="s">
        <v>3502</v>
      </c>
      <c r="E1524" t="s">
        <v>4440</v>
      </c>
      <c r="F1524" t="s">
        <v>3501</v>
      </c>
      <c r="G1524" t="s">
        <v>7715</v>
      </c>
      <c r="H1524" t="s">
        <v>3470</v>
      </c>
      <c r="I1524" t="s">
        <v>3502</v>
      </c>
    </row>
    <row r="1525" spans="1:9" x14ac:dyDescent="0.2">
      <c r="A1525" t="s">
        <v>5246</v>
      </c>
      <c r="B1525">
        <v>40218</v>
      </c>
      <c r="C1525" t="s">
        <v>4382</v>
      </c>
      <c r="D1525" t="s">
        <v>3504</v>
      </c>
      <c r="E1525" t="s">
        <v>4440</v>
      </c>
      <c r="F1525" t="s">
        <v>3503</v>
      </c>
      <c r="G1525" t="s">
        <v>7716</v>
      </c>
      <c r="H1525" t="s">
        <v>3470</v>
      </c>
      <c r="I1525" t="s">
        <v>3504</v>
      </c>
    </row>
    <row r="1526" spans="1:9" x14ac:dyDescent="0.2">
      <c r="A1526" t="s">
        <v>5291</v>
      </c>
      <c r="B1526">
        <v>40219</v>
      </c>
      <c r="C1526" t="s">
        <v>4382</v>
      </c>
      <c r="D1526" t="s">
        <v>3506</v>
      </c>
      <c r="E1526" t="s">
        <v>4440</v>
      </c>
      <c r="F1526" t="s">
        <v>3505</v>
      </c>
      <c r="G1526" t="s">
        <v>7717</v>
      </c>
      <c r="H1526" t="s">
        <v>3470</v>
      </c>
      <c r="I1526" t="s">
        <v>3506</v>
      </c>
    </row>
    <row r="1527" spans="1:9" x14ac:dyDescent="0.2">
      <c r="A1527" t="s">
        <v>5336</v>
      </c>
      <c r="B1527">
        <v>40220</v>
      </c>
      <c r="C1527" t="s">
        <v>4382</v>
      </c>
      <c r="D1527" t="s">
        <v>3508</v>
      </c>
      <c r="E1527" t="s">
        <v>4440</v>
      </c>
      <c r="F1527" t="s">
        <v>3507</v>
      </c>
      <c r="G1527" t="s">
        <v>7718</v>
      </c>
      <c r="H1527" t="s">
        <v>3470</v>
      </c>
      <c r="I1527" t="s">
        <v>3508</v>
      </c>
    </row>
    <row r="1528" spans="1:9" x14ac:dyDescent="0.2">
      <c r="A1528" t="s">
        <v>5375</v>
      </c>
      <c r="B1528">
        <v>40221</v>
      </c>
      <c r="C1528" t="s">
        <v>4382</v>
      </c>
      <c r="D1528" t="s">
        <v>3510</v>
      </c>
      <c r="E1528" t="s">
        <v>4440</v>
      </c>
      <c r="F1528" t="s">
        <v>3509</v>
      </c>
      <c r="G1528" t="s">
        <v>7719</v>
      </c>
      <c r="H1528" t="s">
        <v>3470</v>
      </c>
      <c r="I1528" t="s">
        <v>3510</v>
      </c>
    </row>
    <row r="1529" spans="1:9" x14ac:dyDescent="0.2">
      <c r="A1529" t="s">
        <v>5413</v>
      </c>
      <c r="B1529">
        <v>40223</v>
      </c>
      <c r="C1529" t="s">
        <v>4382</v>
      </c>
      <c r="D1529" t="s">
        <v>3512</v>
      </c>
      <c r="E1529" t="s">
        <v>4440</v>
      </c>
      <c r="F1529" t="s">
        <v>3511</v>
      </c>
      <c r="G1529" t="s">
        <v>7720</v>
      </c>
      <c r="H1529" t="s">
        <v>3470</v>
      </c>
      <c r="I1529" t="s">
        <v>3512</v>
      </c>
    </row>
    <row r="1530" spans="1:9" x14ac:dyDescent="0.2">
      <c r="A1530" t="s">
        <v>5450</v>
      </c>
      <c r="B1530">
        <v>40224</v>
      </c>
      <c r="C1530" t="s">
        <v>4382</v>
      </c>
      <c r="D1530" t="s">
        <v>3514</v>
      </c>
      <c r="E1530" t="s">
        <v>4440</v>
      </c>
      <c r="F1530" t="s">
        <v>3513</v>
      </c>
      <c r="G1530" t="s">
        <v>7721</v>
      </c>
      <c r="H1530" t="s">
        <v>3470</v>
      </c>
      <c r="I1530" t="s">
        <v>3514</v>
      </c>
    </row>
    <row r="1531" spans="1:9" x14ac:dyDescent="0.2">
      <c r="A1531" t="s">
        <v>5486</v>
      </c>
      <c r="B1531">
        <v>40225</v>
      </c>
      <c r="C1531" t="s">
        <v>4382</v>
      </c>
      <c r="D1531" t="s">
        <v>3516</v>
      </c>
      <c r="E1531" t="s">
        <v>4440</v>
      </c>
      <c r="F1531" t="s">
        <v>3515</v>
      </c>
      <c r="G1531" t="s">
        <v>7722</v>
      </c>
      <c r="H1531" t="s">
        <v>3470</v>
      </c>
      <c r="I1531" t="s">
        <v>3516</v>
      </c>
    </row>
    <row r="1532" spans="1:9" x14ac:dyDescent="0.2">
      <c r="A1532" t="s">
        <v>5521</v>
      </c>
      <c r="B1532">
        <v>40226</v>
      </c>
      <c r="C1532" t="s">
        <v>4382</v>
      </c>
      <c r="D1532" t="s">
        <v>3518</v>
      </c>
      <c r="E1532" t="s">
        <v>4440</v>
      </c>
      <c r="F1532" t="s">
        <v>3517</v>
      </c>
      <c r="G1532" t="s">
        <v>7723</v>
      </c>
      <c r="H1532" t="s">
        <v>3470</v>
      </c>
      <c r="I1532" t="s">
        <v>3518</v>
      </c>
    </row>
    <row r="1533" spans="1:9" x14ac:dyDescent="0.2">
      <c r="A1533" t="s">
        <v>5555</v>
      </c>
      <c r="B1533">
        <v>40227</v>
      </c>
      <c r="C1533" t="s">
        <v>4382</v>
      </c>
      <c r="D1533" t="s">
        <v>3520</v>
      </c>
      <c r="E1533" t="s">
        <v>4440</v>
      </c>
      <c r="F1533" t="s">
        <v>3519</v>
      </c>
      <c r="G1533" t="s">
        <v>7724</v>
      </c>
      <c r="H1533" t="s">
        <v>3470</v>
      </c>
      <c r="I1533" t="s">
        <v>3520</v>
      </c>
    </row>
    <row r="1534" spans="1:9" x14ac:dyDescent="0.2">
      <c r="A1534" t="s">
        <v>5587</v>
      </c>
      <c r="B1534">
        <v>40228</v>
      </c>
      <c r="C1534" t="s">
        <v>4382</v>
      </c>
      <c r="D1534" t="s">
        <v>3522</v>
      </c>
      <c r="E1534" t="s">
        <v>4440</v>
      </c>
      <c r="F1534" t="s">
        <v>3521</v>
      </c>
      <c r="G1534" t="s">
        <v>7725</v>
      </c>
      <c r="H1534" t="s">
        <v>3470</v>
      </c>
      <c r="I1534" t="s">
        <v>3522</v>
      </c>
    </row>
    <row r="1535" spans="1:9" x14ac:dyDescent="0.2">
      <c r="A1535" t="s">
        <v>5618</v>
      </c>
      <c r="B1535">
        <v>40229</v>
      </c>
      <c r="C1535" t="s">
        <v>4382</v>
      </c>
      <c r="D1535" t="s">
        <v>3524</v>
      </c>
      <c r="E1535" t="s">
        <v>4440</v>
      </c>
      <c r="F1535" t="s">
        <v>3523</v>
      </c>
      <c r="G1535" t="s">
        <v>7726</v>
      </c>
      <c r="H1535" t="s">
        <v>3470</v>
      </c>
      <c r="I1535" t="s">
        <v>3524</v>
      </c>
    </row>
    <row r="1536" spans="1:9" x14ac:dyDescent="0.2">
      <c r="A1536" t="s">
        <v>5646</v>
      </c>
      <c r="B1536">
        <v>40230</v>
      </c>
      <c r="C1536" t="s">
        <v>4382</v>
      </c>
      <c r="D1536" t="s">
        <v>3526</v>
      </c>
      <c r="E1536" t="s">
        <v>4440</v>
      </c>
      <c r="F1536" t="s">
        <v>3525</v>
      </c>
      <c r="G1536" t="s">
        <v>7727</v>
      </c>
      <c r="H1536" t="s">
        <v>3470</v>
      </c>
      <c r="I1536" t="s">
        <v>3526</v>
      </c>
    </row>
    <row r="1537" spans="1:9" x14ac:dyDescent="0.2">
      <c r="A1537" t="s">
        <v>5674</v>
      </c>
      <c r="B1537">
        <v>40231</v>
      </c>
      <c r="C1537" t="s">
        <v>4382</v>
      </c>
      <c r="D1537" t="s">
        <v>3528</v>
      </c>
      <c r="E1537" t="s">
        <v>4440</v>
      </c>
      <c r="F1537" t="s">
        <v>3527</v>
      </c>
      <c r="G1537" t="s">
        <v>7728</v>
      </c>
      <c r="H1537" t="s">
        <v>7729</v>
      </c>
      <c r="I1537" t="s">
        <v>7730</v>
      </c>
    </row>
    <row r="1538" spans="1:9" x14ac:dyDescent="0.2">
      <c r="A1538" t="s">
        <v>5701</v>
      </c>
      <c r="B1538">
        <v>40341</v>
      </c>
      <c r="C1538" t="s">
        <v>4382</v>
      </c>
      <c r="D1538" t="s">
        <v>3530</v>
      </c>
      <c r="E1538" t="s">
        <v>4440</v>
      </c>
      <c r="F1538" t="s">
        <v>3529</v>
      </c>
      <c r="G1538" t="s">
        <v>7731</v>
      </c>
      <c r="H1538" t="s">
        <v>3470</v>
      </c>
      <c r="I1538" t="s">
        <v>3530</v>
      </c>
    </row>
    <row r="1539" spans="1:9" x14ac:dyDescent="0.2">
      <c r="A1539" t="s">
        <v>5726</v>
      </c>
      <c r="B1539">
        <v>40342</v>
      </c>
      <c r="C1539" t="s">
        <v>4382</v>
      </c>
      <c r="D1539" t="s">
        <v>3532</v>
      </c>
      <c r="E1539" t="s">
        <v>4440</v>
      </c>
      <c r="F1539" t="s">
        <v>3531</v>
      </c>
      <c r="G1539" t="s">
        <v>7732</v>
      </c>
      <c r="H1539" t="s">
        <v>3470</v>
      </c>
      <c r="I1539" t="s">
        <v>3532</v>
      </c>
    </row>
    <row r="1540" spans="1:9" x14ac:dyDescent="0.2">
      <c r="A1540" t="s">
        <v>5751</v>
      </c>
      <c r="B1540">
        <v>40343</v>
      </c>
      <c r="C1540" t="s">
        <v>4382</v>
      </c>
      <c r="D1540" t="s">
        <v>3534</v>
      </c>
      <c r="E1540" t="s">
        <v>4440</v>
      </c>
      <c r="F1540" t="s">
        <v>3533</v>
      </c>
      <c r="G1540" t="s">
        <v>7733</v>
      </c>
      <c r="H1540" t="s">
        <v>3470</v>
      </c>
      <c r="I1540" t="s">
        <v>3534</v>
      </c>
    </row>
    <row r="1541" spans="1:9" x14ac:dyDescent="0.2">
      <c r="A1541" t="s">
        <v>5776</v>
      </c>
      <c r="B1541">
        <v>40344</v>
      </c>
      <c r="C1541" t="s">
        <v>4382</v>
      </c>
      <c r="D1541" t="s">
        <v>3536</v>
      </c>
      <c r="E1541" t="s">
        <v>4440</v>
      </c>
      <c r="F1541" t="s">
        <v>3535</v>
      </c>
      <c r="G1541" t="s">
        <v>7734</v>
      </c>
      <c r="H1541" t="s">
        <v>3470</v>
      </c>
      <c r="I1541" t="s">
        <v>3536</v>
      </c>
    </row>
    <row r="1542" spans="1:9" x14ac:dyDescent="0.2">
      <c r="A1542" t="s">
        <v>5799</v>
      </c>
      <c r="B1542">
        <v>40345</v>
      </c>
      <c r="C1542" t="s">
        <v>4382</v>
      </c>
      <c r="D1542" t="s">
        <v>3538</v>
      </c>
      <c r="E1542" t="s">
        <v>4440</v>
      </c>
      <c r="F1542" t="s">
        <v>3537</v>
      </c>
      <c r="G1542" t="s">
        <v>7735</v>
      </c>
      <c r="H1542" t="s">
        <v>3470</v>
      </c>
      <c r="I1542" t="s">
        <v>3538</v>
      </c>
    </row>
    <row r="1543" spans="1:9" x14ac:dyDescent="0.2">
      <c r="A1543" t="s">
        <v>5821</v>
      </c>
      <c r="B1543">
        <v>40348</v>
      </c>
      <c r="C1543" t="s">
        <v>4382</v>
      </c>
      <c r="D1543" t="s">
        <v>3540</v>
      </c>
      <c r="E1543" t="s">
        <v>4440</v>
      </c>
      <c r="F1543" t="s">
        <v>3539</v>
      </c>
      <c r="G1543" t="s">
        <v>7736</v>
      </c>
      <c r="H1543" t="s">
        <v>3470</v>
      </c>
      <c r="I1543" t="s">
        <v>3540</v>
      </c>
    </row>
    <row r="1544" spans="1:9" x14ac:dyDescent="0.2">
      <c r="A1544" t="s">
        <v>5839</v>
      </c>
      <c r="B1544">
        <v>40349</v>
      </c>
      <c r="C1544" t="s">
        <v>4382</v>
      </c>
      <c r="D1544" t="s">
        <v>3542</v>
      </c>
      <c r="E1544" t="s">
        <v>4440</v>
      </c>
      <c r="F1544" t="s">
        <v>3541</v>
      </c>
      <c r="G1544" t="s">
        <v>7737</v>
      </c>
      <c r="H1544" t="s">
        <v>3470</v>
      </c>
      <c r="I1544" t="s">
        <v>3542</v>
      </c>
    </row>
    <row r="1545" spans="1:9" x14ac:dyDescent="0.2">
      <c r="A1545" t="s">
        <v>5857</v>
      </c>
      <c r="B1545">
        <v>40381</v>
      </c>
      <c r="C1545" t="s">
        <v>4382</v>
      </c>
      <c r="D1545" t="s">
        <v>3544</v>
      </c>
      <c r="E1545" t="s">
        <v>4440</v>
      </c>
      <c r="F1545" t="s">
        <v>3543</v>
      </c>
      <c r="G1545" t="s">
        <v>7738</v>
      </c>
      <c r="H1545" t="s">
        <v>3470</v>
      </c>
      <c r="I1545" t="s">
        <v>3544</v>
      </c>
    </row>
    <row r="1546" spans="1:9" x14ac:dyDescent="0.2">
      <c r="A1546" t="s">
        <v>5875</v>
      </c>
      <c r="B1546">
        <v>40382</v>
      </c>
      <c r="C1546" t="s">
        <v>4382</v>
      </c>
      <c r="D1546" t="s">
        <v>3546</v>
      </c>
      <c r="E1546" t="s">
        <v>4440</v>
      </c>
      <c r="F1546" t="s">
        <v>3545</v>
      </c>
      <c r="G1546" t="s">
        <v>7739</v>
      </c>
      <c r="H1546" t="s">
        <v>3470</v>
      </c>
      <c r="I1546" t="s">
        <v>3546</v>
      </c>
    </row>
    <row r="1547" spans="1:9" x14ac:dyDescent="0.2">
      <c r="A1547" t="s">
        <v>5893</v>
      </c>
      <c r="B1547">
        <v>40383</v>
      </c>
      <c r="C1547" t="s">
        <v>4382</v>
      </c>
      <c r="D1547" t="s">
        <v>3548</v>
      </c>
      <c r="E1547" t="s">
        <v>4440</v>
      </c>
      <c r="F1547" t="s">
        <v>3547</v>
      </c>
      <c r="G1547" t="s">
        <v>7740</v>
      </c>
      <c r="H1547" t="s">
        <v>3470</v>
      </c>
      <c r="I1547" t="s">
        <v>3548</v>
      </c>
    </row>
    <row r="1548" spans="1:9" x14ac:dyDescent="0.2">
      <c r="A1548" t="s">
        <v>5910</v>
      </c>
      <c r="B1548">
        <v>40384</v>
      </c>
      <c r="C1548" t="s">
        <v>4382</v>
      </c>
      <c r="D1548" t="s">
        <v>3550</v>
      </c>
      <c r="E1548" t="s">
        <v>4440</v>
      </c>
      <c r="F1548" t="s">
        <v>3549</v>
      </c>
      <c r="G1548" t="s">
        <v>7741</v>
      </c>
      <c r="H1548" t="s">
        <v>3470</v>
      </c>
      <c r="I1548" t="s">
        <v>3550</v>
      </c>
    </row>
    <row r="1549" spans="1:9" x14ac:dyDescent="0.2">
      <c r="A1549" t="s">
        <v>5926</v>
      </c>
      <c r="B1549">
        <v>40401</v>
      </c>
      <c r="C1549" t="s">
        <v>4382</v>
      </c>
      <c r="D1549" t="s">
        <v>3552</v>
      </c>
      <c r="E1549" t="s">
        <v>4440</v>
      </c>
      <c r="F1549" t="s">
        <v>3551</v>
      </c>
      <c r="G1549" t="s">
        <v>7742</v>
      </c>
      <c r="H1549" t="s">
        <v>3470</v>
      </c>
      <c r="I1549" t="s">
        <v>3552</v>
      </c>
    </row>
    <row r="1550" spans="1:9" x14ac:dyDescent="0.2">
      <c r="A1550" t="s">
        <v>5941</v>
      </c>
      <c r="B1550">
        <v>40402</v>
      </c>
      <c r="C1550" t="s">
        <v>4382</v>
      </c>
      <c r="D1550" t="s">
        <v>3554</v>
      </c>
      <c r="E1550" t="s">
        <v>4440</v>
      </c>
      <c r="F1550" t="s">
        <v>3553</v>
      </c>
      <c r="G1550" t="s">
        <v>7743</v>
      </c>
      <c r="H1550" t="s">
        <v>3470</v>
      </c>
      <c r="I1550" t="s">
        <v>3554</v>
      </c>
    </row>
    <row r="1551" spans="1:9" x14ac:dyDescent="0.2">
      <c r="A1551" t="s">
        <v>5954</v>
      </c>
      <c r="B1551">
        <v>40421</v>
      </c>
      <c r="C1551" t="s">
        <v>4382</v>
      </c>
      <c r="D1551" t="s">
        <v>3556</v>
      </c>
      <c r="E1551" t="s">
        <v>4440</v>
      </c>
      <c r="F1551" t="s">
        <v>3555</v>
      </c>
      <c r="G1551" t="s">
        <v>7744</v>
      </c>
      <c r="H1551" t="s">
        <v>3470</v>
      </c>
      <c r="I1551" t="s">
        <v>3556</v>
      </c>
    </row>
    <row r="1552" spans="1:9" x14ac:dyDescent="0.2">
      <c r="A1552" t="s">
        <v>5966</v>
      </c>
      <c r="B1552">
        <v>40447</v>
      </c>
      <c r="C1552" t="s">
        <v>4382</v>
      </c>
      <c r="D1552" t="s">
        <v>3558</v>
      </c>
      <c r="E1552" t="s">
        <v>4440</v>
      </c>
      <c r="F1552" t="s">
        <v>3557</v>
      </c>
      <c r="G1552" t="s">
        <v>7745</v>
      </c>
      <c r="H1552" t="s">
        <v>3470</v>
      </c>
      <c r="I1552" t="s">
        <v>3558</v>
      </c>
    </row>
    <row r="1553" spans="1:9" x14ac:dyDescent="0.2">
      <c r="A1553" t="s">
        <v>5976</v>
      </c>
      <c r="B1553">
        <v>40448</v>
      </c>
      <c r="C1553" t="s">
        <v>4382</v>
      </c>
      <c r="D1553" t="s">
        <v>3560</v>
      </c>
      <c r="E1553" t="s">
        <v>4440</v>
      </c>
      <c r="F1553" t="s">
        <v>3559</v>
      </c>
      <c r="G1553" t="s">
        <v>7746</v>
      </c>
      <c r="H1553" t="s">
        <v>3470</v>
      </c>
      <c r="I1553" t="s">
        <v>3560</v>
      </c>
    </row>
    <row r="1554" spans="1:9" x14ac:dyDescent="0.2">
      <c r="A1554" t="s">
        <v>5986</v>
      </c>
      <c r="B1554">
        <v>40503</v>
      </c>
      <c r="C1554" t="s">
        <v>4382</v>
      </c>
      <c r="D1554" t="s">
        <v>3562</v>
      </c>
      <c r="E1554" t="s">
        <v>4440</v>
      </c>
      <c r="F1554" t="s">
        <v>3561</v>
      </c>
      <c r="G1554" t="s">
        <v>7747</v>
      </c>
      <c r="H1554" t="s">
        <v>3470</v>
      </c>
      <c r="I1554" t="s">
        <v>3562</v>
      </c>
    </row>
    <row r="1555" spans="1:9" x14ac:dyDescent="0.2">
      <c r="A1555" t="s">
        <v>5995</v>
      </c>
      <c r="B1555">
        <v>40522</v>
      </c>
      <c r="C1555" t="s">
        <v>4382</v>
      </c>
      <c r="D1555" t="s">
        <v>3564</v>
      </c>
      <c r="E1555" t="s">
        <v>4440</v>
      </c>
      <c r="F1555" t="s">
        <v>3563</v>
      </c>
      <c r="G1555" t="s">
        <v>7748</v>
      </c>
      <c r="H1555" t="s">
        <v>3470</v>
      </c>
      <c r="I1555" t="s">
        <v>3564</v>
      </c>
    </row>
    <row r="1556" spans="1:9" x14ac:dyDescent="0.2">
      <c r="A1556" t="s">
        <v>6004</v>
      </c>
      <c r="B1556">
        <v>40544</v>
      </c>
      <c r="C1556" t="s">
        <v>4382</v>
      </c>
      <c r="D1556" t="s">
        <v>3023</v>
      </c>
      <c r="E1556" t="s">
        <v>4440</v>
      </c>
      <c r="F1556" t="s">
        <v>3565</v>
      </c>
      <c r="G1556" t="s">
        <v>7749</v>
      </c>
      <c r="H1556" t="s">
        <v>3470</v>
      </c>
      <c r="I1556" t="s">
        <v>3023</v>
      </c>
    </row>
    <row r="1557" spans="1:9" x14ac:dyDescent="0.2">
      <c r="A1557" t="s">
        <v>6013</v>
      </c>
      <c r="B1557">
        <v>40601</v>
      </c>
      <c r="C1557" t="s">
        <v>4382</v>
      </c>
      <c r="D1557" t="s">
        <v>3567</v>
      </c>
      <c r="E1557" t="s">
        <v>4440</v>
      </c>
      <c r="F1557" t="s">
        <v>3566</v>
      </c>
      <c r="G1557" t="s">
        <v>7750</v>
      </c>
      <c r="H1557" t="s">
        <v>3470</v>
      </c>
      <c r="I1557" t="s">
        <v>3567</v>
      </c>
    </row>
    <row r="1558" spans="1:9" x14ac:dyDescent="0.2">
      <c r="A1558" t="s">
        <v>6022</v>
      </c>
      <c r="B1558">
        <v>40602</v>
      </c>
      <c r="C1558" t="s">
        <v>4382</v>
      </c>
      <c r="D1558" t="s">
        <v>3569</v>
      </c>
      <c r="E1558" t="s">
        <v>4440</v>
      </c>
      <c r="F1558" t="s">
        <v>3568</v>
      </c>
      <c r="G1558" t="s">
        <v>7751</v>
      </c>
      <c r="H1558" t="s">
        <v>3470</v>
      </c>
      <c r="I1558" t="s">
        <v>3569</v>
      </c>
    </row>
    <row r="1559" spans="1:9" x14ac:dyDescent="0.2">
      <c r="A1559" t="s">
        <v>6031</v>
      </c>
      <c r="B1559">
        <v>40604</v>
      </c>
      <c r="C1559" t="s">
        <v>4382</v>
      </c>
      <c r="D1559" t="s">
        <v>3571</v>
      </c>
      <c r="E1559" t="s">
        <v>4440</v>
      </c>
      <c r="F1559" t="s">
        <v>3570</v>
      </c>
      <c r="G1559" t="s">
        <v>7752</v>
      </c>
      <c r="H1559" t="s">
        <v>3470</v>
      </c>
      <c r="I1559" t="s">
        <v>3571</v>
      </c>
    </row>
    <row r="1560" spans="1:9" x14ac:dyDescent="0.2">
      <c r="A1560" t="s">
        <v>6040</v>
      </c>
      <c r="B1560">
        <v>40605</v>
      </c>
      <c r="C1560" t="s">
        <v>4382</v>
      </c>
      <c r="D1560" t="s">
        <v>1034</v>
      </c>
      <c r="E1560" t="s">
        <v>4440</v>
      </c>
      <c r="F1560" t="s">
        <v>3572</v>
      </c>
      <c r="G1560" t="s">
        <v>7753</v>
      </c>
      <c r="H1560" t="s">
        <v>3470</v>
      </c>
      <c r="I1560" t="s">
        <v>1034</v>
      </c>
    </row>
    <row r="1561" spans="1:9" x14ac:dyDescent="0.2">
      <c r="A1561" t="s">
        <v>6049</v>
      </c>
      <c r="B1561">
        <v>40608</v>
      </c>
      <c r="C1561" t="s">
        <v>4382</v>
      </c>
      <c r="D1561" t="s">
        <v>3574</v>
      </c>
      <c r="E1561" t="s">
        <v>4440</v>
      </c>
      <c r="F1561" t="s">
        <v>3573</v>
      </c>
      <c r="G1561" t="s">
        <v>7754</v>
      </c>
      <c r="H1561" t="s">
        <v>3470</v>
      </c>
      <c r="I1561" t="s">
        <v>3574</v>
      </c>
    </row>
    <row r="1562" spans="1:9" x14ac:dyDescent="0.2">
      <c r="A1562" t="s">
        <v>6058</v>
      </c>
      <c r="B1562">
        <v>40609</v>
      </c>
      <c r="C1562" t="s">
        <v>4382</v>
      </c>
      <c r="D1562" t="s">
        <v>3576</v>
      </c>
      <c r="E1562" t="s">
        <v>4440</v>
      </c>
      <c r="F1562" t="s">
        <v>3575</v>
      </c>
      <c r="G1562" t="s">
        <v>7755</v>
      </c>
      <c r="H1562" t="s">
        <v>3470</v>
      </c>
      <c r="I1562" t="s">
        <v>3576</v>
      </c>
    </row>
    <row r="1563" spans="1:9" x14ac:dyDescent="0.2">
      <c r="A1563" t="s">
        <v>6065</v>
      </c>
      <c r="B1563">
        <v>40610</v>
      </c>
      <c r="C1563" t="s">
        <v>4382</v>
      </c>
      <c r="D1563" t="s">
        <v>3578</v>
      </c>
      <c r="E1563" t="s">
        <v>4440</v>
      </c>
      <c r="F1563" t="s">
        <v>3577</v>
      </c>
      <c r="G1563" t="s">
        <v>7756</v>
      </c>
      <c r="H1563" t="s">
        <v>3470</v>
      </c>
      <c r="I1563" t="s">
        <v>3578</v>
      </c>
    </row>
    <row r="1564" spans="1:9" x14ac:dyDescent="0.2">
      <c r="A1564" t="s">
        <v>6072</v>
      </c>
      <c r="B1564">
        <v>40621</v>
      </c>
      <c r="C1564" t="s">
        <v>4382</v>
      </c>
      <c r="D1564" t="s">
        <v>3580</v>
      </c>
      <c r="E1564" t="s">
        <v>4440</v>
      </c>
      <c r="F1564" t="s">
        <v>3579</v>
      </c>
      <c r="G1564" t="s">
        <v>7757</v>
      </c>
      <c r="H1564" t="s">
        <v>3470</v>
      </c>
      <c r="I1564" t="s">
        <v>3580</v>
      </c>
    </row>
    <row r="1565" spans="1:9" x14ac:dyDescent="0.2">
      <c r="A1565" t="s">
        <v>6079</v>
      </c>
      <c r="B1565">
        <v>40625</v>
      </c>
      <c r="C1565" t="s">
        <v>4382</v>
      </c>
      <c r="D1565" t="s">
        <v>3582</v>
      </c>
      <c r="E1565" t="s">
        <v>4440</v>
      </c>
      <c r="F1565" t="s">
        <v>3581</v>
      </c>
      <c r="G1565" t="s">
        <v>7758</v>
      </c>
      <c r="H1565" t="s">
        <v>3470</v>
      </c>
      <c r="I1565" t="s">
        <v>3582</v>
      </c>
    </row>
    <row r="1566" spans="1:9" x14ac:dyDescent="0.2">
      <c r="A1566" t="s">
        <v>6086</v>
      </c>
      <c r="B1566">
        <v>40642</v>
      </c>
      <c r="C1566" t="s">
        <v>4382</v>
      </c>
      <c r="D1566" t="s">
        <v>3584</v>
      </c>
      <c r="E1566" t="s">
        <v>4440</v>
      </c>
      <c r="F1566" t="s">
        <v>3583</v>
      </c>
      <c r="G1566" t="s">
        <v>7759</v>
      </c>
      <c r="H1566" t="s">
        <v>3470</v>
      </c>
      <c r="I1566" t="s">
        <v>3584</v>
      </c>
    </row>
    <row r="1567" spans="1:9" x14ac:dyDescent="0.2">
      <c r="A1567" t="s">
        <v>6093</v>
      </c>
      <c r="B1567">
        <v>40646</v>
      </c>
      <c r="C1567" t="s">
        <v>4382</v>
      </c>
      <c r="D1567" t="s">
        <v>3586</v>
      </c>
      <c r="E1567" t="s">
        <v>4440</v>
      </c>
      <c r="F1567" t="s">
        <v>3585</v>
      </c>
      <c r="G1567" t="s">
        <v>7760</v>
      </c>
      <c r="H1567" t="s">
        <v>3470</v>
      </c>
      <c r="I1567" t="s">
        <v>3586</v>
      </c>
    </row>
    <row r="1568" spans="1:9" x14ac:dyDescent="0.2">
      <c r="A1568" t="s">
        <v>6099</v>
      </c>
      <c r="B1568">
        <v>40647</v>
      </c>
      <c r="C1568" t="s">
        <v>4382</v>
      </c>
      <c r="D1568" t="s">
        <v>3588</v>
      </c>
      <c r="E1568" t="s">
        <v>4440</v>
      </c>
      <c r="F1568" t="s">
        <v>3587</v>
      </c>
      <c r="G1568" t="s">
        <v>7761</v>
      </c>
      <c r="H1568" t="s">
        <v>3470</v>
      </c>
      <c r="I1568" t="s">
        <v>3588</v>
      </c>
    </row>
    <row r="1569" spans="1:9" x14ac:dyDescent="0.2">
      <c r="A1569" t="s">
        <v>4432</v>
      </c>
      <c r="B1569">
        <v>41000</v>
      </c>
      <c r="C1569" t="s">
        <v>4383</v>
      </c>
      <c r="D1569" t="s">
        <v>3590</v>
      </c>
      <c r="E1569" t="s">
        <v>4391</v>
      </c>
      <c r="F1569" t="s">
        <v>3589</v>
      </c>
      <c r="G1569" t="s">
        <v>7762</v>
      </c>
      <c r="H1569" t="s">
        <v>3590</v>
      </c>
    </row>
    <row r="1570" spans="1:9" x14ac:dyDescent="0.2">
      <c r="A1570" t="s">
        <v>4481</v>
      </c>
      <c r="B1570">
        <v>41201</v>
      </c>
      <c r="C1570" t="s">
        <v>4383</v>
      </c>
      <c r="D1570" t="s">
        <v>3592</v>
      </c>
      <c r="E1570" t="s">
        <v>4440</v>
      </c>
      <c r="F1570" t="s">
        <v>3591</v>
      </c>
      <c r="G1570" t="s">
        <v>7763</v>
      </c>
      <c r="H1570" t="s">
        <v>3590</v>
      </c>
      <c r="I1570" t="s">
        <v>3592</v>
      </c>
    </row>
    <row r="1571" spans="1:9" x14ac:dyDescent="0.2">
      <c r="A1571" t="s">
        <v>4529</v>
      </c>
      <c r="B1571">
        <v>41202</v>
      </c>
      <c r="C1571" t="s">
        <v>4383</v>
      </c>
      <c r="D1571" t="s">
        <v>3594</v>
      </c>
      <c r="E1571" t="s">
        <v>4440</v>
      </c>
      <c r="F1571" t="s">
        <v>3593</v>
      </c>
      <c r="G1571" t="s">
        <v>7764</v>
      </c>
      <c r="H1571" t="s">
        <v>3590</v>
      </c>
      <c r="I1571" t="s">
        <v>3594</v>
      </c>
    </row>
    <row r="1572" spans="1:9" x14ac:dyDescent="0.2">
      <c r="A1572" t="s">
        <v>4577</v>
      </c>
      <c r="B1572">
        <v>41203</v>
      </c>
      <c r="C1572" t="s">
        <v>4383</v>
      </c>
      <c r="D1572" t="s">
        <v>3596</v>
      </c>
      <c r="E1572" t="s">
        <v>4440</v>
      </c>
      <c r="F1572" t="s">
        <v>3595</v>
      </c>
      <c r="G1572" t="s">
        <v>7765</v>
      </c>
      <c r="H1572" t="s">
        <v>3590</v>
      </c>
      <c r="I1572" t="s">
        <v>3596</v>
      </c>
    </row>
    <row r="1573" spans="1:9" x14ac:dyDescent="0.2">
      <c r="A1573" t="s">
        <v>4625</v>
      </c>
      <c r="B1573">
        <v>41204</v>
      </c>
      <c r="C1573" t="s">
        <v>4383</v>
      </c>
      <c r="D1573" t="s">
        <v>3598</v>
      </c>
      <c r="E1573" t="s">
        <v>4440</v>
      </c>
      <c r="F1573" t="s">
        <v>3597</v>
      </c>
      <c r="G1573" t="s">
        <v>7766</v>
      </c>
      <c r="H1573" t="s">
        <v>3590</v>
      </c>
      <c r="I1573" t="s">
        <v>3598</v>
      </c>
    </row>
    <row r="1574" spans="1:9" x14ac:dyDescent="0.2">
      <c r="A1574" t="s">
        <v>4673</v>
      </c>
      <c r="B1574">
        <v>41205</v>
      </c>
      <c r="C1574" t="s">
        <v>4383</v>
      </c>
      <c r="D1574" t="s">
        <v>3600</v>
      </c>
      <c r="E1574" t="s">
        <v>4440</v>
      </c>
      <c r="F1574" t="s">
        <v>3599</v>
      </c>
      <c r="G1574" t="s">
        <v>7767</v>
      </c>
      <c r="H1574" t="s">
        <v>3590</v>
      </c>
      <c r="I1574" t="s">
        <v>3600</v>
      </c>
    </row>
    <row r="1575" spans="1:9" x14ac:dyDescent="0.2">
      <c r="A1575" t="s">
        <v>4721</v>
      </c>
      <c r="B1575">
        <v>41206</v>
      </c>
      <c r="C1575" t="s">
        <v>4383</v>
      </c>
      <c r="D1575" t="s">
        <v>3602</v>
      </c>
      <c r="E1575" t="s">
        <v>4440</v>
      </c>
      <c r="F1575" t="s">
        <v>3601</v>
      </c>
      <c r="G1575" t="s">
        <v>7768</v>
      </c>
      <c r="H1575" t="s">
        <v>3590</v>
      </c>
      <c r="I1575" t="s">
        <v>3602</v>
      </c>
    </row>
    <row r="1576" spans="1:9" x14ac:dyDescent="0.2">
      <c r="A1576" t="s">
        <v>4769</v>
      </c>
      <c r="B1576">
        <v>41207</v>
      </c>
      <c r="C1576" t="s">
        <v>4383</v>
      </c>
      <c r="D1576" t="s">
        <v>3604</v>
      </c>
      <c r="E1576" t="s">
        <v>4440</v>
      </c>
      <c r="F1576" t="s">
        <v>3603</v>
      </c>
      <c r="G1576" t="s">
        <v>7769</v>
      </c>
      <c r="H1576" t="s">
        <v>3590</v>
      </c>
      <c r="I1576" t="s">
        <v>3604</v>
      </c>
    </row>
    <row r="1577" spans="1:9" x14ac:dyDescent="0.2">
      <c r="A1577" t="s">
        <v>4817</v>
      </c>
      <c r="B1577">
        <v>41208</v>
      </c>
      <c r="C1577" t="s">
        <v>4383</v>
      </c>
      <c r="D1577" t="s">
        <v>3606</v>
      </c>
      <c r="E1577" t="s">
        <v>4440</v>
      </c>
      <c r="F1577" t="s">
        <v>3605</v>
      </c>
      <c r="G1577" t="s">
        <v>7770</v>
      </c>
      <c r="H1577" t="s">
        <v>3590</v>
      </c>
      <c r="I1577" t="s">
        <v>3606</v>
      </c>
    </row>
    <row r="1578" spans="1:9" x14ac:dyDescent="0.2">
      <c r="A1578" t="s">
        <v>4865</v>
      </c>
      <c r="B1578">
        <v>41209</v>
      </c>
      <c r="C1578" t="s">
        <v>4383</v>
      </c>
      <c r="D1578" t="s">
        <v>3608</v>
      </c>
      <c r="E1578" t="s">
        <v>4440</v>
      </c>
      <c r="F1578" t="s">
        <v>3607</v>
      </c>
      <c r="G1578" t="s">
        <v>7771</v>
      </c>
      <c r="H1578" t="s">
        <v>3590</v>
      </c>
      <c r="I1578" t="s">
        <v>3608</v>
      </c>
    </row>
    <row r="1579" spans="1:9" x14ac:dyDescent="0.2">
      <c r="A1579" t="s">
        <v>4913</v>
      </c>
      <c r="B1579">
        <v>41210</v>
      </c>
      <c r="C1579" t="s">
        <v>4383</v>
      </c>
      <c r="D1579" t="s">
        <v>3610</v>
      </c>
      <c r="E1579" t="s">
        <v>4440</v>
      </c>
      <c r="F1579" t="s">
        <v>3609</v>
      </c>
      <c r="G1579" t="s">
        <v>7772</v>
      </c>
      <c r="H1579" t="s">
        <v>3590</v>
      </c>
      <c r="I1579" t="s">
        <v>3610</v>
      </c>
    </row>
    <row r="1580" spans="1:9" x14ac:dyDescent="0.2">
      <c r="A1580" t="s">
        <v>4961</v>
      </c>
      <c r="B1580">
        <v>41327</v>
      </c>
      <c r="C1580" t="s">
        <v>4383</v>
      </c>
      <c r="D1580" t="s">
        <v>3612</v>
      </c>
      <c r="E1580" t="s">
        <v>4440</v>
      </c>
      <c r="F1580" t="s">
        <v>3611</v>
      </c>
      <c r="G1580" t="s">
        <v>7773</v>
      </c>
      <c r="H1580" t="s">
        <v>3590</v>
      </c>
      <c r="I1580" t="s">
        <v>3612</v>
      </c>
    </row>
    <row r="1581" spans="1:9" x14ac:dyDescent="0.2">
      <c r="A1581" t="s">
        <v>5009</v>
      </c>
      <c r="B1581">
        <v>41341</v>
      </c>
      <c r="C1581" t="s">
        <v>4383</v>
      </c>
      <c r="D1581" t="s">
        <v>3614</v>
      </c>
      <c r="E1581" t="s">
        <v>4440</v>
      </c>
      <c r="F1581" t="s">
        <v>3613</v>
      </c>
      <c r="G1581" t="s">
        <v>7774</v>
      </c>
      <c r="H1581" t="s">
        <v>3590</v>
      </c>
      <c r="I1581" t="s">
        <v>3614</v>
      </c>
    </row>
    <row r="1582" spans="1:9" x14ac:dyDescent="0.2">
      <c r="A1582" t="s">
        <v>5057</v>
      </c>
      <c r="B1582">
        <v>41345</v>
      </c>
      <c r="C1582" t="s">
        <v>4383</v>
      </c>
      <c r="D1582" t="s">
        <v>3616</v>
      </c>
      <c r="E1582" t="s">
        <v>4440</v>
      </c>
      <c r="F1582" t="s">
        <v>3615</v>
      </c>
      <c r="G1582" t="s">
        <v>7775</v>
      </c>
      <c r="H1582" t="s">
        <v>3590</v>
      </c>
      <c r="I1582" t="s">
        <v>3616</v>
      </c>
    </row>
    <row r="1583" spans="1:9" x14ac:dyDescent="0.2">
      <c r="A1583" t="s">
        <v>5105</v>
      </c>
      <c r="B1583">
        <v>41346</v>
      </c>
      <c r="C1583" t="s">
        <v>4383</v>
      </c>
      <c r="D1583" t="s">
        <v>3618</v>
      </c>
      <c r="E1583" t="s">
        <v>4440</v>
      </c>
      <c r="F1583" t="s">
        <v>3617</v>
      </c>
      <c r="G1583" t="s">
        <v>7776</v>
      </c>
      <c r="H1583" t="s">
        <v>3590</v>
      </c>
      <c r="I1583" t="s">
        <v>3618</v>
      </c>
    </row>
    <row r="1584" spans="1:9" x14ac:dyDescent="0.2">
      <c r="A1584" t="s">
        <v>5153</v>
      </c>
      <c r="B1584">
        <v>41387</v>
      </c>
      <c r="C1584" t="s">
        <v>4383</v>
      </c>
      <c r="D1584" t="s">
        <v>3620</v>
      </c>
      <c r="E1584" t="s">
        <v>4440</v>
      </c>
      <c r="F1584" t="s">
        <v>3619</v>
      </c>
      <c r="G1584" t="s">
        <v>7777</v>
      </c>
      <c r="H1584" t="s">
        <v>3590</v>
      </c>
      <c r="I1584" t="s">
        <v>3620</v>
      </c>
    </row>
    <row r="1585" spans="1:9" x14ac:dyDescent="0.2">
      <c r="A1585" t="s">
        <v>5200</v>
      </c>
      <c r="B1585">
        <v>41401</v>
      </c>
      <c r="C1585" t="s">
        <v>4383</v>
      </c>
      <c r="D1585" t="s">
        <v>3622</v>
      </c>
      <c r="E1585" t="s">
        <v>4440</v>
      </c>
      <c r="F1585" t="s">
        <v>3621</v>
      </c>
      <c r="G1585" t="s">
        <v>7778</v>
      </c>
      <c r="H1585" t="s">
        <v>3590</v>
      </c>
      <c r="I1585" t="s">
        <v>3622</v>
      </c>
    </row>
    <row r="1586" spans="1:9" x14ac:dyDescent="0.2">
      <c r="A1586" t="s">
        <v>5247</v>
      </c>
      <c r="B1586">
        <v>41423</v>
      </c>
      <c r="C1586" t="s">
        <v>4383</v>
      </c>
      <c r="D1586" t="s">
        <v>3624</v>
      </c>
      <c r="E1586" t="s">
        <v>4440</v>
      </c>
      <c r="F1586" t="s">
        <v>3623</v>
      </c>
      <c r="G1586" t="s">
        <v>7779</v>
      </c>
      <c r="H1586" t="s">
        <v>3590</v>
      </c>
      <c r="I1586" t="s">
        <v>3624</v>
      </c>
    </row>
    <row r="1587" spans="1:9" x14ac:dyDescent="0.2">
      <c r="A1587" t="s">
        <v>5292</v>
      </c>
      <c r="B1587">
        <v>41424</v>
      </c>
      <c r="C1587" t="s">
        <v>4383</v>
      </c>
      <c r="D1587" t="s">
        <v>3626</v>
      </c>
      <c r="E1587" t="s">
        <v>4440</v>
      </c>
      <c r="F1587" t="s">
        <v>3625</v>
      </c>
      <c r="G1587" t="s">
        <v>7780</v>
      </c>
      <c r="H1587" t="s">
        <v>3590</v>
      </c>
      <c r="I1587" t="s">
        <v>3626</v>
      </c>
    </row>
    <row r="1588" spans="1:9" x14ac:dyDescent="0.2">
      <c r="A1588" t="s">
        <v>5337</v>
      </c>
      <c r="B1588">
        <v>41425</v>
      </c>
      <c r="C1588" t="s">
        <v>4383</v>
      </c>
      <c r="D1588" t="s">
        <v>3628</v>
      </c>
      <c r="E1588" t="s">
        <v>4440</v>
      </c>
      <c r="F1588" t="s">
        <v>3627</v>
      </c>
      <c r="G1588" t="s">
        <v>7781</v>
      </c>
      <c r="H1588" t="s">
        <v>3590</v>
      </c>
      <c r="I1588" t="s">
        <v>3628</v>
      </c>
    </row>
    <row r="1589" spans="1:9" x14ac:dyDescent="0.2">
      <c r="A1589" t="s">
        <v>5376</v>
      </c>
      <c r="B1589">
        <v>41441</v>
      </c>
      <c r="C1589" t="s">
        <v>4383</v>
      </c>
      <c r="D1589" t="s">
        <v>3630</v>
      </c>
      <c r="E1589" t="s">
        <v>4440</v>
      </c>
      <c r="F1589" t="s">
        <v>3629</v>
      </c>
      <c r="G1589" t="s">
        <v>7782</v>
      </c>
      <c r="H1589" t="s">
        <v>3590</v>
      </c>
      <c r="I1589" t="s">
        <v>3630</v>
      </c>
    </row>
    <row r="1590" spans="1:9" x14ac:dyDescent="0.2">
      <c r="A1590" t="s">
        <v>4433</v>
      </c>
      <c r="B1590">
        <v>42000</v>
      </c>
      <c r="C1590" t="s">
        <v>4384</v>
      </c>
      <c r="D1590" t="s">
        <v>3632</v>
      </c>
      <c r="E1590" t="s">
        <v>4391</v>
      </c>
      <c r="F1590" t="s">
        <v>3631</v>
      </c>
      <c r="G1590" t="s">
        <v>7783</v>
      </c>
      <c r="H1590" t="s">
        <v>3632</v>
      </c>
    </row>
    <row r="1591" spans="1:9" x14ac:dyDescent="0.2">
      <c r="A1591" t="s">
        <v>4482</v>
      </c>
      <c r="B1591">
        <v>42201</v>
      </c>
      <c r="C1591" t="s">
        <v>4384</v>
      </c>
      <c r="D1591" t="s">
        <v>3634</v>
      </c>
      <c r="E1591" t="s">
        <v>4440</v>
      </c>
      <c r="F1591" t="s">
        <v>3633</v>
      </c>
      <c r="G1591" t="s">
        <v>7784</v>
      </c>
      <c r="H1591" t="s">
        <v>3632</v>
      </c>
      <c r="I1591" t="s">
        <v>3634</v>
      </c>
    </row>
    <row r="1592" spans="1:9" x14ac:dyDescent="0.2">
      <c r="A1592" t="s">
        <v>4530</v>
      </c>
      <c r="B1592">
        <v>42202</v>
      </c>
      <c r="C1592" t="s">
        <v>4384</v>
      </c>
      <c r="D1592" t="s">
        <v>3636</v>
      </c>
      <c r="E1592" t="s">
        <v>4440</v>
      </c>
      <c r="F1592" t="s">
        <v>3635</v>
      </c>
      <c r="G1592" t="s">
        <v>7785</v>
      </c>
      <c r="H1592" t="s">
        <v>3632</v>
      </c>
      <c r="I1592" t="s">
        <v>3636</v>
      </c>
    </row>
    <row r="1593" spans="1:9" x14ac:dyDescent="0.2">
      <c r="A1593" t="s">
        <v>4578</v>
      </c>
      <c r="B1593">
        <v>42203</v>
      </c>
      <c r="C1593" t="s">
        <v>4384</v>
      </c>
      <c r="D1593" t="s">
        <v>3638</v>
      </c>
      <c r="E1593" t="s">
        <v>4440</v>
      </c>
      <c r="F1593" t="s">
        <v>3637</v>
      </c>
      <c r="G1593" t="s">
        <v>7786</v>
      </c>
      <c r="H1593" t="s">
        <v>3632</v>
      </c>
      <c r="I1593" t="s">
        <v>3638</v>
      </c>
    </row>
    <row r="1594" spans="1:9" x14ac:dyDescent="0.2">
      <c r="A1594" t="s">
        <v>4626</v>
      </c>
      <c r="B1594">
        <v>42204</v>
      </c>
      <c r="C1594" t="s">
        <v>4384</v>
      </c>
      <c r="D1594" t="s">
        <v>3640</v>
      </c>
      <c r="E1594" t="s">
        <v>4440</v>
      </c>
      <c r="F1594" t="s">
        <v>3639</v>
      </c>
      <c r="G1594" t="s">
        <v>7787</v>
      </c>
      <c r="H1594" t="s">
        <v>3632</v>
      </c>
      <c r="I1594" t="s">
        <v>3640</v>
      </c>
    </row>
    <row r="1595" spans="1:9" x14ac:dyDescent="0.2">
      <c r="A1595" t="s">
        <v>4674</v>
      </c>
      <c r="B1595">
        <v>42205</v>
      </c>
      <c r="C1595" t="s">
        <v>4384</v>
      </c>
      <c r="D1595" t="s">
        <v>3642</v>
      </c>
      <c r="E1595" t="s">
        <v>4440</v>
      </c>
      <c r="F1595" t="s">
        <v>3641</v>
      </c>
      <c r="G1595" t="s">
        <v>7788</v>
      </c>
      <c r="H1595" t="s">
        <v>3632</v>
      </c>
      <c r="I1595" t="s">
        <v>3642</v>
      </c>
    </row>
    <row r="1596" spans="1:9" x14ac:dyDescent="0.2">
      <c r="A1596" t="s">
        <v>4722</v>
      </c>
      <c r="B1596">
        <v>42207</v>
      </c>
      <c r="C1596" t="s">
        <v>4384</v>
      </c>
      <c r="D1596" t="s">
        <v>3644</v>
      </c>
      <c r="E1596" t="s">
        <v>4440</v>
      </c>
      <c r="F1596" t="s">
        <v>3643</v>
      </c>
      <c r="G1596" t="s">
        <v>7789</v>
      </c>
      <c r="H1596" t="s">
        <v>3632</v>
      </c>
      <c r="I1596" t="s">
        <v>3644</v>
      </c>
    </row>
    <row r="1597" spans="1:9" x14ac:dyDescent="0.2">
      <c r="A1597" t="s">
        <v>4770</v>
      </c>
      <c r="B1597">
        <v>42208</v>
      </c>
      <c r="C1597" t="s">
        <v>4384</v>
      </c>
      <c r="D1597" t="s">
        <v>3646</v>
      </c>
      <c r="E1597" t="s">
        <v>4440</v>
      </c>
      <c r="F1597" t="s">
        <v>3645</v>
      </c>
      <c r="G1597" t="s">
        <v>7790</v>
      </c>
      <c r="H1597" t="s">
        <v>3632</v>
      </c>
      <c r="I1597" t="s">
        <v>3646</v>
      </c>
    </row>
    <row r="1598" spans="1:9" x14ac:dyDescent="0.2">
      <c r="A1598" t="s">
        <v>4818</v>
      </c>
      <c r="B1598">
        <v>42209</v>
      </c>
      <c r="C1598" t="s">
        <v>4384</v>
      </c>
      <c r="D1598" t="s">
        <v>3648</v>
      </c>
      <c r="E1598" t="s">
        <v>4440</v>
      </c>
      <c r="F1598" t="s">
        <v>3647</v>
      </c>
      <c r="G1598" t="s">
        <v>7791</v>
      </c>
      <c r="H1598" t="s">
        <v>3632</v>
      </c>
      <c r="I1598" t="s">
        <v>3648</v>
      </c>
    </row>
    <row r="1599" spans="1:9" x14ac:dyDescent="0.2">
      <c r="A1599" t="s">
        <v>4866</v>
      </c>
      <c r="B1599">
        <v>42210</v>
      </c>
      <c r="C1599" t="s">
        <v>4384</v>
      </c>
      <c r="D1599" t="s">
        <v>3650</v>
      </c>
      <c r="E1599" t="s">
        <v>4440</v>
      </c>
      <c r="F1599" t="s">
        <v>3649</v>
      </c>
      <c r="G1599" t="s">
        <v>7792</v>
      </c>
      <c r="H1599" t="s">
        <v>3632</v>
      </c>
      <c r="I1599" t="s">
        <v>3650</v>
      </c>
    </row>
    <row r="1600" spans="1:9" x14ac:dyDescent="0.2">
      <c r="A1600" t="s">
        <v>4914</v>
      </c>
      <c r="B1600">
        <v>42211</v>
      </c>
      <c r="C1600" t="s">
        <v>4384</v>
      </c>
      <c r="D1600" t="s">
        <v>3652</v>
      </c>
      <c r="E1600" t="s">
        <v>4440</v>
      </c>
      <c r="F1600" t="s">
        <v>3651</v>
      </c>
      <c r="G1600" t="s">
        <v>7793</v>
      </c>
      <c r="H1600" t="s">
        <v>3632</v>
      </c>
      <c r="I1600" t="s">
        <v>3652</v>
      </c>
    </row>
    <row r="1601" spans="1:9" x14ac:dyDescent="0.2">
      <c r="A1601" t="s">
        <v>4962</v>
      </c>
      <c r="B1601">
        <v>42212</v>
      </c>
      <c r="C1601" t="s">
        <v>4384</v>
      </c>
      <c r="D1601" t="s">
        <v>3654</v>
      </c>
      <c r="E1601" t="s">
        <v>4440</v>
      </c>
      <c r="F1601" t="s">
        <v>3653</v>
      </c>
      <c r="G1601" t="s">
        <v>7794</v>
      </c>
      <c r="H1601" t="s">
        <v>3632</v>
      </c>
      <c r="I1601" t="s">
        <v>3654</v>
      </c>
    </row>
    <row r="1602" spans="1:9" x14ac:dyDescent="0.2">
      <c r="A1602" t="s">
        <v>5010</v>
      </c>
      <c r="B1602">
        <v>42213</v>
      </c>
      <c r="C1602" t="s">
        <v>4384</v>
      </c>
      <c r="D1602" t="s">
        <v>3656</v>
      </c>
      <c r="E1602" t="s">
        <v>4440</v>
      </c>
      <c r="F1602" t="s">
        <v>3655</v>
      </c>
      <c r="G1602" t="s">
        <v>7795</v>
      </c>
      <c r="H1602" t="s">
        <v>3632</v>
      </c>
      <c r="I1602" t="s">
        <v>3656</v>
      </c>
    </row>
    <row r="1603" spans="1:9" x14ac:dyDescent="0.2">
      <c r="A1603" t="s">
        <v>5058</v>
      </c>
      <c r="B1603">
        <v>42214</v>
      </c>
      <c r="C1603" t="s">
        <v>4384</v>
      </c>
      <c r="D1603" t="s">
        <v>3658</v>
      </c>
      <c r="E1603" t="s">
        <v>4440</v>
      </c>
      <c r="F1603" t="s">
        <v>3657</v>
      </c>
      <c r="G1603" t="s">
        <v>7796</v>
      </c>
      <c r="H1603" t="s">
        <v>3632</v>
      </c>
      <c r="I1603" t="s">
        <v>3658</v>
      </c>
    </row>
    <row r="1604" spans="1:9" x14ac:dyDescent="0.2">
      <c r="A1604" t="s">
        <v>5106</v>
      </c>
      <c r="B1604">
        <v>42307</v>
      </c>
      <c r="C1604" t="s">
        <v>4384</v>
      </c>
      <c r="D1604" t="s">
        <v>3660</v>
      </c>
      <c r="E1604" t="s">
        <v>4440</v>
      </c>
      <c r="F1604" t="s">
        <v>3659</v>
      </c>
      <c r="G1604" t="s">
        <v>7797</v>
      </c>
      <c r="H1604" t="s">
        <v>3632</v>
      </c>
      <c r="I1604" t="s">
        <v>3660</v>
      </c>
    </row>
    <row r="1605" spans="1:9" x14ac:dyDescent="0.2">
      <c r="A1605" t="s">
        <v>5154</v>
      </c>
      <c r="B1605">
        <v>42308</v>
      </c>
      <c r="C1605" t="s">
        <v>4384</v>
      </c>
      <c r="D1605" t="s">
        <v>3662</v>
      </c>
      <c r="E1605" t="s">
        <v>4440</v>
      </c>
      <c r="F1605" t="s">
        <v>3661</v>
      </c>
      <c r="G1605" t="s">
        <v>7798</v>
      </c>
      <c r="H1605" t="s">
        <v>3632</v>
      </c>
      <c r="I1605" t="s">
        <v>3662</v>
      </c>
    </row>
    <row r="1606" spans="1:9" x14ac:dyDescent="0.2">
      <c r="A1606" t="s">
        <v>5201</v>
      </c>
      <c r="B1606">
        <v>42321</v>
      </c>
      <c r="C1606" t="s">
        <v>4384</v>
      </c>
      <c r="D1606" t="s">
        <v>3664</v>
      </c>
      <c r="E1606" t="s">
        <v>4440</v>
      </c>
      <c r="F1606" t="s">
        <v>3663</v>
      </c>
      <c r="G1606" t="s">
        <v>7799</v>
      </c>
      <c r="H1606" t="s">
        <v>3632</v>
      </c>
      <c r="I1606" t="s">
        <v>3664</v>
      </c>
    </row>
    <row r="1607" spans="1:9" x14ac:dyDescent="0.2">
      <c r="A1607" t="s">
        <v>5248</v>
      </c>
      <c r="B1607">
        <v>42322</v>
      </c>
      <c r="C1607" t="s">
        <v>4384</v>
      </c>
      <c r="D1607" t="s">
        <v>3666</v>
      </c>
      <c r="E1607" t="s">
        <v>4440</v>
      </c>
      <c r="F1607" t="s">
        <v>3665</v>
      </c>
      <c r="G1607" t="s">
        <v>7800</v>
      </c>
      <c r="H1607" t="s">
        <v>3632</v>
      </c>
      <c r="I1607" t="s">
        <v>3666</v>
      </c>
    </row>
    <row r="1608" spans="1:9" x14ac:dyDescent="0.2">
      <c r="A1608" t="s">
        <v>5293</v>
      </c>
      <c r="B1608">
        <v>42323</v>
      </c>
      <c r="C1608" t="s">
        <v>4384</v>
      </c>
      <c r="D1608" t="s">
        <v>3668</v>
      </c>
      <c r="E1608" t="s">
        <v>4440</v>
      </c>
      <c r="F1608" t="s">
        <v>3667</v>
      </c>
      <c r="G1608" t="s">
        <v>7801</v>
      </c>
      <c r="H1608" t="s">
        <v>3632</v>
      </c>
      <c r="I1608" t="s">
        <v>3668</v>
      </c>
    </row>
    <row r="1609" spans="1:9" x14ac:dyDescent="0.2">
      <c r="A1609" t="s">
        <v>5338</v>
      </c>
      <c r="B1609">
        <v>42383</v>
      </c>
      <c r="C1609" t="s">
        <v>4384</v>
      </c>
      <c r="D1609" t="s">
        <v>3670</v>
      </c>
      <c r="E1609" t="s">
        <v>4440</v>
      </c>
      <c r="F1609" t="s">
        <v>3669</v>
      </c>
      <c r="G1609" t="s">
        <v>7802</v>
      </c>
      <c r="H1609" t="s">
        <v>3632</v>
      </c>
      <c r="I1609" t="s">
        <v>3670</v>
      </c>
    </row>
    <row r="1610" spans="1:9" x14ac:dyDescent="0.2">
      <c r="A1610" t="s">
        <v>5377</v>
      </c>
      <c r="B1610">
        <v>42391</v>
      </c>
      <c r="C1610" t="s">
        <v>4384</v>
      </c>
      <c r="D1610" t="s">
        <v>3672</v>
      </c>
      <c r="E1610" t="s">
        <v>4440</v>
      </c>
      <c r="F1610" t="s">
        <v>3671</v>
      </c>
      <c r="G1610" t="s">
        <v>7803</v>
      </c>
      <c r="H1610" t="s">
        <v>3632</v>
      </c>
      <c r="I1610" t="s">
        <v>3672</v>
      </c>
    </row>
    <row r="1611" spans="1:9" x14ac:dyDescent="0.2">
      <c r="A1611" t="s">
        <v>5414</v>
      </c>
      <c r="B1611">
        <v>42411</v>
      </c>
      <c r="C1611" t="s">
        <v>4384</v>
      </c>
      <c r="D1611" t="s">
        <v>3674</v>
      </c>
      <c r="E1611" t="s">
        <v>4440</v>
      </c>
      <c r="F1611" t="s">
        <v>3673</v>
      </c>
      <c r="G1611" t="s">
        <v>7804</v>
      </c>
      <c r="H1611" t="s">
        <v>3632</v>
      </c>
      <c r="I1611" t="s">
        <v>3674</v>
      </c>
    </row>
    <row r="1612" spans="1:9" x14ac:dyDescent="0.2">
      <c r="A1612" t="s">
        <v>4434</v>
      </c>
      <c r="B1612">
        <v>43000</v>
      </c>
      <c r="C1612" t="s">
        <v>4385</v>
      </c>
      <c r="D1612" t="s">
        <v>3676</v>
      </c>
      <c r="E1612" t="s">
        <v>4391</v>
      </c>
      <c r="F1612" t="s">
        <v>3675</v>
      </c>
      <c r="G1612" t="s">
        <v>7805</v>
      </c>
      <c r="H1612" t="s">
        <v>3676</v>
      </c>
    </row>
    <row r="1613" spans="1:9" x14ac:dyDescent="0.2">
      <c r="A1613" t="s">
        <v>4483</v>
      </c>
      <c r="B1613">
        <v>43100</v>
      </c>
      <c r="C1613" t="s">
        <v>4385</v>
      </c>
      <c r="D1613" t="s">
        <v>3678</v>
      </c>
      <c r="E1613" t="s">
        <v>4440</v>
      </c>
      <c r="F1613" t="s">
        <v>3677</v>
      </c>
      <c r="G1613" t="s">
        <v>7806</v>
      </c>
      <c r="H1613" t="s">
        <v>3676</v>
      </c>
      <c r="I1613" t="s">
        <v>3678</v>
      </c>
    </row>
    <row r="1614" spans="1:9" x14ac:dyDescent="0.2">
      <c r="A1614" t="s">
        <v>4531</v>
      </c>
      <c r="B1614">
        <v>43202</v>
      </c>
      <c r="C1614" t="s">
        <v>4385</v>
      </c>
      <c r="D1614" t="s">
        <v>3680</v>
      </c>
      <c r="E1614" t="s">
        <v>4440</v>
      </c>
      <c r="F1614" t="s">
        <v>3679</v>
      </c>
      <c r="G1614" t="s">
        <v>7807</v>
      </c>
      <c r="H1614" t="s">
        <v>3676</v>
      </c>
      <c r="I1614" t="s">
        <v>3680</v>
      </c>
    </row>
    <row r="1615" spans="1:9" x14ac:dyDescent="0.2">
      <c r="A1615" t="s">
        <v>4579</v>
      </c>
      <c r="B1615">
        <v>43203</v>
      </c>
      <c r="C1615" t="s">
        <v>4385</v>
      </c>
      <c r="D1615" t="s">
        <v>3682</v>
      </c>
      <c r="E1615" t="s">
        <v>4440</v>
      </c>
      <c r="F1615" t="s">
        <v>3681</v>
      </c>
      <c r="G1615" t="s">
        <v>7808</v>
      </c>
      <c r="H1615" t="s">
        <v>3676</v>
      </c>
      <c r="I1615" t="s">
        <v>3682</v>
      </c>
    </row>
    <row r="1616" spans="1:9" x14ac:dyDescent="0.2">
      <c r="A1616" t="s">
        <v>4627</v>
      </c>
      <c r="B1616">
        <v>43204</v>
      </c>
      <c r="C1616" t="s">
        <v>4385</v>
      </c>
      <c r="D1616" t="s">
        <v>3684</v>
      </c>
      <c r="E1616" t="s">
        <v>4440</v>
      </c>
      <c r="F1616" t="s">
        <v>3683</v>
      </c>
      <c r="G1616" t="s">
        <v>7809</v>
      </c>
      <c r="H1616" t="s">
        <v>3676</v>
      </c>
      <c r="I1616" t="s">
        <v>3684</v>
      </c>
    </row>
    <row r="1617" spans="1:9" x14ac:dyDescent="0.2">
      <c r="A1617" t="s">
        <v>4675</v>
      </c>
      <c r="B1617">
        <v>43205</v>
      </c>
      <c r="C1617" t="s">
        <v>4385</v>
      </c>
      <c r="D1617" t="s">
        <v>3686</v>
      </c>
      <c r="E1617" t="s">
        <v>4440</v>
      </c>
      <c r="F1617" t="s">
        <v>3685</v>
      </c>
      <c r="G1617" t="s">
        <v>7810</v>
      </c>
      <c r="H1617" t="s">
        <v>3676</v>
      </c>
      <c r="I1617" t="s">
        <v>3686</v>
      </c>
    </row>
    <row r="1618" spans="1:9" x14ac:dyDescent="0.2">
      <c r="A1618" t="s">
        <v>4723</v>
      </c>
      <c r="B1618">
        <v>43206</v>
      </c>
      <c r="C1618" t="s">
        <v>4385</v>
      </c>
      <c r="D1618" t="s">
        <v>3688</v>
      </c>
      <c r="E1618" t="s">
        <v>4440</v>
      </c>
      <c r="F1618" t="s">
        <v>3687</v>
      </c>
      <c r="G1618" t="s">
        <v>7811</v>
      </c>
      <c r="H1618" t="s">
        <v>3676</v>
      </c>
      <c r="I1618" t="s">
        <v>3688</v>
      </c>
    </row>
    <row r="1619" spans="1:9" x14ac:dyDescent="0.2">
      <c r="A1619" t="s">
        <v>4771</v>
      </c>
      <c r="B1619">
        <v>43208</v>
      </c>
      <c r="C1619" t="s">
        <v>4385</v>
      </c>
      <c r="D1619" t="s">
        <v>3690</v>
      </c>
      <c r="E1619" t="s">
        <v>4440</v>
      </c>
      <c r="F1619" t="s">
        <v>3689</v>
      </c>
      <c r="G1619" t="s">
        <v>7812</v>
      </c>
      <c r="H1619" t="s">
        <v>3676</v>
      </c>
      <c r="I1619" t="s">
        <v>3690</v>
      </c>
    </row>
    <row r="1620" spans="1:9" x14ac:dyDescent="0.2">
      <c r="A1620" t="s">
        <v>4819</v>
      </c>
      <c r="B1620">
        <v>43210</v>
      </c>
      <c r="C1620" t="s">
        <v>4385</v>
      </c>
      <c r="D1620" t="s">
        <v>3692</v>
      </c>
      <c r="E1620" t="s">
        <v>4440</v>
      </c>
      <c r="F1620" t="s">
        <v>3691</v>
      </c>
      <c r="G1620" t="s">
        <v>7813</v>
      </c>
      <c r="H1620" t="s">
        <v>3676</v>
      </c>
      <c r="I1620" t="s">
        <v>3692</v>
      </c>
    </row>
    <row r="1621" spans="1:9" x14ac:dyDescent="0.2">
      <c r="A1621" t="s">
        <v>4867</v>
      </c>
      <c r="B1621">
        <v>43211</v>
      </c>
      <c r="C1621" t="s">
        <v>4385</v>
      </c>
      <c r="D1621" t="s">
        <v>3694</v>
      </c>
      <c r="E1621" t="s">
        <v>4440</v>
      </c>
      <c r="F1621" t="s">
        <v>3693</v>
      </c>
      <c r="G1621" t="s">
        <v>7814</v>
      </c>
      <c r="H1621" t="s">
        <v>3676</v>
      </c>
      <c r="I1621" t="s">
        <v>3694</v>
      </c>
    </row>
    <row r="1622" spans="1:9" x14ac:dyDescent="0.2">
      <c r="A1622" t="s">
        <v>4915</v>
      </c>
      <c r="B1622">
        <v>43212</v>
      </c>
      <c r="C1622" t="s">
        <v>4385</v>
      </c>
      <c r="D1622" t="s">
        <v>3696</v>
      </c>
      <c r="E1622" t="s">
        <v>4440</v>
      </c>
      <c r="F1622" t="s">
        <v>3695</v>
      </c>
      <c r="G1622" t="s">
        <v>7815</v>
      </c>
      <c r="H1622" t="s">
        <v>3676</v>
      </c>
      <c r="I1622" t="s">
        <v>3696</v>
      </c>
    </row>
    <row r="1623" spans="1:9" x14ac:dyDescent="0.2">
      <c r="A1623" t="s">
        <v>4963</v>
      </c>
      <c r="B1623">
        <v>43213</v>
      </c>
      <c r="C1623" t="s">
        <v>4385</v>
      </c>
      <c r="D1623" t="s">
        <v>3698</v>
      </c>
      <c r="E1623" t="s">
        <v>4440</v>
      </c>
      <c r="F1623" t="s">
        <v>3697</v>
      </c>
      <c r="G1623" t="s">
        <v>7816</v>
      </c>
      <c r="H1623" t="s">
        <v>3676</v>
      </c>
      <c r="I1623" t="s">
        <v>3698</v>
      </c>
    </row>
    <row r="1624" spans="1:9" x14ac:dyDescent="0.2">
      <c r="A1624" t="s">
        <v>5011</v>
      </c>
      <c r="B1624">
        <v>43214</v>
      </c>
      <c r="C1624" t="s">
        <v>4385</v>
      </c>
      <c r="D1624" t="s">
        <v>3700</v>
      </c>
      <c r="E1624" t="s">
        <v>4440</v>
      </c>
      <c r="F1624" t="s">
        <v>3699</v>
      </c>
      <c r="G1624" t="s">
        <v>7817</v>
      </c>
      <c r="H1624" t="s">
        <v>3676</v>
      </c>
      <c r="I1624" t="s">
        <v>3700</v>
      </c>
    </row>
    <row r="1625" spans="1:9" x14ac:dyDescent="0.2">
      <c r="A1625" t="s">
        <v>5059</v>
      </c>
      <c r="B1625">
        <v>43215</v>
      </c>
      <c r="C1625" t="s">
        <v>4385</v>
      </c>
      <c r="D1625" t="s">
        <v>3702</v>
      </c>
      <c r="E1625" t="s">
        <v>4440</v>
      </c>
      <c r="F1625" t="s">
        <v>3701</v>
      </c>
      <c r="G1625" t="s">
        <v>7818</v>
      </c>
      <c r="H1625" t="s">
        <v>3676</v>
      </c>
      <c r="I1625" t="s">
        <v>3702</v>
      </c>
    </row>
    <row r="1626" spans="1:9" x14ac:dyDescent="0.2">
      <c r="A1626" t="s">
        <v>5107</v>
      </c>
      <c r="B1626">
        <v>43216</v>
      </c>
      <c r="C1626" t="s">
        <v>4385</v>
      </c>
      <c r="D1626" t="s">
        <v>3704</v>
      </c>
      <c r="E1626" t="s">
        <v>4440</v>
      </c>
      <c r="F1626" t="s">
        <v>3703</v>
      </c>
      <c r="G1626" t="s">
        <v>7819</v>
      </c>
      <c r="H1626" t="s">
        <v>3676</v>
      </c>
      <c r="I1626" t="s">
        <v>3704</v>
      </c>
    </row>
    <row r="1627" spans="1:9" x14ac:dyDescent="0.2">
      <c r="A1627" t="s">
        <v>5155</v>
      </c>
      <c r="B1627">
        <v>43348</v>
      </c>
      <c r="C1627" t="s">
        <v>4385</v>
      </c>
      <c r="D1627" t="s">
        <v>1060</v>
      </c>
      <c r="E1627" t="s">
        <v>4440</v>
      </c>
      <c r="F1627" t="s">
        <v>3705</v>
      </c>
      <c r="G1627" t="s">
        <v>7820</v>
      </c>
      <c r="H1627" t="s">
        <v>3676</v>
      </c>
      <c r="I1627" t="s">
        <v>1060</v>
      </c>
    </row>
    <row r="1628" spans="1:9" x14ac:dyDescent="0.2">
      <c r="A1628" t="s">
        <v>5202</v>
      </c>
      <c r="B1628">
        <v>43364</v>
      </c>
      <c r="C1628" t="s">
        <v>4385</v>
      </c>
      <c r="D1628" t="s">
        <v>3707</v>
      </c>
      <c r="E1628" t="s">
        <v>4440</v>
      </c>
      <c r="F1628" t="s">
        <v>3706</v>
      </c>
      <c r="G1628" t="s">
        <v>7821</v>
      </c>
      <c r="H1628" t="s">
        <v>3676</v>
      </c>
      <c r="I1628" t="s">
        <v>3707</v>
      </c>
    </row>
    <row r="1629" spans="1:9" x14ac:dyDescent="0.2">
      <c r="A1629" t="s">
        <v>5249</v>
      </c>
      <c r="B1629">
        <v>43367</v>
      </c>
      <c r="C1629" t="s">
        <v>4385</v>
      </c>
      <c r="D1629" t="s">
        <v>3709</v>
      </c>
      <c r="E1629" t="s">
        <v>4440</v>
      </c>
      <c r="F1629" t="s">
        <v>3708</v>
      </c>
      <c r="G1629" t="s">
        <v>7822</v>
      </c>
      <c r="H1629" t="s">
        <v>3676</v>
      </c>
      <c r="I1629" t="s">
        <v>3709</v>
      </c>
    </row>
    <row r="1630" spans="1:9" x14ac:dyDescent="0.2">
      <c r="A1630" t="s">
        <v>5294</v>
      </c>
      <c r="B1630">
        <v>43368</v>
      </c>
      <c r="C1630" t="s">
        <v>4385</v>
      </c>
      <c r="D1630" t="s">
        <v>3711</v>
      </c>
      <c r="E1630" t="s">
        <v>4440</v>
      </c>
      <c r="F1630" t="s">
        <v>3710</v>
      </c>
      <c r="G1630" t="s">
        <v>7823</v>
      </c>
      <c r="H1630" t="s">
        <v>3676</v>
      </c>
      <c r="I1630" t="s">
        <v>3711</v>
      </c>
    </row>
    <row r="1631" spans="1:9" x14ac:dyDescent="0.2">
      <c r="A1631" t="s">
        <v>5339</v>
      </c>
      <c r="B1631">
        <v>43369</v>
      </c>
      <c r="C1631" t="s">
        <v>4385</v>
      </c>
      <c r="D1631" t="s">
        <v>3713</v>
      </c>
      <c r="E1631" t="s">
        <v>4440</v>
      </c>
      <c r="F1631" t="s">
        <v>3712</v>
      </c>
      <c r="G1631" t="s">
        <v>7824</v>
      </c>
      <c r="H1631" t="s">
        <v>3676</v>
      </c>
      <c r="I1631" t="s">
        <v>3713</v>
      </c>
    </row>
    <row r="1632" spans="1:9" x14ac:dyDescent="0.2">
      <c r="A1632" t="s">
        <v>5378</v>
      </c>
      <c r="B1632">
        <v>43403</v>
      </c>
      <c r="C1632" t="s">
        <v>4385</v>
      </c>
      <c r="D1632" t="s">
        <v>3715</v>
      </c>
      <c r="E1632" t="s">
        <v>4440</v>
      </c>
      <c r="F1632" t="s">
        <v>3714</v>
      </c>
      <c r="G1632" t="s">
        <v>7825</v>
      </c>
      <c r="H1632" t="s">
        <v>3676</v>
      </c>
      <c r="I1632" t="s">
        <v>3715</v>
      </c>
    </row>
    <row r="1633" spans="1:9" x14ac:dyDescent="0.2">
      <c r="A1633" t="s">
        <v>5415</v>
      </c>
      <c r="B1633">
        <v>43404</v>
      </c>
      <c r="C1633" t="s">
        <v>4385</v>
      </c>
      <c r="D1633" t="s">
        <v>3717</v>
      </c>
      <c r="E1633" t="s">
        <v>4440</v>
      </c>
      <c r="F1633" t="s">
        <v>3716</v>
      </c>
      <c r="G1633" t="s">
        <v>7826</v>
      </c>
      <c r="H1633" t="s">
        <v>3676</v>
      </c>
      <c r="I1633" t="s">
        <v>3717</v>
      </c>
    </row>
    <row r="1634" spans="1:9" x14ac:dyDescent="0.2">
      <c r="A1634" t="s">
        <v>5451</v>
      </c>
      <c r="B1634">
        <v>43423</v>
      </c>
      <c r="C1634" t="s">
        <v>4385</v>
      </c>
      <c r="D1634" t="s">
        <v>3719</v>
      </c>
      <c r="E1634" t="s">
        <v>4440</v>
      </c>
      <c r="F1634" t="s">
        <v>3718</v>
      </c>
      <c r="G1634" t="s">
        <v>7827</v>
      </c>
      <c r="H1634" t="s">
        <v>3676</v>
      </c>
      <c r="I1634" t="s">
        <v>3719</v>
      </c>
    </row>
    <row r="1635" spans="1:9" x14ac:dyDescent="0.2">
      <c r="A1635" t="s">
        <v>5487</v>
      </c>
      <c r="B1635">
        <v>43424</v>
      </c>
      <c r="C1635" t="s">
        <v>4385</v>
      </c>
      <c r="D1635" t="s">
        <v>1178</v>
      </c>
      <c r="E1635" t="s">
        <v>4440</v>
      </c>
      <c r="F1635" t="s">
        <v>3720</v>
      </c>
      <c r="G1635" t="s">
        <v>7828</v>
      </c>
      <c r="H1635" t="s">
        <v>3676</v>
      </c>
      <c r="I1635" t="s">
        <v>1178</v>
      </c>
    </row>
    <row r="1636" spans="1:9" x14ac:dyDescent="0.2">
      <c r="A1636" t="s">
        <v>5522</v>
      </c>
      <c r="B1636">
        <v>43425</v>
      </c>
      <c r="C1636" t="s">
        <v>4385</v>
      </c>
      <c r="D1636" t="s">
        <v>3722</v>
      </c>
      <c r="E1636" t="s">
        <v>4440</v>
      </c>
      <c r="F1636" t="s">
        <v>3721</v>
      </c>
      <c r="G1636" t="s">
        <v>7829</v>
      </c>
      <c r="H1636" t="s">
        <v>3676</v>
      </c>
      <c r="I1636" t="s">
        <v>3722</v>
      </c>
    </row>
    <row r="1637" spans="1:9" x14ac:dyDescent="0.2">
      <c r="A1637" t="s">
        <v>5556</v>
      </c>
      <c r="B1637">
        <v>43428</v>
      </c>
      <c r="C1637" t="s">
        <v>4385</v>
      </c>
      <c r="D1637" t="s">
        <v>2256</v>
      </c>
      <c r="E1637" t="s">
        <v>4440</v>
      </c>
      <c r="F1637" t="s">
        <v>3723</v>
      </c>
      <c r="G1637" t="s">
        <v>7830</v>
      </c>
      <c r="H1637" t="s">
        <v>3676</v>
      </c>
      <c r="I1637" t="s">
        <v>2256</v>
      </c>
    </row>
    <row r="1638" spans="1:9" x14ac:dyDescent="0.2">
      <c r="A1638" t="s">
        <v>5588</v>
      </c>
      <c r="B1638">
        <v>43432</v>
      </c>
      <c r="C1638" t="s">
        <v>4385</v>
      </c>
      <c r="D1638" t="s">
        <v>3725</v>
      </c>
      <c r="E1638" t="s">
        <v>4440</v>
      </c>
      <c r="F1638" t="s">
        <v>3724</v>
      </c>
      <c r="G1638" t="s">
        <v>7831</v>
      </c>
      <c r="H1638" t="s">
        <v>3676</v>
      </c>
      <c r="I1638" t="s">
        <v>3725</v>
      </c>
    </row>
    <row r="1639" spans="1:9" x14ac:dyDescent="0.2">
      <c r="A1639" t="s">
        <v>5619</v>
      </c>
      <c r="B1639">
        <v>43433</v>
      </c>
      <c r="C1639" t="s">
        <v>4385</v>
      </c>
      <c r="D1639" t="s">
        <v>3727</v>
      </c>
      <c r="E1639" t="s">
        <v>4440</v>
      </c>
      <c r="F1639" t="s">
        <v>3726</v>
      </c>
      <c r="G1639" t="s">
        <v>7832</v>
      </c>
      <c r="H1639" t="s">
        <v>3676</v>
      </c>
      <c r="I1639" t="s">
        <v>3727</v>
      </c>
    </row>
    <row r="1640" spans="1:9" x14ac:dyDescent="0.2">
      <c r="A1640" t="s">
        <v>5647</v>
      </c>
      <c r="B1640">
        <v>43441</v>
      </c>
      <c r="C1640" t="s">
        <v>4385</v>
      </c>
      <c r="D1640" t="s">
        <v>3729</v>
      </c>
      <c r="E1640" t="s">
        <v>4440</v>
      </c>
      <c r="F1640" t="s">
        <v>3728</v>
      </c>
      <c r="G1640" t="s">
        <v>7833</v>
      </c>
      <c r="H1640" t="s">
        <v>3676</v>
      </c>
      <c r="I1640" t="s">
        <v>3729</v>
      </c>
    </row>
    <row r="1641" spans="1:9" x14ac:dyDescent="0.2">
      <c r="A1641" t="s">
        <v>5675</v>
      </c>
      <c r="B1641">
        <v>43442</v>
      </c>
      <c r="C1641" t="s">
        <v>4385</v>
      </c>
      <c r="D1641" t="s">
        <v>3731</v>
      </c>
      <c r="E1641" t="s">
        <v>4440</v>
      </c>
      <c r="F1641" t="s">
        <v>3730</v>
      </c>
      <c r="G1641" t="s">
        <v>7834</v>
      </c>
      <c r="H1641" t="s">
        <v>3676</v>
      </c>
      <c r="I1641" t="s">
        <v>3731</v>
      </c>
    </row>
    <row r="1642" spans="1:9" x14ac:dyDescent="0.2">
      <c r="A1642" t="s">
        <v>5702</v>
      </c>
      <c r="B1642">
        <v>43443</v>
      </c>
      <c r="C1642" t="s">
        <v>4385</v>
      </c>
      <c r="D1642" t="s">
        <v>3733</v>
      </c>
      <c r="E1642" t="s">
        <v>4440</v>
      </c>
      <c r="F1642" t="s">
        <v>3732</v>
      </c>
      <c r="G1642" t="s">
        <v>7835</v>
      </c>
      <c r="H1642" t="s">
        <v>3676</v>
      </c>
      <c r="I1642" t="s">
        <v>3733</v>
      </c>
    </row>
    <row r="1643" spans="1:9" x14ac:dyDescent="0.2">
      <c r="A1643" t="s">
        <v>5727</v>
      </c>
      <c r="B1643">
        <v>43444</v>
      </c>
      <c r="C1643" t="s">
        <v>4385</v>
      </c>
      <c r="D1643" t="s">
        <v>3735</v>
      </c>
      <c r="E1643" t="s">
        <v>4440</v>
      </c>
      <c r="F1643" t="s">
        <v>3734</v>
      </c>
      <c r="G1643" t="s">
        <v>7836</v>
      </c>
      <c r="H1643" t="s">
        <v>3676</v>
      </c>
      <c r="I1643" t="s">
        <v>3735</v>
      </c>
    </row>
    <row r="1644" spans="1:9" x14ac:dyDescent="0.2">
      <c r="A1644" t="s">
        <v>5752</v>
      </c>
      <c r="B1644">
        <v>43447</v>
      </c>
      <c r="C1644" t="s">
        <v>4385</v>
      </c>
      <c r="D1644" t="s">
        <v>3737</v>
      </c>
      <c r="E1644" t="s">
        <v>4440</v>
      </c>
      <c r="F1644" t="s">
        <v>3736</v>
      </c>
      <c r="G1644" t="s">
        <v>7837</v>
      </c>
      <c r="H1644" t="s">
        <v>3676</v>
      </c>
      <c r="I1644" t="s">
        <v>3737</v>
      </c>
    </row>
    <row r="1645" spans="1:9" x14ac:dyDescent="0.2">
      <c r="A1645" t="s">
        <v>5777</v>
      </c>
      <c r="B1645">
        <v>43468</v>
      </c>
      <c r="C1645" t="s">
        <v>4385</v>
      </c>
      <c r="D1645" t="s">
        <v>3739</v>
      </c>
      <c r="E1645" t="s">
        <v>4440</v>
      </c>
      <c r="F1645" t="s">
        <v>3738</v>
      </c>
      <c r="G1645" t="s">
        <v>7838</v>
      </c>
      <c r="H1645" t="s">
        <v>3676</v>
      </c>
      <c r="I1645" t="s">
        <v>3739</v>
      </c>
    </row>
    <row r="1646" spans="1:9" x14ac:dyDescent="0.2">
      <c r="A1646" t="s">
        <v>5800</v>
      </c>
      <c r="B1646">
        <v>43482</v>
      </c>
      <c r="C1646" t="s">
        <v>4385</v>
      </c>
      <c r="D1646" t="s">
        <v>3741</v>
      </c>
      <c r="E1646" t="s">
        <v>4440</v>
      </c>
      <c r="F1646" t="s">
        <v>3740</v>
      </c>
      <c r="G1646" t="s">
        <v>7839</v>
      </c>
      <c r="H1646" t="s">
        <v>3676</v>
      </c>
      <c r="I1646" t="s">
        <v>3741</v>
      </c>
    </row>
    <row r="1647" spans="1:9" x14ac:dyDescent="0.2">
      <c r="A1647" t="s">
        <v>5822</v>
      </c>
      <c r="B1647">
        <v>43484</v>
      </c>
      <c r="C1647" t="s">
        <v>4385</v>
      </c>
      <c r="D1647" t="s">
        <v>3743</v>
      </c>
      <c r="E1647" t="s">
        <v>4440</v>
      </c>
      <c r="F1647" t="s">
        <v>3742</v>
      </c>
      <c r="G1647" t="s">
        <v>7840</v>
      </c>
      <c r="H1647" t="s">
        <v>3676</v>
      </c>
      <c r="I1647" t="s">
        <v>3743</v>
      </c>
    </row>
    <row r="1648" spans="1:9" x14ac:dyDescent="0.2">
      <c r="A1648" t="s">
        <v>5840</v>
      </c>
      <c r="B1648">
        <v>43501</v>
      </c>
      <c r="C1648" t="s">
        <v>4385</v>
      </c>
      <c r="D1648" t="s">
        <v>3745</v>
      </c>
      <c r="E1648" t="s">
        <v>4440</v>
      </c>
      <c r="F1648" t="s">
        <v>3744</v>
      </c>
      <c r="G1648" t="s">
        <v>7841</v>
      </c>
      <c r="H1648" t="s">
        <v>3676</v>
      </c>
      <c r="I1648" t="s">
        <v>3745</v>
      </c>
    </row>
    <row r="1649" spans="1:9" x14ac:dyDescent="0.2">
      <c r="A1649" t="s">
        <v>5858</v>
      </c>
      <c r="B1649">
        <v>43505</v>
      </c>
      <c r="C1649" t="s">
        <v>4385</v>
      </c>
      <c r="D1649" t="s">
        <v>3747</v>
      </c>
      <c r="E1649" t="s">
        <v>4440</v>
      </c>
      <c r="F1649" t="s">
        <v>3746</v>
      </c>
      <c r="G1649" t="s">
        <v>7842</v>
      </c>
      <c r="H1649" t="s">
        <v>3676</v>
      </c>
      <c r="I1649" t="s">
        <v>3747</v>
      </c>
    </row>
    <row r="1650" spans="1:9" x14ac:dyDescent="0.2">
      <c r="A1650" t="s">
        <v>5876</v>
      </c>
      <c r="B1650">
        <v>43506</v>
      </c>
      <c r="C1650" t="s">
        <v>4385</v>
      </c>
      <c r="D1650" t="s">
        <v>3749</v>
      </c>
      <c r="E1650" t="s">
        <v>4440</v>
      </c>
      <c r="F1650" t="s">
        <v>3748</v>
      </c>
      <c r="G1650" t="s">
        <v>7843</v>
      </c>
      <c r="H1650" t="s">
        <v>3676</v>
      </c>
      <c r="I1650" t="s">
        <v>3749</v>
      </c>
    </row>
    <row r="1651" spans="1:9" x14ac:dyDescent="0.2">
      <c r="A1651" t="s">
        <v>5894</v>
      </c>
      <c r="B1651">
        <v>43507</v>
      </c>
      <c r="C1651" t="s">
        <v>4385</v>
      </c>
      <c r="D1651" t="s">
        <v>3751</v>
      </c>
      <c r="E1651" t="s">
        <v>4440</v>
      </c>
      <c r="F1651" t="s">
        <v>3750</v>
      </c>
      <c r="G1651" t="s">
        <v>7844</v>
      </c>
      <c r="H1651" t="s">
        <v>3676</v>
      </c>
      <c r="I1651" t="s">
        <v>3751</v>
      </c>
    </row>
    <row r="1652" spans="1:9" x14ac:dyDescent="0.2">
      <c r="A1652" t="s">
        <v>5911</v>
      </c>
      <c r="B1652">
        <v>43510</v>
      </c>
      <c r="C1652" t="s">
        <v>4385</v>
      </c>
      <c r="D1652" t="s">
        <v>3753</v>
      </c>
      <c r="E1652" t="s">
        <v>4440</v>
      </c>
      <c r="F1652" t="s">
        <v>3752</v>
      </c>
      <c r="G1652" t="s">
        <v>7845</v>
      </c>
      <c r="H1652" t="s">
        <v>3676</v>
      </c>
      <c r="I1652" t="s">
        <v>3753</v>
      </c>
    </row>
    <row r="1653" spans="1:9" x14ac:dyDescent="0.2">
      <c r="A1653" t="s">
        <v>5927</v>
      </c>
      <c r="B1653">
        <v>43511</v>
      </c>
      <c r="C1653" t="s">
        <v>4385</v>
      </c>
      <c r="D1653" t="s">
        <v>3755</v>
      </c>
      <c r="E1653" t="s">
        <v>4440</v>
      </c>
      <c r="F1653" t="s">
        <v>3754</v>
      </c>
      <c r="G1653" t="s">
        <v>7846</v>
      </c>
      <c r="H1653" t="s">
        <v>3676</v>
      </c>
      <c r="I1653" t="s">
        <v>3755</v>
      </c>
    </row>
    <row r="1654" spans="1:9" x14ac:dyDescent="0.2">
      <c r="A1654" t="s">
        <v>5942</v>
      </c>
      <c r="B1654">
        <v>43512</v>
      </c>
      <c r="C1654" t="s">
        <v>4385</v>
      </c>
      <c r="D1654" t="s">
        <v>3757</v>
      </c>
      <c r="E1654" t="s">
        <v>4440</v>
      </c>
      <c r="F1654" t="s">
        <v>3756</v>
      </c>
      <c r="G1654" t="s">
        <v>7847</v>
      </c>
      <c r="H1654" t="s">
        <v>3676</v>
      </c>
      <c r="I1654" t="s">
        <v>3757</v>
      </c>
    </row>
    <row r="1655" spans="1:9" x14ac:dyDescent="0.2">
      <c r="A1655" t="s">
        <v>5955</v>
      </c>
      <c r="B1655">
        <v>43513</v>
      </c>
      <c r="C1655" t="s">
        <v>4385</v>
      </c>
      <c r="D1655" t="s">
        <v>3759</v>
      </c>
      <c r="E1655" t="s">
        <v>4440</v>
      </c>
      <c r="F1655" t="s">
        <v>3758</v>
      </c>
      <c r="G1655" t="s">
        <v>7848</v>
      </c>
      <c r="H1655" t="s">
        <v>3676</v>
      </c>
      <c r="I1655" t="s">
        <v>3759</v>
      </c>
    </row>
    <row r="1656" spans="1:9" x14ac:dyDescent="0.2">
      <c r="A1656" t="s">
        <v>5967</v>
      </c>
      <c r="B1656">
        <v>43514</v>
      </c>
      <c r="C1656" t="s">
        <v>4385</v>
      </c>
      <c r="D1656" t="s">
        <v>3761</v>
      </c>
      <c r="E1656" t="s">
        <v>4440</v>
      </c>
      <c r="F1656" t="s">
        <v>3760</v>
      </c>
      <c r="G1656" t="s">
        <v>7849</v>
      </c>
      <c r="H1656" t="s">
        <v>3676</v>
      </c>
      <c r="I1656" t="s">
        <v>3761</v>
      </c>
    </row>
    <row r="1657" spans="1:9" x14ac:dyDescent="0.2">
      <c r="A1657" t="s">
        <v>5977</v>
      </c>
      <c r="B1657">
        <v>43531</v>
      </c>
      <c r="C1657" t="s">
        <v>4385</v>
      </c>
      <c r="D1657" t="s">
        <v>3763</v>
      </c>
      <c r="E1657" t="s">
        <v>4440</v>
      </c>
      <c r="F1657" t="s">
        <v>3762</v>
      </c>
      <c r="G1657" t="s">
        <v>7850</v>
      </c>
      <c r="H1657" t="s">
        <v>3676</v>
      </c>
      <c r="I1657" t="s">
        <v>3763</v>
      </c>
    </row>
    <row r="1658" spans="1:9" x14ac:dyDescent="0.2">
      <c r="A1658" t="s">
        <v>4435</v>
      </c>
      <c r="B1658">
        <v>44000</v>
      </c>
      <c r="C1658" t="s">
        <v>4386</v>
      </c>
      <c r="D1658" t="s">
        <v>3765</v>
      </c>
      <c r="E1658" t="s">
        <v>4391</v>
      </c>
      <c r="F1658" t="s">
        <v>3764</v>
      </c>
      <c r="G1658" t="s">
        <v>7851</v>
      </c>
      <c r="H1658" t="s">
        <v>3765</v>
      </c>
    </row>
    <row r="1659" spans="1:9" x14ac:dyDescent="0.2">
      <c r="A1659" t="s">
        <v>4484</v>
      </c>
      <c r="B1659">
        <v>44201</v>
      </c>
      <c r="C1659" t="s">
        <v>4386</v>
      </c>
      <c r="D1659" t="s">
        <v>3767</v>
      </c>
      <c r="E1659" t="s">
        <v>4440</v>
      </c>
      <c r="F1659" t="s">
        <v>3766</v>
      </c>
      <c r="G1659" t="s">
        <v>7852</v>
      </c>
      <c r="H1659" t="s">
        <v>3765</v>
      </c>
      <c r="I1659" t="s">
        <v>3767</v>
      </c>
    </row>
    <row r="1660" spans="1:9" x14ac:dyDescent="0.2">
      <c r="A1660" t="s">
        <v>4532</v>
      </c>
      <c r="B1660">
        <v>44202</v>
      </c>
      <c r="C1660" t="s">
        <v>4386</v>
      </c>
      <c r="D1660" t="s">
        <v>3769</v>
      </c>
      <c r="E1660" t="s">
        <v>4440</v>
      </c>
      <c r="F1660" t="s">
        <v>3768</v>
      </c>
      <c r="G1660" t="s">
        <v>7853</v>
      </c>
      <c r="H1660" t="s">
        <v>3765</v>
      </c>
      <c r="I1660" t="s">
        <v>3769</v>
      </c>
    </row>
    <row r="1661" spans="1:9" x14ac:dyDescent="0.2">
      <c r="A1661" t="s">
        <v>4580</v>
      </c>
      <c r="B1661">
        <v>44203</v>
      </c>
      <c r="C1661" t="s">
        <v>4386</v>
      </c>
      <c r="D1661" t="s">
        <v>3771</v>
      </c>
      <c r="E1661" t="s">
        <v>4440</v>
      </c>
      <c r="F1661" t="s">
        <v>3770</v>
      </c>
      <c r="G1661" t="s">
        <v>7854</v>
      </c>
      <c r="H1661" t="s">
        <v>3765</v>
      </c>
      <c r="I1661" t="s">
        <v>3771</v>
      </c>
    </row>
    <row r="1662" spans="1:9" x14ac:dyDescent="0.2">
      <c r="A1662" t="s">
        <v>4628</v>
      </c>
      <c r="B1662">
        <v>44204</v>
      </c>
      <c r="C1662" t="s">
        <v>4386</v>
      </c>
      <c r="D1662" t="s">
        <v>3773</v>
      </c>
      <c r="E1662" t="s">
        <v>4440</v>
      </c>
      <c r="F1662" t="s">
        <v>3772</v>
      </c>
      <c r="G1662" t="s">
        <v>7855</v>
      </c>
      <c r="H1662" t="s">
        <v>3765</v>
      </c>
      <c r="I1662" t="s">
        <v>3773</v>
      </c>
    </row>
    <row r="1663" spans="1:9" x14ac:dyDescent="0.2">
      <c r="A1663" t="s">
        <v>4676</v>
      </c>
      <c r="B1663">
        <v>44205</v>
      </c>
      <c r="C1663" t="s">
        <v>4386</v>
      </c>
      <c r="D1663" t="s">
        <v>3775</v>
      </c>
      <c r="E1663" t="s">
        <v>4440</v>
      </c>
      <c r="F1663" t="s">
        <v>3774</v>
      </c>
      <c r="G1663" t="s">
        <v>7856</v>
      </c>
      <c r="H1663" t="s">
        <v>3765</v>
      </c>
      <c r="I1663" t="s">
        <v>3775</v>
      </c>
    </row>
    <row r="1664" spans="1:9" x14ac:dyDescent="0.2">
      <c r="A1664" t="s">
        <v>4724</v>
      </c>
      <c r="B1664">
        <v>44206</v>
      </c>
      <c r="C1664" t="s">
        <v>4386</v>
      </c>
      <c r="D1664" t="s">
        <v>3777</v>
      </c>
      <c r="E1664" t="s">
        <v>4440</v>
      </c>
      <c r="F1664" t="s">
        <v>3776</v>
      </c>
      <c r="G1664" t="s">
        <v>7857</v>
      </c>
      <c r="H1664" t="s">
        <v>3765</v>
      </c>
      <c r="I1664" t="s">
        <v>3777</v>
      </c>
    </row>
    <row r="1665" spans="1:9" x14ac:dyDescent="0.2">
      <c r="A1665" t="s">
        <v>4772</v>
      </c>
      <c r="B1665">
        <v>44207</v>
      </c>
      <c r="C1665" t="s">
        <v>4386</v>
      </c>
      <c r="D1665" t="s">
        <v>3779</v>
      </c>
      <c r="E1665" t="s">
        <v>4440</v>
      </c>
      <c r="F1665" t="s">
        <v>3778</v>
      </c>
      <c r="G1665" t="s">
        <v>7858</v>
      </c>
      <c r="H1665" t="s">
        <v>3765</v>
      </c>
      <c r="I1665" t="s">
        <v>3779</v>
      </c>
    </row>
    <row r="1666" spans="1:9" x14ac:dyDescent="0.2">
      <c r="A1666" t="s">
        <v>4820</v>
      </c>
      <c r="B1666">
        <v>44208</v>
      </c>
      <c r="C1666" t="s">
        <v>4386</v>
      </c>
      <c r="D1666" t="s">
        <v>3781</v>
      </c>
      <c r="E1666" t="s">
        <v>4440</v>
      </c>
      <c r="F1666" t="s">
        <v>3780</v>
      </c>
      <c r="G1666" t="s">
        <v>7859</v>
      </c>
      <c r="H1666" t="s">
        <v>3765</v>
      </c>
      <c r="I1666" t="s">
        <v>3781</v>
      </c>
    </row>
    <row r="1667" spans="1:9" x14ac:dyDescent="0.2">
      <c r="A1667" t="s">
        <v>4868</v>
      </c>
      <c r="B1667">
        <v>44209</v>
      </c>
      <c r="C1667" t="s">
        <v>4386</v>
      </c>
      <c r="D1667" t="s">
        <v>3783</v>
      </c>
      <c r="E1667" t="s">
        <v>4440</v>
      </c>
      <c r="F1667" t="s">
        <v>3782</v>
      </c>
      <c r="G1667" t="s">
        <v>7860</v>
      </c>
      <c r="H1667" t="s">
        <v>3765</v>
      </c>
      <c r="I1667" t="s">
        <v>3783</v>
      </c>
    </row>
    <row r="1668" spans="1:9" x14ac:dyDescent="0.2">
      <c r="A1668" t="s">
        <v>4916</v>
      </c>
      <c r="B1668">
        <v>44210</v>
      </c>
      <c r="C1668" t="s">
        <v>4386</v>
      </c>
      <c r="D1668" t="s">
        <v>3785</v>
      </c>
      <c r="E1668" t="s">
        <v>4440</v>
      </c>
      <c r="F1668" t="s">
        <v>3784</v>
      </c>
      <c r="G1668" t="s">
        <v>7861</v>
      </c>
      <c r="H1668" t="s">
        <v>3765</v>
      </c>
      <c r="I1668" t="s">
        <v>3785</v>
      </c>
    </row>
    <row r="1669" spans="1:9" x14ac:dyDescent="0.2">
      <c r="A1669" t="s">
        <v>4964</v>
      </c>
      <c r="B1669">
        <v>44211</v>
      </c>
      <c r="C1669" t="s">
        <v>4386</v>
      </c>
      <c r="D1669" t="s">
        <v>3787</v>
      </c>
      <c r="E1669" t="s">
        <v>4440</v>
      </c>
      <c r="F1669" t="s">
        <v>3786</v>
      </c>
      <c r="G1669" t="s">
        <v>7862</v>
      </c>
      <c r="H1669" t="s">
        <v>3765</v>
      </c>
      <c r="I1669" t="s">
        <v>3787</v>
      </c>
    </row>
    <row r="1670" spans="1:9" x14ac:dyDescent="0.2">
      <c r="A1670" t="s">
        <v>5012</v>
      </c>
      <c r="B1670">
        <v>44212</v>
      </c>
      <c r="C1670" t="s">
        <v>4386</v>
      </c>
      <c r="D1670" t="s">
        <v>3789</v>
      </c>
      <c r="E1670" t="s">
        <v>4440</v>
      </c>
      <c r="F1670" t="s">
        <v>3788</v>
      </c>
      <c r="G1670" t="s">
        <v>7863</v>
      </c>
      <c r="H1670" t="s">
        <v>3765</v>
      </c>
      <c r="I1670" t="s">
        <v>3789</v>
      </c>
    </row>
    <row r="1671" spans="1:9" x14ac:dyDescent="0.2">
      <c r="A1671" t="s">
        <v>5060</v>
      </c>
      <c r="B1671">
        <v>44213</v>
      </c>
      <c r="C1671" t="s">
        <v>4386</v>
      </c>
      <c r="D1671" t="s">
        <v>3791</v>
      </c>
      <c r="E1671" t="s">
        <v>4440</v>
      </c>
      <c r="F1671" t="s">
        <v>3790</v>
      </c>
      <c r="G1671" t="s">
        <v>7864</v>
      </c>
      <c r="H1671" t="s">
        <v>3765</v>
      </c>
      <c r="I1671" t="s">
        <v>3791</v>
      </c>
    </row>
    <row r="1672" spans="1:9" x14ac:dyDescent="0.2">
      <c r="A1672" t="s">
        <v>5108</v>
      </c>
      <c r="B1672">
        <v>44214</v>
      </c>
      <c r="C1672" t="s">
        <v>4386</v>
      </c>
      <c r="D1672" t="s">
        <v>3793</v>
      </c>
      <c r="E1672" t="s">
        <v>4440</v>
      </c>
      <c r="F1672" t="s">
        <v>3792</v>
      </c>
      <c r="G1672" t="s">
        <v>7865</v>
      </c>
      <c r="H1672" t="s">
        <v>3765</v>
      </c>
      <c r="I1672" t="s">
        <v>3793</v>
      </c>
    </row>
    <row r="1673" spans="1:9" x14ac:dyDescent="0.2">
      <c r="A1673" t="s">
        <v>5156</v>
      </c>
      <c r="B1673">
        <v>44322</v>
      </c>
      <c r="C1673" t="s">
        <v>4386</v>
      </c>
      <c r="D1673" t="s">
        <v>3795</v>
      </c>
      <c r="E1673" t="s">
        <v>4440</v>
      </c>
      <c r="F1673" t="s">
        <v>3794</v>
      </c>
      <c r="G1673" t="s">
        <v>7866</v>
      </c>
      <c r="H1673" t="s">
        <v>3765</v>
      </c>
      <c r="I1673" t="s">
        <v>3795</v>
      </c>
    </row>
    <row r="1674" spans="1:9" x14ac:dyDescent="0.2">
      <c r="A1674" t="s">
        <v>5203</v>
      </c>
      <c r="B1674">
        <v>44341</v>
      </c>
      <c r="C1674" t="s">
        <v>4386</v>
      </c>
      <c r="D1674" t="s">
        <v>3797</v>
      </c>
      <c r="E1674" t="s">
        <v>4440</v>
      </c>
      <c r="F1674" t="s">
        <v>3796</v>
      </c>
      <c r="G1674" t="s">
        <v>7867</v>
      </c>
      <c r="H1674" t="s">
        <v>3765</v>
      </c>
      <c r="I1674" t="s">
        <v>3797</v>
      </c>
    </row>
    <row r="1675" spans="1:9" x14ac:dyDescent="0.2">
      <c r="A1675" t="s">
        <v>5250</v>
      </c>
      <c r="B1675">
        <v>44461</v>
      </c>
      <c r="C1675" t="s">
        <v>4386</v>
      </c>
      <c r="D1675" t="s">
        <v>3799</v>
      </c>
      <c r="E1675" t="s">
        <v>4440</v>
      </c>
      <c r="F1675" t="s">
        <v>3798</v>
      </c>
      <c r="G1675" t="s">
        <v>7868</v>
      </c>
      <c r="H1675" t="s">
        <v>3765</v>
      </c>
      <c r="I1675" t="s">
        <v>3799</v>
      </c>
    </row>
    <row r="1676" spans="1:9" x14ac:dyDescent="0.2">
      <c r="A1676" t="s">
        <v>5295</v>
      </c>
      <c r="B1676">
        <v>44462</v>
      </c>
      <c r="C1676" t="s">
        <v>4386</v>
      </c>
      <c r="D1676" t="s">
        <v>3801</v>
      </c>
      <c r="E1676" t="s">
        <v>4440</v>
      </c>
      <c r="F1676" t="s">
        <v>3800</v>
      </c>
      <c r="G1676" t="s">
        <v>7869</v>
      </c>
      <c r="H1676" t="s">
        <v>3765</v>
      </c>
      <c r="I1676" t="s">
        <v>3801</v>
      </c>
    </row>
    <row r="1677" spans="1:9" x14ac:dyDescent="0.2">
      <c r="A1677" t="s">
        <v>4436</v>
      </c>
      <c r="B1677">
        <v>45000</v>
      </c>
      <c r="C1677" t="s">
        <v>4387</v>
      </c>
      <c r="D1677" t="s">
        <v>3803</v>
      </c>
      <c r="E1677" t="s">
        <v>4391</v>
      </c>
      <c r="F1677" t="s">
        <v>3802</v>
      </c>
      <c r="G1677" t="s">
        <v>7870</v>
      </c>
      <c r="H1677" t="s">
        <v>3803</v>
      </c>
    </row>
    <row r="1678" spans="1:9" x14ac:dyDescent="0.2">
      <c r="A1678" t="s">
        <v>4485</v>
      </c>
      <c r="B1678">
        <v>45201</v>
      </c>
      <c r="C1678" t="s">
        <v>4387</v>
      </c>
      <c r="D1678" t="s">
        <v>3805</v>
      </c>
      <c r="E1678" t="s">
        <v>4440</v>
      </c>
      <c r="F1678" t="s">
        <v>3804</v>
      </c>
      <c r="G1678" t="s">
        <v>7871</v>
      </c>
      <c r="H1678" t="s">
        <v>3803</v>
      </c>
      <c r="I1678" t="s">
        <v>3805</v>
      </c>
    </row>
    <row r="1679" spans="1:9" x14ac:dyDescent="0.2">
      <c r="A1679" t="s">
        <v>4533</v>
      </c>
      <c r="B1679">
        <v>45202</v>
      </c>
      <c r="C1679" t="s">
        <v>4387</v>
      </c>
      <c r="D1679" t="s">
        <v>3807</v>
      </c>
      <c r="E1679" t="s">
        <v>4440</v>
      </c>
      <c r="F1679" t="s">
        <v>3806</v>
      </c>
      <c r="G1679" t="s">
        <v>7872</v>
      </c>
      <c r="H1679" t="s">
        <v>3803</v>
      </c>
      <c r="I1679" t="s">
        <v>3807</v>
      </c>
    </row>
    <row r="1680" spans="1:9" x14ac:dyDescent="0.2">
      <c r="A1680" t="s">
        <v>4581</v>
      </c>
      <c r="B1680">
        <v>45203</v>
      </c>
      <c r="C1680" t="s">
        <v>4387</v>
      </c>
      <c r="D1680" t="s">
        <v>3809</v>
      </c>
      <c r="E1680" t="s">
        <v>4440</v>
      </c>
      <c r="F1680" t="s">
        <v>3808</v>
      </c>
      <c r="G1680" t="s">
        <v>7873</v>
      </c>
      <c r="H1680" t="s">
        <v>3803</v>
      </c>
      <c r="I1680" t="s">
        <v>3809</v>
      </c>
    </row>
    <row r="1681" spans="1:9" x14ac:dyDescent="0.2">
      <c r="A1681" t="s">
        <v>4629</v>
      </c>
      <c r="B1681">
        <v>45204</v>
      </c>
      <c r="C1681" t="s">
        <v>4387</v>
      </c>
      <c r="D1681" t="s">
        <v>3811</v>
      </c>
      <c r="E1681" t="s">
        <v>4440</v>
      </c>
      <c r="F1681" t="s">
        <v>3810</v>
      </c>
      <c r="G1681" t="s">
        <v>7874</v>
      </c>
      <c r="H1681" t="s">
        <v>3803</v>
      </c>
      <c r="I1681" t="s">
        <v>3811</v>
      </c>
    </row>
    <row r="1682" spans="1:9" x14ac:dyDescent="0.2">
      <c r="A1682" t="s">
        <v>4677</v>
      </c>
      <c r="B1682">
        <v>45205</v>
      </c>
      <c r="C1682" t="s">
        <v>4387</v>
      </c>
      <c r="D1682" t="s">
        <v>3813</v>
      </c>
      <c r="E1682" t="s">
        <v>4440</v>
      </c>
      <c r="F1682" t="s">
        <v>3812</v>
      </c>
      <c r="G1682" t="s">
        <v>7875</v>
      </c>
      <c r="H1682" t="s">
        <v>3803</v>
      </c>
      <c r="I1682" t="s">
        <v>3813</v>
      </c>
    </row>
    <row r="1683" spans="1:9" x14ac:dyDescent="0.2">
      <c r="A1683" t="s">
        <v>4725</v>
      </c>
      <c r="B1683">
        <v>45206</v>
      </c>
      <c r="C1683" t="s">
        <v>4387</v>
      </c>
      <c r="D1683" t="s">
        <v>3815</v>
      </c>
      <c r="E1683" t="s">
        <v>4440</v>
      </c>
      <c r="F1683" t="s">
        <v>3814</v>
      </c>
      <c r="G1683" t="s">
        <v>7876</v>
      </c>
      <c r="H1683" t="s">
        <v>3803</v>
      </c>
      <c r="I1683" t="s">
        <v>3815</v>
      </c>
    </row>
    <row r="1684" spans="1:9" x14ac:dyDescent="0.2">
      <c r="A1684" t="s">
        <v>4773</v>
      </c>
      <c r="B1684">
        <v>45207</v>
      </c>
      <c r="C1684" t="s">
        <v>4387</v>
      </c>
      <c r="D1684" t="s">
        <v>3817</v>
      </c>
      <c r="E1684" t="s">
        <v>4440</v>
      </c>
      <c r="F1684" t="s">
        <v>3816</v>
      </c>
      <c r="G1684" t="s">
        <v>7877</v>
      </c>
      <c r="H1684" t="s">
        <v>3803</v>
      </c>
      <c r="I1684" t="s">
        <v>3817</v>
      </c>
    </row>
    <row r="1685" spans="1:9" x14ac:dyDescent="0.2">
      <c r="A1685" t="s">
        <v>4821</v>
      </c>
      <c r="B1685">
        <v>45208</v>
      </c>
      <c r="C1685" t="s">
        <v>4387</v>
      </c>
      <c r="D1685" t="s">
        <v>3819</v>
      </c>
      <c r="E1685" t="s">
        <v>4440</v>
      </c>
      <c r="F1685" t="s">
        <v>3818</v>
      </c>
      <c r="G1685" t="s">
        <v>7878</v>
      </c>
      <c r="H1685" t="s">
        <v>3803</v>
      </c>
      <c r="I1685" t="s">
        <v>3819</v>
      </c>
    </row>
    <row r="1686" spans="1:9" x14ac:dyDescent="0.2">
      <c r="A1686" t="s">
        <v>4869</v>
      </c>
      <c r="B1686">
        <v>45209</v>
      </c>
      <c r="C1686" t="s">
        <v>4387</v>
      </c>
      <c r="D1686" t="s">
        <v>3821</v>
      </c>
      <c r="E1686" t="s">
        <v>4440</v>
      </c>
      <c r="F1686" t="s">
        <v>3820</v>
      </c>
      <c r="G1686" t="s">
        <v>7879</v>
      </c>
      <c r="H1686" t="s">
        <v>3803</v>
      </c>
      <c r="I1686" t="s">
        <v>3821</v>
      </c>
    </row>
    <row r="1687" spans="1:9" x14ac:dyDescent="0.2">
      <c r="A1687" t="s">
        <v>4917</v>
      </c>
      <c r="B1687">
        <v>45341</v>
      </c>
      <c r="C1687" t="s">
        <v>4387</v>
      </c>
      <c r="D1687" t="s">
        <v>3823</v>
      </c>
      <c r="E1687" t="s">
        <v>4440</v>
      </c>
      <c r="F1687" t="s">
        <v>3822</v>
      </c>
      <c r="G1687" t="s">
        <v>7880</v>
      </c>
      <c r="H1687" t="s">
        <v>3803</v>
      </c>
      <c r="I1687" t="s">
        <v>3823</v>
      </c>
    </row>
    <row r="1688" spans="1:9" x14ac:dyDescent="0.2">
      <c r="A1688" t="s">
        <v>4965</v>
      </c>
      <c r="B1688">
        <v>45361</v>
      </c>
      <c r="C1688" t="s">
        <v>4387</v>
      </c>
      <c r="D1688" t="s">
        <v>3825</v>
      </c>
      <c r="E1688" t="s">
        <v>4440</v>
      </c>
      <c r="F1688" t="s">
        <v>3824</v>
      </c>
      <c r="G1688" t="s">
        <v>7881</v>
      </c>
      <c r="H1688" t="s">
        <v>3803</v>
      </c>
      <c r="I1688" t="s">
        <v>3825</v>
      </c>
    </row>
    <row r="1689" spans="1:9" x14ac:dyDescent="0.2">
      <c r="A1689" t="s">
        <v>5013</v>
      </c>
      <c r="B1689">
        <v>45382</v>
      </c>
      <c r="C1689" t="s">
        <v>4387</v>
      </c>
      <c r="D1689" t="s">
        <v>3827</v>
      </c>
      <c r="E1689" t="s">
        <v>4440</v>
      </c>
      <c r="F1689" t="s">
        <v>3826</v>
      </c>
      <c r="G1689" t="s">
        <v>7882</v>
      </c>
      <c r="H1689" t="s">
        <v>3803</v>
      </c>
      <c r="I1689" t="s">
        <v>3827</v>
      </c>
    </row>
    <row r="1690" spans="1:9" x14ac:dyDescent="0.2">
      <c r="A1690" t="s">
        <v>5061</v>
      </c>
      <c r="B1690">
        <v>45383</v>
      </c>
      <c r="C1690" t="s">
        <v>4387</v>
      </c>
      <c r="D1690" t="s">
        <v>3829</v>
      </c>
      <c r="E1690" t="s">
        <v>4440</v>
      </c>
      <c r="F1690" t="s">
        <v>3828</v>
      </c>
      <c r="G1690" t="s">
        <v>7883</v>
      </c>
      <c r="H1690" t="s">
        <v>3803</v>
      </c>
      <c r="I1690" t="s">
        <v>3829</v>
      </c>
    </row>
    <row r="1691" spans="1:9" x14ac:dyDescent="0.2">
      <c r="A1691" t="s">
        <v>5109</v>
      </c>
      <c r="B1691">
        <v>45401</v>
      </c>
      <c r="C1691" t="s">
        <v>4387</v>
      </c>
      <c r="D1691" t="s">
        <v>3831</v>
      </c>
      <c r="E1691" t="s">
        <v>4440</v>
      </c>
      <c r="F1691" t="s">
        <v>3830</v>
      </c>
      <c r="G1691" t="s">
        <v>7884</v>
      </c>
      <c r="H1691" t="s">
        <v>3803</v>
      </c>
      <c r="I1691" t="s">
        <v>3831</v>
      </c>
    </row>
    <row r="1692" spans="1:9" x14ac:dyDescent="0.2">
      <c r="A1692" t="s">
        <v>5157</v>
      </c>
      <c r="B1692">
        <v>45402</v>
      </c>
      <c r="C1692" t="s">
        <v>4387</v>
      </c>
      <c r="D1692" t="s">
        <v>3833</v>
      </c>
      <c r="E1692" t="s">
        <v>4440</v>
      </c>
      <c r="F1692" t="s">
        <v>3832</v>
      </c>
      <c r="G1692" t="s">
        <v>7885</v>
      </c>
      <c r="H1692" t="s">
        <v>3803</v>
      </c>
      <c r="I1692" t="s">
        <v>3833</v>
      </c>
    </row>
    <row r="1693" spans="1:9" x14ac:dyDescent="0.2">
      <c r="A1693" t="s">
        <v>5204</v>
      </c>
      <c r="B1693">
        <v>45403</v>
      </c>
      <c r="C1693" t="s">
        <v>4387</v>
      </c>
      <c r="D1693" t="s">
        <v>3835</v>
      </c>
      <c r="E1693" t="s">
        <v>4440</v>
      </c>
      <c r="F1693" t="s">
        <v>3834</v>
      </c>
      <c r="G1693" t="s">
        <v>7886</v>
      </c>
      <c r="H1693" t="s">
        <v>3803</v>
      </c>
      <c r="I1693" t="s">
        <v>3835</v>
      </c>
    </row>
    <row r="1694" spans="1:9" x14ac:dyDescent="0.2">
      <c r="A1694" t="s">
        <v>5251</v>
      </c>
      <c r="B1694">
        <v>45404</v>
      </c>
      <c r="C1694" t="s">
        <v>4387</v>
      </c>
      <c r="D1694" t="s">
        <v>3837</v>
      </c>
      <c r="E1694" t="s">
        <v>4440</v>
      </c>
      <c r="F1694" t="s">
        <v>3836</v>
      </c>
      <c r="G1694" t="s">
        <v>7887</v>
      </c>
      <c r="H1694" t="s">
        <v>3803</v>
      </c>
      <c r="I1694" t="s">
        <v>3837</v>
      </c>
    </row>
    <row r="1695" spans="1:9" x14ac:dyDescent="0.2">
      <c r="A1695" t="s">
        <v>5296</v>
      </c>
      <c r="B1695">
        <v>45405</v>
      </c>
      <c r="C1695" t="s">
        <v>4387</v>
      </c>
      <c r="D1695" t="s">
        <v>3839</v>
      </c>
      <c r="E1695" t="s">
        <v>4440</v>
      </c>
      <c r="F1695" t="s">
        <v>3838</v>
      </c>
      <c r="G1695" t="s">
        <v>7888</v>
      </c>
      <c r="H1695" t="s">
        <v>3803</v>
      </c>
      <c r="I1695" t="s">
        <v>3839</v>
      </c>
    </row>
    <row r="1696" spans="1:9" x14ac:dyDescent="0.2">
      <c r="A1696" t="s">
        <v>5340</v>
      </c>
      <c r="B1696">
        <v>45406</v>
      </c>
      <c r="C1696" t="s">
        <v>4387</v>
      </c>
      <c r="D1696" t="s">
        <v>3841</v>
      </c>
      <c r="E1696" t="s">
        <v>4440</v>
      </c>
      <c r="F1696" t="s">
        <v>3840</v>
      </c>
      <c r="G1696" t="s">
        <v>7889</v>
      </c>
      <c r="H1696" t="s">
        <v>3803</v>
      </c>
      <c r="I1696" t="s">
        <v>3841</v>
      </c>
    </row>
    <row r="1697" spans="1:9" x14ac:dyDescent="0.2">
      <c r="A1697" t="s">
        <v>5379</v>
      </c>
      <c r="B1697">
        <v>45421</v>
      </c>
      <c r="C1697" t="s">
        <v>4387</v>
      </c>
      <c r="D1697" t="s">
        <v>3843</v>
      </c>
      <c r="E1697" t="s">
        <v>4440</v>
      </c>
      <c r="F1697" t="s">
        <v>3842</v>
      </c>
      <c r="G1697" t="s">
        <v>7890</v>
      </c>
      <c r="H1697" t="s">
        <v>3803</v>
      </c>
      <c r="I1697" t="s">
        <v>3843</v>
      </c>
    </row>
    <row r="1698" spans="1:9" x14ac:dyDescent="0.2">
      <c r="A1698" t="s">
        <v>5416</v>
      </c>
      <c r="B1698">
        <v>45429</v>
      </c>
      <c r="C1698" t="s">
        <v>4387</v>
      </c>
      <c r="D1698" t="s">
        <v>3845</v>
      </c>
      <c r="E1698" t="s">
        <v>4440</v>
      </c>
      <c r="F1698" t="s">
        <v>3844</v>
      </c>
      <c r="G1698" t="s">
        <v>7891</v>
      </c>
      <c r="H1698" t="s">
        <v>3803</v>
      </c>
      <c r="I1698" t="s">
        <v>3845</v>
      </c>
    </row>
    <row r="1699" spans="1:9" x14ac:dyDescent="0.2">
      <c r="A1699" t="s">
        <v>5452</v>
      </c>
      <c r="B1699">
        <v>45430</v>
      </c>
      <c r="C1699" t="s">
        <v>4387</v>
      </c>
      <c r="D1699" t="s">
        <v>3847</v>
      </c>
      <c r="E1699" t="s">
        <v>4440</v>
      </c>
      <c r="F1699" t="s">
        <v>3846</v>
      </c>
      <c r="G1699" t="s">
        <v>7892</v>
      </c>
      <c r="H1699" t="s">
        <v>3803</v>
      </c>
      <c r="I1699" t="s">
        <v>3847</v>
      </c>
    </row>
    <row r="1700" spans="1:9" x14ac:dyDescent="0.2">
      <c r="A1700" t="s">
        <v>5488</v>
      </c>
      <c r="B1700">
        <v>45431</v>
      </c>
      <c r="C1700" t="s">
        <v>4387</v>
      </c>
      <c r="D1700" t="s">
        <v>1112</v>
      </c>
      <c r="E1700" t="s">
        <v>4440</v>
      </c>
      <c r="F1700" t="s">
        <v>3848</v>
      </c>
      <c r="G1700" t="s">
        <v>7893</v>
      </c>
      <c r="H1700" t="s">
        <v>3803</v>
      </c>
      <c r="I1700" t="s">
        <v>1112</v>
      </c>
    </row>
    <row r="1701" spans="1:9" x14ac:dyDescent="0.2">
      <c r="A1701" t="s">
        <v>5523</v>
      </c>
      <c r="B1701">
        <v>45441</v>
      </c>
      <c r="C1701" t="s">
        <v>4387</v>
      </c>
      <c r="D1701" t="s">
        <v>3850</v>
      </c>
      <c r="E1701" t="s">
        <v>4440</v>
      </c>
      <c r="F1701" t="s">
        <v>3849</v>
      </c>
      <c r="G1701" t="s">
        <v>7894</v>
      </c>
      <c r="H1701" t="s">
        <v>3803</v>
      </c>
      <c r="I1701" t="s">
        <v>3850</v>
      </c>
    </row>
    <row r="1702" spans="1:9" x14ac:dyDescent="0.2">
      <c r="A1702" t="s">
        <v>5557</v>
      </c>
      <c r="B1702">
        <v>45442</v>
      </c>
      <c r="C1702" t="s">
        <v>4387</v>
      </c>
      <c r="D1702" t="s">
        <v>3852</v>
      </c>
      <c r="E1702" t="s">
        <v>4440</v>
      </c>
      <c r="F1702" t="s">
        <v>3851</v>
      </c>
      <c r="G1702" t="s">
        <v>7895</v>
      </c>
      <c r="H1702" t="s">
        <v>3803</v>
      </c>
      <c r="I1702" t="s">
        <v>3852</v>
      </c>
    </row>
    <row r="1703" spans="1:9" x14ac:dyDescent="0.2">
      <c r="A1703" t="s">
        <v>5589</v>
      </c>
      <c r="B1703">
        <v>45443</v>
      </c>
      <c r="C1703" t="s">
        <v>4387</v>
      </c>
      <c r="D1703" t="s">
        <v>3854</v>
      </c>
      <c r="E1703" t="s">
        <v>4440</v>
      </c>
      <c r="F1703" t="s">
        <v>3853</v>
      </c>
      <c r="G1703" t="s">
        <v>7896</v>
      </c>
      <c r="H1703" t="s">
        <v>3803</v>
      </c>
      <c r="I1703" t="s">
        <v>3854</v>
      </c>
    </row>
    <row r="1704" spans="1:9" x14ac:dyDescent="0.2">
      <c r="A1704" t="s">
        <v>4437</v>
      </c>
      <c r="B1704">
        <v>46000</v>
      </c>
      <c r="C1704" t="s">
        <v>4388</v>
      </c>
      <c r="D1704" t="s">
        <v>3856</v>
      </c>
      <c r="E1704" t="s">
        <v>4391</v>
      </c>
      <c r="F1704" t="s">
        <v>3855</v>
      </c>
      <c r="G1704" t="s">
        <v>7897</v>
      </c>
      <c r="H1704" t="s">
        <v>3856</v>
      </c>
    </row>
    <row r="1705" spans="1:9" x14ac:dyDescent="0.2">
      <c r="A1705" t="s">
        <v>4486</v>
      </c>
      <c r="B1705">
        <v>46201</v>
      </c>
      <c r="C1705" t="s">
        <v>4388</v>
      </c>
      <c r="D1705" t="s">
        <v>3858</v>
      </c>
      <c r="E1705" t="s">
        <v>4440</v>
      </c>
      <c r="F1705" t="s">
        <v>3857</v>
      </c>
      <c r="G1705" t="s">
        <v>7898</v>
      </c>
      <c r="H1705" t="s">
        <v>3856</v>
      </c>
      <c r="I1705" t="s">
        <v>3858</v>
      </c>
    </row>
    <row r="1706" spans="1:9" x14ac:dyDescent="0.2">
      <c r="A1706" t="s">
        <v>4534</v>
      </c>
      <c r="B1706">
        <v>46203</v>
      </c>
      <c r="C1706" t="s">
        <v>4388</v>
      </c>
      <c r="D1706" t="s">
        <v>3860</v>
      </c>
      <c r="E1706" t="s">
        <v>4440</v>
      </c>
      <c r="F1706" t="s">
        <v>3859</v>
      </c>
      <c r="G1706" t="s">
        <v>7899</v>
      </c>
      <c r="H1706" t="s">
        <v>3856</v>
      </c>
      <c r="I1706" t="s">
        <v>3860</v>
      </c>
    </row>
    <row r="1707" spans="1:9" x14ac:dyDescent="0.2">
      <c r="A1707" t="s">
        <v>4582</v>
      </c>
      <c r="B1707">
        <v>46204</v>
      </c>
      <c r="C1707" t="s">
        <v>4388</v>
      </c>
      <c r="D1707" t="s">
        <v>3862</v>
      </c>
      <c r="E1707" t="s">
        <v>4440</v>
      </c>
      <c r="F1707" t="s">
        <v>3861</v>
      </c>
      <c r="G1707" t="s">
        <v>7900</v>
      </c>
      <c r="H1707" t="s">
        <v>3856</v>
      </c>
      <c r="I1707" t="s">
        <v>3862</v>
      </c>
    </row>
    <row r="1708" spans="1:9" x14ac:dyDescent="0.2">
      <c r="A1708" t="s">
        <v>4630</v>
      </c>
      <c r="B1708">
        <v>46206</v>
      </c>
      <c r="C1708" t="s">
        <v>4388</v>
      </c>
      <c r="D1708" t="s">
        <v>3864</v>
      </c>
      <c r="E1708" t="s">
        <v>4440</v>
      </c>
      <c r="F1708" t="s">
        <v>3863</v>
      </c>
      <c r="G1708" t="s">
        <v>7901</v>
      </c>
      <c r="H1708" t="s">
        <v>3856</v>
      </c>
      <c r="I1708" t="s">
        <v>3864</v>
      </c>
    </row>
    <row r="1709" spans="1:9" x14ac:dyDescent="0.2">
      <c r="A1709" t="s">
        <v>4678</v>
      </c>
      <c r="B1709">
        <v>46208</v>
      </c>
      <c r="C1709" t="s">
        <v>4388</v>
      </c>
      <c r="D1709" t="s">
        <v>3866</v>
      </c>
      <c r="E1709" t="s">
        <v>4440</v>
      </c>
      <c r="F1709" t="s">
        <v>3865</v>
      </c>
      <c r="G1709" t="s">
        <v>7902</v>
      </c>
      <c r="H1709" t="s">
        <v>3856</v>
      </c>
      <c r="I1709" t="s">
        <v>3866</v>
      </c>
    </row>
    <row r="1710" spans="1:9" x14ac:dyDescent="0.2">
      <c r="A1710" t="s">
        <v>4726</v>
      </c>
      <c r="B1710">
        <v>46210</v>
      </c>
      <c r="C1710" t="s">
        <v>4388</v>
      </c>
      <c r="D1710" t="s">
        <v>3868</v>
      </c>
      <c r="E1710" t="s">
        <v>4440</v>
      </c>
      <c r="F1710" t="s">
        <v>3867</v>
      </c>
      <c r="G1710" t="s">
        <v>7903</v>
      </c>
      <c r="H1710" t="s">
        <v>3856</v>
      </c>
      <c r="I1710" t="s">
        <v>3868</v>
      </c>
    </row>
    <row r="1711" spans="1:9" x14ac:dyDescent="0.2">
      <c r="A1711" t="s">
        <v>4774</v>
      </c>
      <c r="B1711">
        <v>46213</v>
      </c>
      <c r="C1711" t="s">
        <v>4388</v>
      </c>
      <c r="D1711" t="s">
        <v>3870</v>
      </c>
      <c r="E1711" t="s">
        <v>4440</v>
      </c>
      <c r="F1711" t="s">
        <v>3869</v>
      </c>
      <c r="G1711" t="s">
        <v>7904</v>
      </c>
      <c r="H1711" t="s">
        <v>3856</v>
      </c>
      <c r="I1711" t="s">
        <v>3870</v>
      </c>
    </row>
    <row r="1712" spans="1:9" x14ac:dyDescent="0.2">
      <c r="A1712" t="s">
        <v>4822</v>
      </c>
      <c r="B1712">
        <v>46214</v>
      </c>
      <c r="C1712" t="s">
        <v>4388</v>
      </c>
      <c r="D1712" t="s">
        <v>3872</v>
      </c>
      <c r="E1712" t="s">
        <v>4440</v>
      </c>
      <c r="F1712" t="s">
        <v>3871</v>
      </c>
      <c r="G1712" t="s">
        <v>7905</v>
      </c>
      <c r="H1712" t="s">
        <v>3856</v>
      </c>
      <c r="I1712" t="s">
        <v>3872</v>
      </c>
    </row>
    <row r="1713" spans="1:9" x14ac:dyDescent="0.2">
      <c r="A1713" t="s">
        <v>4870</v>
      </c>
      <c r="B1713">
        <v>46215</v>
      </c>
      <c r="C1713" t="s">
        <v>4388</v>
      </c>
      <c r="D1713" t="s">
        <v>3874</v>
      </c>
      <c r="E1713" t="s">
        <v>4440</v>
      </c>
      <c r="F1713" t="s">
        <v>3873</v>
      </c>
      <c r="G1713" t="s">
        <v>7906</v>
      </c>
      <c r="H1713" t="s">
        <v>3856</v>
      </c>
      <c r="I1713" t="s">
        <v>3874</v>
      </c>
    </row>
    <row r="1714" spans="1:9" x14ac:dyDescent="0.2">
      <c r="A1714" t="s">
        <v>4918</v>
      </c>
      <c r="B1714">
        <v>46216</v>
      </c>
      <c r="C1714" t="s">
        <v>4388</v>
      </c>
      <c r="D1714" t="s">
        <v>3876</v>
      </c>
      <c r="E1714" t="s">
        <v>4440</v>
      </c>
      <c r="F1714" t="s">
        <v>3875</v>
      </c>
      <c r="G1714" t="s">
        <v>7907</v>
      </c>
      <c r="H1714" t="s">
        <v>3856</v>
      </c>
      <c r="I1714" t="s">
        <v>3876</v>
      </c>
    </row>
    <row r="1715" spans="1:9" x14ac:dyDescent="0.2">
      <c r="A1715" t="s">
        <v>4966</v>
      </c>
      <c r="B1715">
        <v>46217</v>
      </c>
      <c r="C1715" t="s">
        <v>4388</v>
      </c>
      <c r="D1715" t="s">
        <v>3878</v>
      </c>
      <c r="E1715" t="s">
        <v>4440</v>
      </c>
      <c r="F1715" t="s">
        <v>3877</v>
      </c>
      <c r="G1715" t="s">
        <v>7908</v>
      </c>
      <c r="H1715" t="s">
        <v>3856</v>
      </c>
      <c r="I1715" t="s">
        <v>3878</v>
      </c>
    </row>
    <row r="1716" spans="1:9" x14ac:dyDescent="0.2">
      <c r="A1716" t="s">
        <v>5014</v>
      </c>
      <c r="B1716">
        <v>46218</v>
      </c>
      <c r="C1716" t="s">
        <v>4388</v>
      </c>
      <c r="D1716" t="s">
        <v>3880</v>
      </c>
      <c r="E1716" t="s">
        <v>4440</v>
      </c>
      <c r="F1716" t="s">
        <v>3879</v>
      </c>
      <c r="G1716" t="s">
        <v>7909</v>
      </c>
      <c r="H1716" t="s">
        <v>3856</v>
      </c>
      <c r="I1716" t="s">
        <v>3880</v>
      </c>
    </row>
    <row r="1717" spans="1:9" x14ac:dyDescent="0.2">
      <c r="A1717" t="s">
        <v>5062</v>
      </c>
      <c r="B1717">
        <v>46219</v>
      </c>
      <c r="C1717" t="s">
        <v>4388</v>
      </c>
      <c r="D1717" t="s">
        <v>3882</v>
      </c>
      <c r="E1717" t="s">
        <v>4440</v>
      </c>
      <c r="F1717" t="s">
        <v>3881</v>
      </c>
      <c r="G1717" t="s">
        <v>7910</v>
      </c>
      <c r="H1717" t="s">
        <v>3856</v>
      </c>
      <c r="I1717" t="s">
        <v>3882</v>
      </c>
    </row>
    <row r="1718" spans="1:9" x14ac:dyDescent="0.2">
      <c r="A1718" t="s">
        <v>5110</v>
      </c>
      <c r="B1718">
        <v>46220</v>
      </c>
      <c r="C1718" t="s">
        <v>4388</v>
      </c>
      <c r="D1718" t="s">
        <v>3884</v>
      </c>
      <c r="E1718" t="s">
        <v>4440</v>
      </c>
      <c r="F1718" t="s">
        <v>3883</v>
      </c>
      <c r="G1718" t="s">
        <v>7911</v>
      </c>
      <c r="H1718" t="s">
        <v>3856</v>
      </c>
      <c r="I1718" t="s">
        <v>3884</v>
      </c>
    </row>
    <row r="1719" spans="1:9" x14ac:dyDescent="0.2">
      <c r="A1719" t="s">
        <v>5158</v>
      </c>
      <c r="B1719">
        <v>46221</v>
      </c>
      <c r="C1719" t="s">
        <v>4388</v>
      </c>
      <c r="D1719" t="s">
        <v>3886</v>
      </c>
      <c r="E1719" t="s">
        <v>4440</v>
      </c>
      <c r="F1719" t="s">
        <v>3885</v>
      </c>
      <c r="G1719" t="s">
        <v>7912</v>
      </c>
      <c r="H1719" t="s">
        <v>3856</v>
      </c>
      <c r="I1719" t="s">
        <v>3886</v>
      </c>
    </row>
    <row r="1720" spans="1:9" x14ac:dyDescent="0.2">
      <c r="A1720" t="s">
        <v>5205</v>
      </c>
      <c r="B1720">
        <v>46222</v>
      </c>
      <c r="C1720" t="s">
        <v>4388</v>
      </c>
      <c r="D1720" t="s">
        <v>3888</v>
      </c>
      <c r="E1720" t="s">
        <v>4440</v>
      </c>
      <c r="F1720" t="s">
        <v>3887</v>
      </c>
      <c r="G1720" t="s">
        <v>7913</v>
      </c>
      <c r="H1720" t="s">
        <v>3856</v>
      </c>
      <c r="I1720" t="s">
        <v>3888</v>
      </c>
    </row>
    <row r="1721" spans="1:9" x14ac:dyDescent="0.2">
      <c r="A1721" t="s">
        <v>5252</v>
      </c>
      <c r="B1721">
        <v>46223</v>
      </c>
      <c r="C1721" t="s">
        <v>4388</v>
      </c>
      <c r="D1721" t="s">
        <v>3890</v>
      </c>
      <c r="E1721" t="s">
        <v>4440</v>
      </c>
      <c r="F1721" t="s">
        <v>3889</v>
      </c>
      <c r="G1721" t="s">
        <v>7914</v>
      </c>
      <c r="H1721" t="s">
        <v>3856</v>
      </c>
      <c r="I1721" t="s">
        <v>3890</v>
      </c>
    </row>
    <row r="1722" spans="1:9" x14ac:dyDescent="0.2">
      <c r="A1722" t="s">
        <v>5297</v>
      </c>
      <c r="B1722">
        <v>46224</v>
      </c>
      <c r="C1722" t="s">
        <v>4388</v>
      </c>
      <c r="D1722" t="s">
        <v>3892</v>
      </c>
      <c r="E1722" t="s">
        <v>4440</v>
      </c>
      <c r="F1722" t="s">
        <v>3891</v>
      </c>
      <c r="G1722" t="s">
        <v>7915</v>
      </c>
      <c r="H1722" t="s">
        <v>3856</v>
      </c>
      <c r="I1722" t="s">
        <v>3892</v>
      </c>
    </row>
    <row r="1723" spans="1:9" x14ac:dyDescent="0.2">
      <c r="A1723" t="s">
        <v>5341</v>
      </c>
      <c r="B1723">
        <v>46225</v>
      </c>
      <c r="C1723" t="s">
        <v>4388</v>
      </c>
      <c r="D1723" t="s">
        <v>3894</v>
      </c>
      <c r="E1723" t="s">
        <v>4440</v>
      </c>
      <c r="F1723" t="s">
        <v>3893</v>
      </c>
      <c r="G1723" t="s">
        <v>7916</v>
      </c>
      <c r="H1723" t="s">
        <v>3856</v>
      </c>
      <c r="I1723" t="s">
        <v>3894</v>
      </c>
    </row>
    <row r="1724" spans="1:9" x14ac:dyDescent="0.2">
      <c r="A1724" t="s">
        <v>5380</v>
      </c>
      <c r="B1724">
        <v>46303</v>
      </c>
      <c r="C1724" t="s">
        <v>4388</v>
      </c>
      <c r="D1724" t="s">
        <v>3896</v>
      </c>
      <c r="E1724" t="s">
        <v>4440</v>
      </c>
      <c r="F1724" t="s">
        <v>3895</v>
      </c>
      <c r="G1724" t="s">
        <v>7917</v>
      </c>
      <c r="H1724" t="s">
        <v>3856</v>
      </c>
      <c r="I1724" t="s">
        <v>3896</v>
      </c>
    </row>
    <row r="1725" spans="1:9" x14ac:dyDescent="0.2">
      <c r="A1725" t="s">
        <v>5417</v>
      </c>
      <c r="B1725">
        <v>46304</v>
      </c>
      <c r="C1725" t="s">
        <v>4388</v>
      </c>
      <c r="D1725" t="s">
        <v>3898</v>
      </c>
      <c r="E1725" t="s">
        <v>4440</v>
      </c>
      <c r="F1725" t="s">
        <v>3897</v>
      </c>
      <c r="G1725" t="s">
        <v>7918</v>
      </c>
      <c r="H1725" t="s">
        <v>3856</v>
      </c>
      <c r="I1725" t="s">
        <v>3898</v>
      </c>
    </row>
    <row r="1726" spans="1:9" x14ac:dyDescent="0.2">
      <c r="A1726" t="s">
        <v>5453</v>
      </c>
      <c r="B1726">
        <v>46392</v>
      </c>
      <c r="C1726" t="s">
        <v>4388</v>
      </c>
      <c r="D1726" t="s">
        <v>3900</v>
      </c>
      <c r="E1726" t="s">
        <v>4440</v>
      </c>
      <c r="F1726" t="s">
        <v>3899</v>
      </c>
      <c r="G1726" t="s">
        <v>7919</v>
      </c>
      <c r="H1726" t="s">
        <v>3856</v>
      </c>
      <c r="I1726" t="s">
        <v>3900</v>
      </c>
    </row>
    <row r="1727" spans="1:9" x14ac:dyDescent="0.2">
      <c r="A1727" t="s">
        <v>5489</v>
      </c>
      <c r="B1727">
        <v>46404</v>
      </c>
      <c r="C1727" t="s">
        <v>4388</v>
      </c>
      <c r="D1727" t="s">
        <v>3902</v>
      </c>
      <c r="E1727" t="s">
        <v>4440</v>
      </c>
      <c r="F1727" t="s">
        <v>3901</v>
      </c>
      <c r="G1727" t="s">
        <v>7920</v>
      </c>
      <c r="H1727" t="s">
        <v>3856</v>
      </c>
      <c r="I1727" t="s">
        <v>3902</v>
      </c>
    </row>
    <row r="1728" spans="1:9" x14ac:dyDescent="0.2">
      <c r="A1728" t="s">
        <v>5524</v>
      </c>
      <c r="B1728">
        <v>46452</v>
      </c>
      <c r="C1728" t="s">
        <v>4388</v>
      </c>
      <c r="D1728" t="s">
        <v>3904</v>
      </c>
      <c r="E1728" t="s">
        <v>4440</v>
      </c>
      <c r="F1728" t="s">
        <v>3903</v>
      </c>
      <c r="G1728" t="s">
        <v>7921</v>
      </c>
      <c r="H1728" t="s">
        <v>3856</v>
      </c>
      <c r="I1728" t="s">
        <v>3904</v>
      </c>
    </row>
    <row r="1729" spans="1:9" x14ac:dyDescent="0.2">
      <c r="A1729" t="s">
        <v>5558</v>
      </c>
      <c r="B1729">
        <v>46468</v>
      </c>
      <c r="C1729" t="s">
        <v>4388</v>
      </c>
      <c r="D1729" t="s">
        <v>3906</v>
      </c>
      <c r="E1729" t="s">
        <v>4440</v>
      </c>
      <c r="F1729" t="s">
        <v>3905</v>
      </c>
      <c r="G1729" t="s">
        <v>7922</v>
      </c>
      <c r="H1729" t="s">
        <v>3856</v>
      </c>
      <c r="I1729" t="s">
        <v>3906</v>
      </c>
    </row>
    <row r="1730" spans="1:9" x14ac:dyDescent="0.2">
      <c r="A1730" t="s">
        <v>5590</v>
      </c>
      <c r="B1730">
        <v>46482</v>
      </c>
      <c r="C1730" t="s">
        <v>4388</v>
      </c>
      <c r="D1730" t="s">
        <v>3908</v>
      </c>
      <c r="E1730" t="s">
        <v>4440</v>
      </c>
      <c r="F1730" t="s">
        <v>3907</v>
      </c>
      <c r="G1730" t="s">
        <v>7923</v>
      </c>
      <c r="H1730" t="s">
        <v>3856</v>
      </c>
      <c r="I1730" t="s">
        <v>3908</v>
      </c>
    </row>
    <row r="1731" spans="1:9" x14ac:dyDescent="0.2">
      <c r="A1731" t="s">
        <v>5620</v>
      </c>
      <c r="B1731">
        <v>46490</v>
      </c>
      <c r="C1731" t="s">
        <v>4388</v>
      </c>
      <c r="D1731" t="s">
        <v>3910</v>
      </c>
      <c r="E1731" t="s">
        <v>4440</v>
      </c>
      <c r="F1731" t="s">
        <v>3909</v>
      </c>
      <c r="G1731" t="s">
        <v>7924</v>
      </c>
      <c r="H1731" t="s">
        <v>3856</v>
      </c>
      <c r="I1731" t="s">
        <v>3910</v>
      </c>
    </row>
    <row r="1732" spans="1:9" x14ac:dyDescent="0.2">
      <c r="A1732" t="s">
        <v>5648</v>
      </c>
      <c r="B1732">
        <v>46491</v>
      </c>
      <c r="C1732" t="s">
        <v>4388</v>
      </c>
      <c r="D1732" t="s">
        <v>3912</v>
      </c>
      <c r="E1732" t="s">
        <v>4440</v>
      </c>
      <c r="F1732" t="s">
        <v>3911</v>
      </c>
      <c r="G1732" t="s">
        <v>7925</v>
      </c>
      <c r="H1732" t="s">
        <v>3856</v>
      </c>
      <c r="I1732" t="s">
        <v>3912</v>
      </c>
    </row>
    <row r="1733" spans="1:9" x14ac:dyDescent="0.2">
      <c r="A1733" t="s">
        <v>5676</v>
      </c>
      <c r="B1733">
        <v>46492</v>
      </c>
      <c r="C1733" t="s">
        <v>4388</v>
      </c>
      <c r="D1733" t="s">
        <v>3914</v>
      </c>
      <c r="E1733" t="s">
        <v>4440</v>
      </c>
      <c r="F1733" t="s">
        <v>3913</v>
      </c>
      <c r="G1733" t="s">
        <v>7926</v>
      </c>
      <c r="H1733" t="s">
        <v>3856</v>
      </c>
      <c r="I1733" t="s">
        <v>3914</v>
      </c>
    </row>
    <row r="1734" spans="1:9" x14ac:dyDescent="0.2">
      <c r="A1734" t="s">
        <v>5703</v>
      </c>
      <c r="B1734">
        <v>46501</v>
      </c>
      <c r="C1734" t="s">
        <v>4388</v>
      </c>
      <c r="D1734" t="s">
        <v>3916</v>
      </c>
      <c r="E1734" t="s">
        <v>4440</v>
      </c>
      <c r="F1734" t="s">
        <v>3915</v>
      </c>
      <c r="G1734" t="s">
        <v>7927</v>
      </c>
      <c r="H1734" t="s">
        <v>3856</v>
      </c>
      <c r="I1734" t="s">
        <v>3916</v>
      </c>
    </row>
    <row r="1735" spans="1:9" x14ac:dyDescent="0.2">
      <c r="A1735" t="s">
        <v>5728</v>
      </c>
      <c r="B1735">
        <v>46502</v>
      </c>
      <c r="C1735" t="s">
        <v>4388</v>
      </c>
      <c r="D1735" t="s">
        <v>3918</v>
      </c>
      <c r="E1735" t="s">
        <v>4440</v>
      </c>
      <c r="F1735" t="s">
        <v>3917</v>
      </c>
      <c r="G1735" t="s">
        <v>7928</v>
      </c>
      <c r="H1735" t="s">
        <v>3856</v>
      </c>
      <c r="I1735" t="s">
        <v>3918</v>
      </c>
    </row>
    <row r="1736" spans="1:9" x14ac:dyDescent="0.2">
      <c r="A1736" t="s">
        <v>5753</v>
      </c>
      <c r="B1736">
        <v>46505</v>
      </c>
      <c r="C1736" t="s">
        <v>4388</v>
      </c>
      <c r="D1736" t="s">
        <v>3920</v>
      </c>
      <c r="E1736" t="s">
        <v>4440</v>
      </c>
      <c r="F1736" t="s">
        <v>3919</v>
      </c>
      <c r="G1736" t="s">
        <v>7929</v>
      </c>
      <c r="H1736" t="s">
        <v>3856</v>
      </c>
      <c r="I1736" t="s">
        <v>3920</v>
      </c>
    </row>
    <row r="1737" spans="1:9" x14ac:dyDescent="0.2">
      <c r="A1737" t="s">
        <v>5778</v>
      </c>
      <c r="B1737">
        <v>46523</v>
      </c>
      <c r="C1737" t="s">
        <v>4388</v>
      </c>
      <c r="D1737" t="s">
        <v>3922</v>
      </c>
      <c r="E1737" t="s">
        <v>4440</v>
      </c>
      <c r="F1737" t="s">
        <v>3921</v>
      </c>
      <c r="G1737" t="s">
        <v>7930</v>
      </c>
      <c r="H1737" t="s">
        <v>3856</v>
      </c>
      <c r="I1737" t="s">
        <v>3922</v>
      </c>
    </row>
    <row r="1738" spans="1:9" x14ac:dyDescent="0.2">
      <c r="A1738" t="s">
        <v>5801</v>
      </c>
      <c r="B1738">
        <v>46524</v>
      </c>
      <c r="C1738" t="s">
        <v>4388</v>
      </c>
      <c r="D1738" t="s">
        <v>3924</v>
      </c>
      <c r="E1738" t="s">
        <v>4440</v>
      </c>
      <c r="F1738" t="s">
        <v>3923</v>
      </c>
      <c r="G1738" t="s">
        <v>7931</v>
      </c>
      <c r="H1738" t="s">
        <v>3856</v>
      </c>
      <c r="I1738" t="s">
        <v>3924</v>
      </c>
    </row>
    <row r="1739" spans="1:9" x14ac:dyDescent="0.2">
      <c r="A1739" t="s">
        <v>5823</v>
      </c>
      <c r="B1739">
        <v>46525</v>
      </c>
      <c r="C1739" t="s">
        <v>4388</v>
      </c>
      <c r="D1739" t="s">
        <v>3926</v>
      </c>
      <c r="E1739" t="s">
        <v>4440</v>
      </c>
      <c r="F1739" t="s">
        <v>3925</v>
      </c>
      <c r="G1739" t="s">
        <v>7932</v>
      </c>
      <c r="H1739" t="s">
        <v>3856</v>
      </c>
      <c r="I1739" t="s">
        <v>3926</v>
      </c>
    </row>
    <row r="1740" spans="1:9" x14ac:dyDescent="0.2">
      <c r="A1740" t="s">
        <v>5841</v>
      </c>
      <c r="B1740">
        <v>46527</v>
      </c>
      <c r="C1740" t="s">
        <v>4388</v>
      </c>
      <c r="D1740" t="s">
        <v>3928</v>
      </c>
      <c r="E1740" t="s">
        <v>4440</v>
      </c>
      <c r="F1740" t="s">
        <v>3927</v>
      </c>
      <c r="G1740" t="s">
        <v>7933</v>
      </c>
      <c r="H1740" t="s">
        <v>3856</v>
      </c>
      <c r="I1740" t="s">
        <v>3928</v>
      </c>
    </row>
    <row r="1741" spans="1:9" x14ac:dyDescent="0.2">
      <c r="A1741" t="s">
        <v>5859</v>
      </c>
      <c r="B1741">
        <v>46529</v>
      </c>
      <c r="C1741" t="s">
        <v>4388</v>
      </c>
      <c r="D1741" t="s">
        <v>3930</v>
      </c>
      <c r="E1741" t="s">
        <v>4440</v>
      </c>
      <c r="F1741" t="s">
        <v>3929</v>
      </c>
      <c r="G1741" t="s">
        <v>7934</v>
      </c>
      <c r="H1741" t="s">
        <v>3856</v>
      </c>
      <c r="I1741" t="s">
        <v>3930</v>
      </c>
    </row>
    <row r="1742" spans="1:9" x14ac:dyDescent="0.2">
      <c r="A1742" t="s">
        <v>5877</v>
      </c>
      <c r="B1742">
        <v>46530</v>
      </c>
      <c r="C1742" t="s">
        <v>4388</v>
      </c>
      <c r="D1742" t="s">
        <v>3932</v>
      </c>
      <c r="E1742" t="s">
        <v>4440</v>
      </c>
      <c r="F1742" t="s">
        <v>3931</v>
      </c>
      <c r="G1742" t="s">
        <v>7935</v>
      </c>
      <c r="H1742" t="s">
        <v>3856</v>
      </c>
      <c r="I1742" t="s">
        <v>3932</v>
      </c>
    </row>
    <row r="1743" spans="1:9" x14ac:dyDescent="0.2">
      <c r="A1743" t="s">
        <v>5895</v>
      </c>
      <c r="B1743">
        <v>46531</v>
      </c>
      <c r="C1743" t="s">
        <v>4388</v>
      </c>
      <c r="D1743" t="s">
        <v>3934</v>
      </c>
      <c r="E1743" t="s">
        <v>4440</v>
      </c>
      <c r="F1743" t="s">
        <v>3933</v>
      </c>
      <c r="G1743" t="s">
        <v>7936</v>
      </c>
      <c r="H1743" t="s">
        <v>3856</v>
      </c>
      <c r="I1743" t="s">
        <v>3934</v>
      </c>
    </row>
    <row r="1744" spans="1:9" x14ac:dyDescent="0.2">
      <c r="A1744" t="s">
        <v>5912</v>
      </c>
      <c r="B1744">
        <v>46532</v>
      </c>
      <c r="C1744" t="s">
        <v>4388</v>
      </c>
      <c r="D1744" t="s">
        <v>3936</v>
      </c>
      <c r="E1744" t="s">
        <v>4440</v>
      </c>
      <c r="F1744" t="s">
        <v>3935</v>
      </c>
      <c r="G1744" t="s">
        <v>7937</v>
      </c>
      <c r="H1744" t="s">
        <v>3856</v>
      </c>
      <c r="I1744" t="s">
        <v>3936</v>
      </c>
    </row>
    <row r="1745" spans="1:9" x14ac:dyDescent="0.2">
      <c r="A1745" t="s">
        <v>5928</v>
      </c>
      <c r="B1745">
        <v>46533</v>
      </c>
      <c r="C1745" t="s">
        <v>4388</v>
      </c>
      <c r="D1745" t="s">
        <v>3938</v>
      </c>
      <c r="E1745" t="s">
        <v>4440</v>
      </c>
      <c r="F1745" t="s">
        <v>3937</v>
      </c>
      <c r="G1745" t="s">
        <v>7938</v>
      </c>
      <c r="H1745" t="s">
        <v>3856</v>
      </c>
      <c r="I1745" t="s">
        <v>3938</v>
      </c>
    </row>
    <row r="1746" spans="1:9" x14ac:dyDescent="0.2">
      <c r="A1746" t="s">
        <v>5943</v>
      </c>
      <c r="B1746">
        <v>46534</v>
      </c>
      <c r="C1746" t="s">
        <v>4388</v>
      </c>
      <c r="D1746" t="s">
        <v>3940</v>
      </c>
      <c r="E1746" t="s">
        <v>4440</v>
      </c>
      <c r="F1746" t="s">
        <v>3939</v>
      </c>
      <c r="G1746" t="s">
        <v>7939</v>
      </c>
      <c r="H1746" t="s">
        <v>3856</v>
      </c>
      <c r="I1746" t="s">
        <v>3940</v>
      </c>
    </row>
    <row r="1747" spans="1:9" x14ac:dyDescent="0.2">
      <c r="A1747" t="s">
        <v>5956</v>
      </c>
      <c r="B1747">
        <v>46535</v>
      </c>
      <c r="C1747" t="s">
        <v>4388</v>
      </c>
      <c r="D1747" t="s">
        <v>3942</v>
      </c>
      <c r="E1747" t="s">
        <v>4440</v>
      </c>
      <c r="F1747" t="s">
        <v>3941</v>
      </c>
      <c r="G1747" t="s">
        <v>7940</v>
      </c>
      <c r="H1747" t="s">
        <v>3856</v>
      </c>
      <c r="I1747" t="s">
        <v>3942</v>
      </c>
    </row>
    <row r="1748" spans="1:9" x14ac:dyDescent="0.2">
      <c r="A1748" t="s">
        <v>4438</v>
      </c>
      <c r="B1748">
        <v>47000</v>
      </c>
      <c r="C1748" t="s">
        <v>4389</v>
      </c>
      <c r="D1748" t="s">
        <v>3944</v>
      </c>
      <c r="E1748" t="s">
        <v>4391</v>
      </c>
      <c r="F1748" t="s">
        <v>3943</v>
      </c>
      <c r="G1748" t="s">
        <v>7941</v>
      </c>
      <c r="H1748" t="s">
        <v>3944</v>
      </c>
    </row>
    <row r="1749" spans="1:9" x14ac:dyDescent="0.2">
      <c r="A1749" t="s">
        <v>4487</v>
      </c>
      <c r="B1749">
        <v>47201</v>
      </c>
      <c r="C1749" t="s">
        <v>4389</v>
      </c>
      <c r="D1749" t="s">
        <v>3946</v>
      </c>
      <c r="E1749" t="s">
        <v>4440</v>
      </c>
      <c r="F1749" t="s">
        <v>3945</v>
      </c>
      <c r="G1749" t="s">
        <v>7942</v>
      </c>
      <c r="H1749" t="s">
        <v>3944</v>
      </c>
      <c r="I1749" t="s">
        <v>3946</v>
      </c>
    </row>
    <row r="1750" spans="1:9" x14ac:dyDescent="0.2">
      <c r="A1750" t="s">
        <v>4535</v>
      </c>
      <c r="B1750">
        <v>47205</v>
      </c>
      <c r="C1750" t="s">
        <v>4389</v>
      </c>
      <c r="D1750" t="s">
        <v>3948</v>
      </c>
      <c r="E1750" t="s">
        <v>4440</v>
      </c>
      <c r="F1750" t="s">
        <v>3947</v>
      </c>
      <c r="G1750" t="s">
        <v>7943</v>
      </c>
      <c r="H1750" t="s">
        <v>3944</v>
      </c>
      <c r="I1750" t="s">
        <v>3948</v>
      </c>
    </row>
    <row r="1751" spans="1:9" x14ac:dyDescent="0.2">
      <c r="A1751" t="s">
        <v>4583</v>
      </c>
      <c r="B1751">
        <v>47207</v>
      </c>
      <c r="C1751" t="s">
        <v>4389</v>
      </c>
      <c r="D1751" t="s">
        <v>3950</v>
      </c>
      <c r="E1751" t="s">
        <v>4440</v>
      </c>
      <c r="F1751" t="s">
        <v>3949</v>
      </c>
      <c r="G1751" t="s">
        <v>7944</v>
      </c>
      <c r="H1751" t="s">
        <v>3944</v>
      </c>
      <c r="I1751" t="s">
        <v>3950</v>
      </c>
    </row>
    <row r="1752" spans="1:9" x14ac:dyDescent="0.2">
      <c r="A1752" t="s">
        <v>4631</v>
      </c>
      <c r="B1752">
        <v>47208</v>
      </c>
      <c r="C1752" t="s">
        <v>4389</v>
      </c>
      <c r="D1752" t="s">
        <v>3952</v>
      </c>
      <c r="E1752" t="s">
        <v>4440</v>
      </c>
      <c r="F1752" t="s">
        <v>3951</v>
      </c>
      <c r="G1752" t="s">
        <v>7945</v>
      </c>
      <c r="H1752" t="s">
        <v>3944</v>
      </c>
      <c r="I1752" t="s">
        <v>3952</v>
      </c>
    </row>
    <row r="1753" spans="1:9" x14ac:dyDescent="0.2">
      <c r="A1753" t="s">
        <v>4679</v>
      </c>
      <c r="B1753">
        <v>47209</v>
      </c>
      <c r="C1753" t="s">
        <v>4389</v>
      </c>
      <c r="D1753" t="s">
        <v>3954</v>
      </c>
      <c r="E1753" t="s">
        <v>4440</v>
      </c>
      <c r="F1753" t="s">
        <v>3953</v>
      </c>
      <c r="G1753" t="s">
        <v>7946</v>
      </c>
      <c r="H1753" t="s">
        <v>3944</v>
      </c>
      <c r="I1753" t="s">
        <v>3954</v>
      </c>
    </row>
    <row r="1754" spans="1:9" x14ac:dyDescent="0.2">
      <c r="A1754" t="s">
        <v>4727</v>
      </c>
      <c r="B1754">
        <v>47210</v>
      </c>
      <c r="C1754" t="s">
        <v>4389</v>
      </c>
      <c r="D1754" t="s">
        <v>3956</v>
      </c>
      <c r="E1754" t="s">
        <v>4440</v>
      </c>
      <c r="F1754" t="s">
        <v>3955</v>
      </c>
      <c r="G1754" t="s">
        <v>7947</v>
      </c>
      <c r="H1754" t="s">
        <v>3944</v>
      </c>
      <c r="I1754" t="s">
        <v>3956</v>
      </c>
    </row>
    <row r="1755" spans="1:9" x14ac:dyDescent="0.2">
      <c r="A1755" t="s">
        <v>4775</v>
      </c>
      <c r="B1755">
        <v>47211</v>
      </c>
      <c r="C1755" t="s">
        <v>4389</v>
      </c>
      <c r="D1755" t="s">
        <v>3958</v>
      </c>
      <c r="E1755" t="s">
        <v>4440</v>
      </c>
      <c r="F1755" t="s">
        <v>3957</v>
      </c>
      <c r="G1755" t="s">
        <v>7948</v>
      </c>
      <c r="H1755" t="s">
        <v>3944</v>
      </c>
      <c r="I1755" t="s">
        <v>3958</v>
      </c>
    </row>
    <row r="1756" spans="1:9" x14ac:dyDescent="0.2">
      <c r="A1756" t="s">
        <v>4823</v>
      </c>
      <c r="B1756">
        <v>47212</v>
      </c>
      <c r="C1756" t="s">
        <v>4389</v>
      </c>
      <c r="D1756" t="s">
        <v>3960</v>
      </c>
      <c r="E1756" t="s">
        <v>4440</v>
      </c>
      <c r="F1756" t="s">
        <v>3959</v>
      </c>
      <c r="G1756" t="s">
        <v>7949</v>
      </c>
      <c r="H1756" t="s">
        <v>3944</v>
      </c>
      <c r="I1756" t="s">
        <v>3960</v>
      </c>
    </row>
    <row r="1757" spans="1:9" x14ac:dyDescent="0.2">
      <c r="A1757" t="s">
        <v>4871</v>
      </c>
      <c r="B1757">
        <v>47213</v>
      </c>
      <c r="C1757" t="s">
        <v>4389</v>
      </c>
      <c r="D1757" t="s">
        <v>3962</v>
      </c>
      <c r="E1757" t="s">
        <v>4440</v>
      </c>
      <c r="F1757" t="s">
        <v>3961</v>
      </c>
      <c r="G1757" t="s">
        <v>7950</v>
      </c>
      <c r="H1757" t="s">
        <v>3944</v>
      </c>
      <c r="I1757" t="s">
        <v>3962</v>
      </c>
    </row>
    <row r="1758" spans="1:9" x14ac:dyDescent="0.2">
      <c r="A1758" t="s">
        <v>4919</v>
      </c>
      <c r="B1758">
        <v>47214</v>
      </c>
      <c r="C1758" t="s">
        <v>4389</v>
      </c>
      <c r="D1758" t="s">
        <v>3964</v>
      </c>
      <c r="E1758" t="s">
        <v>4440</v>
      </c>
      <c r="F1758" t="s">
        <v>3963</v>
      </c>
      <c r="G1758" t="s">
        <v>7951</v>
      </c>
      <c r="H1758" t="s">
        <v>3944</v>
      </c>
      <c r="I1758" t="s">
        <v>3964</v>
      </c>
    </row>
    <row r="1759" spans="1:9" x14ac:dyDescent="0.2">
      <c r="A1759" t="s">
        <v>4967</v>
      </c>
      <c r="B1759">
        <v>47215</v>
      </c>
      <c r="C1759" t="s">
        <v>4389</v>
      </c>
      <c r="D1759" t="s">
        <v>3966</v>
      </c>
      <c r="E1759" t="s">
        <v>4440</v>
      </c>
      <c r="F1759" t="s">
        <v>3965</v>
      </c>
      <c r="G1759" t="s">
        <v>7952</v>
      </c>
      <c r="H1759" t="s">
        <v>3944</v>
      </c>
      <c r="I1759" t="s">
        <v>3966</v>
      </c>
    </row>
    <row r="1760" spans="1:9" x14ac:dyDescent="0.2">
      <c r="A1760" t="s">
        <v>5015</v>
      </c>
      <c r="B1760">
        <v>47301</v>
      </c>
      <c r="C1760" t="s">
        <v>4389</v>
      </c>
      <c r="D1760" t="s">
        <v>3968</v>
      </c>
      <c r="E1760" t="s">
        <v>4440</v>
      </c>
      <c r="F1760" t="s">
        <v>3967</v>
      </c>
      <c r="G1760" t="s">
        <v>7953</v>
      </c>
      <c r="H1760" t="s">
        <v>3944</v>
      </c>
      <c r="I1760" t="s">
        <v>3968</v>
      </c>
    </row>
    <row r="1761" spans="1:9" x14ac:dyDescent="0.2">
      <c r="A1761" t="s">
        <v>5063</v>
      </c>
      <c r="B1761">
        <v>47302</v>
      </c>
      <c r="C1761" t="s">
        <v>4389</v>
      </c>
      <c r="D1761" t="s">
        <v>3970</v>
      </c>
      <c r="E1761" t="s">
        <v>4440</v>
      </c>
      <c r="F1761" t="s">
        <v>3969</v>
      </c>
      <c r="G1761" t="s">
        <v>7954</v>
      </c>
      <c r="H1761" t="s">
        <v>3944</v>
      </c>
      <c r="I1761" t="s">
        <v>3970</v>
      </c>
    </row>
    <row r="1762" spans="1:9" x14ac:dyDescent="0.2">
      <c r="A1762" t="s">
        <v>5111</v>
      </c>
      <c r="B1762">
        <v>47303</v>
      </c>
      <c r="C1762" t="s">
        <v>4389</v>
      </c>
      <c r="D1762" t="s">
        <v>3972</v>
      </c>
      <c r="E1762" t="s">
        <v>4440</v>
      </c>
      <c r="F1762" t="s">
        <v>3971</v>
      </c>
      <c r="G1762" t="s">
        <v>7955</v>
      </c>
      <c r="H1762" t="s">
        <v>3944</v>
      </c>
      <c r="I1762" t="s">
        <v>3972</v>
      </c>
    </row>
    <row r="1763" spans="1:9" x14ac:dyDescent="0.2">
      <c r="A1763" t="s">
        <v>5159</v>
      </c>
      <c r="B1763">
        <v>47306</v>
      </c>
      <c r="C1763" t="s">
        <v>4389</v>
      </c>
      <c r="D1763" t="s">
        <v>3974</v>
      </c>
      <c r="E1763" t="s">
        <v>4440</v>
      </c>
      <c r="F1763" t="s">
        <v>3973</v>
      </c>
      <c r="G1763" t="s">
        <v>7956</v>
      </c>
      <c r="H1763" t="s">
        <v>3944</v>
      </c>
      <c r="I1763" t="s">
        <v>3974</v>
      </c>
    </row>
    <row r="1764" spans="1:9" x14ac:dyDescent="0.2">
      <c r="A1764" t="s">
        <v>5206</v>
      </c>
      <c r="B1764">
        <v>47308</v>
      </c>
      <c r="C1764" t="s">
        <v>4389</v>
      </c>
      <c r="D1764" t="s">
        <v>3976</v>
      </c>
      <c r="E1764" t="s">
        <v>4440</v>
      </c>
      <c r="F1764" t="s">
        <v>3975</v>
      </c>
      <c r="G1764" t="s">
        <v>7957</v>
      </c>
      <c r="H1764" t="s">
        <v>3944</v>
      </c>
      <c r="I1764" t="s">
        <v>3976</v>
      </c>
    </row>
    <row r="1765" spans="1:9" x14ac:dyDescent="0.2">
      <c r="A1765" t="s">
        <v>5253</v>
      </c>
      <c r="B1765">
        <v>47311</v>
      </c>
      <c r="C1765" t="s">
        <v>4389</v>
      </c>
      <c r="D1765" t="s">
        <v>3978</v>
      </c>
      <c r="E1765" t="s">
        <v>4440</v>
      </c>
      <c r="F1765" t="s">
        <v>3977</v>
      </c>
      <c r="G1765" t="s">
        <v>7958</v>
      </c>
      <c r="H1765" t="s">
        <v>3944</v>
      </c>
      <c r="I1765" t="s">
        <v>3978</v>
      </c>
    </row>
    <row r="1766" spans="1:9" x14ac:dyDescent="0.2">
      <c r="A1766" t="s">
        <v>5298</v>
      </c>
      <c r="B1766">
        <v>47313</v>
      </c>
      <c r="C1766" t="s">
        <v>4389</v>
      </c>
      <c r="D1766" t="s">
        <v>3980</v>
      </c>
      <c r="E1766" t="s">
        <v>4440</v>
      </c>
      <c r="F1766" t="s">
        <v>3979</v>
      </c>
      <c r="G1766" t="s">
        <v>7959</v>
      </c>
      <c r="H1766" t="s">
        <v>3944</v>
      </c>
      <c r="I1766" t="s">
        <v>3980</v>
      </c>
    </row>
    <row r="1767" spans="1:9" x14ac:dyDescent="0.2">
      <c r="A1767" t="s">
        <v>5342</v>
      </c>
      <c r="B1767">
        <v>47314</v>
      </c>
      <c r="C1767" t="s">
        <v>4389</v>
      </c>
      <c r="D1767" t="s">
        <v>3982</v>
      </c>
      <c r="E1767" t="s">
        <v>4440</v>
      </c>
      <c r="F1767" t="s">
        <v>3981</v>
      </c>
      <c r="G1767" t="s">
        <v>7960</v>
      </c>
      <c r="H1767" t="s">
        <v>3944</v>
      </c>
      <c r="I1767" t="s">
        <v>3982</v>
      </c>
    </row>
    <row r="1768" spans="1:9" x14ac:dyDescent="0.2">
      <c r="A1768" t="s">
        <v>5381</v>
      </c>
      <c r="B1768">
        <v>47315</v>
      </c>
      <c r="C1768" t="s">
        <v>4389</v>
      </c>
      <c r="D1768" t="s">
        <v>3984</v>
      </c>
      <c r="E1768" t="s">
        <v>4440</v>
      </c>
      <c r="F1768" t="s">
        <v>3983</v>
      </c>
      <c r="G1768" t="s">
        <v>7961</v>
      </c>
      <c r="H1768" t="s">
        <v>3944</v>
      </c>
      <c r="I1768" t="s">
        <v>3984</v>
      </c>
    </row>
    <row r="1769" spans="1:9" x14ac:dyDescent="0.2">
      <c r="A1769" t="s">
        <v>5418</v>
      </c>
      <c r="B1769">
        <v>47324</v>
      </c>
      <c r="C1769" t="s">
        <v>4389</v>
      </c>
      <c r="D1769" t="s">
        <v>3986</v>
      </c>
      <c r="E1769" t="s">
        <v>4440</v>
      </c>
      <c r="F1769" t="s">
        <v>3985</v>
      </c>
      <c r="G1769" t="s">
        <v>7962</v>
      </c>
      <c r="H1769" t="s">
        <v>3944</v>
      </c>
      <c r="I1769" t="s">
        <v>3986</v>
      </c>
    </row>
    <row r="1770" spans="1:9" x14ac:dyDescent="0.2">
      <c r="A1770" t="s">
        <v>5454</v>
      </c>
      <c r="B1770">
        <v>47325</v>
      </c>
      <c r="C1770" t="s">
        <v>4389</v>
      </c>
      <c r="D1770" t="s">
        <v>3988</v>
      </c>
      <c r="E1770" t="s">
        <v>4440</v>
      </c>
      <c r="F1770" t="s">
        <v>3987</v>
      </c>
      <c r="G1770" t="s">
        <v>7963</v>
      </c>
      <c r="H1770" t="s">
        <v>3944</v>
      </c>
      <c r="I1770" t="s">
        <v>3988</v>
      </c>
    </row>
    <row r="1771" spans="1:9" x14ac:dyDescent="0.2">
      <c r="A1771" t="s">
        <v>5490</v>
      </c>
      <c r="B1771">
        <v>47326</v>
      </c>
      <c r="C1771" t="s">
        <v>4389</v>
      </c>
      <c r="D1771" t="s">
        <v>3990</v>
      </c>
      <c r="E1771" t="s">
        <v>4440</v>
      </c>
      <c r="F1771" t="s">
        <v>3989</v>
      </c>
      <c r="G1771" t="s">
        <v>7964</v>
      </c>
      <c r="H1771" t="s">
        <v>3944</v>
      </c>
      <c r="I1771" t="s">
        <v>3990</v>
      </c>
    </row>
    <row r="1772" spans="1:9" x14ac:dyDescent="0.2">
      <c r="A1772" t="s">
        <v>5525</v>
      </c>
      <c r="B1772">
        <v>47327</v>
      </c>
      <c r="C1772" t="s">
        <v>4389</v>
      </c>
      <c r="D1772" t="s">
        <v>3992</v>
      </c>
      <c r="E1772" t="s">
        <v>4440</v>
      </c>
      <c r="F1772" t="s">
        <v>3991</v>
      </c>
      <c r="G1772" t="s">
        <v>7965</v>
      </c>
      <c r="H1772" t="s">
        <v>3944</v>
      </c>
      <c r="I1772" t="s">
        <v>3992</v>
      </c>
    </row>
    <row r="1773" spans="1:9" x14ac:dyDescent="0.2">
      <c r="A1773" t="s">
        <v>5559</v>
      </c>
      <c r="B1773">
        <v>47328</v>
      </c>
      <c r="C1773" t="s">
        <v>4389</v>
      </c>
      <c r="D1773" t="s">
        <v>3994</v>
      </c>
      <c r="E1773" t="s">
        <v>4440</v>
      </c>
      <c r="F1773" t="s">
        <v>3993</v>
      </c>
      <c r="G1773" t="s">
        <v>7966</v>
      </c>
      <c r="H1773" t="s">
        <v>3944</v>
      </c>
      <c r="I1773" t="s">
        <v>3994</v>
      </c>
    </row>
    <row r="1774" spans="1:9" x14ac:dyDescent="0.2">
      <c r="A1774" t="s">
        <v>5591</v>
      </c>
      <c r="B1774">
        <v>47329</v>
      </c>
      <c r="C1774" t="s">
        <v>4389</v>
      </c>
      <c r="D1774" t="s">
        <v>3996</v>
      </c>
      <c r="E1774" t="s">
        <v>4440</v>
      </c>
      <c r="F1774" t="s">
        <v>3995</v>
      </c>
      <c r="G1774" t="s">
        <v>7967</v>
      </c>
      <c r="H1774" t="s">
        <v>3944</v>
      </c>
      <c r="I1774" t="s">
        <v>3996</v>
      </c>
    </row>
    <row r="1775" spans="1:9" x14ac:dyDescent="0.2">
      <c r="A1775" t="s">
        <v>5621</v>
      </c>
      <c r="B1775">
        <v>47348</v>
      </c>
      <c r="C1775" t="s">
        <v>4389</v>
      </c>
      <c r="D1775" t="s">
        <v>3998</v>
      </c>
      <c r="E1775" t="s">
        <v>4440</v>
      </c>
      <c r="F1775" t="s">
        <v>3997</v>
      </c>
      <c r="G1775" t="s">
        <v>7968</v>
      </c>
      <c r="H1775" t="s">
        <v>3944</v>
      </c>
      <c r="I1775" t="s">
        <v>3998</v>
      </c>
    </row>
    <row r="1776" spans="1:9" x14ac:dyDescent="0.2">
      <c r="A1776" t="s">
        <v>5649</v>
      </c>
      <c r="B1776">
        <v>47350</v>
      </c>
      <c r="C1776" t="s">
        <v>4389</v>
      </c>
      <c r="D1776" t="s">
        <v>4000</v>
      </c>
      <c r="E1776" t="s">
        <v>4440</v>
      </c>
      <c r="F1776" t="s">
        <v>3999</v>
      </c>
      <c r="G1776" t="s">
        <v>7969</v>
      </c>
      <c r="H1776" t="s">
        <v>3944</v>
      </c>
      <c r="I1776" t="s">
        <v>4000</v>
      </c>
    </row>
    <row r="1777" spans="1:9" x14ac:dyDescent="0.2">
      <c r="A1777" t="s">
        <v>5677</v>
      </c>
      <c r="B1777">
        <v>47353</v>
      </c>
      <c r="C1777" t="s">
        <v>4389</v>
      </c>
      <c r="D1777" t="s">
        <v>4002</v>
      </c>
      <c r="E1777" t="s">
        <v>4440</v>
      </c>
      <c r="F1777" t="s">
        <v>4001</v>
      </c>
      <c r="G1777" t="s">
        <v>7970</v>
      </c>
      <c r="H1777" t="s">
        <v>3944</v>
      </c>
      <c r="I1777" t="s">
        <v>4002</v>
      </c>
    </row>
    <row r="1778" spans="1:9" x14ac:dyDescent="0.2">
      <c r="A1778" t="s">
        <v>5704</v>
      </c>
      <c r="B1778">
        <v>47354</v>
      </c>
      <c r="C1778" t="s">
        <v>4389</v>
      </c>
      <c r="D1778" t="s">
        <v>4004</v>
      </c>
      <c r="E1778" t="s">
        <v>4440</v>
      </c>
      <c r="F1778" t="s">
        <v>4003</v>
      </c>
      <c r="G1778" t="s">
        <v>7971</v>
      </c>
      <c r="H1778" t="s">
        <v>3944</v>
      </c>
      <c r="I1778" t="s">
        <v>4004</v>
      </c>
    </row>
    <row r="1779" spans="1:9" x14ac:dyDescent="0.2">
      <c r="A1779" t="s">
        <v>5729</v>
      </c>
      <c r="B1779">
        <v>47355</v>
      </c>
      <c r="C1779" t="s">
        <v>4389</v>
      </c>
      <c r="D1779" t="s">
        <v>4006</v>
      </c>
      <c r="E1779" t="s">
        <v>4440</v>
      </c>
      <c r="F1779" t="s">
        <v>4005</v>
      </c>
      <c r="G1779" t="s">
        <v>7972</v>
      </c>
      <c r="H1779" t="s">
        <v>3944</v>
      </c>
      <c r="I1779" t="s">
        <v>4006</v>
      </c>
    </row>
    <row r="1780" spans="1:9" x14ac:dyDescent="0.2">
      <c r="A1780" t="s">
        <v>5754</v>
      </c>
      <c r="B1780">
        <v>47356</v>
      </c>
      <c r="C1780" t="s">
        <v>4389</v>
      </c>
      <c r="D1780" t="s">
        <v>4008</v>
      </c>
      <c r="E1780" t="s">
        <v>4440</v>
      </c>
      <c r="F1780" t="s">
        <v>4007</v>
      </c>
      <c r="G1780" t="s">
        <v>7973</v>
      </c>
      <c r="H1780" t="s">
        <v>3944</v>
      </c>
      <c r="I1780" t="s">
        <v>4008</v>
      </c>
    </row>
    <row r="1781" spans="1:9" x14ac:dyDescent="0.2">
      <c r="A1781" t="s">
        <v>5779</v>
      </c>
      <c r="B1781">
        <v>47357</v>
      </c>
      <c r="C1781" t="s">
        <v>4389</v>
      </c>
      <c r="D1781" t="s">
        <v>4010</v>
      </c>
      <c r="E1781" t="s">
        <v>4440</v>
      </c>
      <c r="F1781" t="s">
        <v>4009</v>
      </c>
      <c r="G1781" t="s">
        <v>7974</v>
      </c>
      <c r="H1781" t="s">
        <v>3944</v>
      </c>
      <c r="I1781" t="s">
        <v>4010</v>
      </c>
    </row>
    <row r="1782" spans="1:9" x14ac:dyDescent="0.2">
      <c r="A1782" t="s">
        <v>5802</v>
      </c>
      <c r="B1782">
        <v>47358</v>
      </c>
      <c r="C1782" t="s">
        <v>4389</v>
      </c>
      <c r="D1782" t="s">
        <v>4012</v>
      </c>
      <c r="E1782" t="s">
        <v>4440</v>
      </c>
      <c r="F1782" t="s">
        <v>4011</v>
      </c>
      <c r="G1782" t="s">
        <v>7975</v>
      </c>
      <c r="H1782" t="s">
        <v>3944</v>
      </c>
      <c r="I1782" t="s">
        <v>4012</v>
      </c>
    </row>
    <row r="1783" spans="1:9" x14ac:dyDescent="0.2">
      <c r="A1783" t="s">
        <v>5824</v>
      </c>
      <c r="B1783">
        <v>47359</v>
      </c>
      <c r="C1783" t="s">
        <v>4389</v>
      </c>
      <c r="D1783" t="s">
        <v>4014</v>
      </c>
      <c r="E1783" t="s">
        <v>4440</v>
      </c>
      <c r="F1783" t="s">
        <v>4013</v>
      </c>
      <c r="G1783" t="s">
        <v>7976</v>
      </c>
      <c r="H1783" t="s">
        <v>3944</v>
      </c>
      <c r="I1783" t="s">
        <v>4014</v>
      </c>
    </row>
    <row r="1784" spans="1:9" x14ac:dyDescent="0.2">
      <c r="A1784" t="s">
        <v>5842</v>
      </c>
      <c r="B1784">
        <v>47360</v>
      </c>
      <c r="C1784" t="s">
        <v>4389</v>
      </c>
      <c r="D1784" t="s">
        <v>4016</v>
      </c>
      <c r="E1784" t="s">
        <v>4440</v>
      </c>
      <c r="F1784" t="s">
        <v>4015</v>
      </c>
      <c r="G1784" t="s">
        <v>7977</v>
      </c>
      <c r="H1784" t="s">
        <v>3944</v>
      </c>
      <c r="I1784" t="s">
        <v>4016</v>
      </c>
    </row>
    <row r="1785" spans="1:9" x14ac:dyDescent="0.2">
      <c r="A1785" t="s">
        <v>5860</v>
      </c>
      <c r="B1785">
        <v>47361</v>
      </c>
      <c r="C1785" t="s">
        <v>4389</v>
      </c>
      <c r="D1785" t="s">
        <v>4018</v>
      </c>
      <c r="E1785" t="s">
        <v>4440</v>
      </c>
      <c r="F1785" t="s">
        <v>4017</v>
      </c>
      <c r="G1785" t="s">
        <v>7978</v>
      </c>
      <c r="H1785" t="s">
        <v>3944</v>
      </c>
      <c r="I1785" t="s">
        <v>4018</v>
      </c>
    </row>
    <row r="1786" spans="1:9" x14ac:dyDescent="0.2">
      <c r="A1786" t="s">
        <v>5878</v>
      </c>
      <c r="B1786">
        <v>47362</v>
      </c>
      <c r="C1786" t="s">
        <v>4389</v>
      </c>
      <c r="D1786" t="s">
        <v>4020</v>
      </c>
      <c r="E1786" t="s">
        <v>4440</v>
      </c>
      <c r="F1786" t="s">
        <v>4019</v>
      </c>
      <c r="G1786" t="s">
        <v>7979</v>
      </c>
      <c r="H1786" t="s">
        <v>3944</v>
      </c>
      <c r="I1786" t="s">
        <v>4020</v>
      </c>
    </row>
    <row r="1787" spans="1:9" x14ac:dyDescent="0.2">
      <c r="A1787" t="s">
        <v>5896</v>
      </c>
      <c r="B1787">
        <v>47375</v>
      </c>
      <c r="C1787" t="s">
        <v>4389</v>
      </c>
      <c r="D1787" t="s">
        <v>4022</v>
      </c>
      <c r="E1787" t="s">
        <v>4440</v>
      </c>
      <c r="F1787" t="s">
        <v>4021</v>
      </c>
      <c r="G1787" t="s">
        <v>7980</v>
      </c>
      <c r="H1787" t="s">
        <v>3944</v>
      </c>
      <c r="I1787" t="s">
        <v>4022</v>
      </c>
    </row>
    <row r="1788" spans="1:9" x14ac:dyDescent="0.2">
      <c r="A1788" t="s">
        <v>5913</v>
      </c>
      <c r="B1788">
        <v>47381</v>
      </c>
      <c r="C1788" t="s">
        <v>4389</v>
      </c>
      <c r="D1788" t="s">
        <v>4024</v>
      </c>
      <c r="E1788" t="s">
        <v>4440</v>
      </c>
      <c r="F1788" t="s">
        <v>4023</v>
      </c>
      <c r="G1788" t="s">
        <v>7981</v>
      </c>
      <c r="H1788" t="s">
        <v>3944</v>
      </c>
      <c r="I1788" t="s">
        <v>4024</v>
      </c>
    </row>
    <row r="1789" spans="1:9" x14ac:dyDescent="0.2">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P472"/>
  <sheetViews>
    <sheetView topLeftCell="A58" zoomScale="55" zoomScaleNormal="55" workbookViewId="0">
      <selection activeCell="Y73" sqref="Y73"/>
    </sheetView>
  </sheetViews>
  <sheetFormatPr defaultColWidth="8.7265625" defaultRowHeight="13" x14ac:dyDescent="0.2"/>
  <cols>
    <col min="3" max="5" width="4.453125" customWidth="1"/>
    <col min="6" max="7" width="11.5429687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6" width="18.81640625" customWidth="1"/>
    <col min="27" max="27" width="49.54296875" customWidth="1"/>
    <col min="28" max="28" width="14.1796875" customWidth="1"/>
    <col min="29" max="33" width="17.54296875" customWidth="1"/>
    <col min="34" max="34" width="38" customWidth="1"/>
    <col min="35" max="38" width="25.54296875" customWidth="1"/>
    <col min="39" max="39" width="20.81640625" customWidth="1"/>
    <col min="40" max="42" width="19.453125" bestFit="1" customWidth="1"/>
  </cols>
  <sheetData>
    <row r="1" spans="3:34" ht="14" x14ac:dyDescent="0.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 x14ac:dyDescent="0.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 x14ac:dyDescent="0.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 x14ac:dyDescent="0.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 x14ac:dyDescent="0.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 x14ac:dyDescent="0.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 x14ac:dyDescent="0.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 x14ac:dyDescent="0.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 x14ac:dyDescent="0.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49999999999999" customHeight="1" x14ac:dyDescent="0.2"/>
    <row r="24" spans="3:34" ht="15" customHeight="1" x14ac:dyDescent="0.2"/>
    <row r="25" spans="3:34" ht="15" customHeight="1" x14ac:dyDescent="0.2"/>
    <row r="26" spans="3:34" ht="15" customHeight="1" x14ac:dyDescent="0.2"/>
    <row r="27" spans="3:34" ht="15" customHeight="1" x14ac:dyDescent="0.2"/>
    <row r="28" spans="3:34" ht="15" customHeight="1" x14ac:dyDescent="0.2"/>
    <row r="29" spans="3:34" ht="15" customHeight="1" x14ac:dyDescent="0.2"/>
    <row r="30" spans="3:34" ht="15" customHeight="1" x14ac:dyDescent="0.2"/>
    <row r="31" spans="3:34" ht="15" customHeight="1" x14ac:dyDescent="0.2"/>
    <row r="32" spans="3:3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2" ht="15" customHeight="1" x14ac:dyDescent="0.2"/>
    <row r="66" spans="3:42" ht="15" customHeight="1" x14ac:dyDescent="0.2"/>
    <row r="67" spans="3:42" ht="15" customHeight="1" x14ac:dyDescent="0.2"/>
    <row r="68" spans="3:42" ht="17.149999999999999" customHeight="1" thickBot="1" x14ac:dyDescent="0.25"/>
    <row r="69" spans="3:42" ht="17.149999999999999" customHeight="1" thickBot="1" x14ac:dyDescent="0.25">
      <c r="C69" s="1521" t="s">
        <v>107</v>
      </c>
      <c r="D69" s="1524" t="s">
        <v>7983</v>
      </c>
      <c r="E69" s="1527" t="s">
        <v>109</v>
      </c>
      <c r="F69" s="1530" t="s">
        <v>110</v>
      </c>
      <c r="G69" s="1533" t="s">
        <v>111</v>
      </c>
      <c r="H69" s="1496" t="s">
        <v>112</v>
      </c>
      <c r="I69" s="1487" t="s">
        <v>113</v>
      </c>
      <c r="J69" s="1487" t="s">
        <v>114</v>
      </c>
      <c r="K69" s="1487" t="s">
        <v>115</v>
      </c>
      <c r="L69" s="1514" t="s">
        <v>116</v>
      </c>
      <c r="M69" s="587"/>
      <c r="N69" s="588" t="s">
        <v>117</v>
      </c>
      <c r="O69" s="589"/>
      <c r="P69" s="590"/>
      <c r="Q69" s="590"/>
      <c r="R69" s="590"/>
      <c r="S69" s="589"/>
      <c r="T69" s="590"/>
      <c r="U69" s="589"/>
      <c r="V69" s="589"/>
      <c r="W69" s="589"/>
      <c r="X69" s="589"/>
      <c r="Y69" s="589"/>
      <c r="Z69" s="589"/>
      <c r="AA69" s="1493" t="s">
        <v>118</v>
      </c>
      <c r="AB69" s="1503" t="s">
        <v>119</v>
      </c>
      <c r="AC69" s="1503" t="s">
        <v>120</v>
      </c>
      <c r="AD69" s="1487" t="s">
        <v>121</v>
      </c>
      <c r="AE69" s="1496" t="s">
        <v>122</v>
      </c>
      <c r="AF69" s="1496" t="s">
        <v>123</v>
      </c>
      <c r="AG69" s="1487" t="s">
        <v>124</v>
      </c>
      <c r="AH69" s="1487" t="s">
        <v>125</v>
      </c>
      <c r="AI69" s="1487" t="s">
        <v>126</v>
      </c>
      <c r="AJ69" s="1487" t="s">
        <v>127</v>
      </c>
      <c r="AK69" s="1487" t="s">
        <v>128</v>
      </c>
      <c r="AL69" s="1490" t="s">
        <v>129</v>
      </c>
    </row>
    <row r="70" spans="3:42" ht="26.5" customHeight="1" thickBot="1" x14ac:dyDescent="0.25">
      <c r="C70" s="1522"/>
      <c r="D70" s="1525"/>
      <c r="E70" s="1528"/>
      <c r="F70" s="1531"/>
      <c r="G70" s="1534"/>
      <c r="H70" s="1497"/>
      <c r="I70" s="1488"/>
      <c r="J70" s="1488"/>
      <c r="K70" s="1504"/>
      <c r="L70" s="1504"/>
      <c r="M70" s="1515" t="s">
        <v>166</v>
      </c>
      <c r="N70" s="1516" t="s">
        <v>167</v>
      </c>
      <c r="O70" s="1518" t="s">
        <v>168</v>
      </c>
      <c r="P70" s="894" t="s">
        <v>170</v>
      </c>
      <c r="Q70" s="1519" t="s">
        <v>171</v>
      </c>
      <c r="R70" s="1520"/>
      <c r="S70" s="1508" t="s">
        <v>172</v>
      </c>
      <c r="T70" s="1508"/>
      <c r="U70" s="895" t="s">
        <v>173</v>
      </c>
      <c r="V70" s="896" t="s">
        <v>174</v>
      </c>
      <c r="W70" s="1509" t="s">
        <v>175</v>
      </c>
      <c r="X70" s="1509"/>
      <c r="Y70" s="896" t="s">
        <v>176</v>
      </c>
      <c r="Z70" s="1506" t="s">
        <v>169</v>
      </c>
      <c r="AA70" s="1494"/>
      <c r="AB70" s="1504"/>
      <c r="AC70" s="1504"/>
      <c r="AD70" s="1488"/>
      <c r="AE70" s="1497"/>
      <c r="AF70" s="1497"/>
      <c r="AG70" s="1488"/>
      <c r="AH70" s="1488"/>
      <c r="AI70" s="1488"/>
      <c r="AJ70" s="1488"/>
      <c r="AK70" s="1488"/>
      <c r="AL70" s="1491"/>
    </row>
    <row r="71" spans="3:42" ht="26.5" customHeight="1" thickBot="1" x14ac:dyDescent="0.25">
      <c r="C71" s="1522"/>
      <c r="D71" s="1525"/>
      <c r="E71" s="1528"/>
      <c r="F71" s="1531"/>
      <c r="G71" s="1534"/>
      <c r="H71" s="1497"/>
      <c r="I71" s="1488"/>
      <c r="J71" s="1488"/>
      <c r="K71" s="1504"/>
      <c r="L71" s="1504"/>
      <c r="M71" s="1504"/>
      <c r="N71" s="1516"/>
      <c r="O71" s="1516"/>
      <c r="P71" s="1499" t="s">
        <v>178</v>
      </c>
      <c r="Q71" s="1499" t="s">
        <v>179</v>
      </c>
      <c r="R71" s="1501" t="s">
        <v>180</v>
      </c>
      <c r="S71" s="1501" t="s">
        <v>181</v>
      </c>
      <c r="T71" s="1499" t="s">
        <v>182</v>
      </c>
      <c r="U71" s="1501" t="s">
        <v>183</v>
      </c>
      <c r="V71" s="1510" t="s">
        <v>4329</v>
      </c>
      <c r="W71" s="1510" t="s">
        <v>4330</v>
      </c>
      <c r="X71" s="1512" t="s">
        <v>4331</v>
      </c>
      <c r="Y71" s="1512" t="s">
        <v>4332</v>
      </c>
      <c r="Z71" s="1507"/>
      <c r="AA71" s="1494"/>
      <c r="AB71" s="1504"/>
      <c r="AC71" s="1504"/>
      <c r="AD71" s="1488"/>
      <c r="AE71" s="1497"/>
      <c r="AF71" s="1497"/>
      <c r="AG71" s="1488"/>
      <c r="AH71" s="1488"/>
      <c r="AI71" s="1488"/>
      <c r="AJ71" s="1488"/>
      <c r="AK71" s="1488"/>
      <c r="AL71" s="1491"/>
    </row>
    <row r="72" spans="3:42" ht="26.5" customHeight="1" thickBot="1" x14ac:dyDescent="0.25">
      <c r="C72" s="1523"/>
      <c r="D72" s="1526"/>
      <c r="E72" s="1529"/>
      <c r="F72" s="1532"/>
      <c r="G72" s="1535"/>
      <c r="H72" s="1498"/>
      <c r="I72" s="1489"/>
      <c r="J72" s="1489"/>
      <c r="K72" s="1505"/>
      <c r="L72" s="1505"/>
      <c r="M72" s="1505"/>
      <c r="N72" s="1517"/>
      <c r="O72" s="897" t="s">
        <v>177</v>
      </c>
      <c r="P72" s="1500"/>
      <c r="Q72" s="1500"/>
      <c r="R72" s="1502"/>
      <c r="S72" s="1502"/>
      <c r="T72" s="1500"/>
      <c r="U72" s="1502"/>
      <c r="V72" s="1511"/>
      <c r="W72" s="1511"/>
      <c r="X72" s="1513"/>
      <c r="Y72" s="1513"/>
      <c r="Z72" s="897" t="s">
        <v>188</v>
      </c>
      <c r="AA72" s="1495"/>
      <c r="AB72" s="1505"/>
      <c r="AC72" s="1505"/>
      <c r="AD72" s="1489"/>
      <c r="AE72" s="1498"/>
      <c r="AF72" s="1498"/>
      <c r="AG72" s="1489"/>
      <c r="AH72" s="1489"/>
      <c r="AI72" s="1489"/>
      <c r="AJ72" s="1489"/>
      <c r="AK72" s="1489"/>
      <c r="AL72" s="1492"/>
      <c r="AM72" t="s">
        <v>7984</v>
      </c>
      <c r="AN72" s="43" t="s">
        <v>7985</v>
      </c>
      <c r="AO72" s="43" t="s">
        <v>7986</v>
      </c>
      <c r="AP72" s="43" t="s">
        <v>7987</v>
      </c>
    </row>
    <row r="73" spans="3:42" ht="13.4" customHeight="1" x14ac:dyDescent="0.2">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4" customHeight="1" x14ac:dyDescent="0.2">
      <c r="C74" s="24">
        <v>2</v>
      </c>
      <c r="D74" s="603"/>
      <c r="E74">
        <f>IF(実施計画様式!E74&lt;&gt;朱色変色!E74,1,0)</f>
        <v>1</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1</v>
      </c>
      <c r="Q74">
        <f>IF(実施計画様式!Q74&lt;&gt;朱色変色!Q74,1,0)</f>
        <v>0</v>
      </c>
      <c r="R74">
        <f>IF(実施計画様式!R74&lt;&gt;朱色変色!R74,1,0)</f>
        <v>0</v>
      </c>
      <c r="S74">
        <f>IF(実施計画様式!S74&lt;&gt;朱色変色!S74,1,0)</f>
        <v>1</v>
      </c>
      <c r="T74">
        <f>IF(実施計画様式!T74&lt;&gt;朱色変色!T74,1,0)</f>
        <v>1</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1</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5" customHeight="1" x14ac:dyDescent="0.2">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2">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2">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2">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1</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1</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1</v>
      </c>
      <c r="AN78">
        <f t="shared" si="1"/>
        <v>0</v>
      </c>
      <c r="AO78">
        <f t="shared" si="2"/>
        <v>1</v>
      </c>
    </row>
    <row r="79" spans="3:42" x14ac:dyDescent="0.2">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2">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2">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2">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2">
      <c r="C83" s="24">
        <v>11</v>
      </c>
      <c r="D83" s="24">
        <f>IF(実施計画様式!D83&lt;&gt;朱色変色!D83,1,0)</f>
        <v>0</v>
      </c>
      <c r="E83">
        <f>IF(実施計画様式!E83&lt;&gt;朱色変色!E83,1,0)</f>
        <v>0</v>
      </c>
      <c r="F83">
        <f>IF(実施計画様式!F83&lt;&gt;朱色変色!F83,1,0)</f>
        <v>0</v>
      </c>
      <c r="G83">
        <f>IF(実施計画様式!G83&lt;&gt;朱色変色!G83,1,0)</f>
        <v>0</v>
      </c>
      <c r="H83">
        <f>IF(実施計画様式!H83&lt;&gt;朱色変色!H83,1,0)</f>
        <v>0</v>
      </c>
      <c r="I83">
        <f>IF(実施計画様式!I83&lt;&gt;朱色変色!I83,1,0)</f>
        <v>0</v>
      </c>
      <c r="J83">
        <f>IF(実施計画様式!J83&lt;&gt;朱色変色!J83,1,0)</f>
        <v>0</v>
      </c>
      <c r="K83">
        <f>IF(実施計画様式!K83&lt;&gt;朱色変色!K83,1,0)</f>
        <v>0</v>
      </c>
      <c r="L83">
        <f>IF(実施計画様式!L83&lt;&gt;朱色変色!L83,1,0)</f>
        <v>0</v>
      </c>
      <c r="M83">
        <f>IF(実施計画様式!M83&lt;&gt;朱色変色!M83,1,0)</f>
        <v>0</v>
      </c>
      <c r="N83">
        <f>IF(実施計画様式!N83&lt;&gt;朱色変色!N83,1,0)</f>
        <v>0</v>
      </c>
      <c r="O83">
        <f>IF(実施計画様式!O83&lt;&gt;朱色変色!O83,1,0)</f>
        <v>0</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0</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0</v>
      </c>
      <c r="AB83">
        <f>IF(実施計画様式!AB83&lt;&gt;朱色変色!AB83,1,0)</f>
        <v>0</v>
      </c>
      <c r="AC83">
        <f>IF(実施計画様式!AC83&lt;&gt;朱色変色!AC83,1,0)</f>
        <v>0</v>
      </c>
      <c r="AD83">
        <f>IF(実施計画様式!AD83&lt;&gt;朱色変色!AD83,1,0)</f>
        <v>0</v>
      </c>
      <c r="AE83">
        <f>IF(実施計画様式!AE83&lt;&gt;朱色変色!AE83,1,0)</f>
        <v>0</v>
      </c>
      <c r="AF83">
        <f>IF(実施計画様式!AF83&lt;&gt;朱色変色!AF83,1,0)</f>
        <v>0</v>
      </c>
      <c r="AG83">
        <f>IF(実施計画様式!AG83&lt;&gt;朱色変色!AG83,1,0)</f>
        <v>0</v>
      </c>
      <c r="AH83">
        <f>IF(実施計画様式!AH83&lt;&gt;朱色変色!AH83,1,0)</f>
        <v>0</v>
      </c>
      <c r="AI83">
        <f>IF(実施計画様式!AI83&lt;&gt;朱色変色!AI83,1,0)</f>
        <v>0</v>
      </c>
      <c r="AJ83">
        <f>IF(実施計画様式!AJ83&lt;&gt;朱色変色!AJ83,1,0)</f>
        <v>0</v>
      </c>
      <c r="AK83">
        <f>IF(実施計画様式!AK83&lt;&gt;朱色変色!AK83,1,0)</f>
        <v>0</v>
      </c>
      <c r="AL83" s="21">
        <f>IF(実施計画様式!AL83&lt;&gt;朱色変色!AL83,1,0)</f>
        <v>0</v>
      </c>
      <c r="AM83">
        <f t="shared" ref="AM83" si="3">MIN(SUM(D83:AL83),1)</f>
        <v>0</v>
      </c>
      <c r="AN83">
        <f t="shared" ref="AN83" si="4">IF(SUM(D83:M83,AA83:AL83)&gt;0,0,MIN(SUM(N83:Z83),1))</f>
        <v>0</v>
      </c>
      <c r="AO83">
        <f t="shared" ref="AO83" si="5">MIN(SUM(D83:M83,AA83:AL83),1)</f>
        <v>0</v>
      </c>
    </row>
    <row r="84" spans="3:41" x14ac:dyDescent="0.2">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0</v>
      </c>
      <c r="AN84">
        <f t="shared" si="1"/>
        <v>0</v>
      </c>
      <c r="AO84">
        <f t="shared" si="2"/>
        <v>0</v>
      </c>
    </row>
    <row r="85" spans="3:41" x14ac:dyDescent="0.2">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1</v>
      </c>
      <c r="P85">
        <f>IF(実施計画様式!P85&lt;&gt;朱色変色!P85,1,0)</f>
        <v>1</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1</v>
      </c>
      <c r="AA85">
        <f>IF(実施計画様式!AA85&lt;&gt;朱色変色!AA85,1,0)</f>
        <v>1</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1</v>
      </c>
      <c r="AN85">
        <f t="shared" si="1"/>
        <v>0</v>
      </c>
      <c r="AO85">
        <f t="shared" si="2"/>
        <v>1</v>
      </c>
    </row>
    <row r="86" spans="3:41" x14ac:dyDescent="0.2">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0</v>
      </c>
      <c r="AN86">
        <f t="shared" si="1"/>
        <v>0</v>
      </c>
      <c r="AO86">
        <f t="shared" si="2"/>
        <v>0</v>
      </c>
    </row>
    <row r="87" spans="3:41" x14ac:dyDescent="0.2">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0</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0</v>
      </c>
      <c r="AN87">
        <f t="shared" si="1"/>
        <v>0</v>
      </c>
      <c r="AO87">
        <f t="shared" si="2"/>
        <v>0</v>
      </c>
    </row>
    <row r="88" spans="3:41" x14ac:dyDescent="0.2">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x14ac:dyDescent="0.2">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x14ac:dyDescent="0.2">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0</v>
      </c>
      <c r="O90">
        <f>IF(実施計画様式!O90&lt;&gt;朱色変色!O90,1,0)</f>
        <v>0</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0</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0</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0</v>
      </c>
      <c r="AN90">
        <f t="shared" si="1"/>
        <v>0</v>
      </c>
      <c r="AO90">
        <f t="shared" si="2"/>
        <v>0</v>
      </c>
    </row>
    <row r="91" spans="3:41" x14ac:dyDescent="0.2">
      <c r="C91" s="24">
        <v>19</v>
      </c>
      <c r="D91" s="24">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f>IF(実施計画様式!AG91&lt;&gt;朱色変色!AG91,1,0)</f>
        <v>0</v>
      </c>
      <c r="AH91">
        <f>IF(実施計画様式!AH91&lt;&gt;朱色変色!AH91,1,0)</f>
        <v>0</v>
      </c>
      <c r="AI91">
        <f>IF(実施計画様式!AI91&lt;&gt;朱色変色!AI91,1,0)</f>
        <v>0</v>
      </c>
      <c r="AJ91">
        <f>IF(実施計画様式!AJ91&lt;&gt;朱色変色!AJ91,1,0)</f>
        <v>0</v>
      </c>
      <c r="AK91">
        <f>IF(実施計画様式!AK91&lt;&gt;朱色変色!AK91,1,0)</f>
        <v>0</v>
      </c>
      <c r="AL91" s="21">
        <f>IF(実施計画様式!AL91&lt;&gt;朱色変色!AL91,1,0)</f>
        <v>0</v>
      </c>
      <c r="AM91">
        <f t="shared" si="0"/>
        <v>0</v>
      </c>
      <c r="AN91">
        <f t="shared" si="1"/>
        <v>0</v>
      </c>
      <c r="AO91">
        <f t="shared" si="2"/>
        <v>0</v>
      </c>
    </row>
    <row r="92" spans="3:41" x14ac:dyDescent="0.2">
      <c r="C92" s="24">
        <v>20</v>
      </c>
      <c r="D92" s="24">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f>IF(実施計画様式!AG92&lt;&gt;朱色変色!AG92,1,0)</f>
        <v>0</v>
      </c>
      <c r="AH92">
        <f>IF(実施計画様式!AH92&lt;&gt;朱色変色!AH92,1,0)</f>
        <v>0</v>
      </c>
      <c r="AI92">
        <f>IF(実施計画様式!AI92&lt;&gt;朱色変色!AI92,1,0)</f>
        <v>0</v>
      </c>
      <c r="AJ92">
        <f>IF(実施計画様式!AJ92&lt;&gt;朱色変色!AJ92,1,0)</f>
        <v>0</v>
      </c>
      <c r="AK92">
        <f>IF(実施計画様式!AK92&lt;&gt;朱色変色!AK92,1,0)</f>
        <v>0</v>
      </c>
      <c r="AL92" s="21">
        <f>IF(実施計画様式!AL92&lt;&gt;朱色変色!AL92,1,0)</f>
        <v>0</v>
      </c>
      <c r="AM92">
        <f t="shared" si="0"/>
        <v>0</v>
      </c>
      <c r="AN92">
        <f t="shared" si="1"/>
        <v>0</v>
      </c>
      <c r="AO92">
        <f t="shared" si="2"/>
        <v>0</v>
      </c>
    </row>
    <row r="93" spans="3:41" x14ac:dyDescent="0.2">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x14ac:dyDescent="0.2">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x14ac:dyDescent="0.2">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x14ac:dyDescent="0.2">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x14ac:dyDescent="0.2">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2">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2">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2">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2">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2">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2">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2">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2">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2">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2">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2">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2">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2">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2">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2">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2">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2">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2">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2">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2">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2">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2">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2">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2">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2">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2">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2">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2">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2">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2">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2">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2">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2">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2">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2">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2">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2">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2">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2">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2">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2">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2">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2">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2">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2">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2">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2">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2">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2">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2">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2">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2">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2">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2">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2">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2">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2">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2">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2">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2">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2">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2">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2">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2">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2">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2">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2">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2">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2">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2">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2">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2">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2">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2">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2">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2">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2">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2">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2">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2">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2">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2">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2">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2">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2">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2">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2">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2">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2">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2">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2">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2">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2">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2">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2">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2">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2">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2">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2">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2">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2">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2">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2">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2">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2">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2">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2">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2">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2">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2">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2">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2">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2">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2">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2">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2">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2">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2">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2">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2">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2">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2">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2">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2">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2">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2">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2">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2">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2">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2">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2">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2">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2">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2">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2">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2">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2">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2">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2">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2">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2">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2">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2">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2">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2">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2">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2">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2">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2">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2">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2">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2">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2">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2">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2">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2">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2">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2">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2">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2">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2">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2">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2">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2">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2">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2">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2">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2">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2">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2">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2">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2">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2">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2">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2">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2">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2">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2">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2">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2">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2">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2">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2">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2">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2">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2">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2">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2">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2">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2">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2">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2">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2">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2">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2">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2">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2">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2">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2">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2">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2">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2">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2">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2">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2">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2">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2">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2">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2">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2">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2">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2">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2">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2">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2">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2">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2">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2">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2">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2">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2">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2">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2">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2">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2">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2">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2">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2">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2">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2">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2">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2">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2">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2">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2">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2">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2">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2">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2">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2">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2">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2">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2">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2">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2">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2">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2">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2">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2">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2">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2">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2">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2">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2">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2">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2">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2">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2">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2">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2">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2">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2">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2">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2">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2">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2">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2">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2">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2">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2">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2">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2">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2">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2">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2">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2">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2">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2">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2">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2">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2">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2">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2">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2">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2">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2">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2">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2">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2">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2">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2">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2">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2">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2">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2">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2">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2">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2">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2">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2">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2">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2">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2">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2">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2">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2">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2">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2">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2">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2">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2">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2">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2">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2">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2">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2">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2">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2">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2">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2">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2">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2">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2">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2">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2">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2">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2">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2">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2">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2">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2">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2">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2">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2">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2">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2">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2">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2">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2">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2">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2">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2">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2">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2">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2">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2">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2">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2">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2">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2">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2">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2">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2">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2">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2">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2">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2">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2">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2">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2">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2">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2">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2">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2">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2">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2">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2">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2">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2">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2">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2">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2">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2">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2">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3.5" thickBot="1" x14ac:dyDescent="0.25">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H69:H72"/>
    <mergeCell ref="C69:C72"/>
    <mergeCell ref="D69:D72"/>
    <mergeCell ref="E69:E72"/>
    <mergeCell ref="F69:F72"/>
    <mergeCell ref="G69:G72"/>
    <mergeCell ref="Q71:Q72"/>
    <mergeCell ref="R71:R72"/>
    <mergeCell ref="M70:M72"/>
    <mergeCell ref="N70:N72"/>
    <mergeCell ref="O70:O71"/>
    <mergeCell ref="Q70:R70"/>
    <mergeCell ref="I69:I72"/>
    <mergeCell ref="J69:J72"/>
    <mergeCell ref="K69:K72"/>
    <mergeCell ref="L69:L72"/>
    <mergeCell ref="P71:P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AJ69:AJ72"/>
    <mergeCell ref="AK69:AK72"/>
    <mergeCell ref="AL69:AL72"/>
    <mergeCell ref="AG69:AG72"/>
    <mergeCell ref="AA69:AA72"/>
    <mergeCell ref="AE69:AE72"/>
    <mergeCell ref="AF69:AF72"/>
    <mergeCell ref="AH69:AH72"/>
    <mergeCell ref="AI69:AI72"/>
  </mergeCells>
  <phoneticPr fontId="30"/>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topLeftCell="A39" workbookViewId="0">
      <selection activeCell="F61" sqref="F61"/>
    </sheetView>
  </sheetViews>
  <sheetFormatPr defaultRowHeight="13" x14ac:dyDescent="0.2"/>
  <cols>
    <col min="2" max="2" width="40" bestFit="1" customWidth="1"/>
    <col min="3" max="3" width="30.1796875" bestFit="1" customWidth="1"/>
    <col min="5" max="5" width="5.54296875" bestFit="1" customWidth="1"/>
    <col min="6" max="6" width="21.54296875" bestFit="1" customWidth="1"/>
    <col min="7" max="7" width="9.54296875" bestFit="1" customWidth="1"/>
  </cols>
  <sheetData>
    <row r="1" spans="2:7" ht="13.5" thickBot="1" x14ac:dyDescent="0.25"/>
    <row r="2" spans="2:7" x14ac:dyDescent="0.2">
      <c r="B2" s="19" t="s">
        <v>7988</v>
      </c>
      <c r="C2" s="26" t="s">
        <v>7989</v>
      </c>
      <c r="D2" s="20" t="s">
        <v>7990</v>
      </c>
      <c r="E2" s="26" t="s">
        <v>7988</v>
      </c>
      <c r="F2" s="26" t="s">
        <v>7991</v>
      </c>
      <c r="G2" s="20" t="s">
        <v>7990</v>
      </c>
    </row>
    <row r="3" spans="2:7" ht="13.5" thickBot="1" x14ac:dyDescent="0.25">
      <c r="B3" s="24" t="s">
        <v>264</v>
      </c>
      <c r="C3" t="s">
        <v>7992</v>
      </c>
      <c r="D3" s="21">
        <v>1</v>
      </c>
      <c r="E3" s="27" t="s">
        <v>264</v>
      </c>
      <c r="F3" s="27" t="s">
        <v>7992</v>
      </c>
      <c r="G3" s="22">
        <v>1</v>
      </c>
    </row>
    <row r="4" spans="2:7" x14ac:dyDescent="0.2">
      <c r="B4" s="24" t="s">
        <v>7993</v>
      </c>
      <c r="C4" t="s">
        <v>7994</v>
      </c>
      <c r="D4" s="21">
        <v>2</v>
      </c>
    </row>
    <row r="5" spans="2:7" x14ac:dyDescent="0.2">
      <c r="B5" s="24" t="s">
        <v>7993</v>
      </c>
      <c r="C5" t="s">
        <v>7995</v>
      </c>
      <c r="D5" s="21">
        <v>3</v>
      </c>
    </row>
    <row r="6" spans="2:7" x14ac:dyDescent="0.2">
      <c r="B6" s="24" t="s">
        <v>7993</v>
      </c>
      <c r="C6" t="s">
        <v>7996</v>
      </c>
      <c r="D6" s="21">
        <v>4</v>
      </c>
    </row>
    <row r="7" spans="2:7" x14ac:dyDescent="0.2">
      <c r="B7" s="24" t="s">
        <v>7993</v>
      </c>
      <c r="C7" t="s">
        <v>7997</v>
      </c>
      <c r="D7" s="21">
        <v>5</v>
      </c>
    </row>
    <row r="8" spans="2:7" x14ac:dyDescent="0.2">
      <c r="B8" s="24" t="s">
        <v>7993</v>
      </c>
      <c r="C8" t="s">
        <v>7998</v>
      </c>
      <c r="D8" s="21">
        <v>6</v>
      </c>
    </row>
    <row r="9" spans="2:7" x14ac:dyDescent="0.2">
      <c r="B9" s="24" t="s">
        <v>7993</v>
      </c>
      <c r="C9" t="s">
        <v>7999</v>
      </c>
      <c r="D9" s="21">
        <v>7</v>
      </c>
    </row>
    <row r="10" spans="2:7" x14ac:dyDescent="0.2">
      <c r="B10" s="24" t="s">
        <v>7993</v>
      </c>
      <c r="C10" t="s">
        <v>8000</v>
      </c>
      <c r="D10" s="21">
        <v>8</v>
      </c>
    </row>
    <row r="11" spans="2:7" x14ac:dyDescent="0.2">
      <c r="B11" s="24" t="s">
        <v>7993</v>
      </c>
      <c r="C11" t="s">
        <v>8001</v>
      </c>
      <c r="D11" s="21">
        <v>9</v>
      </c>
    </row>
    <row r="12" spans="2:7" x14ac:dyDescent="0.2">
      <c r="B12" s="24" t="s">
        <v>7993</v>
      </c>
      <c r="C12" t="s">
        <v>8002</v>
      </c>
      <c r="D12" s="21">
        <v>10</v>
      </c>
    </row>
    <row r="13" spans="2:7" x14ac:dyDescent="0.2">
      <c r="B13" s="24" t="s">
        <v>8003</v>
      </c>
      <c r="C13" t="s">
        <v>8004</v>
      </c>
      <c r="D13" s="21">
        <v>11</v>
      </c>
    </row>
    <row r="14" spans="2:7" x14ac:dyDescent="0.2">
      <c r="B14" s="24" t="s">
        <v>8003</v>
      </c>
      <c r="C14" t="s">
        <v>8005</v>
      </c>
      <c r="D14" s="21">
        <v>12</v>
      </c>
    </row>
    <row r="15" spans="2:7" x14ac:dyDescent="0.2">
      <c r="B15" s="24" t="s">
        <v>8003</v>
      </c>
      <c r="C15" t="s">
        <v>8006</v>
      </c>
      <c r="D15" s="21">
        <v>13</v>
      </c>
    </row>
    <row r="16" spans="2:7" x14ac:dyDescent="0.2">
      <c r="B16" s="24" t="s">
        <v>8003</v>
      </c>
      <c r="C16" t="s">
        <v>8007</v>
      </c>
      <c r="D16" s="21">
        <v>14</v>
      </c>
    </row>
    <row r="17" spans="2:4" x14ac:dyDescent="0.2">
      <c r="B17" s="24" t="s">
        <v>8003</v>
      </c>
      <c r="C17" t="s">
        <v>8008</v>
      </c>
      <c r="D17" s="21">
        <v>15</v>
      </c>
    </row>
    <row r="18" spans="2:4" x14ac:dyDescent="0.2">
      <c r="B18" s="24" t="s">
        <v>8003</v>
      </c>
      <c r="C18" t="s">
        <v>8009</v>
      </c>
      <c r="D18" s="21">
        <v>16</v>
      </c>
    </row>
    <row r="19" spans="2:4" x14ac:dyDescent="0.2">
      <c r="B19" s="24" t="s">
        <v>8003</v>
      </c>
      <c r="C19" t="s">
        <v>8010</v>
      </c>
      <c r="D19" s="21">
        <v>17</v>
      </c>
    </row>
    <row r="20" spans="2:4" x14ac:dyDescent="0.2">
      <c r="B20" s="24" t="s">
        <v>8003</v>
      </c>
      <c r="C20" t="s">
        <v>8011</v>
      </c>
      <c r="D20" s="21">
        <v>18</v>
      </c>
    </row>
    <row r="21" spans="2:4" x14ac:dyDescent="0.2">
      <c r="B21" s="24" t="s">
        <v>8003</v>
      </c>
      <c r="C21" t="s">
        <v>8012</v>
      </c>
      <c r="D21" s="21">
        <v>19</v>
      </c>
    </row>
    <row r="22" spans="2:4" x14ac:dyDescent="0.2">
      <c r="B22" s="24" t="s">
        <v>8003</v>
      </c>
      <c r="C22" t="s">
        <v>8013</v>
      </c>
      <c r="D22" s="21">
        <v>20</v>
      </c>
    </row>
    <row r="23" spans="2:4" x14ac:dyDescent="0.2">
      <c r="B23" s="24" t="s">
        <v>8003</v>
      </c>
      <c r="C23" t="s">
        <v>8014</v>
      </c>
      <c r="D23" s="21">
        <v>21</v>
      </c>
    </row>
    <row r="24" spans="2:4" ht="13.5" thickBot="1" x14ac:dyDescent="0.25">
      <c r="B24" s="25" t="s">
        <v>4135</v>
      </c>
      <c r="C24" s="27" t="s">
        <v>8015</v>
      </c>
      <c r="D24" s="22">
        <v>22</v>
      </c>
    </row>
    <row r="27" spans="2:4" ht="13.5" thickBot="1" x14ac:dyDescent="0.25"/>
    <row r="28" spans="2:4" x14ac:dyDescent="0.2">
      <c r="B28" s="19" t="s">
        <v>7988</v>
      </c>
      <c r="C28" s="26" t="s">
        <v>8016</v>
      </c>
      <c r="D28" s="20" t="s">
        <v>7990</v>
      </c>
    </row>
    <row r="29" spans="2:4" x14ac:dyDescent="0.2">
      <c r="B29" s="24" t="s">
        <v>264</v>
      </c>
      <c r="C29" t="s">
        <v>7992</v>
      </c>
      <c r="D29" s="21">
        <v>1</v>
      </c>
    </row>
    <row r="30" spans="2:4" x14ac:dyDescent="0.2">
      <c r="B30" s="24" t="s">
        <v>7993</v>
      </c>
      <c r="C30" t="s">
        <v>7994</v>
      </c>
      <c r="D30" s="21">
        <v>2</v>
      </c>
    </row>
    <row r="31" spans="2:4" x14ac:dyDescent="0.2">
      <c r="B31" s="24" t="s">
        <v>7993</v>
      </c>
      <c r="C31" t="s">
        <v>7995</v>
      </c>
      <c r="D31" s="21">
        <v>3</v>
      </c>
    </row>
    <row r="32" spans="2:4" x14ac:dyDescent="0.2">
      <c r="B32" s="24" t="s">
        <v>7993</v>
      </c>
      <c r="C32" t="s">
        <v>7997</v>
      </c>
      <c r="D32" s="21">
        <v>5</v>
      </c>
    </row>
    <row r="33" spans="2:4" x14ac:dyDescent="0.2">
      <c r="B33" s="24" t="s">
        <v>7993</v>
      </c>
      <c r="C33" t="s">
        <v>7998</v>
      </c>
      <c r="D33" s="21">
        <v>6</v>
      </c>
    </row>
    <row r="34" spans="2:4" x14ac:dyDescent="0.2">
      <c r="B34" s="24" t="s">
        <v>7993</v>
      </c>
      <c r="C34" t="s">
        <v>7999</v>
      </c>
      <c r="D34" s="21">
        <v>7</v>
      </c>
    </row>
    <row r="35" spans="2:4" x14ac:dyDescent="0.2">
      <c r="B35" s="24" t="s">
        <v>7993</v>
      </c>
      <c r="C35" t="s">
        <v>8000</v>
      </c>
      <c r="D35" s="21">
        <v>8</v>
      </c>
    </row>
    <row r="36" spans="2:4" x14ac:dyDescent="0.2">
      <c r="B36" s="24" t="s">
        <v>7993</v>
      </c>
      <c r="C36" t="s">
        <v>8001</v>
      </c>
      <c r="D36" s="21">
        <v>9</v>
      </c>
    </row>
    <row r="37" spans="2:4" x14ac:dyDescent="0.2">
      <c r="B37" s="24" t="s">
        <v>7993</v>
      </c>
      <c r="C37" t="s">
        <v>8017</v>
      </c>
      <c r="D37" s="21">
        <v>10</v>
      </c>
    </row>
    <row r="38" spans="2:4" x14ac:dyDescent="0.2">
      <c r="B38" s="24" t="s">
        <v>8003</v>
      </c>
      <c r="C38" t="s">
        <v>8005</v>
      </c>
      <c r="D38" s="21">
        <v>12</v>
      </c>
    </row>
    <row r="39" spans="2:4" x14ac:dyDescent="0.2">
      <c r="B39" s="24" t="s">
        <v>8003</v>
      </c>
      <c r="C39" t="s">
        <v>8006</v>
      </c>
      <c r="D39" s="21">
        <v>13</v>
      </c>
    </row>
    <row r="40" spans="2:4" x14ac:dyDescent="0.2">
      <c r="B40" s="24" t="s">
        <v>8003</v>
      </c>
      <c r="C40" t="s">
        <v>8007</v>
      </c>
      <c r="D40" s="21">
        <v>14</v>
      </c>
    </row>
    <row r="41" spans="2:4" x14ac:dyDescent="0.2">
      <c r="B41" s="24" t="s">
        <v>8003</v>
      </c>
      <c r="C41" t="s">
        <v>8009</v>
      </c>
      <c r="D41" s="21">
        <v>16</v>
      </c>
    </row>
    <row r="42" spans="2:4" x14ac:dyDescent="0.2">
      <c r="B42" s="24" t="s">
        <v>8003</v>
      </c>
      <c r="C42" t="s">
        <v>8010</v>
      </c>
      <c r="D42" s="21">
        <v>17</v>
      </c>
    </row>
    <row r="43" spans="2:4" x14ac:dyDescent="0.2">
      <c r="B43" s="24" t="s">
        <v>8003</v>
      </c>
      <c r="C43" t="s">
        <v>8011</v>
      </c>
      <c r="D43" s="21">
        <v>18</v>
      </c>
    </row>
    <row r="44" spans="2:4" x14ac:dyDescent="0.2">
      <c r="B44" s="24" t="s">
        <v>8003</v>
      </c>
      <c r="C44" t="s">
        <v>8012</v>
      </c>
      <c r="D44" s="21">
        <v>19</v>
      </c>
    </row>
    <row r="45" spans="2:4" x14ac:dyDescent="0.2">
      <c r="B45" s="24" t="s">
        <v>8003</v>
      </c>
      <c r="C45" t="s">
        <v>8013</v>
      </c>
      <c r="D45" s="21">
        <v>20</v>
      </c>
    </row>
    <row r="46" spans="2:4" x14ac:dyDescent="0.2">
      <c r="B46" s="24" t="s">
        <v>8003</v>
      </c>
      <c r="C46" t="s">
        <v>8014</v>
      </c>
      <c r="D46" s="21">
        <v>21</v>
      </c>
    </row>
    <row r="47" spans="2:4" x14ac:dyDescent="0.2">
      <c r="B47" s="24" t="s">
        <v>4135</v>
      </c>
      <c r="C47" t="s">
        <v>8018</v>
      </c>
      <c r="D47" s="21">
        <v>22</v>
      </c>
    </row>
    <row r="48" spans="2:4" x14ac:dyDescent="0.2">
      <c r="B48" s="24" t="s">
        <v>7993</v>
      </c>
      <c r="C48" t="s">
        <v>8019</v>
      </c>
      <c r="D48" s="21">
        <v>23</v>
      </c>
    </row>
    <row r="49" spans="2:4" x14ac:dyDescent="0.2">
      <c r="B49" s="24" t="s">
        <v>7993</v>
      </c>
      <c r="C49" t="s">
        <v>8020</v>
      </c>
      <c r="D49" s="21">
        <v>24</v>
      </c>
    </row>
    <row r="50" spans="2:4" x14ac:dyDescent="0.2">
      <c r="B50" s="24" t="s">
        <v>7993</v>
      </c>
      <c r="C50" t="s">
        <v>8021</v>
      </c>
      <c r="D50" s="21">
        <v>25</v>
      </c>
    </row>
    <row r="51" spans="2:4" x14ac:dyDescent="0.2">
      <c r="B51" s="24" t="s">
        <v>7993</v>
      </c>
      <c r="C51" t="s">
        <v>8022</v>
      </c>
      <c r="D51" s="21">
        <v>26</v>
      </c>
    </row>
    <row r="52" spans="2:4" x14ac:dyDescent="0.2">
      <c r="B52" s="24" t="s">
        <v>7993</v>
      </c>
      <c r="C52" t="s">
        <v>8023</v>
      </c>
      <c r="D52" s="21">
        <v>27</v>
      </c>
    </row>
    <row r="53" spans="2:4" x14ac:dyDescent="0.2">
      <c r="B53" s="24" t="s">
        <v>8003</v>
      </c>
      <c r="C53" t="s">
        <v>8024</v>
      </c>
      <c r="D53" s="21">
        <v>28</v>
      </c>
    </row>
    <row r="54" spans="2:4" x14ac:dyDescent="0.2">
      <c r="B54" s="24" t="s">
        <v>8003</v>
      </c>
      <c r="C54" t="s">
        <v>8025</v>
      </c>
      <c r="D54" s="21">
        <v>29</v>
      </c>
    </row>
    <row r="55" spans="2:4" x14ac:dyDescent="0.2">
      <c r="B55" s="24" t="s">
        <v>8003</v>
      </c>
      <c r="C55" t="s">
        <v>8026</v>
      </c>
      <c r="D55" s="21">
        <v>30</v>
      </c>
    </row>
    <row r="56" spans="2:4" x14ac:dyDescent="0.2">
      <c r="B56" s="24" t="s">
        <v>8003</v>
      </c>
      <c r="C56" t="s">
        <v>8027</v>
      </c>
      <c r="D56" s="21">
        <v>31</v>
      </c>
    </row>
    <row r="57" spans="2:4" x14ac:dyDescent="0.2">
      <c r="B57" s="24" t="s">
        <v>8003</v>
      </c>
      <c r="C57" t="s">
        <v>8028</v>
      </c>
      <c r="D57" s="21">
        <v>32</v>
      </c>
    </row>
    <row r="58" spans="2:4" x14ac:dyDescent="0.2">
      <c r="B58" s="24" t="s">
        <v>8003</v>
      </c>
      <c r="C58" t="s">
        <v>8029</v>
      </c>
      <c r="D58" s="21">
        <v>33</v>
      </c>
    </row>
    <row r="59" spans="2:4" x14ac:dyDescent="0.2">
      <c r="B59" s="24" t="s">
        <v>8003</v>
      </c>
      <c r="C59" t="s">
        <v>8030</v>
      </c>
      <c r="D59" s="21">
        <v>34</v>
      </c>
    </row>
    <row r="60" spans="2:4" x14ac:dyDescent="0.2">
      <c r="B60" s="24" t="s">
        <v>8003</v>
      </c>
      <c r="C60" t="s">
        <v>8031</v>
      </c>
      <c r="D60" s="21">
        <v>35</v>
      </c>
    </row>
    <row r="61" spans="2:4" x14ac:dyDescent="0.2">
      <c r="B61" s="24" t="s">
        <v>8003</v>
      </c>
      <c r="C61" t="s">
        <v>8032</v>
      </c>
      <c r="D61" s="21">
        <v>36</v>
      </c>
    </row>
    <row r="62" spans="2:4" x14ac:dyDescent="0.2">
      <c r="B62" s="24" t="s">
        <v>8003</v>
      </c>
      <c r="C62" t="s">
        <v>8033</v>
      </c>
      <c r="D62" s="21">
        <v>37</v>
      </c>
    </row>
    <row r="63" spans="2:4" x14ac:dyDescent="0.2">
      <c r="B63" s="24" t="s">
        <v>8003</v>
      </c>
      <c r="C63" t="s">
        <v>8034</v>
      </c>
      <c r="D63" s="21">
        <v>38</v>
      </c>
    </row>
    <row r="64" spans="2:4" ht="13.5" thickBot="1" x14ac:dyDescent="0.25">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116"/>
  <sheetViews>
    <sheetView topLeftCell="A40" zoomScale="60" zoomScaleNormal="60" workbookViewId="0">
      <selection activeCell="F51" sqref="F51"/>
    </sheetView>
  </sheetViews>
  <sheetFormatPr defaultColWidth="8.81640625" defaultRowHeight="13" x14ac:dyDescent="0.2"/>
  <cols>
    <col min="2" max="2" width="13.81640625" bestFit="1" customWidth="1"/>
    <col min="3" max="8" width="69.81640625" customWidth="1"/>
  </cols>
  <sheetData>
    <row r="1" spans="1:5" ht="35.5" customHeight="1" x14ac:dyDescent="0.2"/>
    <row r="2" spans="1:5" ht="32.25" customHeight="1" x14ac:dyDescent="0.2">
      <c r="B2" s="197" t="s">
        <v>8036</v>
      </c>
    </row>
    <row r="3" spans="1:5" ht="202.5" customHeight="1" x14ac:dyDescent="0.2">
      <c r="B3" s="198">
        <v>1</v>
      </c>
      <c r="C3" s="199"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3042世帯×70千円　　のうちR６計画分
④R５年度分の住民税非課税世帯　（3042世帯）</v>
      </c>
    </row>
    <row r="4" spans="1:5" x14ac:dyDescent="0.2">
      <c r="A4" t="s">
        <v>8037</v>
      </c>
      <c r="B4" t="s">
        <v>8037</v>
      </c>
      <c r="C4" t="s">
        <v>8037</v>
      </c>
      <c r="D4" t="s">
        <v>8037</v>
      </c>
      <c r="E4" t="s">
        <v>8037</v>
      </c>
    </row>
    <row r="5" spans="1:5" x14ac:dyDescent="0.2">
      <c r="A5" t="s">
        <v>8037</v>
      </c>
      <c r="B5" t="s">
        <v>8037</v>
      </c>
      <c r="C5" t="s">
        <v>8037</v>
      </c>
      <c r="D5" t="s">
        <v>8037</v>
      </c>
      <c r="E5" t="s">
        <v>8037</v>
      </c>
    </row>
    <row r="6" spans="1:5" ht="13.4" customHeight="1" x14ac:dyDescent="0.2">
      <c r="A6" t="s">
        <v>8037</v>
      </c>
      <c r="B6" t="s">
        <v>8037</v>
      </c>
      <c r="C6" s="43" t="s">
        <v>8037</v>
      </c>
      <c r="D6" t="s">
        <v>8037</v>
      </c>
      <c r="E6" t="s">
        <v>8037</v>
      </c>
    </row>
    <row r="7" spans="1:5" x14ac:dyDescent="0.2">
      <c r="A7" t="s">
        <v>8037</v>
      </c>
      <c r="B7" t="s">
        <v>8037</v>
      </c>
      <c r="C7" t="s">
        <v>8037</v>
      </c>
      <c r="D7" t="s">
        <v>8037</v>
      </c>
      <c r="E7" t="s">
        <v>8037</v>
      </c>
    </row>
    <row r="8" spans="1:5" x14ac:dyDescent="0.2">
      <c r="A8" t="s">
        <v>8037</v>
      </c>
      <c r="B8" t="s">
        <v>8037</v>
      </c>
      <c r="C8" t="s">
        <v>8037</v>
      </c>
      <c r="D8" t="s">
        <v>8037</v>
      </c>
      <c r="E8" t="s">
        <v>8037</v>
      </c>
    </row>
    <row r="9" spans="1:5" x14ac:dyDescent="0.2">
      <c r="A9" t="s">
        <v>8037</v>
      </c>
      <c r="B9" t="s">
        <v>8037</v>
      </c>
      <c r="C9" t="s">
        <v>8037</v>
      </c>
      <c r="D9" t="s">
        <v>8037</v>
      </c>
      <c r="E9" t="s">
        <v>8037</v>
      </c>
    </row>
    <row r="10" spans="1:5" x14ac:dyDescent="0.2">
      <c r="A10" t="s">
        <v>8037</v>
      </c>
      <c r="B10" t="s">
        <v>8037</v>
      </c>
      <c r="C10" t="s">
        <v>8037</v>
      </c>
      <c r="D10" t="s">
        <v>8037</v>
      </c>
      <c r="E10" t="s">
        <v>8037</v>
      </c>
    </row>
    <row r="11" spans="1:5" x14ac:dyDescent="0.2">
      <c r="A11" t="s">
        <v>8037</v>
      </c>
      <c r="B11" t="s">
        <v>8037</v>
      </c>
      <c r="C11" t="s">
        <v>8037</v>
      </c>
      <c r="D11" t="s">
        <v>8037</v>
      </c>
      <c r="E11" t="s">
        <v>8037</v>
      </c>
    </row>
    <row r="12" spans="1:5" x14ac:dyDescent="0.2">
      <c r="A12" t="s">
        <v>8037</v>
      </c>
      <c r="B12" t="s">
        <v>8037</v>
      </c>
      <c r="C12" t="s">
        <v>8037</v>
      </c>
      <c r="D12" t="s">
        <v>8037</v>
      </c>
      <c r="E12" t="s">
        <v>8037</v>
      </c>
    </row>
    <row r="13" spans="1:5" x14ac:dyDescent="0.2">
      <c r="A13" t="s">
        <v>8037</v>
      </c>
      <c r="B13" t="s">
        <v>8037</v>
      </c>
      <c r="C13" t="s">
        <v>8037</v>
      </c>
      <c r="D13" t="s">
        <v>8037</v>
      </c>
      <c r="E13" t="s">
        <v>8037</v>
      </c>
    </row>
    <row r="14" spans="1:5" x14ac:dyDescent="0.2">
      <c r="A14" t="s">
        <v>8037</v>
      </c>
      <c r="B14" t="s">
        <v>8037</v>
      </c>
      <c r="C14" t="s">
        <v>8037</v>
      </c>
      <c r="D14" t="s">
        <v>8037</v>
      </c>
      <c r="E14" t="s">
        <v>8037</v>
      </c>
    </row>
    <row r="15" spans="1:5" x14ac:dyDescent="0.2">
      <c r="A15" t="s">
        <v>8037</v>
      </c>
      <c r="B15" t="s">
        <v>8037</v>
      </c>
      <c r="C15" t="s">
        <v>8037</v>
      </c>
      <c r="D15" t="s">
        <v>8037</v>
      </c>
      <c r="E15" t="s">
        <v>8037</v>
      </c>
    </row>
    <row r="16" spans="1:5" x14ac:dyDescent="0.2">
      <c r="A16" t="s">
        <v>8037</v>
      </c>
      <c r="B16" t="s">
        <v>8037</v>
      </c>
      <c r="C16" t="s">
        <v>8037</v>
      </c>
      <c r="D16" t="s">
        <v>8037</v>
      </c>
      <c r="E16" t="s">
        <v>8037</v>
      </c>
    </row>
    <row r="17" spans="1:5" x14ac:dyDescent="0.2">
      <c r="A17" t="s">
        <v>8037</v>
      </c>
      <c r="B17" t="s">
        <v>8037</v>
      </c>
      <c r="C17" t="s">
        <v>8037</v>
      </c>
      <c r="D17" t="s">
        <v>8037</v>
      </c>
      <c r="E17" t="s">
        <v>8037</v>
      </c>
    </row>
    <row r="18" spans="1:5" x14ac:dyDescent="0.2">
      <c r="A18" t="s">
        <v>8037</v>
      </c>
      <c r="B18" t="s">
        <v>8037</v>
      </c>
      <c r="C18" t="s">
        <v>8037</v>
      </c>
      <c r="D18" t="s">
        <v>8037</v>
      </c>
      <c r="E18" t="s">
        <v>8037</v>
      </c>
    </row>
    <row r="19" spans="1:5" x14ac:dyDescent="0.2">
      <c r="A19" t="s">
        <v>8037</v>
      </c>
      <c r="B19" t="s">
        <v>8037</v>
      </c>
      <c r="C19" t="s">
        <v>8037</v>
      </c>
      <c r="D19" t="s">
        <v>8037</v>
      </c>
      <c r="E19" t="s">
        <v>8037</v>
      </c>
    </row>
    <row r="20" spans="1:5" x14ac:dyDescent="0.2">
      <c r="A20" t="s">
        <v>8037</v>
      </c>
      <c r="B20" t="s">
        <v>8037</v>
      </c>
      <c r="C20" t="s">
        <v>8037</v>
      </c>
      <c r="D20" t="s">
        <v>8037</v>
      </c>
      <c r="E20" t="s">
        <v>8037</v>
      </c>
    </row>
    <row r="21" spans="1:5" x14ac:dyDescent="0.2">
      <c r="A21" t="s">
        <v>8037</v>
      </c>
      <c r="B21" t="s">
        <v>8037</v>
      </c>
      <c r="C21" t="s">
        <v>8037</v>
      </c>
      <c r="D21" t="s">
        <v>8037</v>
      </c>
      <c r="E21" t="s">
        <v>8037</v>
      </c>
    </row>
    <row r="22" spans="1:5" ht="202.4" customHeight="1" x14ac:dyDescent="0.2">
      <c r="B22" s="198">
        <v>2</v>
      </c>
      <c r="C22" s="199"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898世帯×100千円、令和６年度非課税化世帯　294世帯×100千円、令和６年度均等割のみ課税化世帯　244世帯×100千円、子ども加算　545人×50千円、定額減税を補足する給付の対象者　15319人　(352550千円）　　のうちR６計画分
事務費　19780千円
事務費の内容　　[需用費（事務用品等）　役務費（郵送料等）　業務委託料　使用料及び賃借料　人件費　として支出]
④低所得世帯等の給付対象世帯数（1436世帯）、定額減税を補足する給付の対象者数（15319人）</v>
      </c>
    </row>
    <row r="23" spans="1:5" x14ac:dyDescent="0.2">
      <c r="A23" t="s">
        <v>8037</v>
      </c>
      <c r="B23" t="s">
        <v>8037</v>
      </c>
      <c r="C23" t="s">
        <v>8037</v>
      </c>
      <c r="D23" t="s">
        <v>8037</v>
      </c>
      <c r="E23" t="s">
        <v>8037</v>
      </c>
    </row>
    <row r="24" spans="1:5" x14ac:dyDescent="0.2">
      <c r="A24" t="s">
        <v>8037</v>
      </c>
      <c r="B24" t="s">
        <v>8037</v>
      </c>
      <c r="C24" t="s">
        <v>8037</v>
      </c>
      <c r="D24" t="s">
        <v>8037</v>
      </c>
      <c r="E24" t="s">
        <v>8037</v>
      </c>
    </row>
    <row r="25" spans="1:5" x14ac:dyDescent="0.2">
      <c r="A25" t="s">
        <v>8037</v>
      </c>
      <c r="B25" t="s">
        <v>8037</v>
      </c>
      <c r="C25" t="s">
        <v>8037</v>
      </c>
      <c r="D25" t="s">
        <v>8037</v>
      </c>
      <c r="E25" t="s">
        <v>8037</v>
      </c>
    </row>
    <row r="26" spans="1:5" x14ac:dyDescent="0.2">
      <c r="A26" t="s">
        <v>8037</v>
      </c>
      <c r="B26" t="s">
        <v>8037</v>
      </c>
      <c r="C26" t="s">
        <v>8037</v>
      </c>
      <c r="D26" t="s">
        <v>8037</v>
      </c>
      <c r="E26" t="s">
        <v>8037</v>
      </c>
    </row>
    <row r="27" spans="1:5" x14ac:dyDescent="0.2">
      <c r="A27" t="s">
        <v>8037</v>
      </c>
      <c r="B27" t="s">
        <v>8037</v>
      </c>
      <c r="C27" t="s">
        <v>8037</v>
      </c>
      <c r="D27" t="s">
        <v>8037</v>
      </c>
      <c r="E27" t="s">
        <v>8037</v>
      </c>
    </row>
    <row r="28" spans="1:5" x14ac:dyDescent="0.2">
      <c r="A28" t="s">
        <v>8037</v>
      </c>
      <c r="B28" t="s">
        <v>8037</v>
      </c>
      <c r="C28" t="s">
        <v>8037</v>
      </c>
      <c r="D28" t="s">
        <v>8037</v>
      </c>
      <c r="E28" t="s">
        <v>8037</v>
      </c>
    </row>
    <row r="29" spans="1:5" x14ac:dyDescent="0.2">
      <c r="A29" t="s">
        <v>8037</v>
      </c>
      <c r="B29" t="s">
        <v>8037</v>
      </c>
      <c r="C29" t="s">
        <v>8037</v>
      </c>
      <c r="D29" t="s">
        <v>8037</v>
      </c>
      <c r="E29" t="s">
        <v>8037</v>
      </c>
    </row>
    <row r="30" spans="1:5" x14ac:dyDescent="0.2">
      <c r="A30" t="s">
        <v>8037</v>
      </c>
      <c r="B30" t="s">
        <v>8037</v>
      </c>
      <c r="C30" t="s">
        <v>8037</v>
      </c>
      <c r="D30" t="s">
        <v>8037</v>
      </c>
      <c r="E30" t="s">
        <v>8037</v>
      </c>
    </row>
    <row r="31" spans="1:5" x14ac:dyDescent="0.2">
      <c r="A31" t="s">
        <v>8037</v>
      </c>
      <c r="B31" t="s">
        <v>8037</v>
      </c>
      <c r="C31" t="s">
        <v>8037</v>
      </c>
      <c r="D31" t="s">
        <v>8037</v>
      </c>
      <c r="E31" t="s">
        <v>8037</v>
      </c>
    </row>
    <row r="32" spans="1:5" x14ac:dyDescent="0.2">
      <c r="A32" t="s">
        <v>8037</v>
      </c>
      <c r="B32" t="s">
        <v>8037</v>
      </c>
      <c r="C32" t="s">
        <v>8037</v>
      </c>
      <c r="D32" t="s">
        <v>8037</v>
      </c>
      <c r="E32" t="s">
        <v>8037</v>
      </c>
    </row>
    <row r="33" spans="1:5" x14ac:dyDescent="0.2">
      <c r="A33" t="s">
        <v>8037</v>
      </c>
      <c r="B33" t="s">
        <v>8037</v>
      </c>
      <c r="C33" t="s">
        <v>8037</v>
      </c>
      <c r="D33" t="s">
        <v>8037</v>
      </c>
      <c r="E33" t="s">
        <v>8037</v>
      </c>
    </row>
    <row r="34" spans="1:5" x14ac:dyDescent="0.2">
      <c r="A34" t="s">
        <v>8037</v>
      </c>
      <c r="B34" t="s">
        <v>8037</v>
      </c>
      <c r="C34" t="s">
        <v>8037</v>
      </c>
      <c r="D34" t="s">
        <v>8037</v>
      </c>
      <c r="E34" t="s">
        <v>8037</v>
      </c>
    </row>
    <row r="35" spans="1:5" x14ac:dyDescent="0.2">
      <c r="A35" t="s">
        <v>8037</v>
      </c>
      <c r="B35" t="s">
        <v>8037</v>
      </c>
      <c r="C35" t="s">
        <v>8037</v>
      </c>
      <c r="D35" t="s">
        <v>8037</v>
      </c>
      <c r="E35" t="s">
        <v>8037</v>
      </c>
    </row>
    <row r="36" spans="1:5" x14ac:dyDescent="0.2">
      <c r="A36" t="s">
        <v>8037</v>
      </c>
      <c r="B36" t="s">
        <v>8037</v>
      </c>
      <c r="C36" t="s">
        <v>8037</v>
      </c>
      <c r="D36" t="s">
        <v>8037</v>
      </c>
      <c r="E36" t="s">
        <v>8037</v>
      </c>
    </row>
    <row r="37" spans="1:5" x14ac:dyDescent="0.2">
      <c r="A37" t="s">
        <v>8037</v>
      </c>
      <c r="B37" t="s">
        <v>8037</v>
      </c>
      <c r="C37" t="s">
        <v>8037</v>
      </c>
      <c r="D37" t="s">
        <v>8037</v>
      </c>
      <c r="E37" t="s">
        <v>8037</v>
      </c>
    </row>
    <row r="38" spans="1:5" x14ac:dyDescent="0.2">
      <c r="A38" t="s">
        <v>8037</v>
      </c>
      <c r="B38" t="s">
        <v>8037</v>
      </c>
      <c r="C38" t="s">
        <v>8037</v>
      </c>
      <c r="D38" t="s">
        <v>8037</v>
      </c>
      <c r="E38" t="s">
        <v>8037</v>
      </c>
    </row>
    <row r="39" spans="1:5" x14ac:dyDescent="0.2">
      <c r="A39" t="s">
        <v>8037</v>
      </c>
      <c r="B39" t="s">
        <v>8037</v>
      </c>
      <c r="C39" t="s">
        <v>8037</v>
      </c>
      <c r="D39" t="s">
        <v>8037</v>
      </c>
      <c r="E39" t="s">
        <v>8037</v>
      </c>
    </row>
    <row r="40" spans="1:5" x14ac:dyDescent="0.2">
      <c r="A40" t="s">
        <v>8037</v>
      </c>
      <c r="B40" t="s">
        <v>8037</v>
      </c>
      <c r="C40" t="s">
        <v>8037</v>
      </c>
      <c r="D40" t="s">
        <v>8037</v>
      </c>
      <c r="E40" t="s">
        <v>8037</v>
      </c>
    </row>
    <row r="41" spans="1:5" ht="105" customHeight="1" x14ac:dyDescent="0.2">
      <c r="B41" s="198">
        <v>3</v>
      </c>
      <c r="C41" s="199"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2">
      <c r="A42" t="s">
        <v>8037</v>
      </c>
      <c r="B42" t="s">
        <v>8037</v>
      </c>
      <c r="C42" t="s">
        <v>8037</v>
      </c>
      <c r="D42" t="s">
        <v>8037</v>
      </c>
      <c r="E42" t="s">
        <v>8037</v>
      </c>
    </row>
    <row r="43" spans="1:5" x14ac:dyDescent="0.2">
      <c r="A43" t="s">
        <v>8037</v>
      </c>
      <c r="B43" t="s">
        <v>8037</v>
      </c>
      <c r="C43" t="s">
        <v>8037</v>
      </c>
      <c r="D43" t="s">
        <v>8037</v>
      </c>
      <c r="E43" t="s">
        <v>8037</v>
      </c>
    </row>
    <row r="44" spans="1:5" x14ac:dyDescent="0.2">
      <c r="A44" t="s">
        <v>8037</v>
      </c>
      <c r="B44" t="s">
        <v>8037</v>
      </c>
      <c r="C44" t="s">
        <v>8037</v>
      </c>
      <c r="D44" t="s">
        <v>8037</v>
      </c>
      <c r="E44" t="s">
        <v>8037</v>
      </c>
    </row>
    <row r="45" spans="1:5" x14ac:dyDescent="0.2">
      <c r="A45" t="s">
        <v>8037</v>
      </c>
      <c r="B45" t="s">
        <v>8037</v>
      </c>
      <c r="C45" t="s">
        <v>8037</v>
      </c>
      <c r="D45" t="s">
        <v>8037</v>
      </c>
      <c r="E45" t="s">
        <v>8037</v>
      </c>
    </row>
    <row r="46" spans="1:5" x14ac:dyDescent="0.2">
      <c r="A46" t="s">
        <v>8037</v>
      </c>
      <c r="B46" t="s">
        <v>8037</v>
      </c>
      <c r="C46" t="s">
        <v>8037</v>
      </c>
      <c r="D46" t="s">
        <v>8037</v>
      </c>
      <c r="E46" t="s">
        <v>8037</v>
      </c>
    </row>
    <row r="47" spans="1:5" x14ac:dyDescent="0.2">
      <c r="A47" t="s">
        <v>8037</v>
      </c>
      <c r="B47" t="s">
        <v>8037</v>
      </c>
      <c r="C47" t="s">
        <v>8037</v>
      </c>
      <c r="D47" t="s">
        <v>8037</v>
      </c>
      <c r="E47" t="s">
        <v>8037</v>
      </c>
    </row>
    <row r="48" spans="1:5" x14ac:dyDescent="0.2">
      <c r="A48" t="s">
        <v>8037</v>
      </c>
      <c r="B48" t="s">
        <v>8037</v>
      </c>
      <c r="C48" t="s">
        <v>8037</v>
      </c>
      <c r="D48" t="s">
        <v>8037</v>
      </c>
      <c r="E48" t="s">
        <v>8037</v>
      </c>
    </row>
    <row r="49" spans="1:5" x14ac:dyDescent="0.2">
      <c r="A49" t="s">
        <v>8037</v>
      </c>
      <c r="B49" t="s">
        <v>8037</v>
      </c>
      <c r="C49" t="s">
        <v>8037</v>
      </c>
      <c r="D49" t="s">
        <v>8037</v>
      </c>
      <c r="E49" t="s">
        <v>8037</v>
      </c>
    </row>
    <row r="50" spans="1:5" x14ac:dyDescent="0.2">
      <c r="A50" t="s">
        <v>8037</v>
      </c>
      <c r="B50" t="s">
        <v>8037</v>
      </c>
      <c r="C50" t="s">
        <v>8037</v>
      </c>
      <c r="D50" t="s">
        <v>8037</v>
      </c>
      <c r="E50" t="s">
        <v>8037</v>
      </c>
    </row>
    <row r="51" spans="1:5" x14ac:dyDescent="0.2">
      <c r="A51" t="s">
        <v>8037</v>
      </c>
      <c r="B51" t="s">
        <v>8037</v>
      </c>
      <c r="C51" t="s">
        <v>8037</v>
      </c>
      <c r="D51" t="s">
        <v>8037</v>
      </c>
      <c r="E51" t="s">
        <v>8037</v>
      </c>
    </row>
    <row r="52" spans="1:5" x14ac:dyDescent="0.2">
      <c r="A52" t="s">
        <v>8037</v>
      </c>
      <c r="B52" t="s">
        <v>8037</v>
      </c>
      <c r="C52" t="s">
        <v>8037</v>
      </c>
      <c r="D52" t="s">
        <v>8037</v>
      </c>
      <c r="E52" t="s">
        <v>8037</v>
      </c>
    </row>
    <row r="53" spans="1:5" x14ac:dyDescent="0.2">
      <c r="A53" t="s">
        <v>8037</v>
      </c>
      <c r="B53" t="s">
        <v>8037</v>
      </c>
      <c r="C53" t="s">
        <v>8037</v>
      </c>
      <c r="D53" t="s">
        <v>8037</v>
      </c>
      <c r="E53" t="s">
        <v>8037</v>
      </c>
    </row>
    <row r="54" spans="1:5" x14ac:dyDescent="0.2">
      <c r="A54" t="s">
        <v>8037</v>
      </c>
      <c r="B54" t="s">
        <v>8037</v>
      </c>
      <c r="C54" t="s">
        <v>8037</v>
      </c>
      <c r="D54" t="s">
        <v>8037</v>
      </c>
      <c r="E54" t="s">
        <v>8037</v>
      </c>
    </row>
    <row r="55" spans="1:5" x14ac:dyDescent="0.2">
      <c r="A55" t="s">
        <v>8037</v>
      </c>
      <c r="B55" t="s">
        <v>8037</v>
      </c>
      <c r="C55" t="s">
        <v>8037</v>
      </c>
      <c r="D55" t="s">
        <v>8037</v>
      </c>
      <c r="E55" t="s">
        <v>8037</v>
      </c>
    </row>
    <row r="56" spans="1:5" x14ac:dyDescent="0.2">
      <c r="A56" t="s">
        <v>8037</v>
      </c>
      <c r="B56" t="s">
        <v>8037</v>
      </c>
      <c r="C56" t="s">
        <v>8037</v>
      </c>
      <c r="D56" t="s">
        <v>8037</v>
      </c>
      <c r="E56" t="s">
        <v>8037</v>
      </c>
    </row>
    <row r="57" spans="1:5" x14ac:dyDescent="0.2">
      <c r="A57" t="s">
        <v>8037</v>
      </c>
      <c r="B57" t="s">
        <v>8037</v>
      </c>
      <c r="C57" t="s">
        <v>8037</v>
      </c>
      <c r="D57" t="s">
        <v>8037</v>
      </c>
      <c r="E57" t="s">
        <v>8037</v>
      </c>
    </row>
    <row r="58" spans="1:5" x14ac:dyDescent="0.2">
      <c r="A58" t="s">
        <v>8037</v>
      </c>
      <c r="B58" t="s">
        <v>8037</v>
      </c>
      <c r="C58" t="s">
        <v>8037</v>
      </c>
      <c r="D58" t="s">
        <v>8037</v>
      </c>
      <c r="E58" t="s">
        <v>8037</v>
      </c>
    </row>
    <row r="59" spans="1:5" x14ac:dyDescent="0.2">
      <c r="A59" t="s">
        <v>8037</v>
      </c>
      <c r="B59" t="s">
        <v>8037</v>
      </c>
      <c r="C59" t="s">
        <v>8037</v>
      </c>
      <c r="D59" t="s">
        <v>8037</v>
      </c>
      <c r="E59" t="s">
        <v>8037</v>
      </c>
    </row>
    <row r="60" spans="1:5" ht="252" x14ac:dyDescent="0.2">
      <c r="B60" s="198">
        <v>4</v>
      </c>
      <c r="C60" s="199"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4100世帯×30千円、子ども加算　500人×20千円　　のうちR６計画分
事務費　4000千円
事務費の内容　　[需用費（事務用品等）　役務費（郵送料等）　業務委託料　使用料及び賃借料　として支出]
④低所得世帯等の給付対象世帯数（4100世帯）</v>
      </c>
    </row>
    <row r="61" spans="1:5" x14ac:dyDescent="0.2">
      <c r="A61" t="s">
        <v>8037</v>
      </c>
      <c r="B61" t="s">
        <v>8037</v>
      </c>
      <c r="C61" t="s">
        <v>8037</v>
      </c>
      <c r="D61" t="s">
        <v>8037</v>
      </c>
      <c r="E61" t="s">
        <v>8037</v>
      </c>
    </row>
    <row r="62" spans="1:5" x14ac:dyDescent="0.2">
      <c r="A62" t="s">
        <v>8037</v>
      </c>
      <c r="B62" t="s">
        <v>8037</v>
      </c>
      <c r="C62" t="s">
        <v>8037</v>
      </c>
      <c r="D62" t="s">
        <v>8037</v>
      </c>
      <c r="E62" t="s">
        <v>8037</v>
      </c>
    </row>
    <row r="63" spans="1:5" x14ac:dyDescent="0.2">
      <c r="A63" t="s">
        <v>8037</v>
      </c>
      <c r="B63" t="s">
        <v>8037</v>
      </c>
      <c r="C63" s="43" t="s">
        <v>8037</v>
      </c>
      <c r="D63" t="s">
        <v>8037</v>
      </c>
      <c r="E63" t="s">
        <v>8037</v>
      </c>
    </row>
    <row r="64" spans="1:5" x14ac:dyDescent="0.2">
      <c r="A64" t="s">
        <v>8037</v>
      </c>
      <c r="B64" t="s">
        <v>8037</v>
      </c>
      <c r="C64" t="s">
        <v>8037</v>
      </c>
      <c r="D64" t="s">
        <v>8037</v>
      </c>
      <c r="E64" t="s">
        <v>8037</v>
      </c>
    </row>
    <row r="65" spans="1:5" x14ac:dyDescent="0.2">
      <c r="A65" t="s">
        <v>8037</v>
      </c>
      <c r="B65" t="s">
        <v>8037</v>
      </c>
      <c r="C65" t="s">
        <v>8037</v>
      </c>
      <c r="D65" t="s">
        <v>8037</v>
      </c>
      <c r="E65" t="s">
        <v>8037</v>
      </c>
    </row>
    <row r="66" spans="1:5" x14ac:dyDescent="0.2">
      <c r="A66" t="s">
        <v>8037</v>
      </c>
      <c r="B66" t="s">
        <v>8037</v>
      </c>
      <c r="C66" t="s">
        <v>8037</v>
      </c>
      <c r="D66" t="s">
        <v>8037</v>
      </c>
      <c r="E66" t="s">
        <v>8037</v>
      </c>
    </row>
    <row r="67" spans="1:5" x14ac:dyDescent="0.2">
      <c r="A67" t="s">
        <v>8037</v>
      </c>
      <c r="B67" t="s">
        <v>8037</v>
      </c>
      <c r="C67" t="s">
        <v>8037</v>
      </c>
      <c r="D67" t="s">
        <v>8037</v>
      </c>
      <c r="E67" t="s">
        <v>8037</v>
      </c>
    </row>
    <row r="68" spans="1:5" x14ac:dyDescent="0.2">
      <c r="A68" t="s">
        <v>8037</v>
      </c>
      <c r="B68" t="s">
        <v>8037</v>
      </c>
      <c r="C68" t="s">
        <v>8037</v>
      </c>
      <c r="D68" t="s">
        <v>8037</v>
      </c>
      <c r="E68" t="s">
        <v>8037</v>
      </c>
    </row>
    <row r="69" spans="1:5" x14ac:dyDescent="0.2">
      <c r="A69" t="s">
        <v>8037</v>
      </c>
      <c r="B69" t="s">
        <v>8037</v>
      </c>
      <c r="C69" t="s">
        <v>8037</v>
      </c>
      <c r="D69" t="s">
        <v>8037</v>
      </c>
      <c r="E69" t="s">
        <v>8037</v>
      </c>
    </row>
    <row r="70" spans="1:5" x14ac:dyDescent="0.2">
      <c r="A70" t="s">
        <v>8037</v>
      </c>
      <c r="B70" t="s">
        <v>8037</v>
      </c>
      <c r="C70" t="s">
        <v>8037</v>
      </c>
      <c r="D70" t="s">
        <v>8037</v>
      </c>
      <c r="E70" t="s">
        <v>8037</v>
      </c>
    </row>
    <row r="71" spans="1:5" x14ac:dyDescent="0.2">
      <c r="A71" t="s">
        <v>8037</v>
      </c>
      <c r="B71" t="s">
        <v>8037</v>
      </c>
      <c r="C71" t="s">
        <v>8037</v>
      </c>
      <c r="D71" t="s">
        <v>8037</v>
      </c>
      <c r="E71" t="s">
        <v>8037</v>
      </c>
    </row>
    <row r="72" spans="1:5" x14ac:dyDescent="0.2">
      <c r="A72" t="s">
        <v>8037</v>
      </c>
      <c r="B72" t="s">
        <v>8037</v>
      </c>
      <c r="C72" t="s">
        <v>8037</v>
      </c>
      <c r="D72" t="s">
        <v>8037</v>
      </c>
      <c r="E72" t="s">
        <v>8037</v>
      </c>
    </row>
    <row r="73" spans="1:5" x14ac:dyDescent="0.2">
      <c r="A73" t="s">
        <v>8037</v>
      </c>
      <c r="B73" t="s">
        <v>8037</v>
      </c>
      <c r="C73" t="s">
        <v>8037</v>
      </c>
      <c r="D73" t="s">
        <v>8037</v>
      </c>
      <c r="E73" t="s">
        <v>8037</v>
      </c>
    </row>
    <row r="74" spans="1:5" x14ac:dyDescent="0.2">
      <c r="A74" t="s">
        <v>8037</v>
      </c>
      <c r="B74" t="s">
        <v>8037</v>
      </c>
      <c r="C74" t="s">
        <v>8037</v>
      </c>
      <c r="D74" t="s">
        <v>8037</v>
      </c>
      <c r="E74" t="s">
        <v>8037</v>
      </c>
    </row>
    <row r="75" spans="1:5" x14ac:dyDescent="0.2">
      <c r="A75" t="s">
        <v>8037</v>
      </c>
      <c r="B75" t="s">
        <v>8037</v>
      </c>
      <c r="C75" t="s">
        <v>8037</v>
      </c>
      <c r="D75" t="s">
        <v>8037</v>
      </c>
      <c r="E75" t="s">
        <v>8037</v>
      </c>
    </row>
    <row r="76" spans="1:5" x14ac:dyDescent="0.2">
      <c r="A76" t="s">
        <v>8037</v>
      </c>
      <c r="B76" t="s">
        <v>8037</v>
      </c>
      <c r="C76" t="s">
        <v>8037</v>
      </c>
      <c r="D76" t="s">
        <v>8037</v>
      </c>
      <c r="E76" t="s">
        <v>8037</v>
      </c>
    </row>
    <row r="77" spans="1:5" x14ac:dyDescent="0.2">
      <c r="A77" t="s">
        <v>8037</v>
      </c>
      <c r="B77" t="s">
        <v>8037</v>
      </c>
      <c r="C77" t="s">
        <v>8037</v>
      </c>
      <c r="D77" t="s">
        <v>8037</v>
      </c>
      <c r="E77" t="s">
        <v>8037</v>
      </c>
    </row>
    <row r="78" spans="1:5" x14ac:dyDescent="0.2">
      <c r="A78" t="s">
        <v>8037</v>
      </c>
      <c r="B78" t="s">
        <v>8037</v>
      </c>
      <c r="C78" t="s">
        <v>8037</v>
      </c>
      <c r="D78" t="s">
        <v>8037</v>
      </c>
      <c r="E78" t="s">
        <v>8037</v>
      </c>
    </row>
    <row r="79" spans="1:5" ht="152.15" customHeight="1" x14ac:dyDescent="0.2">
      <c r="B79" s="198">
        <v>5</v>
      </c>
      <c r="C79" s="199"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2">
      <c r="A80" t="s">
        <v>8037</v>
      </c>
      <c r="B80" t="s">
        <v>8037</v>
      </c>
      <c r="C80" t="s">
        <v>8037</v>
      </c>
      <c r="D80" t="s">
        <v>8037</v>
      </c>
      <c r="E80" t="s">
        <v>8037</v>
      </c>
    </row>
    <row r="81" spans="1:5" x14ac:dyDescent="0.2">
      <c r="A81" t="s">
        <v>8037</v>
      </c>
      <c r="B81" t="s">
        <v>8037</v>
      </c>
      <c r="C81" t="s">
        <v>8037</v>
      </c>
      <c r="D81" t="s">
        <v>8037</v>
      </c>
      <c r="E81" t="s">
        <v>8037</v>
      </c>
    </row>
    <row r="82" spans="1:5" x14ac:dyDescent="0.2">
      <c r="A82" t="s">
        <v>8037</v>
      </c>
      <c r="B82" t="s">
        <v>8037</v>
      </c>
      <c r="C82" t="s">
        <v>8037</v>
      </c>
      <c r="D82" t="s">
        <v>8037</v>
      </c>
      <c r="E82" t="s">
        <v>8037</v>
      </c>
    </row>
    <row r="83" spans="1:5" x14ac:dyDescent="0.2">
      <c r="A83" t="s">
        <v>8037</v>
      </c>
      <c r="B83" t="s">
        <v>8037</v>
      </c>
      <c r="C83" t="s">
        <v>8037</v>
      </c>
      <c r="D83" t="s">
        <v>8037</v>
      </c>
      <c r="E83" t="s">
        <v>8037</v>
      </c>
    </row>
    <row r="84" spans="1:5" x14ac:dyDescent="0.2">
      <c r="A84" t="s">
        <v>8037</v>
      </c>
      <c r="B84" t="s">
        <v>8037</v>
      </c>
      <c r="C84" t="s">
        <v>8037</v>
      </c>
      <c r="D84" t="s">
        <v>8037</v>
      </c>
      <c r="E84" t="s">
        <v>8037</v>
      </c>
    </row>
    <row r="85" spans="1:5" x14ac:dyDescent="0.2">
      <c r="A85" t="s">
        <v>8037</v>
      </c>
      <c r="B85" t="s">
        <v>8037</v>
      </c>
      <c r="C85" t="s">
        <v>8037</v>
      </c>
      <c r="D85" t="s">
        <v>8037</v>
      </c>
      <c r="E85" t="s">
        <v>8037</v>
      </c>
    </row>
    <row r="86" spans="1:5" x14ac:dyDescent="0.2">
      <c r="A86" t="s">
        <v>8037</v>
      </c>
      <c r="B86" t="s">
        <v>8037</v>
      </c>
      <c r="C86" t="s">
        <v>8037</v>
      </c>
      <c r="D86" t="s">
        <v>8037</v>
      </c>
      <c r="E86" t="s">
        <v>8037</v>
      </c>
    </row>
    <row r="87" spans="1:5" x14ac:dyDescent="0.2">
      <c r="A87" t="s">
        <v>8037</v>
      </c>
      <c r="B87" t="s">
        <v>8037</v>
      </c>
      <c r="C87" t="s">
        <v>8037</v>
      </c>
      <c r="D87" t="s">
        <v>8037</v>
      </c>
      <c r="E87" t="s">
        <v>8037</v>
      </c>
    </row>
    <row r="88" spans="1:5" x14ac:dyDescent="0.2">
      <c r="A88" t="s">
        <v>8037</v>
      </c>
      <c r="B88" t="s">
        <v>8037</v>
      </c>
      <c r="C88" t="s">
        <v>8037</v>
      </c>
      <c r="D88" t="s">
        <v>8037</v>
      </c>
      <c r="E88" t="s">
        <v>8037</v>
      </c>
    </row>
    <row r="89" spans="1:5" x14ac:dyDescent="0.2">
      <c r="A89" t="s">
        <v>8037</v>
      </c>
      <c r="B89" t="s">
        <v>8037</v>
      </c>
      <c r="C89" t="s">
        <v>8037</v>
      </c>
      <c r="D89" t="s">
        <v>8037</v>
      </c>
      <c r="E89" t="s">
        <v>8037</v>
      </c>
    </row>
    <row r="90" spans="1:5" x14ac:dyDescent="0.2">
      <c r="A90" t="s">
        <v>8037</v>
      </c>
      <c r="B90" t="s">
        <v>8037</v>
      </c>
      <c r="C90" t="s">
        <v>8037</v>
      </c>
      <c r="D90" t="s">
        <v>8037</v>
      </c>
      <c r="E90" t="s">
        <v>8037</v>
      </c>
    </row>
    <row r="91" spans="1:5" x14ac:dyDescent="0.2">
      <c r="A91" t="s">
        <v>8037</v>
      </c>
      <c r="B91" t="s">
        <v>8037</v>
      </c>
      <c r="C91" t="s">
        <v>8037</v>
      </c>
      <c r="D91" t="s">
        <v>8037</v>
      </c>
      <c r="E91" t="s">
        <v>8037</v>
      </c>
    </row>
    <row r="92" spans="1:5" x14ac:dyDescent="0.2">
      <c r="A92" t="s">
        <v>8037</v>
      </c>
      <c r="B92" t="s">
        <v>8037</v>
      </c>
      <c r="C92" t="s">
        <v>8037</v>
      </c>
      <c r="D92" t="s">
        <v>8037</v>
      </c>
      <c r="E92" t="s">
        <v>8037</v>
      </c>
    </row>
    <row r="93" spans="1:5" x14ac:dyDescent="0.2">
      <c r="A93" t="s">
        <v>8037</v>
      </c>
      <c r="B93" t="s">
        <v>8037</v>
      </c>
      <c r="C93" t="s">
        <v>8037</v>
      </c>
      <c r="D93" t="s">
        <v>8037</v>
      </c>
      <c r="E93" t="s">
        <v>8037</v>
      </c>
    </row>
    <row r="94" spans="1:5" x14ac:dyDescent="0.2">
      <c r="A94" t="s">
        <v>8037</v>
      </c>
      <c r="B94" t="s">
        <v>8037</v>
      </c>
      <c r="C94" t="s">
        <v>8037</v>
      </c>
      <c r="D94" t="s">
        <v>8037</v>
      </c>
      <c r="E94" t="s">
        <v>8037</v>
      </c>
    </row>
    <row r="95" spans="1:5" x14ac:dyDescent="0.2">
      <c r="A95" t="s">
        <v>8037</v>
      </c>
      <c r="B95" t="s">
        <v>8037</v>
      </c>
      <c r="C95" t="s">
        <v>8037</v>
      </c>
      <c r="D95" t="s">
        <v>8037</v>
      </c>
      <c r="E95" t="s">
        <v>8037</v>
      </c>
    </row>
    <row r="96" spans="1:5" x14ac:dyDescent="0.2">
      <c r="A96" t="s">
        <v>8037</v>
      </c>
      <c r="B96" t="s">
        <v>8037</v>
      </c>
      <c r="C96" t="s">
        <v>8037</v>
      </c>
      <c r="D96" t="s">
        <v>8037</v>
      </c>
      <c r="E96" t="s">
        <v>8037</v>
      </c>
    </row>
    <row r="97" spans="1:5" x14ac:dyDescent="0.2">
      <c r="A97" t="s">
        <v>8037</v>
      </c>
      <c r="B97" t="s">
        <v>8037</v>
      </c>
      <c r="C97" t="s">
        <v>8037</v>
      </c>
      <c r="D97" t="s">
        <v>8037</v>
      </c>
      <c r="E97" t="s">
        <v>8037</v>
      </c>
    </row>
    <row r="98" spans="1:5" ht="227.15" customHeight="1" x14ac:dyDescent="0.2"/>
    <row r="113" customFormat="1" x14ac:dyDescent="0.2"/>
    <row r="114" customFormat="1" x14ac:dyDescent="0.2"/>
    <row r="115" customFormat="1" x14ac:dyDescent="0.2"/>
    <row r="116" customFormat="1" x14ac:dyDescent="0.2"/>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T97"/>
  <sheetViews>
    <sheetView showGridLines="0" view="pageBreakPreview" topLeftCell="O31" zoomScale="70" zoomScaleSheetLayoutView="70" workbookViewId="0">
      <selection activeCell="K5" sqref="K5"/>
    </sheetView>
  </sheetViews>
  <sheetFormatPr defaultColWidth="8.81640625" defaultRowHeight="13" x14ac:dyDescent="0.2"/>
  <cols>
    <col min="1" max="1" width="30.1796875" bestFit="1" customWidth="1"/>
    <col min="2" max="2" width="6.54296875" customWidth="1"/>
    <col min="3" max="3" width="27.1796875" bestFit="1" customWidth="1"/>
    <col min="5" max="6" width="9"/>
    <col min="7" max="7" width="72" customWidth="1"/>
    <col min="9" max="9" width="16.453125" customWidth="1"/>
    <col min="10" max="10" width="13" customWidth="1"/>
    <col min="11" max="11" width="26.453125" customWidth="1"/>
    <col min="12" max="12" width="8" customWidth="1"/>
    <col min="13" max="13" width="40.54296875" bestFit="1" customWidth="1"/>
    <col min="14" max="14" width="14" customWidth="1"/>
    <col min="15" max="15" width="51.1796875" bestFit="1" customWidth="1"/>
    <col min="17" max="17" width="25.453125" bestFit="1" customWidth="1"/>
    <col min="18" max="18" width="13.1796875" customWidth="1"/>
    <col min="19" max="19" width="21.54296875" customWidth="1"/>
    <col min="25" max="25" width="9"/>
    <col min="27" max="27" width="23.81640625" bestFit="1" customWidth="1"/>
    <col min="28" max="29" width="6.1796875" customWidth="1"/>
    <col min="32" max="32" width="51.81640625" bestFit="1" customWidth="1"/>
    <col min="33" max="33" width="12.453125" customWidth="1"/>
    <col min="36" max="36" width="76.1796875" bestFit="1" customWidth="1"/>
    <col min="38" max="38" width="47.453125" bestFit="1" customWidth="1"/>
    <col min="39" max="39" width="9" customWidth="1"/>
    <col min="40" max="40" width="30.453125" customWidth="1"/>
    <col min="45" max="45" width="8.81640625" customWidth="1"/>
    <col min="46" max="46" width="17.1796875" bestFit="1" customWidth="1"/>
  </cols>
  <sheetData>
    <row r="1" spans="1:46" ht="15.75" customHeight="1" x14ac:dyDescent="0.2">
      <c r="A1" s="19" t="s">
        <v>201</v>
      </c>
      <c r="B1" s="20"/>
      <c r="C1" s="19" t="s">
        <v>202</v>
      </c>
      <c r="D1" s="20"/>
      <c r="E1" s="26" t="s">
        <v>203</v>
      </c>
      <c r="F1" s="20"/>
      <c r="G1" s="205" t="s">
        <v>204</v>
      </c>
      <c r="H1" s="206"/>
      <c r="I1" s="205" t="s">
        <v>205</v>
      </c>
      <c r="J1" s="206"/>
      <c r="K1" s="593" t="s">
        <v>206</v>
      </c>
      <c r="L1" s="594"/>
      <c r="M1" s="208" t="s">
        <v>207</v>
      </c>
      <c r="N1" s="208"/>
      <c r="O1" s="205" t="s">
        <v>208</v>
      </c>
      <c r="P1" s="206"/>
      <c r="Q1" s="207" t="s">
        <v>209</v>
      </c>
      <c r="R1" s="206"/>
      <c r="S1" s="205" t="s">
        <v>120</v>
      </c>
      <c r="T1" s="206"/>
      <c r="U1" s="205" t="s">
        <v>210</v>
      </c>
      <c r="V1" s="206"/>
      <c r="W1" s="19" t="s">
        <v>211</v>
      </c>
      <c r="X1" s="209"/>
      <c r="Y1" s="19" t="s">
        <v>212</v>
      </c>
      <c r="Z1" s="225"/>
      <c r="AA1" s="19" t="s">
        <v>213</v>
      </c>
      <c r="AB1" s="20"/>
      <c r="AC1" s="26"/>
      <c r="AD1" s="205" t="s">
        <v>214</v>
      </c>
      <c r="AE1" s="210"/>
      <c r="AF1" t="s">
        <v>215</v>
      </c>
      <c r="AG1" s="205" t="s">
        <v>216</v>
      </c>
      <c r="AH1" s="206"/>
      <c r="AJ1" s="19" t="s">
        <v>217</v>
      </c>
      <c r="AK1" s="20"/>
      <c r="AL1" t="s">
        <v>218</v>
      </c>
      <c r="AM1" s="211"/>
      <c r="AN1" s="211" t="s">
        <v>219</v>
      </c>
      <c r="AO1" s="211"/>
      <c r="AP1" t="s">
        <v>220</v>
      </c>
      <c r="AR1" t="s">
        <v>221</v>
      </c>
      <c r="AT1" t="s">
        <v>222</v>
      </c>
    </row>
    <row r="2" spans="1:46" ht="15.75" customHeight="1" thickBot="1" x14ac:dyDescent="0.25">
      <c r="A2" s="24" t="s">
        <v>223</v>
      </c>
      <c r="B2" s="21">
        <v>1</v>
      </c>
      <c r="C2" s="25" t="s">
        <v>224</v>
      </c>
      <c r="D2" s="22">
        <v>1</v>
      </c>
      <c r="E2" s="27" t="s">
        <v>225</v>
      </c>
      <c r="F2" s="22">
        <v>2</v>
      </c>
      <c r="G2" s="216" t="s">
        <v>226</v>
      </c>
      <c r="H2" s="215">
        <v>2</v>
      </c>
      <c r="I2" s="216" t="s">
        <v>225</v>
      </c>
      <c r="J2" s="215">
        <v>2</v>
      </c>
      <c r="K2" s="595" t="s">
        <v>227</v>
      </c>
      <c r="L2" s="215">
        <v>1</v>
      </c>
      <c r="M2" s="214" t="s">
        <v>225</v>
      </c>
      <c r="N2" s="214">
        <v>2</v>
      </c>
      <c r="O2" s="212" t="s">
        <v>228</v>
      </c>
      <c r="P2" s="213">
        <v>1</v>
      </c>
      <c r="Q2" s="196" t="s">
        <v>229</v>
      </c>
      <c r="R2" s="213">
        <v>1</v>
      </c>
      <c r="S2" s="212" t="s">
        <v>229</v>
      </c>
      <c r="T2" s="213">
        <v>1</v>
      </c>
      <c r="U2" s="212" t="s">
        <v>229</v>
      </c>
      <c r="V2" s="213">
        <v>1</v>
      </c>
      <c r="W2" s="217" t="s">
        <v>230</v>
      </c>
      <c r="X2" s="218">
        <v>1</v>
      </c>
      <c r="Y2" s="217" t="s">
        <v>230</v>
      </c>
      <c r="Z2" s="227">
        <v>1</v>
      </c>
      <c r="AA2" s="24" t="s">
        <v>231</v>
      </c>
      <c r="AB2" s="21">
        <v>1</v>
      </c>
      <c r="AD2" s="219" t="s">
        <v>232</v>
      </c>
      <c r="AE2" s="220">
        <v>1</v>
      </c>
      <c r="AF2" t="s">
        <v>233</v>
      </c>
      <c r="AG2" s="212" t="s">
        <v>231</v>
      </c>
      <c r="AH2" s="213">
        <v>1</v>
      </c>
      <c r="AJ2" s="25" t="s">
        <v>225</v>
      </c>
      <c r="AK2" s="22">
        <v>2</v>
      </c>
      <c r="AL2" s="211" t="s">
        <v>234</v>
      </c>
      <c r="AM2" s="211">
        <v>1</v>
      </c>
      <c r="AN2" s="211" t="s">
        <v>235</v>
      </c>
      <c r="AO2" s="211">
        <v>1</v>
      </c>
      <c r="AP2" t="s">
        <v>236</v>
      </c>
      <c r="AQ2">
        <v>1</v>
      </c>
      <c r="AR2" t="s">
        <v>226</v>
      </c>
      <c r="AS2">
        <v>2</v>
      </c>
      <c r="AT2" t="s">
        <v>237</v>
      </c>
    </row>
    <row r="3" spans="1:46" ht="15.75" customHeight="1" thickBot="1" x14ac:dyDescent="0.25">
      <c r="A3" s="25" t="s">
        <v>238</v>
      </c>
      <c r="B3" s="22">
        <v>2</v>
      </c>
      <c r="C3" s="24" t="s">
        <v>239</v>
      </c>
      <c r="D3" s="21"/>
      <c r="G3" s="24"/>
      <c r="H3" s="21"/>
      <c r="J3" s="26"/>
      <c r="K3" s="596" t="s">
        <v>240</v>
      </c>
      <c r="L3" s="594"/>
      <c r="N3" s="26"/>
      <c r="O3" s="212" t="s">
        <v>241</v>
      </c>
      <c r="P3" s="213">
        <v>2</v>
      </c>
      <c r="Q3" s="214" t="s">
        <v>225</v>
      </c>
      <c r="R3" s="215">
        <v>2</v>
      </c>
      <c r="S3" s="216" t="s">
        <v>225</v>
      </c>
      <c r="T3" s="215">
        <v>2</v>
      </c>
      <c r="U3" s="216" t="s">
        <v>225</v>
      </c>
      <c r="V3" s="215">
        <v>2</v>
      </c>
      <c r="W3" s="217" t="s">
        <v>242</v>
      </c>
      <c r="X3" s="218">
        <v>2</v>
      </c>
      <c r="Y3" s="217" t="s">
        <v>242</v>
      </c>
      <c r="Z3" s="227">
        <v>2</v>
      </c>
      <c r="AA3" s="24" t="s">
        <v>243</v>
      </c>
      <c r="AB3" s="21">
        <v>2</v>
      </c>
      <c r="AD3" s="219" t="s">
        <v>242</v>
      </c>
      <c r="AE3" s="220">
        <v>2</v>
      </c>
      <c r="AF3" t="s">
        <v>244</v>
      </c>
      <c r="AG3" s="212" t="s">
        <v>243</v>
      </c>
      <c r="AH3" s="213">
        <v>2</v>
      </c>
      <c r="AJ3" t="s">
        <v>245</v>
      </c>
      <c r="AL3" s="211" t="s">
        <v>246</v>
      </c>
      <c r="AM3" s="211">
        <v>2</v>
      </c>
      <c r="AN3" s="211" t="s">
        <v>247</v>
      </c>
      <c r="AO3" s="211">
        <v>2</v>
      </c>
      <c r="AP3" t="s">
        <v>248</v>
      </c>
      <c r="AQ3">
        <v>2</v>
      </c>
      <c r="AT3" t="s">
        <v>249</v>
      </c>
    </row>
    <row r="4" spans="1:46" ht="15.75" customHeight="1" thickBot="1" x14ac:dyDescent="0.25">
      <c r="A4" s="19" t="s">
        <v>250</v>
      </c>
      <c r="B4" s="20"/>
      <c r="C4" s="24" t="s">
        <v>251</v>
      </c>
      <c r="D4" s="21">
        <v>1</v>
      </c>
      <c r="H4" s="21"/>
      <c r="K4" s="595" t="s">
        <v>252</v>
      </c>
      <c r="L4" s="215">
        <v>2</v>
      </c>
      <c r="M4" s="374"/>
      <c r="N4" s="374"/>
      <c r="O4" s="212" t="s">
        <v>253</v>
      </c>
      <c r="P4" s="213">
        <v>3</v>
      </c>
      <c r="Q4" s="26" t="s">
        <v>254</v>
      </c>
      <c r="R4" s="20"/>
      <c r="S4" s="19" t="s">
        <v>255</v>
      </c>
      <c r="T4" s="20"/>
      <c r="U4" s="24" t="s">
        <v>256</v>
      </c>
      <c r="W4" s="217" t="s">
        <v>257</v>
      </c>
      <c r="X4" s="218">
        <v>3</v>
      </c>
      <c r="Y4" s="217" t="s">
        <v>257</v>
      </c>
      <c r="Z4" s="227">
        <v>3</v>
      </c>
      <c r="AA4" s="24" t="s">
        <v>258</v>
      </c>
      <c r="AB4" s="21">
        <v>3</v>
      </c>
      <c r="AD4" s="219" t="s">
        <v>257</v>
      </c>
      <c r="AE4" s="220">
        <v>3</v>
      </c>
      <c r="AF4" t="s">
        <v>259</v>
      </c>
      <c r="AG4" s="216" t="s">
        <v>258</v>
      </c>
      <c r="AH4" s="215">
        <v>3</v>
      </c>
      <c r="AJ4" t="s">
        <v>226</v>
      </c>
      <c r="AK4">
        <v>2</v>
      </c>
      <c r="AL4" s="211" t="s">
        <v>260</v>
      </c>
      <c r="AM4" s="211">
        <v>3</v>
      </c>
      <c r="AN4" s="211" t="s">
        <v>261</v>
      </c>
      <c r="AO4" s="211">
        <v>3</v>
      </c>
    </row>
    <row r="5" spans="1:46" ht="15.75" customHeight="1" thickBot="1" x14ac:dyDescent="0.25">
      <c r="A5" s="25" t="s">
        <v>223</v>
      </c>
      <c r="B5" s="22">
        <v>1</v>
      </c>
      <c r="C5" s="25" t="s">
        <v>262</v>
      </c>
      <c r="D5" s="22">
        <v>4</v>
      </c>
      <c r="H5" s="21"/>
      <c r="M5" s="374"/>
      <c r="N5" s="374"/>
      <c r="O5" s="212" t="s">
        <v>263</v>
      </c>
      <c r="P5" s="213">
        <v>4</v>
      </c>
      <c r="Q5" s="27" t="s">
        <v>264</v>
      </c>
      <c r="R5" s="22">
        <v>1</v>
      </c>
      <c r="S5" s="25" t="s">
        <v>226</v>
      </c>
      <c r="T5" s="22">
        <v>2</v>
      </c>
      <c r="U5" s="25" t="s">
        <v>264</v>
      </c>
      <c r="V5" s="22">
        <v>1</v>
      </c>
      <c r="W5" s="217" t="s">
        <v>265</v>
      </c>
      <c r="X5" s="218">
        <v>4</v>
      </c>
      <c r="Y5" s="217" t="s">
        <v>265</v>
      </c>
      <c r="Z5" s="227">
        <v>4</v>
      </c>
      <c r="AA5" s="24" t="s">
        <v>266</v>
      </c>
      <c r="AB5" s="21">
        <v>4</v>
      </c>
      <c r="AD5" s="219" t="s">
        <v>265</v>
      </c>
      <c r="AE5" s="220">
        <v>4</v>
      </c>
      <c r="AH5" s="26"/>
      <c r="AJ5" s="19" t="s">
        <v>267</v>
      </c>
      <c r="AK5" s="20"/>
      <c r="AL5" s="211" t="s">
        <v>268</v>
      </c>
      <c r="AM5" s="211">
        <v>4</v>
      </c>
      <c r="AN5" s="211" t="s">
        <v>269</v>
      </c>
      <c r="AO5" s="211">
        <v>4</v>
      </c>
      <c r="AT5" t="s">
        <v>270</v>
      </c>
    </row>
    <row r="6" spans="1:46" ht="15.75" customHeight="1" thickBot="1" x14ac:dyDescent="0.25">
      <c r="A6" s="19" t="s">
        <v>271</v>
      </c>
      <c r="B6" s="20"/>
      <c r="C6" s="24" t="s">
        <v>272</v>
      </c>
      <c r="D6" s="21"/>
      <c r="H6" s="21"/>
      <c r="M6" s="374"/>
      <c r="N6" s="374"/>
      <c r="O6" s="212" t="s">
        <v>273</v>
      </c>
      <c r="P6" s="213">
        <v>5</v>
      </c>
      <c r="T6" s="26"/>
      <c r="V6" s="211"/>
      <c r="W6" s="217" t="s">
        <v>274</v>
      </c>
      <c r="X6" s="218">
        <v>5</v>
      </c>
      <c r="Y6" s="217" t="s">
        <v>274</v>
      </c>
      <c r="Z6" s="227">
        <v>5</v>
      </c>
      <c r="AA6" s="24" t="s">
        <v>275</v>
      </c>
      <c r="AB6" s="21">
        <v>5</v>
      </c>
      <c r="AD6" s="219" t="s">
        <v>274</v>
      </c>
      <c r="AE6" s="220">
        <v>5</v>
      </c>
      <c r="AJ6" s="25" t="s">
        <v>225</v>
      </c>
      <c r="AK6" s="22">
        <v>2</v>
      </c>
      <c r="AL6" s="211"/>
      <c r="AM6" s="211"/>
      <c r="AN6" s="211" t="s">
        <v>276</v>
      </c>
      <c r="AO6" s="211">
        <v>5</v>
      </c>
      <c r="AT6" t="str">
        <f>IF('別表１（令和5年度住民税均等割非課税世帯（7万円））'!C42=0,"-","別表_事故対応")</f>
        <v>-</v>
      </c>
    </row>
    <row r="7" spans="1:46" ht="15.75" customHeight="1" thickBot="1" x14ac:dyDescent="0.25">
      <c r="A7" s="25" t="s">
        <v>238</v>
      </c>
      <c r="B7" s="22">
        <v>2</v>
      </c>
      <c r="C7" s="24" t="s">
        <v>277</v>
      </c>
      <c r="D7" s="21">
        <v>1</v>
      </c>
      <c r="K7" s="221"/>
      <c r="L7" s="222"/>
      <c r="M7" s="374"/>
      <c r="N7" s="374"/>
      <c r="O7" s="212" t="s">
        <v>278</v>
      </c>
      <c r="P7" s="213">
        <v>6</v>
      </c>
      <c r="U7" s="211"/>
      <c r="V7" s="223"/>
      <c r="W7" s="217" t="s">
        <v>279</v>
      </c>
      <c r="X7" s="218">
        <v>6</v>
      </c>
      <c r="Y7" s="217" t="s">
        <v>279</v>
      </c>
      <c r="Z7" s="227">
        <v>6</v>
      </c>
      <c r="AA7" s="25" t="s">
        <v>280</v>
      </c>
      <c r="AB7" s="22">
        <v>6</v>
      </c>
      <c r="AD7" s="219" t="s">
        <v>279</v>
      </c>
      <c r="AE7" s="220">
        <v>6</v>
      </c>
      <c r="AL7" s="211" t="s">
        <v>281</v>
      </c>
      <c r="AM7" s="211"/>
      <c r="AN7" s="211" t="s">
        <v>282</v>
      </c>
      <c r="AO7" s="211">
        <v>6</v>
      </c>
    </row>
    <row r="8" spans="1:46" ht="15.75" customHeight="1" thickBot="1" x14ac:dyDescent="0.25">
      <c r="A8" s="19" t="s">
        <v>283</v>
      </c>
      <c r="B8" s="20"/>
      <c r="C8" s="25" t="s">
        <v>284</v>
      </c>
      <c r="D8" s="22">
        <v>5</v>
      </c>
      <c r="H8" s="21"/>
      <c r="K8" s="221"/>
      <c r="L8" s="221"/>
      <c r="M8" s="374"/>
      <c r="N8" s="374"/>
      <c r="O8" s="212" t="s">
        <v>285</v>
      </c>
      <c r="P8" s="213">
        <v>7</v>
      </c>
      <c r="V8" s="211"/>
      <c r="W8" s="217" t="s">
        <v>286</v>
      </c>
      <c r="X8" s="218">
        <v>7</v>
      </c>
      <c r="Y8" s="217" t="s">
        <v>286</v>
      </c>
      <c r="Z8" s="218">
        <v>7</v>
      </c>
      <c r="AA8" s="19" t="s">
        <v>287</v>
      </c>
      <c r="AB8" s="20"/>
      <c r="AD8" s="219" t="s">
        <v>286</v>
      </c>
      <c r="AE8" s="220">
        <v>7</v>
      </c>
      <c r="AL8" s="211" t="s">
        <v>234</v>
      </c>
      <c r="AM8" s="211">
        <v>1</v>
      </c>
      <c r="AN8" s="211"/>
      <c r="AO8" s="211"/>
      <c r="AT8" t="s">
        <v>288</v>
      </c>
    </row>
    <row r="9" spans="1:46" ht="15.75" customHeight="1" thickBot="1" x14ac:dyDescent="0.25">
      <c r="A9" s="25" t="s">
        <v>289</v>
      </c>
      <c r="B9" s="22">
        <v>3</v>
      </c>
      <c r="C9" s="19" t="s">
        <v>290</v>
      </c>
      <c r="D9" s="20"/>
      <c r="K9" s="221"/>
      <c r="L9" s="222"/>
      <c r="M9" s="374"/>
      <c r="N9" s="374"/>
      <c r="O9" s="212" t="s">
        <v>291</v>
      </c>
      <c r="P9" s="213">
        <v>8</v>
      </c>
      <c r="U9" s="211"/>
      <c r="V9" s="223"/>
      <c r="W9" s="217" t="s">
        <v>292</v>
      </c>
      <c r="X9" s="218">
        <v>8</v>
      </c>
      <c r="Y9" s="217" t="s">
        <v>292</v>
      </c>
      <c r="Z9" s="218">
        <v>8</v>
      </c>
      <c r="AA9" s="24" t="s">
        <v>266</v>
      </c>
      <c r="AB9" s="21">
        <v>4</v>
      </c>
      <c r="AD9" s="219" t="s">
        <v>292</v>
      </c>
      <c r="AE9" s="220">
        <v>8</v>
      </c>
      <c r="AL9" s="211" t="s">
        <v>246</v>
      </c>
      <c r="AM9" s="211">
        <v>2</v>
      </c>
      <c r="AN9" s="211"/>
      <c r="AO9" s="211"/>
      <c r="AT9" t="e">
        <f>IF('別表１（令和5年度住民税均等割非課税世帯（7万円））'!#REF!=0,"-","別表_事故対応")</f>
        <v>#REF!</v>
      </c>
    </row>
    <row r="10" spans="1:46" ht="15.75" customHeight="1" thickBot="1" x14ac:dyDescent="0.25">
      <c r="A10" s="19" t="s">
        <v>293</v>
      </c>
      <c r="B10" s="20"/>
      <c r="C10" s="25" t="s">
        <v>294</v>
      </c>
      <c r="D10" s="22">
        <v>8</v>
      </c>
      <c r="K10" s="221"/>
      <c r="L10" s="221"/>
      <c r="M10" s="374"/>
      <c r="N10" s="374"/>
      <c r="O10" s="216" t="s">
        <v>295</v>
      </c>
      <c r="P10" s="213">
        <v>9</v>
      </c>
      <c r="W10" s="217" t="s">
        <v>296</v>
      </c>
      <c r="X10" s="218">
        <v>9</v>
      </c>
      <c r="Y10" s="217" t="s">
        <v>296</v>
      </c>
      <c r="Z10" s="218">
        <v>9</v>
      </c>
      <c r="AA10" s="24" t="s">
        <v>275</v>
      </c>
      <c r="AB10" s="21">
        <v>5</v>
      </c>
      <c r="AD10" s="219" t="s">
        <v>296</v>
      </c>
      <c r="AE10" s="220">
        <v>9</v>
      </c>
      <c r="AL10" s="211" t="s">
        <v>260</v>
      </c>
      <c r="AM10" s="211">
        <v>3</v>
      </c>
      <c r="AN10" s="211"/>
      <c r="AO10" s="211"/>
    </row>
    <row r="11" spans="1:46" ht="15.75" customHeight="1" thickBot="1" x14ac:dyDescent="0.25">
      <c r="A11" s="24" t="s">
        <v>238</v>
      </c>
      <c r="B11">
        <v>2</v>
      </c>
      <c r="C11" s="19" t="s">
        <v>297</v>
      </c>
      <c r="D11" s="20"/>
      <c r="K11" s="221"/>
      <c r="L11" s="221"/>
      <c r="M11" s="374"/>
      <c r="N11" s="374"/>
      <c r="O11" s="19" t="s">
        <v>298</v>
      </c>
      <c r="P11" s="20"/>
      <c r="W11" s="217" t="s">
        <v>299</v>
      </c>
      <c r="X11" s="218">
        <v>10</v>
      </c>
      <c r="Y11" s="217" t="s">
        <v>299</v>
      </c>
      <c r="Z11" s="218">
        <v>10</v>
      </c>
      <c r="AA11" s="25" t="s">
        <v>280</v>
      </c>
      <c r="AB11" s="22">
        <v>6</v>
      </c>
      <c r="AD11" s="219" t="s">
        <v>300</v>
      </c>
      <c r="AE11" s="220">
        <v>10</v>
      </c>
      <c r="AL11" s="211" t="s">
        <v>268</v>
      </c>
      <c r="AM11" s="211">
        <v>4</v>
      </c>
      <c r="AN11" s="211"/>
      <c r="AO11" s="211"/>
      <c r="AT11" t="s">
        <v>301</v>
      </c>
    </row>
    <row r="12" spans="1:46" ht="15.75" customHeight="1" thickBot="1" x14ac:dyDescent="0.25">
      <c r="A12" s="25" t="s">
        <v>289</v>
      </c>
      <c r="B12" s="27">
        <v>3</v>
      </c>
      <c r="C12" s="24" t="s">
        <v>251</v>
      </c>
      <c r="D12" s="21">
        <v>1</v>
      </c>
      <c r="K12" s="221"/>
      <c r="L12" s="221"/>
      <c r="M12" s="374"/>
      <c r="N12" s="374"/>
      <c r="O12" s="25" t="s">
        <v>264</v>
      </c>
      <c r="P12" s="22">
        <v>10</v>
      </c>
      <c r="W12" s="217" t="s">
        <v>302</v>
      </c>
      <c r="X12" s="218">
        <v>11</v>
      </c>
      <c r="Y12" s="217" t="s">
        <v>302</v>
      </c>
      <c r="Z12" s="218">
        <v>11</v>
      </c>
      <c r="AA12" s="19" t="s">
        <v>303</v>
      </c>
      <c r="AB12" s="20"/>
      <c r="AD12" s="219" t="s">
        <v>304</v>
      </c>
      <c r="AE12" s="220">
        <v>11</v>
      </c>
      <c r="AL12" s="211" t="s">
        <v>305</v>
      </c>
      <c r="AM12" s="211">
        <v>5</v>
      </c>
      <c r="AN12" s="211"/>
      <c r="AO12" s="211"/>
      <c r="AT12" t="str">
        <f>IF('別表２（給付金・定額減税一体支援枠分）'!C59=0,"-","別表_事故対応")</f>
        <v>-</v>
      </c>
    </row>
    <row r="13" spans="1:46" ht="15.75" customHeight="1" thickBot="1" x14ac:dyDescent="0.25">
      <c r="A13" s="19" t="s">
        <v>306</v>
      </c>
      <c r="B13" s="26"/>
      <c r="C13" s="24" t="s">
        <v>307</v>
      </c>
      <c r="D13" s="21">
        <v>2</v>
      </c>
      <c r="K13" s="221"/>
      <c r="L13" s="221"/>
      <c r="M13" s="374"/>
      <c r="N13" s="374"/>
      <c r="W13" s="224" t="s">
        <v>308</v>
      </c>
      <c r="X13" s="218">
        <v>12</v>
      </c>
      <c r="Y13" s="224" t="s">
        <v>308</v>
      </c>
      <c r="Z13" s="218">
        <v>12</v>
      </c>
      <c r="AA13" s="24" t="s">
        <v>266</v>
      </c>
      <c r="AB13" s="21">
        <v>4</v>
      </c>
      <c r="AD13" s="219" t="s">
        <v>309</v>
      </c>
      <c r="AE13" s="220">
        <v>12</v>
      </c>
      <c r="AL13" s="211" t="s">
        <v>310</v>
      </c>
      <c r="AM13" s="211">
        <v>6</v>
      </c>
      <c r="AN13" s="211"/>
      <c r="AO13" s="211"/>
    </row>
    <row r="14" spans="1:46" ht="15.75" customHeight="1" x14ac:dyDescent="0.2">
      <c r="A14" s="24" t="s">
        <v>223</v>
      </c>
      <c r="B14">
        <v>1</v>
      </c>
      <c r="C14" s="24" t="s">
        <v>311</v>
      </c>
      <c r="D14" s="21">
        <v>3</v>
      </c>
      <c r="K14" s="221"/>
      <c r="L14" s="221"/>
      <c r="M14" s="374"/>
      <c r="N14" s="374"/>
      <c r="W14" s="225"/>
      <c r="X14" s="209"/>
      <c r="Y14" s="226" t="s">
        <v>312</v>
      </c>
      <c r="Z14" s="209"/>
      <c r="AA14" s="24" t="s">
        <v>275</v>
      </c>
      <c r="AB14" s="21">
        <v>5</v>
      </c>
      <c r="AD14" s="219" t="s">
        <v>313</v>
      </c>
      <c r="AE14" s="220">
        <v>13</v>
      </c>
      <c r="AL14" s="211" t="s">
        <v>314</v>
      </c>
      <c r="AM14" s="211">
        <v>7</v>
      </c>
      <c r="AN14" s="211"/>
      <c r="AO14" s="211"/>
      <c r="AT14" t="s">
        <v>315</v>
      </c>
    </row>
    <row r="15" spans="1:46" ht="15.75" customHeight="1" x14ac:dyDescent="0.2">
      <c r="A15" s="24" t="s">
        <v>238</v>
      </c>
      <c r="B15">
        <v>2</v>
      </c>
      <c r="C15" s="24" t="s">
        <v>316</v>
      </c>
      <c r="D15" s="21">
        <v>4</v>
      </c>
      <c r="M15" s="374"/>
      <c r="N15" s="374"/>
      <c r="W15" s="227"/>
      <c r="X15" s="218"/>
      <c r="Y15" s="217" t="s">
        <v>230</v>
      </c>
      <c r="Z15" s="218">
        <v>1</v>
      </c>
      <c r="AA15" s="24" t="s">
        <v>280</v>
      </c>
      <c r="AB15" s="21">
        <v>6</v>
      </c>
      <c r="AD15" s="228" t="s">
        <v>317</v>
      </c>
      <c r="AE15" s="220">
        <v>14</v>
      </c>
      <c r="AL15" s="211"/>
      <c r="AN15" s="211"/>
      <c r="AO15" s="211"/>
      <c r="AT15" t="e">
        <f>IF('別表２（給付金・定額減税一体支援枠分）'!#REF!=0,"-","別表_事故対応")</f>
        <v>#REF!</v>
      </c>
    </row>
    <row r="16" spans="1:46" ht="15.75" customHeight="1" thickBot="1" x14ac:dyDescent="0.25">
      <c r="A16" s="25" t="s">
        <v>289</v>
      </c>
      <c r="B16" s="27">
        <v>3</v>
      </c>
      <c r="C16" s="24" t="s">
        <v>318</v>
      </c>
      <c r="D16" s="21">
        <v>5</v>
      </c>
      <c r="M16" s="222"/>
      <c r="N16" s="222"/>
      <c r="W16" s="227"/>
      <c r="X16" s="218"/>
      <c r="Y16" s="217" t="s">
        <v>242</v>
      </c>
      <c r="Z16" s="218">
        <v>2</v>
      </c>
      <c r="AA16" s="24" t="s">
        <v>319</v>
      </c>
      <c r="AB16" s="21">
        <v>7</v>
      </c>
      <c r="AD16" s="219" t="s">
        <v>320</v>
      </c>
      <c r="AE16" s="220">
        <v>15</v>
      </c>
      <c r="AL16" s="211"/>
      <c r="AN16" s="211"/>
      <c r="AO16" s="211"/>
    </row>
    <row r="17" spans="1:46" ht="15.75" customHeight="1" x14ac:dyDescent="0.2">
      <c r="A17" s="19" t="s">
        <v>321</v>
      </c>
      <c r="B17" s="26"/>
      <c r="C17" s="24" t="s">
        <v>322</v>
      </c>
      <c r="D17" s="21">
        <v>6</v>
      </c>
      <c r="M17" s="222"/>
      <c r="N17" s="222"/>
      <c r="W17" s="227"/>
      <c r="X17" s="218"/>
      <c r="Y17" s="217" t="s">
        <v>257</v>
      </c>
      <c r="Z17" s="218">
        <v>3</v>
      </c>
      <c r="AA17" s="24" t="s">
        <v>323</v>
      </c>
      <c r="AB17" s="21">
        <v>8</v>
      </c>
      <c r="AD17" s="219" t="s">
        <v>324</v>
      </c>
      <c r="AE17" s="220">
        <v>16</v>
      </c>
      <c r="AL17" s="211"/>
      <c r="AN17" s="211"/>
      <c r="AO17" s="211"/>
      <c r="AT17" t="s">
        <v>325</v>
      </c>
    </row>
    <row r="18" spans="1:46" ht="15.75" customHeight="1" thickBot="1" x14ac:dyDescent="0.25">
      <c r="A18" s="24" t="s">
        <v>223</v>
      </c>
      <c r="B18">
        <v>1</v>
      </c>
      <c r="C18" s="25" t="s">
        <v>326</v>
      </c>
      <c r="D18" s="22">
        <v>7</v>
      </c>
      <c r="M18" s="222"/>
      <c r="N18" s="222"/>
      <c r="W18" s="227"/>
      <c r="X18" s="218"/>
      <c r="Y18" s="217" t="s">
        <v>265</v>
      </c>
      <c r="Z18" s="218">
        <v>4</v>
      </c>
      <c r="AA18" s="25" t="s">
        <v>327</v>
      </c>
      <c r="AB18" s="22">
        <v>9</v>
      </c>
      <c r="AD18" s="219" t="s">
        <v>328</v>
      </c>
      <c r="AE18" s="220">
        <v>17</v>
      </c>
      <c r="AL18" s="211"/>
      <c r="AN18" s="211"/>
      <c r="AO18" s="211"/>
    </row>
    <row r="19" spans="1:46" ht="15.75" customHeight="1" x14ac:dyDescent="0.2">
      <c r="A19" s="24" t="s">
        <v>329</v>
      </c>
      <c r="B19">
        <v>2</v>
      </c>
      <c r="C19" s="19" t="s">
        <v>330</v>
      </c>
      <c r="D19" s="20"/>
      <c r="M19" s="222"/>
      <c r="N19" s="222"/>
      <c r="W19" s="227"/>
      <c r="X19" s="218"/>
      <c r="Y19" s="217" t="s">
        <v>274</v>
      </c>
      <c r="Z19" s="218">
        <v>5</v>
      </c>
      <c r="AD19" s="219" t="s">
        <v>331</v>
      </c>
      <c r="AE19" s="220">
        <v>18</v>
      </c>
      <c r="AL19" s="211"/>
      <c r="AN19" s="211"/>
      <c r="AO19" s="211"/>
    </row>
    <row r="20" spans="1:46" ht="15.75" customHeight="1" thickBot="1" x14ac:dyDescent="0.25">
      <c r="A20" s="25" t="s">
        <v>332</v>
      </c>
      <c r="B20" s="27">
        <v>3</v>
      </c>
      <c r="C20" s="24" t="s">
        <v>251</v>
      </c>
      <c r="D20" s="21">
        <v>1</v>
      </c>
      <c r="M20" s="222"/>
      <c r="N20" s="222"/>
      <c r="W20" s="227"/>
      <c r="X20" s="218"/>
      <c r="Y20" s="217" t="s">
        <v>279</v>
      </c>
      <c r="Z20" s="218">
        <v>6</v>
      </c>
      <c r="AD20" s="219" t="s">
        <v>333</v>
      </c>
      <c r="AE20" s="220">
        <v>19</v>
      </c>
      <c r="AL20" s="211"/>
      <c r="AN20" s="211"/>
      <c r="AO20" s="211"/>
    </row>
    <row r="21" spans="1:46" ht="15.75" customHeight="1" x14ac:dyDescent="0.2">
      <c r="A21" s="19" t="s">
        <v>334</v>
      </c>
      <c r="B21" s="20"/>
      <c r="C21" s="24" t="s">
        <v>307</v>
      </c>
      <c r="D21" s="21">
        <v>2</v>
      </c>
      <c r="M21" s="222"/>
      <c r="N21" s="222"/>
      <c r="W21" s="227"/>
      <c r="X21" s="218"/>
      <c r="Y21" s="217" t="s">
        <v>286</v>
      </c>
      <c r="Z21" s="218">
        <v>7</v>
      </c>
      <c r="AD21" s="219" t="s">
        <v>335</v>
      </c>
      <c r="AE21" s="220">
        <v>20</v>
      </c>
    </row>
    <row r="22" spans="1:46" ht="15.75" customHeight="1" thickBot="1" x14ac:dyDescent="0.25">
      <c r="A22" s="24" t="s">
        <v>336</v>
      </c>
      <c r="B22" s="21">
        <v>4</v>
      </c>
      <c r="C22" s="25" t="s">
        <v>316</v>
      </c>
      <c r="D22" s="22">
        <v>4</v>
      </c>
      <c r="M22" s="222"/>
      <c r="N22" s="222"/>
      <c r="W22" s="227"/>
      <c r="X22" s="218"/>
      <c r="Y22" s="217" t="s">
        <v>292</v>
      </c>
      <c r="Z22" s="218">
        <v>8</v>
      </c>
      <c r="AD22" s="219" t="s">
        <v>337</v>
      </c>
      <c r="AE22" s="220">
        <v>21</v>
      </c>
    </row>
    <row r="23" spans="1:46" ht="15.75" customHeight="1" x14ac:dyDescent="0.2">
      <c r="A23" s="19" t="s">
        <v>338</v>
      </c>
      <c r="B23" s="20"/>
      <c r="C23" s="26" t="s">
        <v>339</v>
      </c>
      <c r="D23" s="20"/>
      <c r="M23" s="222"/>
      <c r="N23" s="222"/>
      <c r="W23" s="227"/>
      <c r="X23" s="218"/>
      <c r="Y23" s="217" t="s">
        <v>296</v>
      </c>
      <c r="Z23" s="218">
        <v>9</v>
      </c>
      <c r="AD23" s="219" t="s">
        <v>340</v>
      </c>
      <c r="AE23" s="220">
        <v>22</v>
      </c>
    </row>
    <row r="24" spans="1:46" ht="15.75" customHeight="1" thickBot="1" x14ac:dyDescent="0.25">
      <c r="A24" s="24" t="s">
        <v>223</v>
      </c>
      <c r="B24" s="21">
        <v>1</v>
      </c>
      <c r="C24" s="27" t="s">
        <v>311</v>
      </c>
      <c r="D24" s="22">
        <v>3</v>
      </c>
      <c r="M24" s="222"/>
      <c r="N24" s="222"/>
      <c r="W24" s="227"/>
      <c r="X24" s="218"/>
      <c r="Y24" s="217" t="s">
        <v>299</v>
      </c>
      <c r="Z24" s="218">
        <v>10</v>
      </c>
      <c r="AD24" s="219" t="s">
        <v>341</v>
      </c>
      <c r="AE24" s="220">
        <v>23</v>
      </c>
    </row>
    <row r="25" spans="1:46" ht="15.75" customHeight="1" x14ac:dyDescent="0.2">
      <c r="A25" s="24" t="s">
        <v>336</v>
      </c>
      <c r="B25" s="21">
        <v>4</v>
      </c>
      <c r="C25" s="26" t="s">
        <v>342</v>
      </c>
      <c r="D25" s="20"/>
      <c r="M25" s="222"/>
      <c r="N25" s="222"/>
      <c r="W25" s="227"/>
      <c r="X25" s="218"/>
      <c r="Y25" s="217" t="s">
        <v>302</v>
      </c>
      <c r="Z25" s="218">
        <v>11</v>
      </c>
      <c r="AD25" s="219" t="s">
        <v>343</v>
      </c>
      <c r="AE25" s="220">
        <v>24</v>
      </c>
    </row>
    <row r="26" spans="1:46" ht="15.75" customHeight="1" thickBot="1" x14ac:dyDescent="0.25">
      <c r="A26" s="24"/>
      <c r="B26" s="21"/>
      <c r="C26" t="s">
        <v>284</v>
      </c>
      <c r="D26" s="21">
        <v>5</v>
      </c>
      <c r="M26" s="222"/>
      <c r="N26" s="222"/>
      <c r="W26" s="227"/>
      <c r="X26" s="218"/>
      <c r="Y26" s="217" t="s">
        <v>308</v>
      </c>
      <c r="Z26" s="218">
        <v>12</v>
      </c>
      <c r="AD26" s="219" t="s">
        <v>344</v>
      </c>
      <c r="AE26" s="220">
        <v>25</v>
      </c>
      <c r="AL26" s="211" t="s">
        <v>345</v>
      </c>
    </row>
    <row r="27" spans="1:46" ht="15.75" customHeight="1" thickBot="1" x14ac:dyDescent="0.25">
      <c r="A27" s="19" t="s">
        <v>346</v>
      </c>
      <c r="B27" s="20"/>
      <c r="C27" t="s">
        <v>347</v>
      </c>
      <c r="D27" s="21">
        <v>6</v>
      </c>
      <c r="M27" s="222"/>
      <c r="N27" s="222"/>
      <c r="W27" s="227"/>
      <c r="X27" s="218"/>
      <c r="Y27" s="224" t="s">
        <v>313</v>
      </c>
      <c r="Z27" s="231">
        <v>13</v>
      </c>
      <c r="AD27" s="219" t="s">
        <v>348</v>
      </c>
      <c r="AE27" s="220">
        <v>26</v>
      </c>
      <c r="AL27" t="s">
        <v>234</v>
      </c>
      <c r="AM27">
        <v>1</v>
      </c>
    </row>
    <row r="28" spans="1:46" ht="15.75" customHeight="1" thickBot="1" x14ac:dyDescent="0.25">
      <c r="A28" s="24" t="s">
        <v>223</v>
      </c>
      <c r="B28" s="21">
        <v>1</v>
      </c>
      <c r="C28" s="27" t="s">
        <v>326</v>
      </c>
      <c r="D28" s="22">
        <v>7</v>
      </c>
      <c r="M28" s="222"/>
      <c r="N28" s="222"/>
      <c r="W28" s="232" t="s">
        <v>349</v>
      </c>
      <c r="X28" s="299"/>
      <c r="Y28" s="364" t="s">
        <v>350</v>
      </c>
      <c r="Z28" s="20"/>
      <c r="AD28" s="219" t="s">
        <v>351</v>
      </c>
      <c r="AE28" s="220">
        <v>27</v>
      </c>
      <c r="AL28" t="s">
        <v>246</v>
      </c>
      <c r="AM28">
        <v>2</v>
      </c>
    </row>
    <row r="29" spans="1:46" ht="15.75" customHeight="1" x14ac:dyDescent="0.2">
      <c r="A29" s="24" t="s">
        <v>329</v>
      </c>
      <c r="B29" s="21">
        <v>2</v>
      </c>
      <c r="C29" s="26" t="s">
        <v>352</v>
      </c>
      <c r="D29" s="20"/>
      <c r="M29" s="222"/>
      <c r="N29" s="222"/>
      <c r="W29" s="191" t="s">
        <v>296</v>
      </c>
      <c r="X29" s="218">
        <v>9</v>
      </c>
      <c r="Y29" s="74" t="s">
        <v>300</v>
      </c>
      <c r="Z29" s="218">
        <v>10</v>
      </c>
      <c r="AD29" s="219" t="s">
        <v>353</v>
      </c>
      <c r="AE29" s="220">
        <v>28</v>
      </c>
      <c r="AL29" t="s">
        <v>260</v>
      </c>
      <c r="AM29">
        <v>3</v>
      </c>
    </row>
    <row r="30" spans="1:46" ht="15.75" customHeight="1" x14ac:dyDescent="0.2">
      <c r="A30" s="24" t="s">
        <v>332</v>
      </c>
      <c r="B30" s="21">
        <v>3</v>
      </c>
      <c r="C30" t="s">
        <v>284</v>
      </c>
      <c r="D30" s="21">
        <v>5</v>
      </c>
      <c r="M30" s="222"/>
      <c r="N30" s="222"/>
      <c r="W30" s="217" t="s">
        <v>300</v>
      </c>
      <c r="X30" s="218">
        <v>10</v>
      </c>
      <c r="Y30" s="227" t="s">
        <v>304</v>
      </c>
      <c r="Z30" s="218">
        <v>11</v>
      </c>
      <c r="AD30" s="219" t="s">
        <v>354</v>
      </c>
      <c r="AE30" s="220">
        <v>29</v>
      </c>
      <c r="AL30" t="s">
        <v>268</v>
      </c>
      <c r="AM30">
        <v>4</v>
      </c>
    </row>
    <row r="31" spans="1:46" ht="15.75" customHeight="1" thickBot="1" x14ac:dyDescent="0.25">
      <c r="A31" s="24" t="s">
        <v>355</v>
      </c>
      <c r="B31" s="21">
        <v>5</v>
      </c>
      <c r="C31" s="27" t="s">
        <v>322</v>
      </c>
      <c r="D31" s="22">
        <v>6</v>
      </c>
      <c r="M31" s="222"/>
      <c r="N31" s="222"/>
      <c r="W31" s="217" t="s">
        <v>304</v>
      </c>
      <c r="X31" s="218">
        <v>11</v>
      </c>
      <c r="Y31" s="227" t="s">
        <v>309</v>
      </c>
      <c r="Z31" s="218">
        <v>12</v>
      </c>
      <c r="AD31" s="219" t="s">
        <v>356</v>
      </c>
      <c r="AE31" s="220">
        <v>30</v>
      </c>
      <c r="AL31" t="s">
        <v>305</v>
      </c>
      <c r="AM31">
        <v>5</v>
      </c>
    </row>
    <row r="32" spans="1:46" ht="15.75" customHeight="1" x14ac:dyDescent="0.2">
      <c r="A32" s="24" t="s">
        <v>357</v>
      </c>
      <c r="B32" s="21">
        <v>6</v>
      </c>
      <c r="C32" s="26" t="s">
        <v>358</v>
      </c>
      <c r="D32" s="20"/>
      <c r="M32" s="222"/>
      <c r="N32" s="222"/>
      <c r="W32" s="217" t="s">
        <v>309</v>
      </c>
      <c r="X32" s="218">
        <v>12</v>
      </c>
      <c r="Y32" s="227" t="s">
        <v>317</v>
      </c>
      <c r="Z32" s="218">
        <v>14</v>
      </c>
      <c r="AD32" s="219" t="s">
        <v>359</v>
      </c>
      <c r="AE32" s="220">
        <v>31</v>
      </c>
      <c r="AL32" t="s">
        <v>310</v>
      </c>
      <c r="AM32">
        <v>6</v>
      </c>
    </row>
    <row r="33" spans="1:39" ht="15.75" customHeight="1" thickBot="1" x14ac:dyDescent="0.25">
      <c r="A33" s="25" t="s">
        <v>360</v>
      </c>
      <c r="B33" s="22">
        <v>7</v>
      </c>
      <c r="C33" s="27" t="s">
        <v>284</v>
      </c>
      <c r="D33" s="22">
        <v>5</v>
      </c>
      <c r="M33" s="222"/>
      <c r="N33" s="222"/>
      <c r="W33" s="217" t="s">
        <v>317</v>
      </c>
      <c r="X33" s="186">
        <v>14</v>
      </c>
      <c r="Y33" s="227" t="s">
        <v>320</v>
      </c>
      <c r="Z33" s="218">
        <v>15</v>
      </c>
      <c r="AD33" s="219" t="s">
        <v>361</v>
      </c>
      <c r="AE33" s="220">
        <v>32</v>
      </c>
      <c r="AL33" t="s">
        <v>314</v>
      </c>
      <c r="AM33">
        <v>7</v>
      </c>
    </row>
    <row r="34" spans="1:39" ht="15.75" customHeight="1" thickBot="1" x14ac:dyDescent="0.25">
      <c r="W34" s="358" t="s">
        <v>320</v>
      </c>
      <c r="X34" s="231">
        <v>15</v>
      </c>
      <c r="Y34" s="365" t="s">
        <v>324</v>
      </c>
      <c r="Z34" s="231">
        <v>16</v>
      </c>
      <c r="AD34" s="219" t="s">
        <v>362</v>
      </c>
      <c r="AE34" s="220">
        <v>33</v>
      </c>
      <c r="AL34" t="s">
        <v>363</v>
      </c>
      <c r="AM34">
        <v>8</v>
      </c>
    </row>
    <row r="35" spans="1:39" ht="15.75" customHeight="1" x14ac:dyDescent="0.2">
      <c r="W35" s="232" t="s">
        <v>364</v>
      </c>
      <c r="X35" s="299"/>
      <c r="Y35" s="232" t="s">
        <v>365</v>
      </c>
      <c r="Z35" s="300"/>
      <c r="AD35" s="219" t="s">
        <v>366</v>
      </c>
      <c r="AE35" s="220">
        <v>34</v>
      </c>
      <c r="AL35" t="s">
        <v>367</v>
      </c>
      <c r="AM35">
        <v>9</v>
      </c>
    </row>
    <row r="36" spans="1:39" ht="15.75" customHeight="1" x14ac:dyDescent="0.2">
      <c r="W36" s="191" t="s">
        <v>317</v>
      </c>
      <c r="X36" s="218">
        <v>14</v>
      </c>
      <c r="Y36" s="217" t="s">
        <v>317</v>
      </c>
      <c r="Z36" s="218">
        <v>14</v>
      </c>
      <c r="AD36" s="219" t="s">
        <v>368</v>
      </c>
      <c r="AE36" s="220">
        <v>35</v>
      </c>
      <c r="AL36" t="s">
        <v>369</v>
      </c>
      <c r="AM36">
        <v>10</v>
      </c>
    </row>
    <row r="37" spans="1:39" ht="15.75" customHeight="1" x14ac:dyDescent="0.2">
      <c r="W37" s="217" t="s">
        <v>320</v>
      </c>
      <c r="X37" s="218">
        <v>15</v>
      </c>
      <c r="Y37" s="217" t="s">
        <v>320</v>
      </c>
      <c r="Z37" s="218">
        <v>15</v>
      </c>
      <c r="AD37" s="219" t="s">
        <v>370</v>
      </c>
      <c r="AE37" s="220">
        <v>36</v>
      </c>
      <c r="AL37" t="s">
        <v>371</v>
      </c>
      <c r="AM37">
        <v>11</v>
      </c>
    </row>
    <row r="38" spans="1:39" ht="15.75" customHeight="1" x14ac:dyDescent="0.2">
      <c r="W38" s="217" t="s">
        <v>324</v>
      </c>
      <c r="X38" s="218">
        <v>16</v>
      </c>
      <c r="Y38" s="217" t="s">
        <v>324</v>
      </c>
      <c r="Z38" s="218">
        <v>16</v>
      </c>
      <c r="AD38" s="219" t="s">
        <v>372</v>
      </c>
      <c r="AE38" s="220">
        <v>37</v>
      </c>
      <c r="AL38" t="s">
        <v>373</v>
      </c>
      <c r="AM38">
        <v>12</v>
      </c>
    </row>
    <row r="39" spans="1:39" ht="15.75" customHeight="1" x14ac:dyDescent="0.2">
      <c r="W39" s="217" t="s">
        <v>328</v>
      </c>
      <c r="X39" s="218">
        <v>17</v>
      </c>
      <c r="Y39" s="217" t="s">
        <v>328</v>
      </c>
      <c r="Z39" s="218">
        <v>17</v>
      </c>
      <c r="AD39" s="219" t="s">
        <v>374</v>
      </c>
      <c r="AE39" s="220">
        <v>38</v>
      </c>
      <c r="AL39" t="s">
        <v>375</v>
      </c>
      <c r="AM39">
        <v>13</v>
      </c>
    </row>
    <row r="40" spans="1:39" ht="15.75" customHeight="1" thickBot="1" x14ac:dyDescent="0.25">
      <c r="C40" s="233" t="s">
        <v>251</v>
      </c>
      <c r="D40" s="233">
        <v>1</v>
      </c>
      <c r="W40" s="217" t="s">
        <v>331</v>
      </c>
      <c r="X40" s="218">
        <v>18</v>
      </c>
      <c r="Y40" s="217" t="s">
        <v>331</v>
      </c>
      <c r="Z40" s="218">
        <v>18</v>
      </c>
      <c r="AD40" s="229" t="s">
        <v>376</v>
      </c>
      <c r="AE40" s="230">
        <v>39</v>
      </c>
    </row>
    <row r="41" spans="1:39" ht="15.75" customHeight="1" x14ac:dyDescent="0.2">
      <c r="C41" s="233" t="s">
        <v>307</v>
      </c>
      <c r="D41" s="233">
        <v>2</v>
      </c>
      <c r="W41" s="217" t="s">
        <v>333</v>
      </c>
      <c r="X41" s="218">
        <v>19</v>
      </c>
      <c r="Y41" s="217" t="s">
        <v>333</v>
      </c>
      <c r="Z41" s="218">
        <v>19</v>
      </c>
    </row>
    <row r="42" spans="1:39" ht="15.75" customHeight="1" x14ac:dyDescent="0.2">
      <c r="C42" s="233" t="s">
        <v>311</v>
      </c>
      <c r="D42" s="233">
        <v>3</v>
      </c>
      <c r="W42" s="217" t="s">
        <v>335</v>
      </c>
      <c r="X42" s="218">
        <v>20</v>
      </c>
      <c r="Y42" s="217" t="s">
        <v>335</v>
      </c>
      <c r="Z42" s="218">
        <v>20</v>
      </c>
      <c r="AL42" s="211" t="s">
        <v>377</v>
      </c>
    </row>
    <row r="43" spans="1:39" ht="15.75" customHeight="1" x14ac:dyDescent="0.2">
      <c r="C43" s="233" t="s">
        <v>262</v>
      </c>
      <c r="D43" s="233">
        <v>4</v>
      </c>
      <c r="W43" s="217" t="s">
        <v>337</v>
      </c>
      <c r="X43" s="218">
        <v>21</v>
      </c>
      <c r="Y43" s="217" t="s">
        <v>337</v>
      </c>
      <c r="Z43" s="218">
        <v>21</v>
      </c>
      <c r="AL43" t="s">
        <v>375</v>
      </c>
      <c r="AM43">
        <v>13</v>
      </c>
    </row>
    <row r="44" spans="1:39" ht="15.75" customHeight="1" x14ac:dyDescent="0.2">
      <c r="C44" s="233" t="s">
        <v>284</v>
      </c>
      <c r="D44" s="233">
        <v>5</v>
      </c>
      <c r="W44" s="217" t="s">
        <v>340</v>
      </c>
      <c r="X44" s="218">
        <v>22</v>
      </c>
      <c r="Y44" s="217" t="s">
        <v>340</v>
      </c>
      <c r="Z44" s="218">
        <v>22</v>
      </c>
      <c r="AL44" t="s">
        <v>378</v>
      </c>
      <c r="AM44">
        <v>14</v>
      </c>
    </row>
    <row r="45" spans="1:39" x14ac:dyDescent="0.2">
      <c r="C45" s="233" t="s">
        <v>347</v>
      </c>
      <c r="D45" s="233">
        <v>6</v>
      </c>
      <c r="W45" s="191" t="s">
        <v>379</v>
      </c>
      <c r="X45" s="218">
        <v>23</v>
      </c>
      <c r="Y45" s="217" t="s">
        <v>379</v>
      </c>
      <c r="Z45" s="218">
        <v>23</v>
      </c>
      <c r="AL45" t="s">
        <v>380</v>
      </c>
      <c r="AM45">
        <v>15</v>
      </c>
    </row>
    <row r="46" spans="1:39" x14ac:dyDescent="0.2">
      <c r="C46" s="233" t="s">
        <v>381</v>
      </c>
      <c r="D46" s="233">
        <v>7</v>
      </c>
      <c r="W46" s="217" t="s">
        <v>382</v>
      </c>
      <c r="X46" s="218">
        <v>24</v>
      </c>
      <c r="Y46" s="217" t="s">
        <v>382</v>
      </c>
      <c r="Z46" s="218">
        <v>24</v>
      </c>
      <c r="AL46" t="s">
        <v>383</v>
      </c>
      <c r="AM46">
        <v>16</v>
      </c>
    </row>
    <row r="47" spans="1:39" ht="13.5" thickBot="1" x14ac:dyDescent="0.25">
      <c r="C47" s="233" t="s">
        <v>294</v>
      </c>
      <c r="D47" s="233">
        <v>8</v>
      </c>
      <c r="W47" s="224" t="s">
        <v>384</v>
      </c>
      <c r="X47" s="231">
        <v>25</v>
      </c>
      <c r="Y47" s="224" t="s">
        <v>384</v>
      </c>
      <c r="Z47" s="231">
        <v>25</v>
      </c>
    </row>
    <row r="48" spans="1:39" ht="16.5" x14ac:dyDescent="0.2">
      <c r="W48" s="34"/>
      <c r="X48" s="34"/>
      <c r="Y48" s="226" t="s">
        <v>385</v>
      </c>
      <c r="Z48" s="356"/>
    </row>
    <row r="49" spans="23:26" ht="16.5" x14ac:dyDescent="0.2">
      <c r="W49" s="34"/>
      <c r="X49" s="34"/>
      <c r="Y49" s="217" t="s">
        <v>317</v>
      </c>
      <c r="Z49" s="218">
        <v>14</v>
      </c>
    </row>
    <row r="50" spans="23:26" ht="16.5" x14ac:dyDescent="0.2">
      <c r="W50" s="34"/>
      <c r="X50" s="34"/>
      <c r="Y50" s="217" t="s">
        <v>320</v>
      </c>
      <c r="Z50" s="218">
        <v>15</v>
      </c>
    </row>
    <row r="51" spans="23:26" ht="16.5" x14ac:dyDescent="0.2">
      <c r="W51" s="34"/>
      <c r="X51" s="34"/>
      <c r="Y51" s="217" t="s">
        <v>324</v>
      </c>
      <c r="Z51" s="218">
        <v>16</v>
      </c>
    </row>
    <row r="52" spans="23:26" ht="16.5" x14ac:dyDescent="0.2">
      <c r="W52" s="34"/>
      <c r="X52" s="34"/>
      <c r="Y52" s="217" t="s">
        <v>328</v>
      </c>
      <c r="Z52" s="218">
        <v>17</v>
      </c>
    </row>
    <row r="53" spans="23:26" ht="16.5" x14ac:dyDescent="0.2">
      <c r="W53" s="34"/>
      <c r="X53" s="34"/>
      <c r="Y53" s="191" t="s">
        <v>331</v>
      </c>
      <c r="Z53" s="186">
        <v>18</v>
      </c>
    </row>
    <row r="54" spans="23:26" ht="16.5" x14ac:dyDescent="0.2">
      <c r="W54" s="34"/>
      <c r="X54" s="34"/>
      <c r="Y54" s="191" t="s">
        <v>333</v>
      </c>
      <c r="Z54" s="186">
        <v>19</v>
      </c>
    </row>
    <row r="55" spans="23:26" ht="16.5" x14ac:dyDescent="0.2">
      <c r="W55" s="34"/>
      <c r="X55" s="34"/>
      <c r="Y55" s="191" t="s">
        <v>335</v>
      </c>
      <c r="Z55" s="186">
        <v>20</v>
      </c>
    </row>
    <row r="56" spans="23:26" ht="16.5" x14ac:dyDescent="0.2">
      <c r="W56" s="34"/>
      <c r="X56" s="34"/>
      <c r="Y56" s="191" t="s">
        <v>337</v>
      </c>
      <c r="Z56" s="186">
        <v>21</v>
      </c>
    </row>
    <row r="57" spans="23:26" ht="16.5" x14ac:dyDescent="0.2">
      <c r="W57" s="34"/>
      <c r="X57" s="34"/>
      <c r="Y57" s="191" t="s">
        <v>340</v>
      </c>
      <c r="Z57" s="186">
        <v>22</v>
      </c>
    </row>
    <row r="58" spans="23:26" ht="16.5" x14ac:dyDescent="0.2">
      <c r="W58" s="34"/>
      <c r="X58" s="34"/>
      <c r="Y58" s="191" t="s">
        <v>379</v>
      </c>
      <c r="Z58" s="186">
        <v>23</v>
      </c>
    </row>
    <row r="59" spans="23:26" x14ac:dyDescent="0.2">
      <c r="Y59" s="191" t="s">
        <v>382</v>
      </c>
      <c r="Z59" s="186">
        <v>24</v>
      </c>
    </row>
    <row r="60" spans="23:26" x14ac:dyDescent="0.2">
      <c r="Y60" s="191" t="s">
        <v>384</v>
      </c>
      <c r="Z60" s="186">
        <v>25</v>
      </c>
    </row>
    <row r="61" spans="23:26" ht="13.5" thickBot="1" x14ac:dyDescent="0.25">
      <c r="Y61" s="25" t="s">
        <v>386</v>
      </c>
      <c r="Z61" s="357">
        <v>26</v>
      </c>
    </row>
    <row r="62" spans="23:26" x14ac:dyDescent="0.2">
      <c r="W62" s="19" t="s">
        <v>387</v>
      </c>
      <c r="X62" s="20"/>
      <c r="Y62" s="19" t="s">
        <v>388</v>
      </c>
      <c r="Z62" s="20"/>
    </row>
    <row r="63" spans="23:26" x14ac:dyDescent="0.2">
      <c r="W63" s="191" t="s">
        <v>296</v>
      </c>
      <c r="X63" s="186">
        <v>9</v>
      </c>
      <c r="Y63" s="24" t="s">
        <v>317</v>
      </c>
      <c r="Z63" s="21">
        <v>14</v>
      </c>
    </row>
    <row r="64" spans="23:26" x14ac:dyDescent="0.2">
      <c r="W64" s="191" t="s">
        <v>300</v>
      </c>
      <c r="X64" s="186">
        <v>10</v>
      </c>
      <c r="Y64" s="24" t="s">
        <v>320</v>
      </c>
      <c r="Z64" s="21">
        <v>15</v>
      </c>
    </row>
    <row r="65" spans="23:26" x14ac:dyDescent="0.2">
      <c r="W65" s="191" t="s">
        <v>304</v>
      </c>
      <c r="X65" s="186">
        <v>11</v>
      </c>
      <c r="Y65" s="24" t="s">
        <v>324</v>
      </c>
      <c r="Z65" s="21">
        <v>16</v>
      </c>
    </row>
    <row r="66" spans="23:26" x14ac:dyDescent="0.2">
      <c r="W66" s="191" t="s">
        <v>309</v>
      </c>
      <c r="X66" s="186">
        <v>12</v>
      </c>
      <c r="Y66" s="24" t="s">
        <v>328</v>
      </c>
      <c r="Z66" s="21">
        <v>17</v>
      </c>
    </row>
    <row r="67" spans="23:26" x14ac:dyDescent="0.2">
      <c r="W67" s="191" t="s">
        <v>317</v>
      </c>
      <c r="X67" s="186">
        <v>14</v>
      </c>
      <c r="Y67" s="24" t="s">
        <v>331</v>
      </c>
      <c r="Z67" s="21">
        <v>18</v>
      </c>
    </row>
    <row r="68" spans="23:26" x14ac:dyDescent="0.2">
      <c r="W68" s="191" t="s">
        <v>320</v>
      </c>
      <c r="X68" s="186">
        <v>15</v>
      </c>
      <c r="Y68" s="24" t="s">
        <v>333</v>
      </c>
      <c r="Z68" s="21">
        <v>19</v>
      </c>
    </row>
    <row r="69" spans="23:26" x14ac:dyDescent="0.2">
      <c r="W69" s="191" t="s">
        <v>324</v>
      </c>
      <c r="X69" s="186">
        <v>16</v>
      </c>
      <c r="Y69" s="24" t="s">
        <v>335</v>
      </c>
      <c r="Z69" s="21">
        <v>20</v>
      </c>
    </row>
    <row r="70" spans="23:26" x14ac:dyDescent="0.2">
      <c r="W70" s="191" t="s">
        <v>328</v>
      </c>
      <c r="X70" s="186">
        <v>17</v>
      </c>
      <c r="Y70" s="24" t="s">
        <v>337</v>
      </c>
      <c r="Z70" s="21">
        <v>21</v>
      </c>
    </row>
    <row r="71" spans="23:26" x14ac:dyDescent="0.2">
      <c r="W71" s="191" t="s">
        <v>331</v>
      </c>
      <c r="X71" s="186">
        <v>18</v>
      </c>
      <c r="Y71" s="24" t="s">
        <v>340</v>
      </c>
      <c r="Z71" s="21">
        <v>22</v>
      </c>
    </row>
    <row r="72" spans="23:26" x14ac:dyDescent="0.2">
      <c r="W72" s="191" t="s">
        <v>333</v>
      </c>
      <c r="X72" s="186">
        <v>19</v>
      </c>
      <c r="Y72" s="24" t="s">
        <v>379</v>
      </c>
      <c r="Z72" s="21">
        <v>23</v>
      </c>
    </row>
    <row r="73" spans="23:26" x14ac:dyDescent="0.2">
      <c r="W73" s="191" t="s">
        <v>335</v>
      </c>
      <c r="X73" s="186">
        <v>20</v>
      </c>
      <c r="Y73" s="24" t="s">
        <v>382</v>
      </c>
      <c r="Z73" s="21">
        <v>24</v>
      </c>
    </row>
    <row r="74" spans="23:26" ht="13.5" thickBot="1" x14ac:dyDescent="0.25">
      <c r="W74" s="191" t="s">
        <v>337</v>
      </c>
      <c r="X74" s="186">
        <v>21</v>
      </c>
      <c r="Y74" s="25" t="s">
        <v>384</v>
      </c>
      <c r="Z74" s="22">
        <v>25</v>
      </c>
    </row>
    <row r="75" spans="23:26" x14ac:dyDescent="0.2">
      <c r="W75" s="191" t="s">
        <v>340</v>
      </c>
      <c r="X75" s="186">
        <v>22</v>
      </c>
    </row>
    <row r="76" spans="23:26" x14ac:dyDescent="0.2">
      <c r="W76" s="191" t="s">
        <v>379</v>
      </c>
      <c r="X76" s="186">
        <v>23</v>
      </c>
    </row>
    <row r="77" spans="23:26" x14ac:dyDescent="0.2">
      <c r="W77" s="191" t="s">
        <v>382</v>
      </c>
      <c r="X77" s="186">
        <v>24</v>
      </c>
    </row>
    <row r="78" spans="23:26" ht="13.5" thickBot="1" x14ac:dyDescent="0.25">
      <c r="W78" s="358" t="s">
        <v>384</v>
      </c>
      <c r="X78" s="357">
        <v>25</v>
      </c>
    </row>
    <row r="79" spans="23:26" x14ac:dyDescent="0.2">
      <c r="W79" s="19" t="s">
        <v>389</v>
      </c>
      <c r="X79" s="20"/>
      <c r="Y79" s="19" t="s">
        <v>390</v>
      </c>
      <c r="Z79" s="20"/>
    </row>
    <row r="80" spans="23:26" x14ac:dyDescent="0.2">
      <c r="W80" s="24" t="s">
        <v>296</v>
      </c>
      <c r="X80" s="21">
        <v>9</v>
      </c>
      <c r="Y80" s="24" t="s">
        <v>317</v>
      </c>
      <c r="Z80" s="21">
        <v>14</v>
      </c>
    </row>
    <row r="81" spans="23:26" x14ac:dyDescent="0.2">
      <c r="W81" s="24" t="s">
        <v>300</v>
      </c>
      <c r="X81" s="21">
        <v>10</v>
      </c>
      <c r="Y81" s="24" t="s">
        <v>320</v>
      </c>
      <c r="Z81" s="21">
        <v>15</v>
      </c>
    </row>
    <row r="82" spans="23:26" x14ac:dyDescent="0.2">
      <c r="W82" s="24" t="s">
        <v>304</v>
      </c>
      <c r="X82" s="21">
        <v>11</v>
      </c>
      <c r="Y82" s="24" t="s">
        <v>324</v>
      </c>
      <c r="Z82" s="21">
        <v>16</v>
      </c>
    </row>
    <row r="83" spans="23:26" x14ac:dyDescent="0.2">
      <c r="W83" s="24" t="s">
        <v>309</v>
      </c>
      <c r="X83" s="21">
        <v>12</v>
      </c>
      <c r="Y83" s="24" t="s">
        <v>328</v>
      </c>
      <c r="Z83" s="21">
        <v>17</v>
      </c>
    </row>
    <row r="84" spans="23:26" x14ac:dyDescent="0.2">
      <c r="W84" s="24" t="s">
        <v>317</v>
      </c>
      <c r="X84" s="21">
        <v>14</v>
      </c>
      <c r="Y84" s="24" t="s">
        <v>331</v>
      </c>
      <c r="Z84" s="21">
        <v>18</v>
      </c>
    </row>
    <row r="85" spans="23:26" x14ac:dyDescent="0.2">
      <c r="W85" s="24" t="s">
        <v>320</v>
      </c>
      <c r="X85" s="21">
        <v>15</v>
      </c>
      <c r="Y85" s="24" t="s">
        <v>333</v>
      </c>
      <c r="Z85" s="21">
        <v>19</v>
      </c>
    </row>
    <row r="86" spans="23:26" x14ac:dyDescent="0.2">
      <c r="W86" s="24" t="s">
        <v>324</v>
      </c>
      <c r="X86" s="21">
        <v>16</v>
      </c>
      <c r="Y86" s="24" t="s">
        <v>335</v>
      </c>
      <c r="Z86" s="21">
        <v>20</v>
      </c>
    </row>
    <row r="87" spans="23:26" x14ac:dyDescent="0.2">
      <c r="W87" s="24" t="s">
        <v>328</v>
      </c>
      <c r="X87" s="21">
        <v>17</v>
      </c>
      <c r="Y87" s="24" t="s">
        <v>337</v>
      </c>
      <c r="Z87" s="21">
        <v>21</v>
      </c>
    </row>
    <row r="88" spans="23:26" x14ac:dyDescent="0.2">
      <c r="W88" s="24" t="s">
        <v>331</v>
      </c>
      <c r="X88" s="21">
        <v>18</v>
      </c>
      <c r="Y88" s="24" t="s">
        <v>340</v>
      </c>
      <c r="Z88" s="21">
        <v>22</v>
      </c>
    </row>
    <row r="89" spans="23:26" x14ac:dyDescent="0.2">
      <c r="W89" s="24" t="s">
        <v>333</v>
      </c>
      <c r="X89" s="21">
        <v>19</v>
      </c>
      <c r="Y89" s="24" t="s">
        <v>379</v>
      </c>
      <c r="Z89" s="21">
        <v>23</v>
      </c>
    </row>
    <row r="90" spans="23:26" x14ac:dyDescent="0.2">
      <c r="W90" s="24" t="s">
        <v>335</v>
      </c>
      <c r="X90" s="21">
        <v>20</v>
      </c>
      <c r="Y90" s="24" t="s">
        <v>382</v>
      </c>
      <c r="Z90" s="21">
        <v>24</v>
      </c>
    </row>
    <row r="91" spans="23:26" ht="13.5" thickBot="1" x14ac:dyDescent="0.25">
      <c r="W91" s="24" t="s">
        <v>337</v>
      </c>
      <c r="X91" s="21">
        <v>21</v>
      </c>
      <c r="Y91" s="25" t="s">
        <v>384</v>
      </c>
      <c r="Z91" s="22">
        <v>25</v>
      </c>
    </row>
    <row r="92" spans="23:26" ht="13.5" thickBot="1" x14ac:dyDescent="0.25">
      <c r="W92" s="24" t="s">
        <v>340</v>
      </c>
      <c r="X92" s="21">
        <v>22</v>
      </c>
    </row>
    <row r="93" spans="23:26" x14ac:dyDescent="0.2">
      <c r="W93" s="19" t="s">
        <v>391</v>
      </c>
      <c r="X93" s="20"/>
      <c r="Y93" s="19" t="s">
        <v>392</v>
      </c>
      <c r="Z93" s="20"/>
    </row>
    <row r="94" spans="23:26" x14ac:dyDescent="0.2">
      <c r="W94" s="583" t="s">
        <v>340</v>
      </c>
      <c r="X94" s="584">
        <v>22</v>
      </c>
      <c r="Y94" s="583" t="s">
        <v>340</v>
      </c>
      <c r="Z94" s="584">
        <v>22</v>
      </c>
    </row>
    <row r="95" spans="23:26" x14ac:dyDescent="0.2">
      <c r="W95" s="583" t="s">
        <v>379</v>
      </c>
      <c r="X95" s="584">
        <v>23</v>
      </c>
      <c r="Y95" s="583" t="s">
        <v>379</v>
      </c>
      <c r="Z95" s="584">
        <v>23</v>
      </c>
    </row>
    <row r="96" spans="23:26" x14ac:dyDescent="0.2">
      <c r="W96" s="583" t="s">
        <v>382</v>
      </c>
      <c r="X96" s="584">
        <v>24</v>
      </c>
      <c r="Y96" s="583" t="s">
        <v>382</v>
      </c>
      <c r="Z96" s="584">
        <v>24</v>
      </c>
    </row>
    <row r="97" spans="23:26" ht="13.5" thickBot="1" x14ac:dyDescent="0.25">
      <c r="W97" s="591" t="s">
        <v>384</v>
      </c>
      <c r="X97" s="592">
        <v>25</v>
      </c>
      <c r="Y97" s="591" t="s">
        <v>344</v>
      </c>
      <c r="Z97" s="592">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4:AY472"/>
  <sheetViews>
    <sheetView topLeftCell="B48" zoomScale="55" zoomScaleNormal="55" workbookViewId="0">
      <selection activeCell="AI73" sqref="AI73:AI472"/>
    </sheetView>
  </sheetViews>
  <sheetFormatPr defaultColWidth="8.81640625" defaultRowHeight="13" x14ac:dyDescent="0.2"/>
  <cols>
    <col min="9" max="9" width="8.81640625" customWidth="1"/>
    <col min="21" max="21" width="9"/>
    <col min="26" max="26" width="9"/>
    <col min="35" max="35" width="9"/>
    <col min="40" max="40" width="23.54296875" customWidth="1"/>
    <col min="50" max="50" width="23.81640625" bestFit="1" customWidth="1"/>
  </cols>
  <sheetData>
    <row r="64" spans="50:51" x14ac:dyDescent="0.2">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2">
      <c r="AX65" t="s">
        <v>394</v>
      </c>
      <c r="AY65" t="str">
        <f>IF(AND('別表２（給付金・定額減税一体支援枠分）'!F46='別表２（給付金・定額減税一体支援枠分）'!F47,'別表２（給付金・定額減税一体支援枠分）'!F46&gt;0,'別表２（給付金・定額減税一体支援枠分）'!F47&gt;0),"○","")</f>
        <v/>
      </c>
    </row>
    <row r="68" spans="2:51" ht="13.5" thickBot="1" x14ac:dyDescent="0.25">
      <c r="T68" s="27"/>
    </row>
    <row r="69" spans="2:51" ht="18" customHeight="1" thickBot="1" x14ac:dyDescent="0.25">
      <c r="C69" s="1230" t="s">
        <v>107</v>
      </c>
      <c r="D69" s="1242" t="s">
        <v>395</v>
      </c>
      <c r="E69" s="1206" t="s">
        <v>109</v>
      </c>
      <c r="F69" s="1222" t="s">
        <v>110</v>
      </c>
      <c r="G69" s="1126" t="s">
        <v>111</v>
      </c>
      <c r="H69" s="974" t="s">
        <v>396</v>
      </c>
      <c r="I69" s="982" t="s">
        <v>113</v>
      </c>
      <c r="J69" s="982" t="s">
        <v>114</v>
      </c>
      <c r="K69" s="982" t="s">
        <v>115</v>
      </c>
      <c r="L69" s="1225" t="s">
        <v>397</v>
      </c>
      <c r="M69" s="118"/>
      <c r="N69" s="373" t="s">
        <v>117</v>
      </c>
      <c r="O69" s="119"/>
      <c r="P69" s="119"/>
      <c r="Q69" s="119"/>
      <c r="R69" s="119"/>
      <c r="S69" s="119"/>
      <c r="T69" s="119"/>
      <c r="U69" s="119"/>
      <c r="V69" s="119"/>
      <c r="W69" s="119"/>
      <c r="X69" s="119"/>
      <c r="Y69" s="119"/>
      <c r="Z69" s="192"/>
      <c r="AA69" s="1000" t="s">
        <v>118</v>
      </c>
      <c r="AB69" s="985" t="s">
        <v>119</v>
      </c>
      <c r="AC69" s="985" t="s">
        <v>120</v>
      </c>
      <c r="AD69" s="982" t="s">
        <v>121</v>
      </c>
      <c r="AE69" s="974" t="s">
        <v>122</v>
      </c>
      <c r="AF69" s="974" t="s">
        <v>123</v>
      </c>
      <c r="AG69" s="982" t="s">
        <v>124</v>
      </c>
      <c r="AH69" s="982" t="s">
        <v>398</v>
      </c>
      <c r="AI69" s="982" t="s">
        <v>399</v>
      </c>
      <c r="AJ69" s="982" t="s">
        <v>127</v>
      </c>
      <c r="AK69" s="982" t="s">
        <v>400</v>
      </c>
      <c r="AL69" s="993" t="s">
        <v>129</v>
      </c>
      <c r="AM69" s="193"/>
      <c r="AN69" s="193"/>
      <c r="AO69" s="193"/>
      <c r="AP69" s="193"/>
      <c r="AQ69" s="193"/>
      <c r="AR69" s="193"/>
      <c r="AS69" s="193"/>
      <c r="AT69" s="193"/>
      <c r="AU69" s="193"/>
      <c r="AV69" s="193"/>
      <c r="AW69" s="193"/>
    </row>
    <row r="70" spans="2:51" ht="18" customHeight="1" thickBot="1" x14ac:dyDescent="0.25">
      <c r="C70" s="1231"/>
      <c r="D70" s="1203"/>
      <c r="E70" s="1207"/>
      <c r="F70" s="1223"/>
      <c r="G70" s="1127"/>
      <c r="H70" s="975"/>
      <c r="I70" s="983"/>
      <c r="J70" s="983"/>
      <c r="K70" s="986"/>
      <c r="L70" s="986"/>
      <c r="M70" s="1226" t="s">
        <v>166</v>
      </c>
      <c r="N70" s="1236" t="s">
        <v>167</v>
      </c>
      <c r="O70" s="1238" t="s">
        <v>168</v>
      </c>
      <c r="P70" s="818"/>
      <c r="Q70" s="819"/>
      <c r="R70" s="819"/>
      <c r="S70" s="820"/>
      <c r="T70" s="784"/>
      <c r="U70" s="784"/>
      <c r="V70" s="784"/>
      <c r="W70" s="784"/>
      <c r="X70" s="784"/>
      <c r="Y70" s="785"/>
      <c r="Z70" s="998" t="s">
        <v>169</v>
      </c>
      <c r="AA70" s="1239"/>
      <c r="AB70" s="986"/>
      <c r="AC70" s="986"/>
      <c r="AD70" s="983"/>
      <c r="AE70" s="975"/>
      <c r="AF70" s="975"/>
      <c r="AG70" s="983"/>
      <c r="AH70" s="983"/>
      <c r="AI70" s="983"/>
      <c r="AJ70" s="983"/>
      <c r="AK70" s="983"/>
      <c r="AL70" s="994"/>
      <c r="AM70" s="193"/>
      <c r="AN70" s="193"/>
      <c r="AO70" s="193"/>
      <c r="AP70" s="193"/>
      <c r="AQ70" s="193"/>
      <c r="AR70" s="193"/>
      <c r="AS70" s="193"/>
      <c r="AT70" s="193"/>
      <c r="AU70" s="193"/>
      <c r="AV70" s="193"/>
      <c r="AW70" s="193"/>
    </row>
    <row r="71" spans="2:51" ht="17" thickBot="1" x14ac:dyDescent="0.25">
      <c r="C71" s="1231"/>
      <c r="D71" s="1203"/>
      <c r="E71" s="1207"/>
      <c r="F71" s="1223"/>
      <c r="G71" s="1127"/>
      <c r="H71" s="975"/>
      <c r="I71" s="983"/>
      <c r="J71" s="983"/>
      <c r="K71" s="986"/>
      <c r="L71" s="986"/>
      <c r="M71" s="986"/>
      <c r="N71" s="1236"/>
      <c r="O71" s="983"/>
      <c r="P71" s="372" t="s">
        <v>170</v>
      </c>
      <c r="Q71" s="1240" t="s">
        <v>171</v>
      </c>
      <c r="R71" s="1241"/>
      <c r="S71" s="1240" t="s">
        <v>172</v>
      </c>
      <c r="T71" s="1122"/>
      <c r="U71" s="821" t="s">
        <v>401</v>
      </c>
      <c r="V71" s="821" t="s">
        <v>174</v>
      </c>
      <c r="W71" s="1243" t="s">
        <v>402</v>
      </c>
      <c r="X71" s="1243"/>
      <c r="Y71" s="821" t="s">
        <v>403</v>
      </c>
      <c r="Z71" s="999"/>
      <c r="AA71" s="1239"/>
      <c r="AB71" s="986"/>
      <c r="AC71" s="986"/>
      <c r="AD71" s="983"/>
      <c r="AE71" s="975"/>
      <c r="AF71" s="975"/>
      <c r="AG71" s="983"/>
      <c r="AH71" s="983"/>
      <c r="AI71" s="983"/>
      <c r="AJ71" s="983"/>
      <c r="AK71" s="983"/>
      <c r="AL71" s="994"/>
      <c r="AM71" s="193"/>
      <c r="AN71" s="193"/>
      <c r="AO71" s="193"/>
      <c r="AP71" s="193"/>
      <c r="AQ71" s="193"/>
      <c r="AR71" s="193"/>
      <c r="AS71" s="193"/>
      <c r="AT71" s="193"/>
      <c r="AU71" s="193"/>
      <c r="AV71" s="193"/>
      <c r="AW71" s="193"/>
    </row>
    <row r="72" spans="2:51" ht="116" thickBot="1" x14ac:dyDescent="0.25">
      <c r="C72" s="1232"/>
      <c r="D72" s="1204"/>
      <c r="E72" s="1208"/>
      <c r="F72" s="1224"/>
      <c r="G72" s="1128"/>
      <c r="H72" s="976"/>
      <c r="I72" s="984"/>
      <c r="J72" s="984"/>
      <c r="K72" s="987"/>
      <c r="L72" s="987"/>
      <c r="M72" s="987"/>
      <c r="N72" s="1237"/>
      <c r="O72" s="122" t="s">
        <v>177</v>
      </c>
      <c r="P72" s="480" t="s">
        <v>404</v>
      </c>
      <c r="Q72" s="822" t="s">
        <v>405</v>
      </c>
      <c r="R72" s="823" t="s">
        <v>406</v>
      </c>
      <c r="S72" s="121" t="s">
        <v>407</v>
      </c>
      <c r="T72" s="122" t="s">
        <v>408</v>
      </c>
      <c r="U72" s="824" t="s">
        <v>409</v>
      </c>
      <c r="V72" s="824" t="s">
        <v>410</v>
      </c>
      <c r="W72" s="824" t="s">
        <v>411</v>
      </c>
      <c r="X72" s="824" t="s">
        <v>412</v>
      </c>
      <c r="Y72" s="824" t="s">
        <v>413</v>
      </c>
      <c r="Z72" s="122" t="s">
        <v>188</v>
      </c>
      <c r="AA72" s="1002"/>
      <c r="AB72" s="987"/>
      <c r="AC72" s="987"/>
      <c r="AD72" s="984"/>
      <c r="AE72" s="976"/>
      <c r="AF72" s="976"/>
      <c r="AG72" s="984"/>
      <c r="AH72" s="984"/>
      <c r="AI72" s="984"/>
      <c r="AJ72" s="984"/>
      <c r="AK72" s="984"/>
      <c r="AL72" s="995"/>
      <c r="AM72" s="193"/>
      <c r="AN72" s="194" t="s">
        <v>414</v>
      </c>
      <c r="AO72" s="194" t="s">
        <v>415</v>
      </c>
      <c r="AP72" s="194" t="s">
        <v>416</v>
      </c>
      <c r="AQ72" s="194" t="s">
        <v>417</v>
      </c>
      <c r="AR72" s="597" t="s">
        <v>418</v>
      </c>
      <c r="AS72" s="193"/>
      <c r="AT72" s="193"/>
      <c r="AU72" s="193"/>
      <c r="AV72" s="193"/>
      <c r="AW72" s="195" t="s">
        <v>164</v>
      </c>
    </row>
    <row r="73" spans="2:51" x14ac:dyDescent="0.2">
      <c r="B73" t="s">
        <v>419</v>
      </c>
      <c r="C73" s="398">
        <v>1</v>
      </c>
      <c r="D73" s="531">
        <f>IFERROR(VLOOKUP(実施計画様式!D73,―!A$28:B$33,2,FALSE),0)</f>
        <v>1</v>
      </c>
      <c r="E73" s="649">
        <f>IFERROR(VLOOKUP(実施計画様式!E73,―!$C$40:$D$47,2,FALSE),0)</f>
        <v>2</v>
      </c>
      <c r="F73" s="398">
        <f>IFERROR(VLOOKUP(実施計画様式!F73,―!$E$2:$F$2,2,FALSE),0)</f>
        <v>2</v>
      </c>
      <c r="G73" s="398">
        <f>IFERROR(VLOOKUP(実施計画様式!G73,―!$G$2:$H$2,2,FALSE),0)</f>
        <v>2</v>
      </c>
      <c r="H73" s="398">
        <f>IFERROR(VLOOKUP(実施計画様式!H73,―!$I$2:$J$2,2,FALSE),0)</f>
        <v>2</v>
      </c>
      <c r="I73" s="398"/>
      <c r="J73" s="398">
        <f>IFERROR(VLOOKUP(実施計画様式!J73,―!$K$2:$L$2,2,FALSE),0)</f>
        <v>1</v>
      </c>
      <c r="K73" s="398">
        <f>IFERROR(VLOOKUP(実施計画様式!K73,―!$M$2:$N$2,2,FALSE),0)</f>
        <v>2</v>
      </c>
      <c r="L73" s="398">
        <v>99</v>
      </c>
      <c r="M73" s="398"/>
      <c r="N73" s="398"/>
      <c r="O73" s="398"/>
      <c r="P73" s="398"/>
      <c r="Q73" s="398"/>
      <c r="R73" s="398"/>
      <c r="S73" s="398"/>
      <c r="T73" s="398"/>
      <c r="U73" s="398"/>
      <c r="V73" s="398"/>
      <c r="W73" s="398"/>
      <c r="X73" s="398"/>
      <c r="Y73" s="398"/>
      <c r="Z73" s="398"/>
      <c r="AA73" s="398"/>
      <c r="AB73" s="398">
        <f>IFERROR(VLOOKUP(実施計画様式!AB73,―!$Q$2:$R$3,2,FALSE),0)</f>
        <v>1</v>
      </c>
      <c r="AC73" s="398">
        <f>IFERROR(VLOOKUP(実施計画様式!AC73,―!$S$2:$T$3,2,FALSE),0)</f>
        <v>2</v>
      </c>
      <c r="AD73" s="398">
        <f>IFERROR(VLOOKUP(実施計画様式!AD73,―!$U$2:$V$3,2,FALSE),0)</f>
        <v>1</v>
      </c>
      <c r="AE73" s="398">
        <f>IFERROR(VLOOKUP(実施計画様式!AE73,―!$AD$2:$AE$40,2,FALSE),0)</f>
        <v>11</v>
      </c>
      <c r="AF73" s="398">
        <f>IFERROR(VLOOKUP(実施計画様式!AF73,―!$AD$2:$AE$40,2,FALSE),0)</f>
        <v>14</v>
      </c>
      <c r="AG73" s="398"/>
      <c r="AH73" s="398"/>
      <c r="AI73" s="398">
        <f>IFERROR(VLOOKUP(実施計画様式!AI73,参考資料1_対象分野リスト!$C$3:$D$64,2,FALSE),0)</f>
        <v>1</v>
      </c>
      <c r="AJ73" s="398"/>
      <c r="AK73" s="398"/>
      <c r="AL73" s="398">
        <f>IFERROR(VLOOKUP(実施計画様式!AL73,―!$AA$2:$AB$7,2,FALSE),0)</f>
        <v>2</v>
      </c>
      <c r="AN73">
        <v>99</v>
      </c>
      <c r="AO73">
        <v>99</v>
      </c>
      <c r="AP73">
        <v>99</v>
      </c>
      <c r="AQ73">
        <v>99</v>
      </c>
      <c r="AR73">
        <v>99</v>
      </c>
      <c r="AW73" t="str">
        <f>IF(実施計画様式!F73="","",IF(PRODUCT(D73:AL73)=0,"error",""))</f>
        <v/>
      </c>
    </row>
    <row r="74" spans="2:51" x14ac:dyDescent="0.2">
      <c r="B74" t="s">
        <v>420</v>
      </c>
      <c r="C74" s="398">
        <v>2</v>
      </c>
      <c r="D74" s="532">
        <f>IFERROR(VLOOKUP(実施計画様式!D74,―!A$28:B$33,2,FALSE),0)</f>
        <v>2</v>
      </c>
      <c r="E74" s="398">
        <f>IFERROR(VLOOKUP(実施計画様式!E74,―!$C$40:$D$47,2,FALSE),0)</f>
        <v>3</v>
      </c>
      <c r="F74" s="398">
        <f>IFERROR(VLOOKUP(実施計画様式!F74,―!$E$2:$F$2,2,FALSE),0)</f>
        <v>2</v>
      </c>
      <c r="G74" s="398">
        <f>IFERROR(VLOOKUP(実施計画様式!G74,―!$G$2:$H$2,2,FALSE),0)</f>
        <v>2</v>
      </c>
      <c r="H74" s="398">
        <f>IFERROR(VLOOKUP(実施計画様式!H74,―!$I$2:$J$2,2,FALSE),0)</f>
        <v>2</v>
      </c>
      <c r="I74" s="398"/>
      <c r="J74" s="398">
        <f>IFERROR(VLOOKUP(実施計画様式!J74,―!$K$2:$L$2,2,FALSE),0)</f>
        <v>1</v>
      </c>
      <c r="K74" s="398">
        <f>IFERROR(VLOOKUP(実施計画様式!K74,―!$M$2:$N$2,2,FALSE),0)</f>
        <v>2</v>
      </c>
      <c r="L74" s="398">
        <v>99</v>
      </c>
      <c r="M74" s="398"/>
      <c r="N74" s="398"/>
      <c r="O74" s="398"/>
      <c r="P74" s="398"/>
      <c r="Q74" s="398"/>
      <c r="R74" s="398"/>
      <c r="S74" s="398"/>
      <c r="T74" s="398"/>
      <c r="U74" s="398"/>
      <c r="V74" s="398"/>
      <c r="W74" s="398"/>
      <c r="X74" s="398"/>
      <c r="Y74" s="398"/>
      <c r="Z74" s="398"/>
      <c r="AA74" s="398"/>
      <c r="AB74" s="398">
        <f>IFERROR(VLOOKUP(実施計画様式!AB74,―!$Q$2:$R$3,2,FALSE),0)</f>
        <v>1</v>
      </c>
      <c r="AC74" s="398">
        <f>IFERROR(VLOOKUP(実施計画様式!AC74,―!$S$2:$T$3,2,FALSE),0)</f>
        <v>2</v>
      </c>
      <c r="AD74" s="398">
        <f>IFERROR(VLOOKUP(実施計画様式!AD74,―!$U$2:$V$3,2,FALSE),0)</f>
        <v>1</v>
      </c>
      <c r="AE74" s="398">
        <f>IFERROR(VLOOKUP(実施計画様式!AE74,―!$AD$2:$AE$40,2,FALSE),0)</f>
        <v>18</v>
      </c>
      <c r="AF74" s="398">
        <f>IFERROR(VLOOKUP(実施計画様式!AF74,―!$AD$2:$AE$40,2,FALSE),0)</f>
        <v>22</v>
      </c>
      <c r="AG74" s="398"/>
      <c r="AH74" s="398"/>
      <c r="AI74" s="398">
        <f>IFERROR(VLOOKUP(実施計画様式!AI74,参考資料1_対象分野リスト!$C$3:$D$64,2,FALSE),0)</f>
        <v>1</v>
      </c>
      <c r="AJ74" s="398"/>
      <c r="AK74" s="398"/>
      <c r="AL74" s="398">
        <f>IFERROR(VLOOKUP(実施計画様式!AL74,―!$AA$2:$AB$7,2,FALSE),0)</f>
        <v>5</v>
      </c>
      <c r="AN74">
        <v>99</v>
      </c>
      <c r="AO74">
        <v>99</v>
      </c>
      <c r="AP74">
        <v>99</v>
      </c>
      <c r="AQ74">
        <v>99</v>
      </c>
      <c r="AR74">
        <v>99</v>
      </c>
      <c r="AW74" t="str">
        <f>IF(実施計画様式!F74="","",IF(PRODUCT(D74:AL74)=0,"error",""))</f>
        <v/>
      </c>
    </row>
    <row r="75" spans="2:51" x14ac:dyDescent="0.2">
      <c r="B75" t="s">
        <v>421</v>
      </c>
      <c r="C75" s="398">
        <v>3</v>
      </c>
      <c r="D75" s="532">
        <f>IFERROR(VLOOKUP(実施計画様式!D75,―!A$14:B$16,2,FALSE),0)</f>
        <v>0</v>
      </c>
      <c r="E75" s="398">
        <f>IFERROR(VLOOKUP(実施計画様式!E75,―!$C$40:$D$47,2,FALSE),0)</f>
        <v>0</v>
      </c>
      <c r="F75" s="398">
        <f>IFERROR(VLOOKUP(実施計画様式!F75,―!$E$2:$F$2,2,FALSE),0)</f>
        <v>0</v>
      </c>
      <c r="G75" s="398">
        <f>IFERROR(VLOOKUP(実施計画様式!G75,―!$G$2:$H$2,2,FALSE),0)</f>
        <v>0</v>
      </c>
      <c r="H75" s="398">
        <f>IFERROR(VLOOKUP(実施計画様式!H75,―!$I$2:$J$2,2,FALSE),0)</f>
        <v>0</v>
      </c>
      <c r="I75" s="398"/>
      <c r="J75" s="398">
        <f>IFERROR(VLOOKUP(実施計画様式!J75,―!$K$2:$L$2,2,FALSE),0)</f>
        <v>0</v>
      </c>
      <c r="K75" s="398">
        <f>IFERROR(VLOOKUP(実施計画様式!K75,―!$M$2:$N$2,2,FALSE),0)</f>
        <v>0</v>
      </c>
      <c r="L75" s="398">
        <v>99</v>
      </c>
      <c r="M75" s="398"/>
      <c r="N75" s="398"/>
      <c r="O75" s="398"/>
      <c r="P75" s="398"/>
      <c r="Q75" s="398"/>
      <c r="R75" s="398"/>
      <c r="S75" s="398"/>
      <c r="T75" s="398"/>
      <c r="U75" s="398"/>
      <c r="V75" s="398"/>
      <c r="W75" s="398"/>
      <c r="X75" s="398"/>
      <c r="Y75" s="398"/>
      <c r="Z75" s="398"/>
      <c r="AA75" s="398"/>
      <c r="AB75" s="398">
        <f>IFERROR(VLOOKUP(実施計画様式!AB75,―!$Q$2:$R$3,2,FALSE),0)</f>
        <v>0</v>
      </c>
      <c r="AC75" s="398">
        <f>IFERROR(VLOOKUP(実施計画様式!AC75,―!$S$2:$T$3,2,FALSE),0)</f>
        <v>0</v>
      </c>
      <c r="AD75" s="398">
        <f>IFERROR(VLOOKUP(実施計画様式!AD75,―!$U$2:$V$3,2,FALSE),0)</f>
        <v>0</v>
      </c>
      <c r="AE75" s="398">
        <f>IFERROR(VLOOKUP(実施計画様式!AE75,―!$AD$2:$AE$40,2,FALSE),0)</f>
        <v>0</v>
      </c>
      <c r="AF75" s="398">
        <f>IFERROR(VLOOKUP(実施計画様式!AF75,―!$AD$2:$AE$40,2,FALSE),0)</f>
        <v>0</v>
      </c>
      <c r="AG75" s="398"/>
      <c r="AH75" s="398"/>
      <c r="AI75" s="398">
        <f>IFERROR(VLOOKUP(実施計画様式!AI75,参考資料1_対象分野リスト!$C$3:$D$64,2,FALSE),0)</f>
        <v>0</v>
      </c>
      <c r="AJ75" s="398"/>
      <c r="AK75" s="398"/>
      <c r="AL75" s="398">
        <f>IFERROR(VLOOKUP(実施計画様式!AL75,―!$AA$2:$AB$7,2,FALSE),0)</f>
        <v>0</v>
      </c>
      <c r="AN75">
        <v>99</v>
      </c>
      <c r="AO75">
        <v>99</v>
      </c>
      <c r="AP75">
        <v>99</v>
      </c>
      <c r="AQ75">
        <v>99</v>
      </c>
      <c r="AR75">
        <v>99</v>
      </c>
      <c r="AW75" t="str">
        <f>IF(実施計画様式!F75="","",IF(PRODUCT(D75:AL75)=0,"error",""))</f>
        <v/>
      </c>
    </row>
    <row r="76" spans="2:51" x14ac:dyDescent="0.2">
      <c r="B76" t="s">
        <v>422</v>
      </c>
      <c r="C76" s="398">
        <v>4</v>
      </c>
      <c r="D76" s="532">
        <f>IFERROR(VLOOKUP(実施計画様式!D76,―!A$14:B$16,2,FALSE),0)</f>
        <v>0</v>
      </c>
      <c r="E76" s="398">
        <f>IFERROR(VLOOKUP(実施計画様式!E76,―!$C$40:$D$47,2,FALSE),0)</f>
        <v>0</v>
      </c>
      <c r="F76" s="398">
        <f>IFERROR(VLOOKUP(実施計画様式!F76,―!$E$2:$F$2,2,FALSE),0)</f>
        <v>0</v>
      </c>
      <c r="G76" s="398">
        <f>IFERROR(VLOOKUP(実施計画様式!G76,―!$G$2:$H$2,2,FALSE),0)</f>
        <v>0</v>
      </c>
      <c r="H76" s="398">
        <f>IFERROR(VLOOKUP(実施計画様式!H76,―!$I$2:$J$2,2,FALSE),0)</f>
        <v>0</v>
      </c>
      <c r="I76" s="398"/>
      <c r="J76" s="398">
        <f>IFERROR(VLOOKUP(実施計画様式!J76,―!$K$2:$L$2,2,FALSE),0)</f>
        <v>0</v>
      </c>
      <c r="K76" s="398">
        <f>IFERROR(VLOOKUP(実施計画様式!K76,―!$M$2:$N$2,2,FALSE),0)</f>
        <v>0</v>
      </c>
      <c r="L76" s="398">
        <v>99</v>
      </c>
      <c r="M76" s="398"/>
      <c r="N76" s="398"/>
      <c r="O76" s="398"/>
      <c r="P76" s="398"/>
      <c r="Q76" s="398"/>
      <c r="R76" s="398"/>
      <c r="S76" s="398"/>
      <c r="T76" s="398"/>
      <c r="U76" s="398"/>
      <c r="V76" s="398"/>
      <c r="W76" s="398"/>
      <c r="X76" s="398"/>
      <c r="Y76" s="398"/>
      <c r="Z76" s="398"/>
      <c r="AA76" s="398"/>
      <c r="AB76" s="398">
        <f>IFERROR(VLOOKUP(実施計画様式!AB76,―!$Q$2:$R$3,2,FALSE),0)</f>
        <v>0</v>
      </c>
      <c r="AC76" s="398">
        <f>IFERROR(VLOOKUP(実施計画様式!AC76,―!$S$2:$T$3,2,FALSE),0)</f>
        <v>0</v>
      </c>
      <c r="AD76" s="398">
        <f>IFERROR(VLOOKUP(実施計画様式!AD76,―!$U$2:$V$3,2,FALSE),0)</f>
        <v>0</v>
      </c>
      <c r="AE76" s="398">
        <f>IFERROR(VLOOKUP(実施計画様式!AE76,―!$AD$2:$AE$40,2,FALSE),0)</f>
        <v>0</v>
      </c>
      <c r="AF76" s="398">
        <f>IFERROR(VLOOKUP(実施計画様式!AF76,―!$AD$2:$AE$40,2,FALSE),0)</f>
        <v>0</v>
      </c>
      <c r="AG76" s="398"/>
      <c r="AH76" s="398"/>
      <c r="AI76" s="398">
        <f>IFERROR(VLOOKUP(実施計画様式!AI76,参考資料1_対象分野リスト!$C$3:$D$64,2,FALSE),0)</f>
        <v>0</v>
      </c>
      <c r="AJ76" s="398"/>
      <c r="AK76" s="398"/>
      <c r="AL76" s="398">
        <f>IFERROR(VLOOKUP(実施計画様式!AL76,―!$AA$2:$AB$7,2,FALSE),0)</f>
        <v>0</v>
      </c>
      <c r="AN76">
        <v>99</v>
      </c>
      <c r="AO76">
        <v>99</v>
      </c>
      <c r="AP76">
        <v>99</v>
      </c>
      <c r="AQ76">
        <v>99</v>
      </c>
      <c r="AR76">
        <v>99</v>
      </c>
      <c r="AW76" t="str">
        <f>IF(実施計画様式!F76="","",IF(PRODUCT(D76:AL76)=0,"error",""))</f>
        <v/>
      </c>
    </row>
    <row r="77" spans="2:51" x14ac:dyDescent="0.2">
      <c r="B77" t="s">
        <v>423</v>
      </c>
      <c r="C77" s="398">
        <v>5</v>
      </c>
      <c r="D77" s="532">
        <f>IFERROR(VLOOKUP(実施計画様式!D77,―!A$18:B$20,2,FALSE),0)</f>
        <v>0</v>
      </c>
      <c r="E77" s="398">
        <f>IFERROR(VLOOKUP(実施計画様式!E77,―!$C$40:$D$47,2,FALSE),0)</f>
        <v>0</v>
      </c>
      <c r="F77" s="398">
        <f>IFERROR(VLOOKUP(実施計画様式!F77,―!$E$2:$F$2,2,FALSE),0)</f>
        <v>0</v>
      </c>
      <c r="G77" s="398">
        <f>IFERROR(VLOOKUP(実施計画様式!G77,―!$G$2:$H$2,2,FALSE),0)</f>
        <v>0</v>
      </c>
      <c r="H77" s="398">
        <f>IFERROR(VLOOKUP(実施計画様式!H77,―!$I$2:$J$2,2,FALSE),0)</f>
        <v>0</v>
      </c>
      <c r="I77" s="398"/>
      <c r="J77" s="398">
        <f>IFERROR(VLOOKUP(実施計画様式!J77,―!$K$2:$L$2,2,FALSE),0)</f>
        <v>0</v>
      </c>
      <c r="K77" s="398">
        <f>IFERROR(VLOOKUP(実施計画様式!K77,―!$M$2:$N$2,2,FALSE),0)</f>
        <v>0</v>
      </c>
      <c r="L77" s="398">
        <v>99</v>
      </c>
      <c r="M77" s="398"/>
      <c r="N77" s="398"/>
      <c r="O77" s="398"/>
      <c r="P77" s="398"/>
      <c r="Q77" s="398"/>
      <c r="R77" s="398"/>
      <c r="S77" s="398"/>
      <c r="T77" s="398"/>
      <c r="U77" s="398"/>
      <c r="V77" s="398"/>
      <c r="W77" s="398"/>
      <c r="X77" s="398"/>
      <c r="Y77" s="398"/>
      <c r="Z77" s="398"/>
      <c r="AA77" s="398"/>
      <c r="AB77" s="398">
        <f>IFERROR(VLOOKUP(実施計画様式!AB77,―!$Q$2:$R$3,2,FALSE),0)</f>
        <v>0</v>
      </c>
      <c r="AC77" s="398">
        <f>IFERROR(VLOOKUP(実施計画様式!AC77,―!$S$2:$T$3,2,FALSE),0)</f>
        <v>0</v>
      </c>
      <c r="AD77" s="398">
        <f>IFERROR(VLOOKUP(実施計画様式!AD77,―!$U$2:$V$3,2,FALSE),0)</f>
        <v>0</v>
      </c>
      <c r="AE77" s="398">
        <f>IFERROR(VLOOKUP(実施計画様式!AE77,―!$AD$2:$AE$40,2,FALSE),0)</f>
        <v>0</v>
      </c>
      <c r="AF77" s="398">
        <f>IFERROR(VLOOKUP(実施計画様式!AF77,―!$AD$2:$AE$40,2,FALSE),0)</f>
        <v>0</v>
      </c>
      <c r="AG77" s="398"/>
      <c r="AH77" s="398"/>
      <c r="AI77" s="398">
        <f>IFERROR(VLOOKUP(実施計画様式!AI77,参考資料1_対象分野リスト!$C$3:$D$64,2,FALSE),0)</f>
        <v>0</v>
      </c>
      <c r="AJ77" s="398"/>
      <c r="AK77" s="398"/>
      <c r="AL77" s="398">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2">
      <c r="B78" t="s">
        <v>424</v>
      </c>
      <c r="C78" s="398">
        <v>6</v>
      </c>
      <c r="D78" s="532">
        <f>IFERROR(VLOOKUP(実施計画様式!D78,―!A$18:B$20,2,FALSE),0)</f>
        <v>1</v>
      </c>
      <c r="E78" s="398">
        <f>IFERROR(VLOOKUP(実施計画様式!E78,―!$C$40:$D$47,2,FALSE),0)</f>
        <v>2</v>
      </c>
      <c r="F78" s="398">
        <f>IFERROR(VLOOKUP(実施計画様式!F78,―!$E$2:$F$2,2,FALSE),0)</f>
        <v>2</v>
      </c>
      <c r="G78" s="398">
        <f>IFERROR(VLOOKUP(実施計画様式!G78,―!$G$2:$H$2,2,FALSE),0)</f>
        <v>2</v>
      </c>
      <c r="H78" s="398">
        <f>IFERROR(VLOOKUP(実施計画様式!H78,―!$I$2:$J$2,2,FALSE),0)</f>
        <v>2</v>
      </c>
      <c r="I78" s="398"/>
      <c r="J78" s="398">
        <f>IFERROR(VLOOKUP(実施計画様式!J78,―!$K$2:$L$2,2,FALSE),0)</f>
        <v>1</v>
      </c>
      <c r="K78" s="398">
        <f>IFERROR(VLOOKUP(実施計画様式!K78,―!$M$2:$N$2,2,FALSE),0)</f>
        <v>2</v>
      </c>
      <c r="L78" s="398">
        <v>99</v>
      </c>
      <c r="M78" s="398"/>
      <c r="N78" s="398"/>
      <c r="O78" s="398"/>
      <c r="P78" s="398"/>
      <c r="Q78" s="398"/>
      <c r="R78" s="398"/>
      <c r="S78" s="398"/>
      <c r="T78" s="398"/>
      <c r="U78" s="398"/>
      <c r="V78" s="398"/>
      <c r="W78" s="398"/>
      <c r="X78" s="398"/>
      <c r="Y78" s="398"/>
      <c r="Z78" s="398"/>
      <c r="AA78" s="398"/>
      <c r="AB78" s="398">
        <f>IFERROR(VLOOKUP(実施計画様式!AB78,―!$Q$2:$R$3,2,FALSE),0)</f>
        <v>1</v>
      </c>
      <c r="AC78" s="398">
        <f>IFERROR(VLOOKUP(実施計画様式!AC78,―!$S$2:$T$3,2,FALSE),0)</f>
        <v>2</v>
      </c>
      <c r="AD78" s="398">
        <f>IFERROR(VLOOKUP(実施計画様式!AD78,―!$U$2:$V$3,2,FALSE),0)</f>
        <v>1</v>
      </c>
      <c r="AE78" s="398">
        <f>IFERROR(VLOOKUP(実施計画様式!AE78,―!$AD$2:$AE$40,2,FALSE),0)</f>
        <v>18</v>
      </c>
      <c r="AF78" s="398">
        <f>IFERROR(VLOOKUP(実施計画様式!AF78,―!$AD$2:$AE$40,2,FALSE),0)</f>
        <v>22</v>
      </c>
      <c r="AG78" s="398"/>
      <c r="AH78" s="398"/>
      <c r="AI78" s="398">
        <f>IFERROR(VLOOKUP(実施計画様式!AI78,参考資料1_対象分野リスト!$C$3:$D$64,2,FALSE),0)</f>
        <v>1</v>
      </c>
      <c r="AJ78" s="398"/>
      <c r="AK78" s="398"/>
      <c r="AL78" s="398">
        <f>IFERROR(VLOOKUP(実施計画様式!AL78,―!$AA$2:$AB$7,2,FALSE),0)</f>
        <v>2</v>
      </c>
      <c r="AN78">
        <v>99</v>
      </c>
      <c r="AO78" t="str">
        <f>IF(D78=1,"枠_事務費_2",IF(D78=2,"枠_事務費_3",IF(D78=3,"枠_事務費_4","")))</f>
        <v>枠_事務費_2</v>
      </c>
      <c r="AP78">
        <v>99</v>
      </c>
      <c r="AQ78">
        <v>99</v>
      </c>
      <c r="AR78">
        <v>99</v>
      </c>
      <c r="AW78" t="str">
        <f>IF(実施計画様式!F78="","",IF(PRODUCT(D78:AL78)=0,"error",""))</f>
        <v/>
      </c>
    </row>
    <row r="79" spans="2:51" x14ac:dyDescent="0.2">
      <c r="C79" s="574">
        <v>7</v>
      </c>
      <c r="D79" s="575">
        <f>IFERROR(VLOOKUP(実施計画様式!D79,―!A$22:B$22,2,FALSE),0)</f>
        <v>4</v>
      </c>
      <c r="E79" s="574">
        <f>IFERROR(VLOOKUP(実施計画様式!E79,―!$C$40:$D$47,2,FALSE),0)</f>
        <v>2</v>
      </c>
      <c r="F79" s="574">
        <f>IFERROR(VLOOKUP(実施計画様式!F79,―!$E$2:$F$2,2,FALSE),0)</f>
        <v>2</v>
      </c>
      <c r="G79" s="574">
        <f>IFERROR(VLOOKUP(実施計画様式!G79,―!$G$2:$H$2,2,FALSE),0)</f>
        <v>2</v>
      </c>
      <c r="H79" s="574">
        <f>IFERROR(VLOOKUP(実施計画様式!H79,―!$I$2:$J$2,2,FALSE),0)</f>
        <v>2</v>
      </c>
      <c r="I79" s="574"/>
      <c r="J79" s="574">
        <f>IFERROR(VLOOKUP(実施計画様式!J79,―!$K$4:$L$4,2,FALSE),0)</f>
        <v>2</v>
      </c>
      <c r="K79" s="574">
        <f>IFERROR(VLOOKUP(実施計画様式!K79,―!$M$2:$N$2,2,FALSE),0)</f>
        <v>2</v>
      </c>
      <c r="L79" s="574">
        <v>99</v>
      </c>
      <c r="M79" s="574"/>
      <c r="N79" s="574"/>
      <c r="O79" s="574"/>
      <c r="P79" s="574"/>
      <c r="Q79" s="574"/>
      <c r="R79" s="574"/>
      <c r="S79" s="574"/>
      <c r="T79" s="574"/>
      <c r="U79" s="574"/>
      <c r="V79" s="574"/>
      <c r="W79" s="574"/>
      <c r="X79" s="574"/>
      <c r="Y79" s="574"/>
      <c r="Z79" s="574"/>
      <c r="AA79" s="574"/>
      <c r="AB79" s="574">
        <f>IFERROR(VLOOKUP(実施計画様式!AB79,―!$Q$2:$R$3,2,FALSE),0)</f>
        <v>1</v>
      </c>
      <c r="AC79" s="574">
        <f>IFERROR(VLOOKUP(実施計画様式!AC79,―!$S$2:$T$3,2,FALSE),0)</f>
        <v>2</v>
      </c>
      <c r="AD79" s="574">
        <f>IFERROR(VLOOKUP(実施計画様式!AD79,―!$U$2:$V$3,2,FALSE),0)</f>
        <v>1</v>
      </c>
      <c r="AE79" s="574">
        <f>IFERROR(VLOOKUP(実施計画様式!AE79,―!$AD$2:$AE$40,2,FALSE),0)</f>
        <v>25</v>
      </c>
      <c r="AF79" s="574">
        <f>IFERROR(VLOOKUP(実施計画様式!AF79,―!$AD$2:$AE$40,2,FALSE),0)</f>
        <v>25</v>
      </c>
      <c r="AG79" s="574"/>
      <c r="AH79" s="574"/>
      <c r="AI79" s="574">
        <f>IFERROR(VLOOKUP(実施計画様式!AI79,参考資料1_対象分野リスト!$C$3:$D$64,2,FALSE),0)</f>
        <v>1</v>
      </c>
      <c r="AJ79" s="574"/>
      <c r="AK79" s="574"/>
      <c r="AL79" s="574">
        <f>IFERROR(VLOOKUP(実施計画様式!AL79,―!$AA$13:$AB$18,2,FALSE),0)</f>
        <v>5</v>
      </c>
      <c r="AN79">
        <v>99</v>
      </c>
      <c r="AO79">
        <v>99</v>
      </c>
      <c r="AP79">
        <v>99</v>
      </c>
      <c r="AQ79">
        <v>99</v>
      </c>
      <c r="AR79">
        <v>99</v>
      </c>
      <c r="AW79" t="str">
        <f>IF(実施計画様式!F79="","",IF(PRODUCT(D79:AL79)=0,"error",""))</f>
        <v/>
      </c>
    </row>
    <row r="80" spans="2:51" x14ac:dyDescent="0.2">
      <c r="C80" s="574">
        <v>8</v>
      </c>
      <c r="D80" s="575">
        <f>IFERROR(VLOOKUP(実施計画様式!D80,―!A$22:B$22,2,FALSE),0)</f>
        <v>0</v>
      </c>
      <c r="E80" s="574">
        <f>IFERROR(VLOOKUP(実施計画様式!E80,―!$C$40:$D$47,2,FALSE),0)</f>
        <v>0</v>
      </c>
      <c r="F80" s="574">
        <f>IFERROR(VLOOKUP(実施計画様式!F80,―!$E$2:$F$2,2,FALSE),0)</f>
        <v>0</v>
      </c>
      <c r="G80" s="574">
        <f>IFERROR(VLOOKUP(実施計画様式!G80,―!$G$2:$H$2,2,FALSE),0)</f>
        <v>0</v>
      </c>
      <c r="H80" s="574">
        <f>IFERROR(VLOOKUP(実施計画様式!H80,―!$I$2:$J$2,2,FALSE),0)</f>
        <v>0</v>
      </c>
      <c r="I80" s="574" t="str">
        <f>IF(実施計画様式!I80&lt;&gt;"","地方単独事業","")</f>
        <v/>
      </c>
      <c r="J80" s="574">
        <f>IFERROR(VLOOKUP(実施計画様式!J80,―!$K$4:$L$4,2,FALSE),0)</f>
        <v>0</v>
      </c>
      <c r="K80" s="574">
        <f>IFERROR(VLOOKUP(実施計画様式!K80,―!$M$2:$N$2,2,FALSE),0)</f>
        <v>0</v>
      </c>
      <c r="L80" s="574">
        <v>99</v>
      </c>
      <c r="M80" s="574"/>
      <c r="N80" s="574"/>
      <c r="O80" s="574"/>
      <c r="P80" s="574"/>
      <c r="Q80" s="574"/>
      <c r="R80" s="574"/>
      <c r="S80" s="574"/>
      <c r="T80" s="574"/>
      <c r="U80" s="574"/>
      <c r="V80" s="574"/>
      <c r="W80" s="574"/>
      <c r="X80" s="574"/>
      <c r="Y80" s="574"/>
      <c r="Z80" s="574"/>
      <c r="AA80" s="574"/>
      <c r="AB80" s="574">
        <f>IFERROR(VLOOKUP(実施計画様式!AB80,―!$Q$2:$R$3,2,FALSE),0)</f>
        <v>0</v>
      </c>
      <c r="AC80" s="574">
        <f>IFERROR(VLOOKUP(実施計画様式!AC80,―!$S$2:$T$3,2,FALSE),0)</f>
        <v>0</v>
      </c>
      <c r="AD80" s="574">
        <f>IFERROR(VLOOKUP(実施計画様式!AD80,―!$U$2:$V$3,2,FALSE),0)</f>
        <v>0</v>
      </c>
      <c r="AE80" s="574">
        <f>IFERROR(VLOOKUP(実施計画様式!AE80,―!$AD$2:$AE$40,2,FALSE),0)</f>
        <v>0</v>
      </c>
      <c r="AF80" s="574">
        <f>IFERROR(VLOOKUP(実施計画様式!AF80,―!$AD$2:$AE$40,2,FALSE),0)</f>
        <v>0</v>
      </c>
      <c r="AG80" s="574"/>
      <c r="AH80" s="574"/>
      <c r="AI80" s="574">
        <f>IFERROR(VLOOKUP(実施計画様式!AI80,参考資料1_対象分野リスト!$C$3:$D$64,2,FALSE),0)</f>
        <v>0</v>
      </c>
      <c r="AJ80" s="574"/>
      <c r="AK80" s="574"/>
      <c r="AL80" s="574">
        <f>IFERROR(VLOOKUP(実施計画様式!AL80,―!$AA$13:$AB$18,2,FALSE),0)</f>
        <v>0</v>
      </c>
      <c r="AN80">
        <v>99</v>
      </c>
      <c r="AO80">
        <v>99</v>
      </c>
      <c r="AP80">
        <v>99</v>
      </c>
      <c r="AQ80">
        <v>99</v>
      </c>
      <c r="AR80">
        <v>99</v>
      </c>
      <c r="AW80" t="str">
        <f>IF(実施計画様式!F80="","",IF(PRODUCT(D80:AL80)=0,"error",""))</f>
        <v/>
      </c>
    </row>
    <row r="81" spans="3:49" x14ac:dyDescent="0.2">
      <c r="C81" s="574">
        <v>9</v>
      </c>
      <c r="D81" s="575">
        <f>IFERROR(VLOOKUP(実施計画様式!D81,―!A$22:B$22,2,FALSE),0)</f>
        <v>0</v>
      </c>
      <c r="E81" s="574">
        <f>IFERROR(VLOOKUP(実施計画様式!E81,―!$C$40:$D$47,2,FALSE),0)</f>
        <v>0</v>
      </c>
      <c r="F81" s="574">
        <f>IFERROR(VLOOKUP(実施計画様式!F81,―!$E$2:$F$2,2,FALSE),0)</f>
        <v>0</v>
      </c>
      <c r="G81" s="574">
        <f>IFERROR(VLOOKUP(実施計画様式!G81,―!$G$2:$H$2,2,FALSE),0)</f>
        <v>0</v>
      </c>
      <c r="H81" s="574">
        <f>IFERROR(VLOOKUP(実施計画様式!H81,―!$I$2:$J$2,2,FALSE),0)</f>
        <v>0</v>
      </c>
      <c r="I81" s="574"/>
      <c r="J81" s="574">
        <f>IFERROR(VLOOKUP(実施計画様式!J81,―!$K$4:$L$4,2,FALSE),0)</f>
        <v>0</v>
      </c>
      <c r="K81" s="574">
        <f>IFERROR(VLOOKUP(実施計画様式!K81,―!$M$2:$N$2,2,FALSE),0)</f>
        <v>0</v>
      </c>
      <c r="L81" s="574">
        <v>99</v>
      </c>
      <c r="M81" s="574"/>
      <c r="N81" s="574"/>
      <c r="O81" s="574"/>
      <c r="P81" s="574"/>
      <c r="Q81" s="574"/>
      <c r="R81" s="574"/>
      <c r="S81" s="574"/>
      <c r="T81" s="574"/>
      <c r="U81" s="574"/>
      <c r="V81" s="574"/>
      <c r="W81" s="574"/>
      <c r="X81" s="574"/>
      <c r="Y81" s="574"/>
      <c r="Z81" s="574"/>
      <c r="AA81" s="574"/>
      <c r="AB81" s="574">
        <f>IFERROR(VLOOKUP(実施計画様式!AB81,―!$Q$2:$R$3,2,FALSE),0)</f>
        <v>0</v>
      </c>
      <c r="AC81" s="574">
        <f>IFERROR(VLOOKUP(実施計画様式!AC81,―!$S$2:$T$3,2,FALSE),0)</f>
        <v>0</v>
      </c>
      <c r="AD81" s="574">
        <f>IFERROR(VLOOKUP(実施計画様式!AD81,―!$U$2:$V$3,2,FALSE),0)</f>
        <v>0</v>
      </c>
      <c r="AE81" s="574">
        <f>IFERROR(VLOOKUP(実施計画様式!AE81,―!$AD$2:$AE$40,2,FALSE),0)</f>
        <v>0</v>
      </c>
      <c r="AF81" s="574">
        <f>IFERROR(VLOOKUP(実施計画様式!AF81,―!$AD$2:$AE$40,2,FALSE),0)</f>
        <v>0</v>
      </c>
      <c r="AG81" s="574"/>
      <c r="AH81" s="574"/>
      <c r="AI81" s="574">
        <f>IFERROR(VLOOKUP(実施計画様式!AI81,参考資料1_対象分野リスト!$C$3:$D$64,2,FALSE),0)</f>
        <v>0</v>
      </c>
      <c r="AJ81" s="574"/>
      <c r="AK81" s="574"/>
      <c r="AL81" s="574">
        <f>IFERROR(VLOOKUP(実施計画様式!AL81,―!$AA$13:$AB$18,2,FALSE),0)</f>
        <v>0</v>
      </c>
      <c r="AN81">
        <v>99</v>
      </c>
      <c r="AO81">
        <v>99</v>
      </c>
      <c r="AP81">
        <v>99</v>
      </c>
      <c r="AQ81">
        <v>99</v>
      </c>
      <c r="AR81">
        <v>99</v>
      </c>
      <c r="AW81" t="str">
        <f>IF(実施計画様式!F81="","",IF(PRODUCT(D81:AL81)=0,"error",""))</f>
        <v/>
      </c>
    </row>
    <row r="82" spans="3:49" x14ac:dyDescent="0.2">
      <c r="C82" s="574">
        <v>10</v>
      </c>
      <c r="D82" s="575">
        <f>IFERROR(VLOOKUP(実施計画様式!D82,―!A$22:B$22,2,FALSE),0)</f>
        <v>0</v>
      </c>
      <c r="E82" s="574">
        <f>IFERROR(VLOOKUP(実施計画様式!E82,―!$C$40:$D$47,2,FALSE),0)</f>
        <v>0</v>
      </c>
      <c r="F82" s="574">
        <f>IFERROR(VLOOKUP(実施計画様式!F82,―!$E$2:$F$2,2,FALSE),0)</f>
        <v>0</v>
      </c>
      <c r="G82" s="574">
        <f>IFERROR(VLOOKUP(実施計画様式!G82,―!$G$2:$H$2,2,FALSE),0)</f>
        <v>0</v>
      </c>
      <c r="H82" s="574">
        <f>IFERROR(VLOOKUP(実施計画様式!H82,―!$I$2:$J$2,2,FALSE),0)</f>
        <v>0</v>
      </c>
      <c r="I82" s="574"/>
      <c r="J82" s="574">
        <f>IFERROR(VLOOKUP(実施計画様式!J82,―!$K$4:$L$4,2,FALSE),0)</f>
        <v>0</v>
      </c>
      <c r="K82" s="574">
        <f>IFERROR(VLOOKUP(実施計画様式!K82,―!$M$2:$N$2,2,FALSE),0)</f>
        <v>0</v>
      </c>
      <c r="L82" s="574">
        <v>99</v>
      </c>
      <c r="M82" s="574"/>
      <c r="N82" s="574"/>
      <c r="O82" s="574"/>
      <c r="P82" s="574"/>
      <c r="Q82" s="574"/>
      <c r="R82" s="574"/>
      <c r="S82" s="574"/>
      <c r="T82" s="574"/>
      <c r="U82" s="574"/>
      <c r="V82" s="574"/>
      <c r="W82" s="574"/>
      <c r="X82" s="574"/>
      <c r="Y82" s="574"/>
      <c r="Z82" s="574"/>
      <c r="AA82" s="574"/>
      <c r="AB82" s="574">
        <f>IFERROR(VLOOKUP(実施計画様式!AB82,―!$Q$2:$R$3,2,FALSE),0)</f>
        <v>0</v>
      </c>
      <c r="AC82" s="574">
        <f>IFERROR(VLOOKUP(実施計画様式!AC82,―!$S$2:$T$3,2,FALSE),0)</f>
        <v>0</v>
      </c>
      <c r="AD82" s="574">
        <f>IFERROR(VLOOKUP(実施計画様式!AD82,―!$U$2:$V$3,2,FALSE),0)</f>
        <v>0</v>
      </c>
      <c r="AE82" s="574">
        <f>IFERROR(VLOOKUP(実施計画様式!AE82,―!$AD$2:$AE$40,2,FALSE),0)</f>
        <v>0</v>
      </c>
      <c r="AF82" s="574">
        <f>IFERROR(VLOOKUP(実施計画様式!AF82,―!$AD$2:$AE$40,2,FALSE),0)</f>
        <v>0</v>
      </c>
      <c r="AG82" s="574"/>
      <c r="AH82" s="574"/>
      <c r="AI82" s="574">
        <f>IFERROR(VLOOKUP(実施計画様式!AI82,参考資料1_対象分野リスト!$C$3:$D$64,2,FALSE),0)</f>
        <v>0</v>
      </c>
      <c r="AJ82" s="574"/>
      <c r="AK82" s="574"/>
      <c r="AL82" s="574">
        <f>IFERROR(VLOOKUP(実施計画様式!AL82,―!$AA$13:$AB$18,2,FALSE),0)</f>
        <v>0</v>
      </c>
      <c r="AN82">
        <v>99</v>
      </c>
      <c r="AO82">
        <v>99</v>
      </c>
      <c r="AP82">
        <v>99</v>
      </c>
      <c r="AQ82">
        <v>99</v>
      </c>
      <c r="AR82">
        <v>99</v>
      </c>
      <c r="AW82" t="str">
        <f>IF(実施計画様式!F82="","",IF(PRODUCT(D82:AL82)=0,"error",""))</f>
        <v/>
      </c>
    </row>
    <row r="83" spans="3:49" x14ac:dyDescent="0.2">
      <c r="C83">
        <v>11</v>
      </c>
      <c r="D83" s="24">
        <f>IFERROR(VLOOKUP(実施計画様式!D83,―!A$24:B$26,2,FALSE),0)</f>
        <v>1</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1</v>
      </c>
      <c r="K83">
        <f>IFERROR(VLOOKUP(実施計画様式!K83,―!$M$2:$N$2,2,FALSE),0)</f>
        <v>2</v>
      </c>
      <c r="L83">
        <f>IFERROR(VLOOKUP(実施計画様式!L83,―!$O$2:$P$10,2,FALSE),0)</f>
        <v>7</v>
      </c>
      <c r="AB83">
        <f>IFERROR(VLOOKUP(実施計画様式!AB83,―!$Q$2:$R$3,2,FALSE),0)</f>
        <v>1</v>
      </c>
      <c r="AC83">
        <f>IFERROR(VLOOKUP(実施計画様式!AC83,―!$S$2:$T$3,2,FALSE),0)</f>
        <v>1</v>
      </c>
      <c r="AD83">
        <f>IFERROR(VLOOKUP(実施計画様式!AD83,―!$U$2:$V$3,2,FALSE),0)</f>
        <v>1</v>
      </c>
      <c r="AE83">
        <f>IFERROR(VLOOKUP(実施計画様式!AE83,―!$AD$2:$AE$40,2,FALSE),0)</f>
        <v>14</v>
      </c>
      <c r="AF83">
        <f>IFERROR(VLOOKUP(実施計画様式!AF83,―!$AD$2:$AE$40,2,FALSE),0)</f>
        <v>20</v>
      </c>
      <c r="AI83">
        <f>IFERROR(VLOOKUP(実施計画様式!AI83,参考資料1_対象分野リスト!$C$3:$D$64,2,FALSE),0)</f>
        <v>1</v>
      </c>
      <c r="AL83">
        <f>IFERROR(VLOOKUP(実施計画様式!AL83,―!$AA$2:$AB$7,2,FALSE),0)</f>
        <v>5</v>
      </c>
      <c r="AN83" t="str">
        <f>IF(AD83=1,"事業終期_R6_通常",IF(AD83=2,"事業終期_R6_基金",0))</f>
        <v>事業終期_R6_通常</v>
      </c>
      <c r="AO83">
        <v>99</v>
      </c>
      <c r="AP83" t="str">
        <f>IF(D83=1,"経済対策との関係",IF(D83=4,"経済対策との関係_R6",""))</f>
        <v>経済対策との関係</v>
      </c>
      <c r="AQ83" t="str">
        <f>IF(D83=1,"対象分野",IF(D83=4,"対象分野_R6",""))</f>
        <v>対象分野</v>
      </c>
      <c r="AR83" t="str">
        <f>IF(D83=1,"予算区分_通常",IF(D83=4,"予算区分_R6_通常",""))</f>
        <v>予算区分_通常</v>
      </c>
      <c r="AW83" s="196" t="str">
        <f>IF(実施計画様式!F83="","",IF(PRODUCT(D83:AL83)=0,"error",""))</f>
        <v/>
      </c>
    </row>
    <row r="84" spans="3:49" x14ac:dyDescent="0.2">
      <c r="C84">
        <v>12</v>
      </c>
      <c r="D84" s="24">
        <f>IFERROR(VLOOKUP(実施計画様式!D84,―!A$24:B$26,2,FALSE),0)</f>
        <v>1</v>
      </c>
      <c r="E84">
        <f>IFERROR(VLOOKUP(実施計画様式!E84,―!$C$40:$D$47,2,FALSE),0)</f>
        <v>1</v>
      </c>
      <c r="F84">
        <f>IFERROR(VLOOKUP(実施計画様式!F84,―!$E$2:$F$2,2,FALSE),0)</f>
        <v>2</v>
      </c>
      <c r="G84">
        <f>IFERROR(VLOOKUP(実施計画様式!G84,―!$G$2:$H$2,2,FALSE),0)</f>
        <v>2</v>
      </c>
      <c r="H84">
        <f>IFERROR(VLOOKUP(実施計画様式!H84,―!$I$2:$J$2,2,FALSE),0)</f>
        <v>2</v>
      </c>
      <c r="J84">
        <f>IFERROR(VLOOKUP(実施計画様式!J84,―!$K$2:$L$6,2,FALSE),0)</f>
        <v>1</v>
      </c>
      <c r="K84">
        <f>IFERROR(VLOOKUP(実施計画様式!K84,―!$M$2:$N$2,2,FALSE),0)</f>
        <v>2</v>
      </c>
      <c r="L84">
        <f>IFERROR(VLOOKUP(実施計画様式!L84,―!$O$2:$P$10,2,FALSE),0)</f>
        <v>2</v>
      </c>
      <c r="AB84">
        <f>IFERROR(VLOOKUP(実施計画様式!AB84,―!$Q$2:$R$3,2,FALSE),0)</f>
        <v>1</v>
      </c>
      <c r="AC84">
        <f>IFERROR(VLOOKUP(実施計画様式!AC84,―!$S$2:$T$3,2,FALSE),0)</f>
        <v>1</v>
      </c>
      <c r="AD84">
        <f>IFERROR(VLOOKUP(実施計画様式!AD84,―!$U$2:$V$3,2,FALSE),0)</f>
        <v>1</v>
      </c>
      <c r="AE84">
        <f>IFERROR(VLOOKUP(実施計画様式!AE84,―!$AD$2:$AE$40,2,FALSE),0)</f>
        <v>20</v>
      </c>
      <c r="AF84">
        <f>IFERROR(VLOOKUP(実施計画様式!AF84,―!$AD$2:$AE$40,2,FALSE),0)</f>
        <v>25</v>
      </c>
      <c r="AI84">
        <f>IFERROR(VLOOKUP(実施計画様式!AI84,参考資料1_対象分野リスト!$C$3:$D$64,2,FALSE),0)</f>
        <v>14</v>
      </c>
      <c r="AL84">
        <f>IFERROR(VLOOKUP(実施計画様式!AL84,―!$AA$2:$AB$7,2,FALSE),0)</f>
        <v>5</v>
      </c>
      <c r="AN84" t="str">
        <f t="shared" ref="AN84:AN143" si="0">IF(AD84=1,"事業終期_R6_通常",IF(AD84=2,"事業終期_R6_基金",0))</f>
        <v>事業終期_R6_通常</v>
      </c>
      <c r="AO84">
        <v>99</v>
      </c>
      <c r="AP84" t="str">
        <f t="shared" ref="AP84:AP147" si="1">IF(D84=1,"経済対策との関係",IF(D84=4,"経済対策との関係_R6",""))</f>
        <v>経済対策との関係</v>
      </c>
      <c r="AQ84" t="str">
        <f t="shared" ref="AQ84:AQ147" si="2">IF(D84=1,"対象分野",IF(D84=4,"対象分野_R6",""))</f>
        <v>対象分野</v>
      </c>
      <c r="AR84" t="str">
        <f t="shared" ref="AR84:AR147" si="3">IF(D84=1,"予算区分_通常",IF(D84=4,"予算区分_R6_通常",""))</f>
        <v>予算区分_通常</v>
      </c>
      <c r="AW84" s="196" t="str">
        <f>IF(実施計画様式!F84="","",IF(PRODUCT(D84:AL84)=0,"error",""))</f>
        <v/>
      </c>
    </row>
    <row r="85" spans="3:49" x14ac:dyDescent="0.2">
      <c r="C85">
        <v>13</v>
      </c>
      <c r="D85" s="24">
        <f>IFERROR(VLOOKUP(実施計画様式!D85,―!A$24:B$26,2,FALSE),0)</f>
        <v>1</v>
      </c>
      <c r="E85">
        <f>IFERROR(VLOOKUP(実施計画様式!E85,―!$C$40:$D$47,2,FALSE),0)</f>
        <v>1</v>
      </c>
      <c r="F85">
        <f>IFERROR(VLOOKUP(実施計画様式!F85,―!$E$2:$F$2,2,FALSE),0)</f>
        <v>2</v>
      </c>
      <c r="G85">
        <f>IFERROR(VLOOKUP(実施計画様式!G85,―!$G$2:$H$2,2,FALSE),0)</f>
        <v>2</v>
      </c>
      <c r="H85">
        <f>IFERROR(VLOOKUP(実施計画様式!H85,―!$I$2:$J$2,2,FALSE),0)</f>
        <v>2</v>
      </c>
      <c r="J85">
        <f>IFERROR(VLOOKUP(実施計画様式!J85,―!$K$2:$L$6,2,FALSE),0)</f>
        <v>1</v>
      </c>
      <c r="K85">
        <f>IFERROR(VLOOKUP(実施計画様式!K85,―!$M$2:$N$2,2,FALSE),0)</f>
        <v>2</v>
      </c>
      <c r="L85">
        <f>IFERROR(VLOOKUP(実施計画様式!L85,―!$O$2:$P$10,2,FALSE),0)</f>
        <v>9</v>
      </c>
      <c r="AB85">
        <f>IFERROR(VLOOKUP(実施計画様式!AB85,―!$Q$2:$R$3,2,FALSE),0)</f>
        <v>1</v>
      </c>
      <c r="AC85">
        <f>IFERROR(VLOOKUP(実施計画様式!AC85,―!$S$2:$T$3,2,FALSE),0)</f>
        <v>1</v>
      </c>
      <c r="AD85">
        <f>IFERROR(VLOOKUP(実施計画様式!AD85,―!$U$2:$V$3,2,FALSE),0)</f>
        <v>1</v>
      </c>
      <c r="AE85">
        <f>IFERROR(VLOOKUP(実施計画様式!AE85,―!$AD$2:$AE$40,2,FALSE),0)</f>
        <v>14</v>
      </c>
      <c r="AF85">
        <f>IFERROR(VLOOKUP(実施計画様式!AF85,―!$AD$2:$AE$40,2,FALSE),0)</f>
        <v>17</v>
      </c>
      <c r="AI85">
        <f>IFERROR(VLOOKUP(実施計画様式!AI85,参考資料1_対象分野リスト!$C$3:$D$64,2,FALSE),0)</f>
        <v>1</v>
      </c>
      <c r="AL85">
        <f>IFERROR(VLOOKUP(実施計画様式!AL85,―!$AA$2:$AB$7,2,FALSE),0)</f>
        <v>4</v>
      </c>
      <c r="AN85" t="str">
        <f t="shared" si="0"/>
        <v>事業終期_R6_通常</v>
      </c>
      <c r="AO85">
        <v>99</v>
      </c>
      <c r="AP85" t="str">
        <f t="shared" si="1"/>
        <v>経済対策との関係</v>
      </c>
      <c r="AQ85" t="str">
        <f t="shared" si="2"/>
        <v>対象分野</v>
      </c>
      <c r="AR85" t="str">
        <f t="shared" si="3"/>
        <v>予算区分_通常</v>
      </c>
      <c r="AW85" s="196" t="str">
        <f>IF(実施計画様式!F85="","",IF(PRODUCT(D85:AL85)=0,"error",""))</f>
        <v/>
      </c>
    </row>
    <row r="86" spans="3:49" x14ac:dyDescent="0.2">
      <c r="C86">
        <v>14</v>
      </c>
      <c r="D86" s="24">
        <f>IFERROR(VLOOKUP(実施計画様式!D86,―!A$24:B$26,2,FALSE),0)</f>
        <v>0</v>
      </c>
      <c r="E86">
        <f>IFERROR(VLOOKUP(実施計画様式!E86,―!$C$40:$D$47,2,FALSE),0)</f>
        <v>0</v>
      </c>
      <c r="F86">
        <f>IFERROR(VLOOKUP(実施計画様式!F86,―!$E$2:$F$2,2,FALSE),0)</f>
        <v>0</v>
      </c>
      <c r="G86">
        <f>IFERROR(VLOOKUP(実施計画様式!G86,―!$G$2:$H$2,2,FALSE),0)</f>
        <v>0</v>
      </c>
      <c r="H86">
        <f>IFERROR(VLOOKUP(実施計画様式!H86,―!$I$2:$J$2,2,FALSE),0)</f>
        <v>0</v>
      </c>
      <c r="J86">
        <f>IFERROR(VLOOKUP(実施計画様式!J86,―!$K$2:$L$6,2,FALSE),0)</f>
        <v>0</v>
      </c>
      <c r="K86">
        <f>IFERROR(VLOOKUP(実施計画様式!K86,―!$M$2:$N$2,2,FALSE),0)</f>
        <v>0</v>
      </c>
      <c r="L86">
        <f>IFERROR(VLOOKUP(実施計画様式!L86,―!$O$2:$P$10,2,FALSE),0)</f>
        <v>0</v>
      </c>
      <c r="AB86">
        <f>IFERROR(VLOOKUP(実施計画様式!AB86,―!$Q$2:$R$3,2,FALSE),0)</f>
        <v>0</v>
      </c>
      <c r="AC86">
        <f>IFERROR(VLOOKUP(実施計画様式!AC86,―!$S$2:$T$3,2,FALSE),0)</f>
        <v>0</v>
      </c>
      <c r="AD86">
        <f>IFERROR(VLOOKUP(実施計画様式!AD86,―!$U$2:$V$3,2,FALSE),0)</f>
        <v>0</v>
      </c>
      <c r="AE86">
        <f>IFERROR(VLOOKUP(実施計画様式!AE86,―!$AD$2:$AE$40,2,FALSE),0)</f>
        <v>0</v>
      </c>
      <c r="AF86">
        <f>IFERROR(VLOOKUP(実施計画様式!AF86,―!$AD$2:$AE$40,2,FALSE),0)</f>
        <v>0</v>
      </c>
      <c r="AI86">
        <f>IFERROR(VLOOKUP(実施計画様式!AI86,参考資料1_対象分野リスト!$C$3:$D$64,2,FALSE),0)</f>
        <v>0</v>
      </c>
      <c r="AL86">
        <f>IFERROR(VLOOKUP(実施計画様式!AL86,―!$AA$2:$AB$7,2,FALSE),0)</f>
        <v>0</v>
      </c>
      <c r="AN86">
        <f t="shared" si="0"/>
        <v>0</v>
      </c>
      <c r="AO86">
        <v>99</v>
      </c>
      <c r="AP86" t="str">
        <f t="shared" si="1"/>
        <v/>
      </c>
      <c r="AQ86" t="str">
        <f t="shared" si="2"/>
        <v/>
      </c>
      <c r="AR86" t="str">
        <f t="shared" si="3"/>
        <v/>
      </c>
      <c r="AW86" s="196" t="str">
        <f>IF(実施計画様式!F86="","",IF(PRODUCT(D86:AL86)=0,"error",""))</f>
        <v/>
      </c>
    </row>
    <row r="87" spans="3:49" x14ac:dyDescent="0.2">
      <c r="C87">
        <v>15</v>
      </c>
      <c r="D87" s="24">
        <f>IFERROR(VLOOKUP(実施計画様式!D87,―!A$24:B$26,2,FALSE),0)</f>
        <v>0</v>
      </c>
      <c r="E87">
        <f>IFERROR(VLOOKUP(実施計画様式!E87,―!$C$40:$D$47,2,FALSE),0)</f>
        <v>0</v>
      </c>
      <c r="F87">
        <f>IFERROR(VLOOKUP(実施計画様式!F87,―!$E$2:$F$2,2,FALSE),0)</f>
        <v>0</v>
      </c>
      <c r="G87">
        <f>IFERROR(VLOOKUP(実施計画様式!G87,―!$G$2:$H$2,2,FALSE),0)</f>
        <v>0</v>
      </c>
      <c r="H87">
        <f>IFERROR(VLOOKUP(実施計画様式!H87,―!$I$2:$J$2,2,FALSE),0)</f>
        <v>0</v>
      </c>
      <c r="J87">
        <f>IFERROR(VLOOKUP(実施計画様式!J87,―!$K$2:$L$6,2,FALSE),0)</f>
        <v>0</v>
      </c>
      <c r="K87">
        <f>IFERROR(VLOOKUP(実施計画様式!K87,―!$M$2:$N$2,2,FALSE),0)</f>
        <v>0</v>
      </c>
      <c r="L87">
        <f>IFERROR(VLOOKUP(実施計画様式!L87,―!$O$2:$P$10,2,FALSE),0)</f>
        <v>0</v>
      </c>
      <c r="AB87">
        <f>IFERROR(VLOOKUP(実施計画様式!AB87,―!$Q$2:$R$3,2,FALSE),0)</f>
        <v>0</v>
      </c>
      <c r="AC87">
        <f>IFERROR(VLOOKUP(実施計画様式!AC87,―!$S$2:$T$3,2,FALSE),0)</f>
        <v>0</v>
      </c>
      <c r="AD87">
        <f>IFERROR(VLOOKUP(実施計画様式!AD87,―!$U$2:$V$3,2,FALSE),0)</f>
        <v>0</v>
      </c>
      <c r="AE87">
        <f>IFERROR(VLOOKUP(実施計画様式!AE87,―!$AD$2:$AE$40,2,FALSE),0)</f>
        <v>0</v>
      </c>
      <c r="AF87">
        <f>IFERROR(VLOOKUP(実施計画様式!AF87,―!$AD$2:$AE$40,2,FALSE),0)</f>
        <v>0</v>
      </c>
      <c r="AI87">
        <f>IFERROR(VLOOKUP(実施計画様式!AI87,参考資料1_対象分野リスト!$C$3:$D$64,2,FALSE),0)</f>
        <v>0</v>
      </c>
      <c r="AL87">
        <f>IFERROR(VLOOKUP(実施計画様式!AL87,―!$AA$2:$AB$7,2,FALSE),0)</f>
        <v>0</v>
      </c>
      <c r="AN87">
        <f t="shared" si="0"/>
        <v>0</v>
      </c>
      <c r="AO87">
        <v>99</v>
      </c>
      <c r="AP87" t="str">
        <f t="shared" si="1"/>
        <v/>
      </c>
      <c r="AQ87" t="str">
        <f t="shared" si="2"/>
        <v/>
      </c>
      <c r="AR87" t="str">
        <f t="shared" si="3"/>
        <v/>
      </c>
      <c r="AW87" s="196" t="str">
        <f>IF(実施計画様式!F87="","",IF(PRODUCT(D87:AL87)=0,"error",""))</f>
        <v/>
      </c>
    </row>
    <row r="88" spans="3:49" x14ac:dyDescent="0.2">
      <c r="C88">
        <v>16</v>
      </c>
      <c r="D88" s="24">
        <f>IFERROR(VLOOKUP(実施計画様式!D88,―!A$24:B$26,2,FALSE),0)</f>
        <v>0</v>
      </c>
      <c r="E88">
        <f>IFERROR(VLOOKUP(実施計画様式!E88,―!$C$40:$D$47,2,FALSE),0)</f>
        <v>0</v>
      </c>
      <c r="F88">
        <f>IFERROR(VLOOKUP(実施計画様式!F88,―!$E$2:$F$2,2,FALSE),0)</f>
        <v>0</v>
      </c>
      <c r="G88">
        <f>IFERROR(VLOOKUP(実施計画様式!G88,―!$G$2:$H$2,2,FALSE),0)</f>
        <v>0</v>
      </c>
      <c r="H88">
        <f>IFERROR(VLOOKUP(実施計画様式!H88,―!$I$2:$J$2,2,FALSE),0)</f>
        <v>0</v>
      </c>
      <c r="J88">
        <f>IFERROR(VLOOKUP(実施計画様式!J88,―!$K$2:$L$6,2,FALSE),0)</f>
        <v>0</v>
      </c>
      <c r="K88">
        <f>IFERROR(VLOOKUP(実施計画様式!K88,―!$M$2:$N$2,2,FALSE),0)</f>
        <v>0</v>
      </c>
      <c r="L88">
        <f>IFERROR(VLOOKUP(実施計画様式!L88,―!$O$2:$P$10,2,FALSE),0)</f>
        <v>0</v>
      </c>
      <c r="AB88">
        <f>IFERROR(VLOOKUP(実施計画様式!AB88,―!$Q$2:$R$3,2,FALSE),0)</f>
        <v>0</v>
      </c>
      <c r="AC88">
        <f>IFERROR(VLOOKUP(実施計画様式!AC88,―!$S$2:$T$3,2,FALSE),0)</f>
        <v>0</v>
      </c>
      <c r="AD88">
        <f>IFERROR(VLOOKUP(実施計画様式!AD88,―!$U$2:$V$3,2,FALSE),0)</f>
        <v>0</v>
      </c>
      <c r="AE88">
        <f>IFERROR(VLOOKUP(実施計画様式!AE88,―!$AD$2:$AE$40,2,FALSE),0)</f>
        <v>0</v>
      </c>
      <c r="AF88">
        <f>IFERROR(VLOOKUP(実施計画様式!AF88,―!$AD$2:$AE$40,2,FALSE),0)</f>
        <v>0</v>
      </c>
      <c r="AI88">
        <f>IFERROR(VLOOKUP(実施計画様式!AI88,参考資料1_対象分野リスト!$C$3:$D$64,2,FALSE),0)</f>
        <v>0</v>
      </c>
      <c r="AL88">
        <f>IFERROR(VLOOKUP(実施計画様式!AL88,―!$AA$2:$AB$7,2,FALSE),0)</f>
        <v>0</v>
      </c>
      <c r="AN88">
        <f t="shared" si="0"/>
        <v>0</v>
      </c>
      <c r="AO88">
        <v>99</v>
      </c>
      <c r="AP88" t="str">
        <f t="shared" si="1"/>
        <v/>
      </c>
      <c r="AQ88" t="str">
        <f t="shared" si="2"/>
        <v/>
      </c>
      <c r="AR88" t="str">
        <f t="shared" si="3"/>
        <v/>
      </c>
      <c r="AW88" s="196" t="str">
        <f>IF(実施計画様式!F88="","",IF(PRODUCT(D88:AL88)=0,"error",""))</f>
        <v/>
      </c>
    </row>
    <row r="89" spans="3:49" x14ac:dyDescent="0.2">
      <c r="C89">
        <v>17</v>
      </c>
      <c r="D89" s="24">
        <f>IFERROR(VLOOKUP(実施計画様式!D89,―!A$24:B$26,2,FALSE),0)</f>
        <v>0</v>
      </c>
      <c r="E89">
        <f>IFERROR(VLOOKUP(実施計画様式!E89,―!$C$40:$D$47,2,FALSE),0)</f>
        <v>0</v>
      </c>
      <c r="F89">
        <f>IFERROR(VLOOKUP(実施計画様式!F89,―!$E$2:$F$2,2,FALSE),0)</f>
        <v>0</v>
      </c>
      <c r="G89">
        <f>IFERROR(VLOOKUP(実施計画様式!G89,―!$G$2:$H$2,2,FALSE),0)</f>
        <v>0</v>
      </c>
      <c r="H89">
        <f>IFERROR(VLOOKUP(実施計画様式!H89,―!$I$2:$J$2,2,FALSE),0)</f>
        <v>0</v>
      </c>
      <c r="J89">
        <f>IFERROR(VLOOKUP(実施計画様式!J89,―!$K$2:$L$6,2,FALSE),0)</f>
        <v>0</v>
      </c>
      <c r="K89">
        <f>IFERROR(VLOOKUP(実施計画様式!K89,―!$M$2:$N$2,2,FALSE),0)</f>
        <v>0</v>
      </c>
      <c r="L89">
        <f>IFERROR(VLOOKUP(実施計画様式!L89,―!$O$2:$P$10,2,FALSE),0)</f>
        <v>0</v>
      </c>
      <c r="AB89">
        <f>IFERROR(VLOOKUP(実施計画様式!AB89,―!$Q$2:$R$3,2,FALSE),0)</f>
        <v>0</v>
      </c>
      <c r="AC89">
        <f>IFERROR(VLOOKUP(実施計画様式!AC89,―!$S$2:$T$3,2,FALSE),0)</f>
        <v>0</v>
      </c>
      <c r="AD89">
        <f>IFERROR(VLOOKUP(実施計画様式!AD89,―!$U$2:$V$3,2,FALSE),0)</f>
        <v>0</v>
      </c>
      <c r="AE89">
        <f>IFERROR(VLOOKUP(実施計画様式!AE89,―!$AD$2:$AE$40,2,FALSE),0)</f>
        <v>0</v>
      </c>
      <c r="AF89">
        <f>IFERROR(VLOOKUP(実施計画様式!AF89,―!$AD$2:$AE$40,2,FALSE),0)</f>
        <v>0</v>
      </c>
      <c r="AI89">
        <f>IFERROR(VLOOKUP(実施計画様式!AI89,参考資料1_対象分野リスト!$C$3:$D$64,2,FALSE),0)</f>
        <v>0</v>
      </c>
      <c r="AL89">
        <f>IFERROR(VLOOKUP(実施計画様式!AL89,―!$AA$2:$AB$7,2,FALSE),0)</f>
        <v>0</v>
      </c>
      <c r="AN89">
        <f t="shared" si="0"/>
        <v>0</v>
      </c>
      <c r="AO89">
        <v>99</v>
      </c>
      <c r="AP89" t="str">
        <f t="shared" si="1"/>
        <v/>
      </c>
      <c r="AQ89" t="str">
        <f t="shared" si="2"/>
        <v/>
      </c>
      <c r="AR89" t="str">
        <f t="shared" si="3"/>
        <v/>
      </c>
      <c r="AW89" s="196" t="str">
        <f>IF(実施計画様式!F89="","",IF(PRODUCT(D89:AL89)=0,"error",""))</f>
        <v/>
      </c>
    </row>
    <row r="90" spans="3:49" x14ac:dyDescent="0.2">
      <c r="C90">
        <v>18</v>
      </c>
      <c r="D90" s="24">
        <f>IFERROR(VLOOKUP(実施計画様式!D90,―!A$24:B$26,2,FALSE),0)</f>
        <v>0</v>
      </c>
      <c r="E90">
        <f>IFERROR(VLOOKUP(実施計画様式!E90,―!$C$40:$D$47,2,FALSE),0)</f>
        <v>0</v>
      </c>
      <c r="F90">
        <f>IFERROR(VLOOKUP(実施計画様式!F90,―!$E$2:$F$2,2,FALSE),0)</f>
        <v>0</v>
      </c>
      <c r="G90">
        <f>IFERROR(VLOOKUP(実施計画様式!G90,―!$G$2:$H$2,2,FALSE),0)</f>
        <v>0</v>
      </c>
      <c r="H90">
        <f>IFERROR(VLOOKUP(実施計画様式!H90,―!$I$2:$J$2,2,FALSE),0)</f>
        <v>0</v>
      </c>
      <c r="J90">
        <f>IFERROR(VLOOKUP(実施計画様式!J90,―!$K$2:$L$6,2,FALSE),0)</f>
        <v>0</v>
      </c>
      <c r="K90">
        <f>IFERROR(VLOOKUP(実施計画様式!K90,―!$M$2:$N$2,2,FALSE),0)</f>
        <v>0</v>
      </c>
      <c r="L90">
        <f>IFERROR(VLOOKUP(実施計画様式!L90,―!$O$2:$P$10,2,FALSE),0)</f>
        <v>0</v>
      </c>
      <c r="AB90">
        <f>IFERROR(VLOOKUP(実施計画様式!AB90,―!$Q$2:$R$3,2,FALSE),0)</f>
        <v>0</v>
      </c>
      <c r="AC90">
        <f>IFERROR(VLOOKUP(実施計画様式!AC90,―!$S$2:$T$3,2,FALSE),0)</f>
        <v>0</v>
      </c>
      <c r="AD90">
        <f>IFERROR(VLOOKUP(実施計画様式!AD90,―!$U$2:$V$3,2,FALSE),0)</f>
        <v>0</v>
      </c>
      <c r="AE90">
        <f>IFERROR(VLOOKUP(実施計画様式!AE90,―!$AD$2:$AE$40,2,FALSE),0)</f>
        <v>0</v>
      </c>
      <c r="AF90">
        <f>IFERROR(VLOOKUP(実施計画様式!AF90,―!$AD$2:$AE$40,2,FALSE),0)</f>
        <v>0</v>
      </c>
      <c r="AI90">
        <f>IFERROR(VLOOKUP(実施計画様式!AI90,参考資料1_対象分野リスト!$C$3:$D$64,2,FALSE),0)</f>
        <v>0</v>
      </c>
      <c r="AL90">
        <f>IFERROR(VLOOKUP(実施計画様式!AL90,―!$AA$2:$AB$7,2,FALSE),0)</f>
        <v>0</v>
      </c>
      <c r="AN90">
        <f t="shared" si="0"/>
        <v>0</v>
      </c>
      <c r="AO90">
        <v>99</v>
      </c>
      <c r="AP90" t="str">
        <f t="shared" si="1"/>
        <v/>
      </c>
      <c r="AQ90" t="str">
        <f t="shared" si="2"/>
        <v/>
      </c>
      <c r="AR90" t="str">
        <f t="shared" si="3"/>
        <v/>
      </c>
      <c r="AW90" s="196" t="str">
        <f>IF(実施計画様式!F90="","",IF(PRODUCT(D90:AL90)=0,"error",""))</f>
        <v/>
      </c>
    </row>
    <row r="91" spans="3:49" x14ac:dyDescent="0.2">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6" t="str">
        <f>IF(実施計画様式!F91="","",IF(PRODUCT(D91:AL91)=0,"error",""))</f>
        <v/>
      </c>
    </row>
    <row r="92" spans="3:49" x14ac:dyDescent="0.2">
      <c r="C92">
        <v>20</v>
      </c>
      <c r="D92" s="24">
        <f>IFERROR(VLOOKUP(実施計画様式!D92,―!A$24:B$26,2,FALSE),0)</f>
        <v>0</v>
      </c>
      <c r="E92">
        <f>IFERROR(VLOOKUP(実施計画様式!E92,―!$C$40:$D$47,2,FALSE),0)</f>
        <v>0</v>
      </c>
      <c r="F92">
        <f>IFERROR(VLOOKUP(実施計画様式!F92,―!$E$2:$F$2,2,FALSE),0)</f>
        <v>0</v>
      </c>
      <c r="G92">
        <f>IFERROR(VLOOKUP(実施計画様式!G92,―!$G$2:$H$2,2,FALSE),0)</f>
        <v>0</v>
      </c>
      <c r="H92">
        <f>IFERROR(VLOOKUP(実施計画様式!H92,―!$I$2:$J$2,2,FALSE),0)</f>
        <v>0</v>
      </c>
      <c r="J92">
        <f>IFERROR(VLOOKUP(実施計画様式!J92,―!$K$2:$L$6,2,FALSE),0)</f>
        <v>0</v>
      </c>
      <c r="K92">
        <f>IFERROR(VLOOKUP(実施計画様式!K92,―!$M$2:$N$2,2,FALSE),0)</f>
        <v>0</v>
      </c>
      <c r="L92">
        <f>IFERROR(VLOOKUP(実施計画様式!L92,―!$O$2:$P$10,2,FALSE),0)</f>
        <v>0</v>
      </c>
      <c r="AB92">
        <f>IFERROR(VLOOKUP(実施計画様式!AB92,―!$Q$2:$R$3,2,FALSE),0)</f>
        <v>0</v>
      </c>
      <c r="AC92">
        <f>IFERROR(VLOOKUP(実施計画様式!AC92,―!$S$2:$T$3,2,FALSE),0)</f>
        <v>0</v>
      </c>
      <c r="AD92">
        <f>IFERROR(VLOOKUP(実施計画様式!AD92,―!$U$2:$V$3,2,FALSE),0)</f>
        <v>0</v>
      </c>
      <c r="AE92">
        <f>IFERROR(VLOOKUP(実施計画様式!AE92,―!$AD$2:$AE$40,2,FALSE),0)</f>
        <v>0</v>
      </c>
      <c r="AF92">
        <f>IFERROR(VLOOKUP(実施計画様式!AF92,―!$AD$2:$AE$40,2,FALSE),0)</f>
        <v>0</v>
      </c>
      <c r="AI92">
        <f>IFERROR(VLOOKUP(実施計画様式!AI92,参考資料1_対象分野リスト!$C$3:$D$64,2,FALSE),0)</f>
        <v>0</v>
      </c>
      <c r="AL92">
        <f>IFERROR(VLOOKUP(実施計画様式!AL92,―!$AA$2:$AB$7,2,FALSE),0)</f>
        <v>0</v>
      </c>
      <c r="AN92">
        <f t="shared" si="0"/>
        <v>0</v>
      </c>
      <c r="AO92">
        <v>99</v>
      </c>
      <c r="AP92" t="str">
        <f t="shared" si="1"/>
        <v/>
      </c>
      <c r="AQ92" t="str">
        <f t="shared" si="2"/>
        <v/>
      </c>
      <c r="AR92" t="str">
        <f t="shared" si="3"/>
        <v/>
      </c>
      <c r="AW92" s="196" t="str">
        <f>IF(実施計画様式!F92="","",IF(PRODUCT(D92:AL92)=0,"error",""))</f>
        <v/>
      </c>
    </row>
    <row r="93" spans="3:49" x14ac:dyDescent="0.2">
      <c r="C93">
        <v>21</v>
      </c>
      <c r="D93" s="24">
        <f>IFERROR(VLOOKUP(実施計画様式!D93,―!A$24:B$26,2,FALSE),0)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IFERROR(VLOOKUP(実施計画様式!J93,―!$K$2:$L$6,2,FALSE),0)</f>
        <v>0</v>
      </c>
      <c r="K93">
        <f>IFERROR(VLOOKUP(実施計画様式!K93,―!$M$2:$N$2,2,FALSE),0)</f>
        <v>0</v>
      </c>
      <c r="L93">
        <f>IFERROR(VLOOKUP(実施計画様式!L93,―!$O$2:$P$10,2,FALSE),0)</f>
        <v>0</v>
      </c>
      <c r="AB93">
        <f>IFERROR(VLOOKUP(実施計画様式!AB93,―!$Q$2:$R$3,2,FALSE),0)</f>
        <v>0</v>
      </c>
      <c r="AC93">
        <f>IFERROR(VLOOKUP(実施計画様式!AC93,―!$S$2:$T$3,2,FALSE),0)</f>
        <v>0</v>
      </c>
      <c r="AD93">
        <f>IFERROR(VLOOKUP(実施計画様式!AD93,―!$U$2:$V$3,2,FALSE),0)</f>
        <v>0</v>
      </c>
      <c r="AE93">
        <f>IFERROR(VLOOKUP(実施計画様式!AE93,―!$AD$2:$AE$40,2,FALSE),0)</f>
        <v>0</v>
      </c>
      <c r="AF93">
        <f>IFERROR(VLOOKUP(実施計画様式!AF93,―!$AD$2:$AE$40,2,FALSE),0)</f>
        <v>0</v>
      </c>
      <c r="AI93">
        <f>IFERROR(VLOOKUP(実施計画様式!AI93,参考資料1_対象分野リスト!$C$3:$D$64,2,FALSE),0)</f>
        <v>0</v>
      </c>
      <c r="AL93">
        <f>IFERROR(VLOOKUP(実施計画様式!AL93,―!$AA$2:$AB$7,2,FALSE),0)</f>
        <v>0</v>
      </c>
      <c r="AN93">
        <f t="shared" si="0"/>
        <v>0</v>
      </c>
      <c r="AO93">
        <v>99</v>
      </c>
      <c r="AP93" t="str">
        <f t="shared" si="1"/>
        <v/>
      </c>
      <c r="AQ93" t="str">
        <f t="shared" si="2"/>
        <v/>
      </c>
      <c r="AR93" t="str">
        <f t="shared" si="3"/>
        <v/>
      </c>
      <c r="AW93" s="196" t="str">
        <f>IF(実施計画様式!F93="","",IF(PRODUCT(D93:AL93)=0,"error",""))</f>
        <v/>
      </c>
    </row>
    <row r="94" spans="3:49" x14ac:dyDescent="0.2">
      <c r="C94">
        <v>22</v>
      </c>
      <c r="D94" s="24">
        <f>IFERROR(VLOOKUP(実施計画様式!D94,―!A$24:B$26,2,FALSE),0)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IFERROR(VLOOKUP(実施計画様式!J94,―!$K$2:$L$6,2,FALSE),0)</f>
        <v>0</v>
      </c>
      <c r="K94">
        <f>IFERROR(VLOOKUP(実施計画様式!K94,―!$M$2:$N$2,2,FALSE),0)</f>
        <v>0</v>
      </c>
      <c r="L94">
        <f>IFERROR(VLOOKUP(実施計画様式!L94,―!$O$2:$P$10,2,FALSE),0)</f>
        <v>0</v>
      </c>
      <c r="AB94">
        <f>IFERROR(VLOOKUP(実施計画様式!AB94,―!$Q$2:$R$3,2,FALSE),0)</f>
        <v>0</v>
      </c>
      <c r="AC94">
        <f>IFERROR(VLOOKUP(実施計画様式!AC94,―!$S$2:$T$3,2,FALSE),0)</f>
        <v>0</v>
      </c>
      <c r="AD94">
        <f>IFERROR(VLOOKUP(実施計画様式!AD94,―!$U$2:$V$3,2,FALSE),0)</f>
        <v>0</v>
      </c>
      <c r="AE94">
        <f>IFERROR(VLOOKUP(実施計画様式!AE94,―!$AD$2:$AE$40,2,FALSE),0)</f>
        <v>0</v>
      </c>
      <c r="AF94">
        <f>IFERROR(VLOOKUP(実施計画様式!AF94,―!$AD$2:$AE$40,2,FALSE),0)</f>
        <v>0</v>
      </c>
      <c r="AI94">
        <f>IFERROR(VLOOKUP(実施計画様式!AI94,参考資料1_対象分野リスト!$C$3:$D$64,2,FALSE),0)</f>
        <v>0</v>
      </c>
      <c r="AL94">
        <f>IFERROR(VLOOKUP(実施計画様式!AL94,―!$AA$2:$AB$7,2,FALSE),0)</f>
        <v>0</v>
      </c>
      <c r="AN94">
        <f t="shared" si="0"/>
        <v>0</v>
      </c>
      <c r="AO94">
        <v>99</v>
      </c>
      <c r="AP94" t="str">
        <f t="shared" si="1"/>
        <v/>
      </c>
      <c r="AQ94" t="str">
        <f t="shared" si="2"/>
        <v/>
      </c>
      <c r="AR94" t="str">
        <f t="shared" si="3"/>
        <v/>
      </c>
      <c r="AW94" s="196" t="str">
        <f>IF(実施計画様式!F94="","",IF(PRODUCT(D94:AL94)=0,"error",""))</f>
        <v/>
      </c>
    </row>
    <row r="95" spans="3:49" x14ac:dyDescent="0.2">
      <c r="C95">
        <v>23</v>
      </c>
      <c r="D95" s="24">
        <f>IFERROR(VLOOKUP(実施計画様式!D95,―!A$24:B$26,2,FALSE),0)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IFERROR(VLOOKUP(実施計画様式!J95,―!$K$2:$L$6,2,FALSE),0)</f>
        <v>0</v>
      </c>
      <c r="K95">
        <f>IFERROR(VLOOKUP(実施計画様式!K95,―!$M$2:$N$2,2,FALSE),0)</f>
        <v>0</v>
      </c>
      <c r="L95">
        <f>IFERROR(VLOOKUP(実施計画様式!L95,―!$O$2:$P$10,2,FALSE),0)</f>
        <v>0</v>
      </c>
      <c r="AB95">
        <f>IFERROR(VLOOKUP(実施計画様式!AB95,―!$Q$2:$R$3,2,FALSE),0)</f>
        <v>0</v>
      </c>
      <c r="AC95">
        <f>IFERROR(VLOOKUP(実施計画様式!AC95,―!$S$2:$T$3,2,FALSE),0)</f>
        <v>0</v>
      </c>
      <c r="AD95">
        <f>IFERROR(VLOOKUP(実施計画様式!AD95,―!$U$2:$V$3,2,FALSE),0)</f>
        <v>0</v>
      </c>
      <c r="AE95">
        <f>IFERROR(VLOOKUP(実施計画様式!AE95,―!$AD$2:$AE$40,2,FALSE),0)</f>
        <v>0</v>
      </c>
      <c r="AF95">
        <f>IFERROR(VLOOKUP(実施計画様式!AF95,―!$AD$2:$AE$40,2,FALSE),0)</f>
        <v>0</v>
      </c>
      <c r="AI95">
        <f>IFERROR(VLOOKUP(実施計画様式!AI95,参考資料1_対象分野リスト!$C$3:$D$64,2,FALSE),0)</f>
        <v>0</v>
      </c>
      <c r="AL95">
        <f>IFERROR(VLOOKUP(実施計画様式!AL95,―!$AA$2:$AB$7,2,FALSE),0)</f>
        <v>0</v>
      </c>
      <c r="AN95">
        <f t="shared" si="0"/>
        <v>0</v>
      </c>
      <c r="AO95">
        <v>99</v>
      </c>
      <c r="AP95" t="str">
        <f t="shared" si="1"/>
        <v/>
      </c>
      <c r="AQ95" t="str">
        <f t="shared" si="2"/>
        <v/>
      </c>
      <c r="AR95" t="str">
        <f t="shared" si="3"/>
        <v/>
      </c>
      <c r="AW95" s="196" t="str">
        <f>IF(実施計画様式!F95="","",IF(PRODUCT(D95:AL95)=0,"error",""))</f>
        <v/>
      </c>
    </row>
    <row r="96" spans="3:49" x14ac:dyDescent="0.2">
      <c r="C96">
        <v>24</v>
      </c>
      <c r="D96" s="24">
        <f>IFERROR(VLOOKUP(実施計画様式!D96,―!A$24:B$26,2,FALSE),0)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IFERROR(VLOOKUP(実施計画様式!J96,―!$K$2:$L$6,2,FALSE),0)</f>
        <v>0</v>
      </c>
      <c r="K96">
        <f>IFERROR(VLOOKUP(実施計画様式!K96,―!$M$2:$N$2,2,FALSE),0)</f>
        <v>0</v>
      </c>
      <c r="L96">
        <f>IFERROR(VLOOKUP(実施計画様式!L96,―!$O$2:$P$10,2,FALSE),0)</f>
        <v>0</v>
      </c>
      <c r="AB96">
        <f>IFERROR(VLOOKUP(実施計画様式!AB96,―!$Q$2:$R$3,2,FALSE),0)</f>
        <v>0</v>
      </c>
      <c r="AC96">
        <f>IFERROR(VLOOKUP(実施計画様式!AC96,―!$S$2:$T$3,2,FALSE),0)</f>
        <v>0</v>
      </c>
      <c r="AD96">
        <f>IFERROR(VLOOKUP(実施計画様式!AD96,―!$U$2:$V$3,2,FALSE),0)</f>
        <v>0</v>
      </c>
      <c r="AE96">
        <f>IFERROR(VLOOKUP(実施計画様式!AE96,―!$AD$2:$AE$40,2,FALSE),0)</f>
        <v>0</v>
      </c>
      <c r="AF96">
        <f>IFERROR(VLOOKUP(実施計画様式!AF96,―!$AD$2:$AE$40,2,FALSE),0)</f>
        <v>0</v>
      </c>
      <c r="AI96">
        <f>IFERROR(VLOOKUP(実施計画様式!AI96,参考資料1_対象分野リスト!$C$3:$D$64,2,FALSE),0)</f>
        <v>0</v>
      </c>
      <c r="AL96">
        <f>IFERROR(VLOOKUP(実施計画様式!AL96,―!$AA$2:$AB$7,2,FALSE),0)</f>
        <v>0</v>
      </c>
      <c r="AN96">
        <f t="shared" si="0"/>
        <v>0</v>
      </c>
      <c r="AO96">
        <v>99</v>
      </c>
      <c r="AP96" t="str">
        <f t="shared" si="1"/>
        <v/>
      </c>
      <c r="AQ96" t="str">
        <f t="shared" si="2"/>
        <v/>
      </c>
      <c r="AR96" t="str">
        <f t="shared" si="3"/>
        <v/>
      </c>
      <c r="AW96" s="196" t="str">
        <f>IF(実施計画様式!F96="","",IF(PRODUCT(D96:AL96)=0,"error",""))</f>
        <v/>
      </c>
    </row>
    <row r="97" spans="3:49" x14ac:dyDescent="0.2">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6" t="str">
        <f>IF(実施計画様式!F97="","",IF(PRODUCT(D97:AL97)=0,"error",""))</f>
        <v/>
      </c>
    </row>
    <row r="98" spans="3:49" x14ac:dyDescent="0.2">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6" t="str">
        <f>IF(実施計画様式!F98="","",IF(PRODUCT(D98:AL98)=0,"error",""))</f>
        <v/>
      </c>
    </row>
    <row r="99" spans="3:49" x14ac:dyDescent="0.2">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6" t="str">
        <f>IF(実施計画様式!F99="","",IF(PRODUCT(D99:AL99)=0,"error",""))</f>
        <v/>
      </c>
    </row>
    <row r="100" spans="3:49" x14ac:dyDescent="0.2">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6" t="str">
        <f>IF(実施計画様式!F100="","",IF(PRODUCT(D100:AL100)=0,"error",""))</f>
        <v/>
      </c>
    </row>
    <row r="101" spans="3:49" x14ac:dyDescent="0.2">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6" t="str">
        <f>IF(実施計画様式!F101="","",IF(PRODUCT(D101:AL101)=0,"error",""))</f>
        <v/>
      </c>
    </row>
    <row r="102" spans="3:49" x14ac:dyDescent="0.2">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6" t="str">
        <f>IF(実施計画様式!F102="","",IF(PRODUCT(D102:AL102)=0,"error",""))</f>
        <v/>
      </c>
    </row>
    <row r="103" spans="3:49" x14ac:dyDescent="0.2">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6" t="str">
        <f>IF(実施計画様式!F103="","",IF(PRODUCT(D103:AL103)=0,"error",""))</f>
        <v/>
      </c>
    </row>
    <row r="104" spans="3:49" x14ac:dyDescent="0.2">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6" t="str">
        <f>IF(実施計画様式!F104="","",IF(PRODUCT(D104:AL104)=0,"error",""))</f>
        <v/>
      </c>
    </row>
    <row r="105" spans="3:49" x14ac:dyDescent="0.2">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6" t="str">
        <f>IF(実施計画様式!F105="","",IF(PRODUCT(D105:AL105)=0,"error",""))</f>
        <v/>
      </c>
    </row>
    <row r="106" spans="3:49" x14ac:dyDescent="0.2">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6" t="str">
        <f>IF(実施計画様式!F106="","",IF(PRODUCT(D106:AL106)=0,"error",""))</f>
        <v/>
      </c>
    </row>
    <row r="107" spans="3:49" x14ac:dyDescent="0.2">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6" t="str">
        <f>IF(実施計画様式!F107="","",IF(PRODUCT(D107:AL107)=0,"error",""))</f>
        <v/>
      </c>
    </row>
    <row r="108" spans="3:49" x14ac:dyDescent="0.2">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6" t="str">
        <f>IF(実施計画様式!F108="","",IF(PRODUCT(D108:AL108)=0,"error",""))</f>
        <v/>
      </c>
    </row>
    <row r="109" spans="3:49" x14ac:dyDescent="0.2">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6" t="str">
        <f>IF(実施計画様式!F109="","",IF(PRODUCT(D109:AL109)=0,"error",""))</f>
        <v/>
      </c>
    </row>
    <row r="110" spans="3:49" x14ac:dyDescent="0.2">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6" t="str">
        <f>IF(実施計画様式!F110="","",IF(PRODUCT(D110:AL110)=0,"error",""))</f>
        <v/>
      </c>
    </row>
    <row r="111" spans="3:49" x14ac:dyDescent="0.2">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6" t="str">
        <f>IF(実施計画様式!F111="","",IF(PRODUCT(D111:AL111)=0,"error",""))</f>
        <v/>
      </c>
    </row>
    <row r="112" spans="3:49" x14ac:dyDescent="0.2">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6" t="str">
        <f>IF(実施計画様式!F112="","",IF(PRODUCT(D112:AL112)=0,"error",""))</f>
        <v/>
      </c>
    </row>
    <row r="113" spans="3:49" x14ac:dyDescent="0.2">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6" t="str">
        <f>IF(実施計画様式!F113="","",IF(PRODUCT(D113:AL113)=0,"error",""))</f>
        <v/>
      </c>
    </row>
    <row r="114" spans="3:49" x14ac:dyDescent="0.2">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6" t="str">
        <f>IF(実施計画様式!F114="","",IF(PRODUCT(D114:AL114)=0,"error",""))</f>
        <v/>
      </c>
    </row>
    <row r="115" spans="3:49" x14ac:dyDescent="0.2">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6" t="str">
        <f>IF(実施計画様式!F115="","",IF(PRODUCT(D115:AL115)=0,"error",""))</f>
        <v/>
      </c>
    </row>
    <row r="116" spans="3:49" x14ac:dyDescent="0.2">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6" t="str">
        <f>IF(実施計画様式!F116="","",IF(PRODUCT(D116:AL116)=0,"error",""))</f>
        <v/>
      </c>
    </row>
    <row r="117" spans="3:49" x14ac:dyDescent="0.2">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6" t="str">
        <f>IF(実施計画様式!F117="","",IF(PRODUCT(D117:AL117)=0,"error",""))</f>
        <v/>
      </c>
    </row>
    <row r="118" spans="3:49" x14ac:dyDescent="0.2">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6" t="str">
        <f>IF(実施計画様式!F118="","",IF(PRODUCT(D118:AL118)=0,"error",""))</f>
        <v/>
      </c>
    </row>
    <row r="119" spans="3:49" x14ac:dyDescent="0.2">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6" t="str">
        <f>IF(実施計画様式!F119="","",IF(PRODUCT(D119:AL119)=0,"error",""))</f>
        <v/>
      </c>
    </row>
    <row r="120" spans="3:49" x14ac:dyDescent="0.2">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6" t="str">
        <f>IF(実施計画様式!F120="","",IF(PRODUCT(D120:AL120)=0,"error",""))</f>
        <v/>
      </c>
    </row>
    <row r="121" spans="3:49" x14ac:dyDescent="0.2">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6" t="str">
        <f>IF(実施計画様式!F121="","",IF(PRODUCT(D121:AL121)=0,"error",""))</f>
        <v/>
      </c>
    </row>
    <row r="122" spans="3:49" x14ac:dyDescent="0.2">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6" t="str">
        <f>IF(実施計画様式!F122="","",IF(PRODUCT(D122:AL122)=0,"error",""))</f>
        <v/>
      </c>
    </row>
    <row r="123" spans="3:49" x14ac:dyDescent="0.2">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6" t="str">
        <f>IF(実施計画様式!F123="","",IF(PRODUCT(D123:AL123)=0,"error",""))</f>
        <v/>
      </c>
    </row>
    <row r="124" spans="3:49" x14ac:dyDescent="0.2">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6" t="str">
        <f>IF(実施計画様式!F124="","",IF(PRODUCT(D124:AL124)=0,"error",""))</f>
        <v/>
      </c>
    </row>
    <row r="125" spans="3:49" x14ac:dyDescent="0.2">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6" t="str">
        <f>IF(実施計画様式!F125="","",IF(PRODUCT(D125:AL125)=0,"error",""))</f>
        <v/>
      </c>
    </row>
    <row r="126" spans="3:49" x14ac:dyDescent="0.2">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6" t="str">
        <f>IF(実施計画様式!F126="","",IF(PRODUCT(D126:AL126)=0,"error",""))</f>
        <v/>
      </c>
    </row>
    <row r="127" spans="3:49" x14ac:dyDescent="0.2">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6" t="str">
        <f>IF(実施計画様式!F127="","",IF(PRODUCT(D127:AL127)=0,"error",""))</f>
        <v/>
      </c>
    </row>
    <row r="128" spans="3:49" x14ac:dyDescent="0.2">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6" t="str">
        <f>IF(実施計画様式!F128="","",IF(PRODUCT(D128:AL128)=0,"error",""))</f>
        <v/>
      </c>
    </row>
    <row r="129" spans="3:49" x14ac:dyDescent="0.2">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6" t="str">
        <f>IF(実施計画様式!F129="","",IF(PRODUCT(D129:AL129)=0,"error",""))</f>
        <v/>
      </c>
    </row>
    <row r="130" spans="3:49" x14ac:dyDescent="0.2">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6" t="str">
        <f>IF(実施計画様式!F130="","",IF(PRODUCT(D130:AL130)=0,"error",""))</f>
        <v/>
      </c>
    </row>
    <row r="131" spans="3:49" x14ac:dyDescent="0.2">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6" t="str">
        <f>IF(実施計画様式!F131="","",IF(PRODUCT(D131:AL131)=0,"error",""))</f>
        <v/>
      </c>
    </row>
    <row r="132" spans="3:49" x14ac:dyDescent="0.2">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6" t="str">
        <f>IF(実施計画様式!F132="","",IF(PRODUCT(D132:AL132)=0,"error",""))</f>
        <v/>
      </c>
    </row>
    <row r="133" spans="3:49" x14ac:dyDescent="0.2">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6" t="str">
        <f>IF(実施計画様式!F133="","",IF(PRODUCT(D133:AL133)=0,"error",""))</f>
        <v/>
      </c>
    </row>
    <row r="134" spans="3:49" x14ac:dyDescent="0.2">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6" t="str">
        <f>IF(実施計画様式!F134="","",IF(PRODUCT(D134:AL134)=0,"error",""))</f>
        <v/>
      </c>
    </row>
    <row r="135" spans="3:49" x14ac:dyDescent="0.2">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6" t="str">
        <f>IF(実施計画様式!F135="","",IF(PRODUCT(D135:AL135)=0,"error",""))</f>
        <v/>
      </c>
    </row>
    <row r="136" spans="3:49" x14ac:dyDescent="0.2">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6" t="str">
        <f>IF(実施計画様式!F136="","",IF(PRODUCT(D136:AL136)=0,"error",""))</f>
        <v/>
      </c>
    </row>
    <row r="137" spans="3:49" x14ac:dyDescent="0.2">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6" t="str">
        <f>IF(実施計画様式!F137="","",IF(PRODUCT(D137:AL137)=0,"error",""))</f>
        <v/>
      </c>
    </row>
    <row r="138" spans="3:49" x14ac:dyDescent="0.2">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6" t="str">
        <f>IF(実施計画様式!F138="","",IF(PRODUCT(D138:AL138)=0,"error",""))</f>
        <v/>
      </c>
    </row>
    <row r="139" spans="3:49" x14ac:dyDescent="0.2">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6" t="str">
        <f>IF(実施計画様式!F139="","",IF(PRODUCT(D139:AL139)=0,"error",""))</f>
        <v/>
      </c>
    </row>
    <row r="140" spans="3:49" x14ac:dyDescent="0.2">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6" t="str">
        <f>IF(実施計画様式!F140="","",IF(PRODUCT(D140:AL140)=0,"error",""))</f>
        <v/>
      </c>
    </row>
    <row r="141" spans="3:49" x14ac:dyDescent="0.2">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6" t="str">
        <f>IF(実施計画様式!F141="","",IF(PRODUCT(D141:AL141)=0,"error",""))</f>
        <v/>
      </c>
    </row>
    <row r="142" spans="3:49" x14ac:dyDescent="0.2">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6" t="str">
        <f>IF(実施計画様式!F142="","",IF(PRODUCT(D142:AL142)=0,"error",""))</f>
        <v/>
      </c>
    </row>
    <row r="143" spans="3:49" x14ac:dyDescent="0.2">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6" t="str">
        <f>IF(実施計画様式!F143="","",IF(PRODUCT(D143:AL143)=0,"error",""))</f>
        <v/>
      </c>
    </row>
    <row r="144" spans="3:49" x14ac:dyDescent="0.2">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6" t="str">
        <f>IF(実施計画様式!F144="","",IF(PRODUCT(D144:AL144)=0,"error",""))</f>
        <v/>
      </c>
    </row>
    <row r="145" spans="3:49" x14ac:dyDescent="0.2">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6" t="str">
        <f>IF(実施計画様式!F145="","",IF(PRODUCT(D145:AL145)=0,"error",""))</f>
        <v/>
      </c>
    </row>
    <row r="146" spans="3:49" x14ac:dyDescent="0.2">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6" t="str">
        <f>IF(実施計画様式!F146="","",IF(PRODUCT(D146:AL146)=0,"error",""))</f>
        <v/>
      </c>
    </row>
    <row r="147" spans="3:49" x14ac:dyDescent="0.2">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6" t="str">
        <f>IF(実施計画様式!F147="","",IF(PRODUCT(D147:AL147)=0,"error",""))</f>
        <v/>
      </c>
    </row>
    <row r="148" spans="3:49" x14ac:dyDescent="0.2">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6" t="str">
        <f>IF(実施計画様式!F148="","",IF(PRODUCT(D148:AL148)=0,"error",""))</f>
        <v/>
      </c>
    </row>
    <row r="149" spans="3:49" x14ac:dyDescent="0.2">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6" t="str">
        <f>IF(実施計画様式!F149="","",IF(PRODUCT(D149:AL149)=0,"error",""))</f>
        <v/>
      </c>
    </row>
    <row r="150" spans="3:49" x14ac:dyDescent="0.2">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6" t="str">
        <f>IF(実施計画様式!F150="","",IF(PRODUCT(D150:AL150)=0,"error",""))</f>
        <v/>
      </c>
    </row>
    <row r="151" spans="3:49" x14ac:dyDescent="0.2">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6" t="str">
        <f>IF(実施計画様式!F151="","",IF(PRODUCT(D151:AL151)=0,"error",""))</f>
        <v/>
      </c>
    </row>
    <row r="152" spans="3:49" x14ac:dyDescent="0.2">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6" t="str">
        <f>IF(実施計画様式!F152="","",IF(PRODUCT(D152:AL152)=0,"error",""))</f>
        <v/>
      </c>
    </row>
    <row r="153" spans="3:49" x14ac:dyDescent="0.2">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6" t="str">
        <f>IF(実施計画様式!F153="","",IF(PRODUCT(D153:AL153)=0,"error",""))</f>
        <v/>
      </c>
    </row>
    <row r="154" spans="3:49" x14ac:dyDescent="0.2">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6" t="str">
        <f>IF(実施計画様式!F154="","",IF(PRODUCT(D154:AL154)=0,"error",""))</f>
        <v/>
      </c>
    </row>
    <row r="155" spans="3:49" x14ac:dyDescent="0.2">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6" t="str">
        <f>IF(実施計画様式!F155="","",IF(PRODUCT(D155:AL155)=0,"error",""))</f>
        <v/>
      </c>
    </row>
    <row r="156" spans="3:49" x14ac:dyDescent="0.2">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6" t="str">
        <f>IF(実施計画様式!F156="","",IF(PRODUCT(D156:AL156)=0,"error",""))</f>
        <v/>
      </c>
    </row>
    <row r="157" spans="3:49" x14ac:dyDescent="0.2">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6" t="str">
        <f>IF(実施計画様式!F157="","",IF(PRODUCT(D157:AL157)=0,"error",""))</f>
        <v/>
      </c>
    </row>
    <row r="158" spans="3:49" x14ac:dyDescent="0.2">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6" t="str">
        <f>IF(実施計画様式!F158="","",IF(PRODUCT(D158:AL158)=0,"error",""))</f>
        <v/>
      </c>
    </row>
    <row r="159" spans="3:49" x14ac:dyDescent="0.2">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6" t="str">
        <f>IF(実施計画様式!F159="","",IF(PRODUCT(D159:AL159)=0,"error",""))</f>
        <v/>
      </c>
    </row>
    <row r="160" spans="3:49" x14ac:dyDescent="0.2">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6" t="str">
        <f>IF(実施計画様式!F160="","",IF(PRODUCT(D160:AL160)=0,"error",""))</f>
        <v/>
      </c>
    </row>
    <row r="161" spans="3:49" x14ac:dyDescent="0.2">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6" t="str">
        <f>IF(実施計画様式!F161="","",IF(PRODUCT(D161:AL161)=0,"error",""))</f>
        <v/>
      </c>
    </row>
    <row r="162" spans="3:49" x14ac:dyDescent="0.2">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6" t="str">
        <f>IF(実施計画様式!F162="","",IF(PRODUCT(D162:AL162)=0,"error",""))</f>
        <v/>
      </c>
    </row>
    <row r="163" spans="3:49" x14ac:dyDescent="0.2">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6" t="str">
        <f>IF(実施計画様式!F163="","",IF(PRODUCT(D163:AL163)=0,"error",""))</f>
        <v/>
      </c>
    </row>
    <row r="164" spans="3:49" x14ac:dyDescent="0.2">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6" t="str">
        <f>IF(実施計画様式!F164="","",IF(PRODUCT(D164:AL164)=0,"error",""))</f>
        <v/>
      </c>
    </row>
    <row r="165" spans="3:49" x14ac:dyDescent="0.2">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6" t="str">
        <f>IF(実施計画様式!F165="","",IF(PRODUCT(D165:AL165)=0,"error",""))</f>
        <v/>
      </c>
    </row>
    <row r="166" spans="3:49" x14ac:dyDescent="0.2">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6" t="str">
        <f>IF(実施計画様式!F166="","",IF(PRODUCT(D166:AL166)=0,"error",""))</f>
        <v/>
      </c>
    </row>
    <row r="167" spans="3:49" x14ac:dyDescent="0.2">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6" t="str">
        <f>IF(実施計画様式!F167="","",IF(PRODUCT(D167:AL167)=0,"error",""))</f>
        <v/>
      </c>
    </row>
    <row r="168" spans="3:49" x14ac:dyDescent="0.2">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6" t="str">
        <f>IF(実施計画様式!F168="","",IF(PRODUCT(D168:AL168)=0,"error",""))</f>
        <v/>
      </c>
    </row>
    <row r="169" spans="3:49" x14ac:dyDescent="0.2">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6" t="str">
        <f>IF(実施計画様式!F169="","",IF(PRODUCT(D169:AL169)=0,"error",""))</f>
        <v/>
      </c>
    </row>
    <row r="170" spans="3:49" x14ac:dyDescent="0.2">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6" t="str">
        <f>IF(実施計画様式!F170="","",IF(PRODUCT(D170:AL170)=0,"error",""))</f>
        <v/>
      </c>
    </row>
    <row r="171" spans="3:49" x14ac:dyDescent="0.2">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6" t="str">
        <f>IF(実施計画様式!F171="","",IF(PRODUCT(D171:AL171)=0,"error",""))</f>
        <v/>
      </c>
    </row>
    <row r="172" spans="3:49" x14ac:dyDescent="0.2">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6" t="str">
        <f>IF(実施計画様式!F172="","",IF(PRODUCT(D172:AL172)=0,"error",""))</f>
        <v/>
      </c>
    </row>
    <row r="173" spans="3:49" x14ac:dyDescent="0.2">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6" t="str">
        <f>IF(実施計画様式!F173="","",IF(PRODUCT(D173:AL173)=0,"error",""))</f>
        <v/>
      </c>
    </row>
    <row r="174" spans="3:49" x14ac:dyDescent="0.2">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6" t="str">
        <f>IF(実施計画様式!F174="","",IF(PRODUCT(D174:AL174)=0,"error",""))</f>
        <v/>
      </c>
    </row>
    <row r="175" spans="3:49" x14ac:dyDescent="0.2">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6" t="str">
        <f>IF(実施計画様式!F175="","",IF(PRODUCT(D175:AL175)=0,"error",""))</f>
        <v/>
      </c>
    </row>
    <row r="176" spans="3:49" x14ac:dyDescent="0.2">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6" t="str">
        <f>IF(実施計画様式!F176="","",IF(PRODUCT(D176:AL176)=0,"error",""))</f>
        <v/>
      </c>
    </row>
    <row r="177" spans="3:49" x14ac:dyDescent="0.2">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6" t="str">
        <f>IF(実施計画様式!F177="","",IF(PRODUCT(D177:AL177)=0,"error",""))</f>
        <v/>
      </c>
    </row>
    <row r="178" spans="3:49" x14ac:dyDescent="0.2">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6" t="str">
        <f>IF(実施計画様式!F178="","",IF(PRODUCT(D178:AL178)=0,"error",""))</f>
        <v/>
      </c>
    </row>
    <row r="179" spans="3:49" x14ac:dyDescent="0.2">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6" t="str">
        <f>IF(実施計画様式!F179="","",IF(PRODUCT(D179:AL179)=0,"error",""))</f>
        <v/>
      </c>
    </row>
    <row r="180" spans="3:49" x14ac:dyDescent="0.2">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6" t="str">
        <f>IF(実施計画様式!F180="","",IF(PRODUCT(D180:AL180)=0,"error",""))</f>
        <v/>
      </c>
    </row>
    <row r="181" spans="3:49" x14ac:dyDescent="0.2">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6" t="str">
        <f>IF(実施計画様式!F181="","",IF(PRODUCT(D181:AL181)=0,"error",""))</f>
        <v/>
      </c>
    </row>
    <row r="182" spans="3:49" x14ac:dyDescent="0.2">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6" t="str">
        <f>IF(実施計画様式!F182="","",IF(PRODUCT(D182:AL182)=0,"error",""))</f>
        <v/>
      </c>
    </row>
    <row r="183" spans="3:49" x14ac:dyDescent="0.2">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6" t="str">
        <f>IF(実施計画様式!F183="","",IF(PRODUCT(D183:AL183)=0,"error",""))</f>
        <v/>
      </c>
    </row>
    <row r="184" spans="3:49" x14ac:dyDescent="0.2">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6" t="str">
        <f>IF(実施計画様式!F184="","",IF(PRODUCT(D184:AL184)=0,"error",""))</f>
        <v/>
      </c>
    </row>
    <row r="185" spans="3:49" x14ac:dyDescent="0.2">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6" t="str">
        <f>IF(実施計画様式!F185="","",IF(PRODUCT(D185:AL185)=0,"error",""))</f>
        <v/>
      </c>
    </row>
    <row r="186" spans="3:49" x14ac:dyDescent="0.2">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6" t="str">
        <f>IF(実施計画様式!F186="","",IF(PRODUCT(D186:AL186)=0,"error",""))</f>
        <v/>
      </c>
    </row>
    <row r="187" spans="3:49" x14ac:dyDescent="0.2">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6" t="str">
        <f>IF(実施計画様式!F187="","",IF(PRODUCT(D187:AL187)=0,"error",""))</f>
        <v/>
      </c>
    </row>
    <row r="188" spans="3:49" x14ac:dyDescent="0.2">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6" t="str">
        <f>IF(実施計画様式!F188="","",IF(PRODUCT(D188:AL188)=0,"error",""))</f>
        <v/>
      </c>
    </row>
    <row r="189" spans="3:49" x14ac:dyDescent="0.2">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6" t="str">
        <f>IF(実施計画様式!F189="","",IF(PRODUCT(D189:AL189)=0,"error",""))</f>
        <v/>
      </c>
    </row>
    <row r="190" spans="3:49" x14ac:dyDescent="0.2">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6" t="str">
        <f>IF(実施計画様式!F190="","",IF(PRODUCT(D190:AL190)=0,"error",""))</f>
        <v/>
      </c>
    </row>
    <row r="191" spans="3:49" x14ac:dyDescent="0.2">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6" t="str">
        <f>IF(実施計画様式!F191="","",IF(PRODUCT(D191:AL191)=0,"error",""))</f>
        <v/>
      </c>
    </row>
    <row r="192" spans="3:49" x14ac:dyDescent="0.2">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6" t="str">
        <f>IF(実施計画様式!F192="","",IF(PRODUCT(D192:AL192)=0,"error",""))</f>
        <v/>
      </c>
    </row>
    <row r="193" spans="3:49" x14ac:dyDescent="0.2">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6" t="str">
        <f>IF(実施計画様式!F193="","",IF(PRODUCT(D193:AL193)=0,"error",""))</f>
        <v/>
      </c>
    </row>
    <row r="194" spans="3:49" x14ac:dyDescent="0.2">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6" t="str">
        <f>IF(実施計画様式!F194="","",IF(PRODUCT(D194:AL194)=0,"error",""))</f>
        <v/>
      </c>
    </row>
    <row r="195" spans="3:49" x14ac:dyDescent="0.2">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6" t="str">
        <f>IF(実施計画様式!F195="","",IF(PRODUCT(D195:AL195)=0,"error",""))</f>
        <v/>
      </c>
    </row>
    <row r="196" spans="3:49" x14ac:dyDescent="0.2">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6" t="str">
        <f>IF(実施計画様式!F196="","",IF(PRODUCT(D196:AL196)=0,"error",""))</f>
        <v/>
      </c>
    </row>
    <row r="197" spans="3:49" x14ac:dyDescent="0.2">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6" t="str">
        <f>IF(実施計画様式!F197="","",IF(PRODUCT(D197:AL197)=0,"error",""))</f>
        <v/>
      </c>
    </row>
    <row r="198" spans="3:49" x14ac:dyDescent="0.2">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6" t="str">
        <f>IF(実施計画様式!F198="","",IF(PRODUCT(D198:AL198)=0,"error",""))</f>
        <v/>
      </c>
    </row>
    <row r="199" spans="3:49" x14ac:dyDescent="0.2">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6" t="str">
        <f>IF(実施計画様式!F199="","",IF(PRODUCT(D199:AL199)=0,"error",""))</f>
        <v/>
      </c>
    </row>
    <row r="200" spans="3:49" x14ac:dyDescent="0.2">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6" t="str">
        <f>IF(実施計画様式!F200="","",IF(PRODUCT(D200:AL200)=0,"error",""))</f>
        <v/>
      </c>
    </row>
    <row r="201" spans="3:49" x14ac:dyDescent="0.2">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6" t="str">
        <f>IF(実施計画様式!F201="","",IF(PRODUCT(D201:AL201)=0,"error",""))</f>
        <v/>
      </c>
    </row>
    <row r="202" spans="3:49" x14ac:dyDescent="0.2">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6" t="str">
        <f>IF(実施計画様式!F202="","",IF(PRODUCT(D202:AL202)=0,"error",""))</f>
        <v/>
      </c>
    </row>
    <row r="203" spans="3:49" x14ac:dyDescent="0.2">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6" t="str">
        <f>IF(実施計画様式!F203="","",IF(PRODUCT(D203:AL203)=0,"error",""))</f>
        <v/>
      </c>
    </row>
    <row r="204" spans="3:49" x14ac:dyDescent="0.2">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6" t="str">
        <f>IF(実施計画様式!F204="","",IF(PRODUCT(D204:AL204)=0,"error",""))</f>
        <v/>
      </c>
    </row>
    <row r="205" spans="3:49" x14ac:dyDescent="0.2">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6" t="str">
        <f>IF(実施計画様式!F205="","",IF(PRODUCT(D205:AL205)=0,"error",""))</f>
        <v/>
      </c>
    </row>
    <row r="206" spans="3:49" x14ac:dyDescent="0.2">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6" t="str">
        <f>IF(実施計画様式!F206="","",IF(PRODUCT(D206:AL206)=0,"error",""))</f>
        <v/>
      </c>
    </row>
    <row r="207" spans="3:49" x14ac:dyDescent="0.2">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6" t="str">
        <f>IF(実施計画様式!F207="","",IF(PRODUCT(D207:AL207)=0,"error",""))</f>
        <v/>
      </c>
    </row>
    <row r="208" spans="3:49" x14ac:dyDescent="0.2">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6" t="str">
        <f>IF(実施計画様式!F208="","",IF(PRODUCT(D208:AL208)=0,"error",""))</f>
        <v/>
      </c>
    </row>
    <row r="209" spans="3:49" x14ac:dyDescent="0.2">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6" t="str">
        <f>IF(実施計画様式!F209="","",IF(PRODUCT(D209:AL209)=0,"error",""))</f>
        <v/>
      </c>
    </row>
    <row r="210" spans="3:49" x14ac:dyDescent="0.2">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6" t="str">
        <f>IF(実施計画様式!F210="","",IF(PRODUCT(D210:AL210)=0,"error",""))</f>
        <v/>
      </c>
    </row>
    <row r="211" spans="3:49" x14ac:dyDescent="0.2">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6" t="str">
        <f>IF(実施計画様式!F211="","",IF(PRODUCT(D211:AL211)=0,"error",""))</f>
        <v/>
      </c>
    </row>
    <row r="212" spans="3:49" x14ac:dyDescent="0.2">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6" t="str">
        <f>IF(実施計画様式!F212="","",IF(PRODUCT(D212:AL212)=0,"error",""))</f>
        <v/>
      </c>
    </row>
    <row r="213" spans="3:49" x14ac:dyDescent="0.2">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6" t="str">
        <f>IF(実施計画様式!F213="","",IF(PRODUCT(D213:AL213)=0,"error",""))</f>
        <v/>
      </c>
    </row>
    <row r="214" spans="3:49" x14ac:dyDescent="0.2">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6" t="str">
        <f>IF(実施計画様式!F214="","",IF(PRODUCT(D214:AL214)=0,"error",""))</f>
        <v/>
      </c>
    </row>
    <row r="215" spans="3:49" x14ac:dyDescent="0.2">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6" t="str">
        <f>IF(実施計画様式!F215="","",IF(PRODUCT(D215:AL215)=0,"error",""))</f>
        <v/>
      </c>
    </row>
    <row r="216" spans="3:49" x14ac:dyDescent="0.2">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6" t="str">
        <f>IF(実施計画様式!F216="","",IF(PRODUCT(D216:AL216)=0,"error",""))</f>
        <v/>
      </c>
    </row>
    <row r="217" spans="3:49" x14ac:dyDescent="0.2">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6" t="str">
        <f>IF(実施計画様式!F217="","",IF(PRODUCT(D217:AL217)=0,"error",""))</f>
        <v/>
      </c>
    </row>
    <row r="218" spans="3:49" x14ac:dyDescent="0.2">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6" t="str">
        <f>IF(実施計画様式!F218="","",IF(PRODUCT(D218:AL218)=0,"error",""))</f>
        <v/>
      </c>
    </row>
    <row r="219" spans="3:49" x14ac:dyDescent="0.2">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6" t="str">
        <f>IF(実施計画様式!F219="","",IF(PRODUCT(D219:AL219)=0,"error",""))</f>
        <v/>
      </c>
    </row>
    <row r="220" spans="3:49" x14ac:dyDescent="0.2">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6" t="str">
        <f>IF(実施計画様式!F220="","",IF(PRODUCT(D220:AL220)=0,"error",""))</f>
        <v/>
      </c>
    </row>
    <row r="221" spans="3:49" x14ac:dyDescent="0.2">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6" t="str">
        <f>IF(実施計画様式!F221="","",IF(PRODUCT(D221:AL221)=0,"error",""))</f>
        <v/>
      </c>
    </row>
    <row r="222" spans="3:49" x14ac:dyDescent="0.2">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6" t="str">
        <f>IF(実施計画様式!F222="","",IF(PRODUCT(D222:AL222)=0,"error",""))</f>
        <v/>
      </c>
    </row>
    <row r="223" spans="3:49" x14ac:dyDescent="0.2">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6" t="str">
        <f>IF(実施計画様式!F223="","",IF(PRODUCT(D223:AL223)=0,"error",""))</f>
        <v/>
      </c>
    </row>
    <row r="224" spans="3:49" x14ac:dyDescent="0.2">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6" t="str">
        <f>IF(実施計画様式!F224="","",IF(PRODUCT(D224:AL224)=0,"error",""))</f>
        <v/>
      </c>
    </row>
    <row r="225" spans="3:49" x14ac:dyDescent="0.2">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6" t="str">
        <f>IF(実施計画様式!F225="","",IF(PRODUCT(D225:AL225)=0,"error",""))</f>
        <v/>
      </c>
    </row>
    <row r="226" spans="3:49" x14ac:dyDescent="0.2">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6" t="str">
        <f>IF(実施計画様式!F226="","",IF(PRODUCT(D226:AL226)=0,"error",""))</f>
        <v/>
      </c>
    </row>
    <row r="227" spans="3:49" x14ac:dyDescent="0.2">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6" t="str">
        <f>IF(実施計画様式!F227="","",IF(PRODUCT(D227:AL227)=0,"error",""))</f>
        <v/>
      </c>
    </row>
    <row r="228" spans="3:49" x14ac:dyDescent="0.2">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6" t="str">
        <f>IF(実施計画様式!F228="","",IF(PRODUCT(D228:AL228)=0,"error",""))</f>
        <v/>
      </c>
    </row>
    <row r="229" spans="3:49" x14ac:dyDescent="0.2">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6" t="str">
        <f>IF(実施計画様式!F229="","",IF(PRODUCT(D229:AL229)=0,"error",""))</f>
        <v/>
      </c>
    </row>
    <row r="230" spans="3:49" x14ac:dyDescent="0.2">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6" t="str">
        <f>IF(実施計画様式!F230="","",IF(PRODUCT(D230:AL230)=0,"error",""))</f>
        <v/>
      </c>
    </row>
    <row r="231" spans="3:49" x14ac:dyDescent="0.2">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6" t="str">
        <f>IF(実施計画様式!F231="","",IF(PRODUCT(D231:AL231)=0,"error",""))</f>
        <v/>
      </c>
    </row>
    <row r="232" spans="3:49" x14ac:dyDescent="0.2">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6" t="str">
        <f>IF(実施計画様式!F232="","",IF(PRODUCT(D232:AL232)=0,"error",""))</f>
        <v/>
      </c>
    </row>
    <row r="233" spans="3:49" x14ac:dyDescent="0.2">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6" t="str">
        <f>IF(実施計画様式!F233="","",IF(PRODUCT(D233:AL233)=0,"error",""))</f>
        <v/>
      </c>
    </row>
    <row r="234" spans="3:49" x14ac:dyDescent="0.2">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6" t="str">
        <f>IF(実施計画様式!F234="","",IF(PRODUCT(D234:AL234)=0,"error",""))</f>
        <v/>
      </c>
    </row>
    <row r="235" spans="3:49" x14ac:dyDescent="0.2">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6" t="str">
        <f>IF(実施計画様式!F235="","",IF(PRODUCT(D235:AL235)=0,"error",""))</f>
        <v/>
      </c>
    </row>
    <row r="236" spans="3:49" x14ac:dyDescent="0.2">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6" t="str">
        <f>IF(実施計画様式!F236="","",IF(PRODUCT(D236:AL236)=0,"error",""))</f>
        <v/>
      </c>
    </row>
    <row r="237" spans="3:49" x14ac:dyDescent="0.2">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6" t="str">
        <f>IF(実施計画様式!F237="","",IF(PRODUCT(D237:AL237)=0,"error",""))</f>
        <v/>
      </c>
    </row>
    <row r="238" spans="3:49" x14ac:dyDescent="0.2">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6" t="str">
        <f>IF(実施計画様式!F238="","",IF(PRODUCT(D238:AL238)=0,"error",""))</f>
        <v/>
      </c>
    </row>
    <row r="239" spans="3:49" x14ac:dyDescent="0.2">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6" t="str">
        <f>IF(実施計画様式!F239="","",IF(PRODUCT(D239:AL239)=0,"error",""))</f>
        <v/>
      </c>
    </row>
    <row r="240" spans="3:49" x14ac:dyDescent="0.2">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6" t="str">
        <f>IF(実施計画様式!F240="","",IF(PRODUCT(D240:AL240)=0,"error",""))</f>
        <v/>
      </c>
    </row>
    <row r="241" spans="3:49" x14ac:dyDescent="0.2">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6" t="str">
        <f>IF(実施計画様式!F241="","",IF(PRODUCT(D241:AL241)=0,"error",""))</f>
        <v/>
      </c>
    </row>
    <row r="242" spans="3:49" x14ac:dyDescent="0.2">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6" t="str">
        <f>IF(実施計画様式!F242="","",IF(PRODUCT(D242:AL242)=0,"error",""))</f>
        <v/>
      </c>
    </row>
    <row r="243" spans="3:49" x14ac:dyDescent="0.2">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6" t="str">
        <f>IF(実施計画様式!F243="","",IF(PRODUCT(D243:AL243)=0,"error",""))</f>
        <v/>
      </c>
    </row>
    <row r="244" spans="3:49" x14ac:dyDescent="0.2">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6" t="str">
        <f>IF(実施計画様式!F244="","",IF(PRODUCT(D244:AL244)=0,"error",""))</f>
        <v/>
      </c>
    </row>
    <row r="245" spans="3:49" x14ac:dyDescent="0.2">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6" t="str">
        <f>IF(実施計画様式!F245="","",IF(PRODUCT(D245:AL245)=0,"error",""))</f>
        <v/>
      </c>
    </row>
    <row r="246" spans="3:49" x14ac:dyDescent="0.2">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6" t="str">
        <f>IF(実施計画様式!F246="","",IF(PRODUCT(D246:AL246)=0,"error",""))</f>
        <v/>
      </c>
    </row>
    <row r="247" spans="3:49" x14ac:dyDescent="0.2">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6" t="str">
        <f>IF(実施計画様式!F247="","",IF(PRODUCT(D247:AL247)=0,"error",""))</f>
        <v/>
      </c>
    </row>
    <row r="248" spans="3:49" x14ac:dyDescent="0.2">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6" t="str">
        <f>IF(実施計画様式!F248="","",IF(PRODUCT(D248:AL248)=0,"error",""))</f>
        <v/>
      </c>
    </row>
    <row r="249" spans="3:49" x14ac:dyDescent="0.2">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6" t="str">
        <f>IF(実施計画様式!F249="","",IF(PRODUCT(D249:AL249)=0,"error",""))</f>
        <v/>
      </c>
    </row>
    <row r="250" spans="3:49" x14ac:dyDescent="0.2">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6" t="str">
        <f>IF(実施計画様式!F250="","",IF(PRODUCT(D250:AL250)=0,"error",""))</f>
        <v/>
      </c>
    </row>
    <row r="251" spans="3:49" x14ac:dyDescent="0.2">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6" t="str">
        <f>IF(実施計画様式!F251="","",IF(PRODUCT(D251:AL251)=0,"error",""))</f>
        <v/>
      </c>
    </row>
    <row r="252" spans="3:49" x14ac:dyDescent="0.2">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6" t="str">
        <f>IF(実施計画様式!F252="","",IF(PRODUCT(D252:AL252)=0,"error",""))</f>
        <v/>
      </c>
    </row>
    <row r="253" spans="3:49" x14ac:dyDescent="0.2">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6" t="str">
        <f>IF(実施計画様式!F253="","",IF(PRODUCT(D253:AL253)=0,"error",""))</f>
        <v/>
      </c>
    </row>
    <row r="254" spans="3:49" x14ac:dyDescent="0.2">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6" t="str">
        <f>IF(実施計画様式!F254="","",IF(PRODUCT(D254:AL254)=0,"error",""))</f>
        <v/>
      </c>
    </row>
    <row r="255" spans="3:49" x14ac:dyDescent="0.2">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6" t="str">
        <f>IF(実施計画様式!F255="","",IF(PRODUCT(D255:AL255)=0,"error",""))</f>
        <v/>
      </c>
    </row>
    <row r="256" spans="3:49" x14ac:dyDescent="0.2">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6" t="str">
        <f>IF(実施計画様式!F256="","",IF(PRODUCT(D256:AL256)=0,"error",""))</f>
        <v/>
      </c>
    </row>
    <row r="257" spans="3:49" x14ac:dyDescent="0.2">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6" t="str">
        <f>IF(実施計画様式!F257="","",IF(PRODUCT(D257:AL257)=0,"error",""))</f>
        <v/>
      </c>
    </row>
    <row r="258" spans="3:49" x14ac:dyDescent="0.2">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6" t="str">
        <f>IF(実施計画様式!F258="","",IF(PRODUCT(D258:AL258)=0,"error",""))</f>
        <v/>
      </c>
    </row>
    <row r="259" spans="3:49" x14ac:dyDescent="0.2">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6" t="str">
        <f>IF(実施計画様式!F259="","",IF(PRODUCT(D259:AL259)=0,"error",""))</f>
        <v/>
      </c>
    </row>
    <row r="260" spans="3:49" x14ac:dyDescent="0.2">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6" t="str">
        <f>IF(実施計画様式!F260="","",IF(PRODUCT(D260:AL260)=0,"error",""))</f>
        <v/>
      </c>
    </row>
    <row r="261" spans="3:49" x14ac:dyDescent="0.2">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6" t="str">
        <f>IF(実施計画様式!F261="","",IF(PRODUCT(D261:AL261)=0,"error",""))</f>
        <v/>
      </c>
    </row>
    <row r="262" spans="3:49" x14ac:dyDescent="0.2">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6" t="str">
        <f>IF(実施計画様式!F262="","",IF(PRODUCT(D262:AL262)=0,"error",""))</f>
        <v/>
      </c>
    </row>
    <row r="263" spans="3:49" x14ac:dyDescent="0.2">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6" t="str">
        <f>IF(実施計画様式!F263="","",IF(PRODUCT(D263:AL263)=0,"error",""))</f>
        <v/>
      </c>
    </row>
    <row r="264" spans="3:49" x14ac:dyDescent="0.2">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6" t="str">
        <f>IF(実施計画様式!F264="","",IF(PRODUCT(D264:AL264)=0,"error",""))</f>
        <v/>
      </c>
    </row>
    <row r="265" spans="3:49" x14ac:dyDescent="0.2">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6" t="str">
        <f>IF(実施計画様式!F265="","",IF(PRODUCT(D265:AL265)=0,"error",""))</f>
        <v/>
      </c>
    </row>
    <row r="266" spans="3:49" x14ac:dyDescent="0.2">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6" t="str">
        <f>IF(実施計画様式!F266="","",IF(PRODUCT(D266:AL266)=0,"error",""))</f>
        <v/>
      </c>
    </row>
    <row r="267" spans="3:49" x14ac:dyDescent="0.2">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6" t="str">
        <f>IF(実施計画様式!F267="","",IF(PRODUCT(D267:AL267)=0,"error",""))</f>
        <v/>
      </c>
    </row>
    <row r="268" spans="3:49" x14ac:dyDescent="0.2">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6" t="str">
        <f>IF(実施計画様式!F268="","",IF(PRODUCT(D268:AL268)=0,"error",""))</f>
        <v/>
      </c>
    </row>
    <row r="269" spans="3:49" x14ac:dyDescent="0.2">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6" t="str">
        <f>IF(実施計画様式!F269="","",IF(PRODUCT(D269:AL269)=0,"error",""))</f>
        <v/>
      </c>
    </row>
    <row r="270" spans="3:49" x14ac:dyDescent="0.2">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6" t="str">
        <f>IF(実施計画様式!F270="","",IF(PRODUCT(D270:AL270)=0,"error",""))</f>
        <v/>
      </c>
    </row>
    <row r="271" spans="3:49" x14ac:dyDescent="0.2">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6" t="str">
        <f>IF(実施計画様式!F271="","",IF(PRODUCT(D271:AL271)=0,"error",""))</f>
        <v/>
      </c>
    </row>
    <row r="272" spans="3:49" x14ac:dyDescent="0.2">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6" t="str">
        <f>IF(実施計画様式!F272="","",IF(PRODUCT(D272:AL272)=0,"error",""))</f>
        <v/>
      </c>
    </row>
    <row r="273" spans="3:49" x14ac:dyDescent="0.2">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6" t="str">
        <f>IF(実施計画様式!F273="","",IF(PRODUCT(D273:AL273)=0,"error",""))</f>
        <v/>
      </c>
    </row>
    <row r="274" spans="3:49" x14ac:dyDescent="0.2">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6" t="str">
        <f>IF(実施計画様式!F274="","",IF(PRODUCT(D274:AL274)=0,"error",""))</f>
        <v/>
      </c>
    </row>
    <row r="275" spans="3:49" x14ac:dyDescent="0.2">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6" t="str">
        <f>IF(実施計画様式!F275="","",IF(PRODUCT(D275:AL275)=0,"error",""))</f>
        <v/>
      </c>
    </row>
    <row r="276" spans="3:49" x14ac:dyDescent="0.2">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6" t="str">
        <f>IF(実施計画様式!F276="","",IF(PRODUCT(D276:AL276)=0,"error",""))</f>
        <v/>
      </c>
    </row>
    <row r="277" spans="3:49" x14ac:dyDescent="0.2">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6" t="str">
        <f>IF(実施計画様式!F277="","",IF(PRODUCT(D277:AL277)=0,"error",""))</f>
        <v/>
      </c>
    </row>
    <row r="278" spans="3:49" x14ac:dyDescent="0.2">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6" t="str">
        <f>IF(実施計画様式!F278="","",IF(PRODUCT(D278:AL278)=0,"error",""))</f>
        <v/>
      </c>
    </row>
    <row r="279" spans="3:49" x14ac:dyDescent="0.2">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6" t="str">
        <f>IF(実施計画様式!F279="","",IF(PRODUCT(D279:AL279)=0,"error",""))</f>
        <v/>
      </c>
    </row>
    <row r="280" spans="3:49" x14ac:dyDescent="0.2">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6" t="str">
        <f>IF(実施計画様式!F280="","",IF(PRODUCT(D280:AL280)=0,"error",""))</f>
        <v/>
      </c>
    </row>
    <row r="281" spans="3:49" x14ac:dyDescent="0.2">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6" t="str">
        <f>IF(実施計画様式!F281="","",IF(PRODUCT(D281:AL281)=0,"error",""))</f>
        <v/>
      </c>
    </row>
    <row r="282" spans="3:49" x14ac:dyDescent="0.2">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6" t="str">
        <f>IF(実施計画様式!F282="","",IF(PRODUCT(D282:AL282)=0,"error",""))</f>
        <v/>
      </c>
    </row>
    <row r="283" spans="3:49" x14ac:dyDescent="0.2">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6" t="str">
        <f>IF(実施計画様式!F283="","",IF(PRODUCT(D283:AL283)=0,"error",""))</f>
        <v/>
      </c>
    </row>
    <row r="284" spans="3:49" x14ac:dyDescent="0.2">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6" t="str">
        <f>IF(実施計画様式!F284="","",IF(PRODUCT(D284:AL284)=0,"error",""))</f>
        <v/>
      </c>
    </row>
    <row r="285" spans="3:49" x14ac:dyDescent="0.2">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6" t="str">
        <f>IF(実施計画様式!F285="","",IF(PRODUCT(D285:AL285)=0,"error",""))</f>
        <v/>
      </c>
    </row>
    <row r="286" spans="3:49" x14ac:dyDescent="0.2">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6" t="str">
        <f>IF(実施計画様式!F286="","",IF(PRODUCT(D286:AL286)=0,"error",""))</f>
        <v/>
      </c>
    </row>
    <row r="287" spans="3:49" x14ac:dyDescent="0.2">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6" t="str">
        <f>IF(実施計画様式!F287="","",IF(PRODUCT(D287:AL287)=0,"error",""))</f>
        <v/>
      </c>
    </row>
    <row r="288" spans="3:49" x14ac:dyDescent="0.2">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6" t="str">
        <f>IF(実施計画様式!F288="","",IF(PRODUCT(D288:AL288)=0,"error",""))</f>
        <v/>
      </c>
    </row>
    <row r="289" spans="3:49" x14ac:dyDescent="0.2">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6" t="str">
        <f>IF(実施計画様式!F289="","",IF(PRODUCT(D289:AL289)=0,"error",""))</f>
        <v/>
      </c>
    </row>
    <row r="290" spans="3:49" x14ac:dyDescent="0.2">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6" t="str">
        <f>IF(実施計画様式!F290="","",IF(PRODUCT(D290:AL290)=0,"error",""))</f>
        <v/>
      </c>
    </row>
    <row r="291" spans="3:49" x14ac:dyDescent="0.2">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6" t="str">
        <f>IF(実施計画様式!F291="","",IF(PRODUCT(D291:AL291)=0,"error",""))</f>
        <v/>
      </c>
    </row>
    <row r="292" spans="3:49" x14ac:dyDescent="0.2">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6" t="str">
        <f>IF(実施計画様式!F292="","",IF(PRODUCT(D292:AL292)=0,"error",""))</f>
        <v/>
      </c>
    </row>
    <row r="293" spans="3:49" x14ac:dyDescent="0.2">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6" t="str">
        <f>IF(実施計画様式!F293="","",IF(PRODUCT(D293:AL293)=0,"error",""))</f>
        <v/>
      </c>
    </row>
    <row r="294" spans="3:49" x14ac:dyDescent="0.2">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6" t="str">
        <f>IF(実施計画様式!F294="","",IF(PRODUCT(D294:AL294)=0,"error",""))</f>
        <v/>
      </c>
    </row>
    <row r="295" spans="3:49" x14ac:dyDescent="0.2">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6" t="str">
        <f>IF(実施計画様式!F295="","",IF(PRODUCT(D295:AL295)=0,"error",""))</f>
        <v/>
      </c>
    </row>
    <row r="296" spans="3:49" x14ac:dyDescent="0.2">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6" t="str">
        <f>IF(実施計画様式!F296="","",IF(PRODUCT(D296:AL296)=0,"error",""))</f>
        <v/>
      </c>
    </row>
    <row r="297" spans="3:49" x14ac:dyDescent="0.2">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6" t="str">
        <f>IF(実施計画様式!F297="","",IF(PRODUCT(D297:AL297)=0,"error",""))</f>
        <v/>
      </c>
    </row>
    <row r="298" spans="3:49" x14ac:dyDescent="0.2">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6" t="str">
        <f>IF(実施計画様式!F298="","",IF(PRODUCT(D298:AL298)=0,"error",""))</f>
        <v/>
      </c>
    </row>
    <row r="299" spans="3:49" x14ac:dyDescent="0.2">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6" t="str">
        <f>IF(実施計画様式!F299="","",IF(PRODUCT(D299:AL299)=0,"error",""))</f>
        <v/>
      </c>
    </row>
    <row r="300" spans="3:49" x14ac:dyDescent="0.2">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6" t="str">
        <f>IF(実施計画様式!F300="","",IF(PRODUCT(D300:AL300)=0,"error",""))</f>
        <v/>
      </c>
    </row>
    <row r="301" spans="3:49" x14ac:dyDescent="0.2">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6" t="str">
        <f>IF(実施計画様式!F301="","",IF(PRODUCT(D301:AL301)=0,"error",""))</f>
        <v/>
      </c>
    </row>
    <row r="302" spans="3:49" x14ac:dyDescent="0.2">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6" t="str">
        <f>IF(実施計画様式!F302="","",IF(PRODUCT(D302:AL302)=0,"error",""))</f>
        <v/>
      </c>
    </row>
    <row r="303" spans="3:49" x14ac:dyDescent="0.2">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6" t="str">
        <f>IF(実施計画様式!F303="","",IF(PRODUCT(D303:AL303)=0,"error",""))</f>
        <v/>
      </c>
    </row>
    <row r="304" spans="3:49" x14ac:dyDescent="0.2">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6" t="str">
        <f>IF(実施計画様式!F304="","",IF(PRODUCT(D304:AL304)=0,"error",""))</f>
        <v/>
      </c>
    </row>
    <row r="305" spans="3:49" x14ac:dyDescent="0.2">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6" t="str">
        <f>IF(実施計画様式!F305="","",IF(PRODUCT(D305:AL305)=0,"error",""))</f>
        <v/>
      </c>
    </row>
    <row r="306" spans="3:49" x14ac:dyDescent="0.2">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6" t="str">
        <f>IF(実施計画様式!F306="","",IF(PRODUCT(D306:AL306)=0,"error",""))</f>
        <v/>
      </c>
    </row>
    <row r="307" spans="3:49" x14ac:dyDescent="0.2">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6" t="str">
        <f>IF(実施計画様式!F307="","",IF(PRODUCT(D307:AL307)=0,"error",""))</f>
        <v/>
      </c>
    </row>
    <row r="308" spans="3:49" x14ac:dyDescent="0.2">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6" t="str">
        <f>IF(実施計画様式!F308="","",IF(PRODUCT(D308:AL308)=0,"error",""))</f>
        <v/>
      </c>
    </row>
    <row r="309" spans="3:49" x14ac:dyDescent="0.2">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6" t="str">
        <f>IF(実施計画様式!F309="","",IF(PRODUCT(D309:AL309)=0,"error",""))</f>
        <v/>
      </c>
    </row>
    <row r="310" spans="3:49" x14ac:dyDescent="0.2">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6" t="str">
        <f>IF(実施計画様式!F310="","",IF(PRODUCT(D310:AL310)=0,"error",""))</f>
        <v/>
      </c>
    </row>
    <row r="311" spans="3:49" x14ac:dyDescent="0.2">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6" t="str">
        <f>IF(実施計画様式!F311="","",IF(PRODUCT(D311:AL311)=0,"error",""))</f>
        <v/>
      </c>
    </row>
    <row r="312" spans="3:49" x14ac:dyDescent="0.2">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6" t="str">
        <f>IF(実施計画様式!F312="","",IF(PRODUCT(D312:AL312)=0,"error",""))</f>
        <v/>
      </c>
    </row>
    <row r="313" spans="3:49" x14ac:dyDescent="0.2">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6" t="str">
        <f>IF(実施計画様式!F313="","",IF(PRODUCT(D313:AL313)=0,"error",""))</f>
        <v/>
      </c>
    </row>
    <row r="314" spans="3:49" x14ac:dyDescent="0.2">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6" t="str">
        <f>IF(実施計画様式!F314="","",IF(PRODUCT(D314:AL314)=0,"error",""))</f>
        <v/>
      </c>
    </row>
    <row r="315" spans="3:49" x14ac:dyDescent="0.2">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6" t="str">
        <f>IF(実施計画様式!F315="","",IF(PRODUCT(D315:AL315)=0,"error",""))</f>
        <v/>
      </c>
    </row>
    <row r="316" spans="3:49" x14ac:dyDescent="0.2">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6" t="str">
        <f>IF(実施計画様式!F316="","",IF(PRODUCT(D316:AL316)=0,"error",""))</f>
        <v/>
      </c>
    </row>
    <row r="317" spans="3:49" x14ac:dyDescent="0.2">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6" t="str">
        <f>IF(実施計画様式!F317="","",IF(PRODUCT(D317:AL317)=0,"error",""))</f>
        <v/>
      </c>
    </row>
    <row r="318" spans="3:49" x14ac:dyDescent="0.2">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6" t="str">
        <f>IF(実施計画様式!F318="","",IF(PRODUCT(D318:AL318)=0,"error",""))</f>
        <v/>
      </c>
    </row>
    <row r="319" spans="3:49" x14ac:dyDescent="0.2">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6" t="str">
        <f>IF(実施計画様式!F319="","",IF(PRODUCT(D319:AL319)=0,"error",""))</f>
        <v/>
      </c>
    </row>
    <row r="320" spans="3:49" x14ac:dyDescent="0.2">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6" t="str">
        <f>IF(実施計画様式!F320="","",IF(PRODUCT(D320:AL320)=0,"error",""))</f>
        <v/>
      </c>
    </row>
    <row r="321" spans="3:49" x14ac:dyDescent="0.2">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6" t="str">
        <f>IF(実施計画様式!F321="","",IF(PRODUCT(D321:AL321)=0,"error",""))</f>
        <v/>
      </c>
    </row>
    <row r="322" spans="3:49" x14ac:dyDescent="0.2">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6" t="str">
        <f>IF(実施計画様式!F322="","",IF(PRODUCT(D322:AL322)=0,"error",""))</f>
        <v/>
      </c>
    </row>
    <row r="323" spans="3:49" x14ac:dyDescent="0.2">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6" t="str">
        <f>IF(実施計画様式!F323="","",IF(PRODUCT(D323:AL323)=0,"error",""))</f>
        <v/>
      </c>
    </row>
    <row r="324" spans="3:49" x14ac:dyDescent="0.2">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6" t="str">
        <f>IF(実施計画様式!F324="","",IF(PRODUCT(D324:AL324)=0,"error",""))</f>
        <v/>
      </c>
    </row>
    <row r="325" spans="3:49" x14ac:dyDescent="0.2">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6" t="str">
        <f>IF(実施計画様式!F325="","",IF(PRODUCT(D325:AL325)=0,"error",""))</f>
        <v/>
      </c>
    </row>
    <row r="326" spans="3:49" x14ac:dyDescent="0.2">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6" t="str">
        <f>IF(実施計画様式!F326="","",IF(PRODUCT(D326:AL326)=0,"error",""))</f>
        <v/>
      </c>
    </row>
    <row r="327" spans="3:49" x14ac:dyDescent="0.2">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6" t="str">
        <f>IF(実施計画様式!F327="","",IF(PRODUCT(D327:AL327)=0,"error",""))</f>
        <v/>
      </c>
    </row>
    <row r="328" spans="3:49" x14ac:dyDescent="0.2">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6" t="str">
        <f>IF(実施計画様式!F328="","",IF(PRODUCT(D328:AL328)=0,"error",""))</f>
        <v/>
      </c>
    </row>
    <row r="329" spans="3:49" x14ac:dyDescent="0.2">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6" t="str">
        <f>IF(実施計画様式!F329="","",IF(PRODUCT(D329:AL329)=0,"error",""))</f>
        <v/>
      </c>
    </row>
    <row r="330" spans="3:49" x14ac:dyDescent="0.2">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6" t="str">
        <f>IF(実施計画様式!F330="","",IF(PRODUCT(D330:AL330)=0,"error",""))</f>
        <v/>
      </c>
    </row>
    <row r="331" spans="3:49" x14ac:dyDescent="0.2">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6" t="str">
        <f>IF(実施計画様式!F331="","",IF(PRODUCT(D331:AL331)=0,"error",""))</f>
        <v/>
      </c>
    </row>
    <row r="332" spans="3:49" x14ac:dyDescent="0.2">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6" t="str">
        <f>IF(実施計画様式!F332="","",IF(PRODUCT(D332:AL332)=0,"error",""))</f>
        <v/>
      </c>
    </row>
    <row r="333" spans="3:49" x14ac:dyDescent="0.2">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6" t="str">
        <f>IF(実施計画様式!F333="","",IF(PRODUCT(D333:AL333)=0,"error",""))</f>
        <v/>
      </c>
    </row>
    <row r="334" spans="3:49" x14ac:dyDescent="0.2">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6" t="str">
        <f>IF(実施計画様式!F334="","",IF(PRODUCT(D334:AL334)=0,"error",""))</f>
        <v/>
      </c>
    </row>
    <row r="335" spans="3:49" x14ac:dyDescent="0.2">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6" t="str">
        <f>IF(実施計画様式!F335="","",IF(PRODUCT(D335:AL335)=0,"error",""))</f>
        <v/>
      </c>
    </row>
    <row r="336" spans="3:49" x14ac:dyDescent="0.2">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6" t="str">
        <f>IF(実施計画様式!F336="","",IF(PRODUCT(D336:AL336)=0,"error",""))</f>
        <v/>
      </c>
    </row>
    <row r="337" spans="3:49" x14ac:dyDescent="0.2">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6" t="str">
        <f>IF(実施計画様式!F337="","",IF(PRODUCT(D337:AL337)=0,"error",""))</f>
        <v/>
      </c>
    </row>
    <row r="338" spans="3:49" x14ac:dyDescent="0.2">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6" t="str">
        <f>IF(実施計画様式!F338="","",IF(PRODUCT(D338:AL338)=0,"error",""))</f>
        <v/>
      </c>
    </row>
    <row r="339" spans="3:49" x14ac:dyDescent="0.2">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6" t="str">
        <f>IF(実施計画様式!F339="","",IF(PRODUCT(D339:AL339)=0,"error",""))</f>
        <v/>
      </c>
    </row>
    <row r="340" spans="3:49" x14ac:dyDescent="0.2">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6" t="str">
        <f>IF(実施計画様式!F340="","",IF(PRODUCT(D340:AL340)=0,"error",""))</f>
        <v/>
      </c>
    </row>
    <row r="341" spans="3:49" x14ac:dyDescent="0.2">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6" t="str">
        <f>IF(実施計画様式!F341="","",IF(PRODUCT(D341:AL341)=0,"error",""))</f>
        <v/>
      </c>
    </row>
    <row r="342" spans="3:49" x14ac:dyDescent="0.2">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6" t="str">
        <f>IF(実施計画様式!F342="","",IF(PRODUCT(D342:AL342)=0,"error",""))</f>
        <v/>
      </c>
    </row>
    <row r="343" spans="3:49" x14ac:dyDescent="0.2">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6" t="str">
        <f>IF(実施計画様式!F343="","",IF(PRODUCT(D343:AL343)=0,"error",""))</f>
        <v/>
      </c>
    </row>
    <row r="344" spans="3:49" x14ac:dyDescent="0.2">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6" t="str">
        <f>IF(実施計画様式!F344="","",IF(PRODUCT(D344:AL344)=0,"error",""))</f>
        <v/>
      </c>
    </row>
    <row r="345" spans="3:49" x14ac:dyDescent="0.2">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6" t="str">
        <f>IF(実施計画様式!F345="","",IF(PRODUCT(D345:AL345)=0,"error",""))</f>
        <v/>
      </c>
    </row>
    <row r="346" spans="3:49" x14ac:dyDescent="0.2">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6" t="str">
        <f>IF(実施計画様式!F346="","",IF(PRODUCT(D346:AL346)=0,"error",""))</f>
        <v/>
      </c>
    </row>
    <row r="347" spans="3:49" x14ac:dyDescent="0.2">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6" t="str">
        <f>IF(実施計画様式!F347="","",IF(PRODUCT(D347:AL347)=0,"error",""))</f>
        <v/>
      </c>
    </row>
    <row r="348" spans="3:49" x14ac:dyDescent="0.2">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6" t="str">
        <f>IF(実施計画様式!F348="","",IF(PRODUCT(D348:AL348)=0,"error",""))</f>
        <v/>
      </c>
    </row>
    <row r="349" spans="3:49" x14ac:dyDescent="0.2">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6" t="str">
        <f>IF(実施計画様式!F349="","",IF(PRODUCT(D349:AL349)=0,"error",""))</f>
        <v/>
      </c>
    </row>
    <row r="350" spans="3:49" x14ac:dyDescent="0.2">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6" t="str">
        <f>IF(実施計画様式!F350="","",IF(PRODUCT(D350:AL350)=0,"error",""))</f>
        <v/>
      </c>
    </row>
    <row r="351" spans="3:49" x14ac:dyDescent="0.2">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6" t="str">
        <f>IF(実施計画様式!F351="","",IF(PRODUCT(D351:AL351)=0,"error",""))</f>
        <v/>
      </c>
    </row>
    <row r="352" spans="3:49" x14ac:dyDescent="0.2">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6" t="str">
        <f>IF(実施計画様式!F352="","",IF(PRODUCT(D352:AL352)=0,"error",""))</f>
        <v/>
      </c>
    </row>
    <row r="353" spans="3:49" x14ac:dyDescent="0.2">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6" t="str">
        <f>IF(実施計画様式!F353="","",IF(PRODUCT(D353:AL353)=0,"error",""))</f>
        <v/>
      </c>
    </row>
    <row r="354" spans="3:49" x14ac:dyDescent="0.2">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6" t="str">
        <f>IF(実施計画様式!F354="","",IF(PRODUCT(D354:AL354)=0,"error",""))</f>
        <v/>
      </c>
    </row>
    <row r="355" spans="3:49" x14ac:dyDescent="0.2">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6" t="str">
        <f>IF(実施計画様式!F355="","",IF(PRODUCT(D355:AL355)=0,"error",""))</f>
        <v/>
      </c>
    </row>
    <row r="356" spans="3:49" x14ac:dyDescent="0.2">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6" t="str">
        <f>IF(実施計画様式!F356="","",IF(PRODUCT(D356:AL356)=0,"error",""))</f>
        <v/>
      </c>
    </row>
    <row r="357" spans="3:49" x14ac:dyDescent="0.2">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6" t="str">
        <f>IF(実施計画様式!F357="","",IF(PRODUCT(D357:AL357)=0,"error",""))</f>
        <v/>
      </c>
    </row>
    <row r="358" spans="3:49" x14ac:dyDescent="0.2">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6" t="str">
        <f>IF(実施計画様式!F358="","",IF(PRODUCT(D358:AL358)=0,"error",""))</f>
        <v/>
      </c>
    </row>
    <row r="359" spans="3:49" x14ac:dyDescent="0.2">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6" t="str">
        <f>IF(実施計画様式!F359="","",IF(PRODUCT(D359:AL359)=0,"error",""))</f>
        <v/>
      </c>
    </row>
    <row r="360" spans="3:49" x14ac:dyDescent="0.2">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6" t="str">
        <f>IF(実施計画様式!F360="","",IF(PRODUCT(D360:AL360)=0,"error",""))</f>
        <v/>
      </c>
    </row>
    <row r="361" spans="3:49" x14ac:dyDescent="0.2">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6" t="str">
        <f>IF(実施計画様式!F361="","",IF(PRODUCT(D361:AL361)=0,"error",""))</f>
        <v/>
      </c>
    </row>
    <row r="362" spans="3:49" x14ac:dyDescent="0.2">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6" t="str">
        <f>IF(実施計画様式!F362="","",IF(PRODUCT(D362:AL362)=0,"error",""))</f>
        <v/>
      </c>
    </row>
    <row r="363" spans="3:49" x14ac:dyDescent="0.2">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6" t="str">
        <f>IF(実施計画様式!F363="","",IF(PRODUCT(D363:AL363)=0,"error",""))</f>
        <v/>
      </c>
    </row>
    <row r="364" spans="3:49" x14ac:dyDescent="0.2">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6" t="str">
        <f>IF(実施計画様式!F364="","",IF(PRODUCT(D364:AL364)=0,"error",""))</f>
        <v/>
      </c>
    </row>
    <row r="365" spans="3:49" x14ac:dyDescent="0.2">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6" t="str">
        <f>IF(実施計画様式!F365="","",IF(PRODUCT(D365:AL365)=0,"error",""))</f>
        <v/>
      </c>
    </row>
    <row r="366" spans="3:49" x14ac:dyDescent="0.2">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6" t="str">
        <f>IF(実施計画様式!F366="","",IF(PRODUCT(D366:AL366)=0,"error",""))</f>
        <v/>
      </c>
    </row>
    <row r="367" spans="3:49" x14ac:dyDescent="0.2">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6" t="str">
        <f>IF(実施計画様式!F367="","",IF(PRODUCT(D367:AL367)=0,"error",""))</f>
        <v/>
      </c>
    </row>
    <row r="368" spans="3:49" x14ac:dyDescent="0.2">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6" t="str">
        <f>IF(実施計画様式!F368="","",IF(PRODUCT(D368:AL368)=0,"error",""))</f>
        <v/>
      </c>
    </row>
    <row r="369" spans="3:49" x14ac:dyDescent="0.2">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6" t="str">
        <f>IF(実施計画様式!F369="","",IF(PRODUCT(D369:AL369)=0,"error",""))</f>
        <v/>
      </c>
    </row>
    <row r="370" spans="3:49" x14ac:dyDescent="0.2">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6" t="str">
        <f>IF(実施計画様式!F370="","",IF(PRODUCT(D370:AL370)=0,"error",""))</f>
        <v/>
      </c>
    </row>
    <row r="371" spans="3:49" x14ac:dyDescent="0.2">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6" t="str">
        <f>IF(実施計画様式!F371="","",IF(PRODUCT(D371:AL371)=0,"error",""))</f>
        <v/>
      </c>
    </row>
    <row r="372" spans="3:49" x14ac:dyDescent="0.2">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6" t="str">
        <f>IF(実施計画様式!F372="","",IF(PRODUCT(D372:AL372)=0,"error",""))</f>
        <v/>
      </c>
    </row>
    <row r="373" spans="3:49" x14ac:dyDescent="0.2">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6" t="str">
        <f>IF(実施計画様式!F373="","",IF(PRODUCT(D373:AL373)=0,"error",""))</f>
        <v/>
      </c>
    </row>
    <row r="374" spans="3:49" x14ac:dyDescent="0.2">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6" t="str">
        <f>IF(実施計画様式!F374="","",IF(PRODUCT(D374:AL374)=0,"error",""))</f>
        <v/>
      </c>
    </row>
    <row r="375" spans="3:49" x14ac:dyDescent="0.2">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6" t="str">
        <f>IF(実施計画様式!F375="","",IF(PRODUCT(D375:AL375)=0,"error",""))</f>
        <v/>
      </c>
    </row>
    <row r="376" spans="3:49" x14ac:dyDescent="0.2">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6" t="str">
        <f>IF(実施計画様式!F376="","",IF(PRODUCT(D376:AL376)=0,"error",""))</f>
        <v/>
      </c>
    </row>
    <row r="377" spans="3:49" x14ac:dyDescent="0.2">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6" t="str">
        <f>IF(実施計画様式!F377="","",IF(PRODUCT(D377:AL377)=0,"error",""))</f>
        <v/>
      </c>
    </row>
    <row r="378" spans="3:49" x14ac:dyDescent="0.2">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6" t="str">
        <f>IF(実施計画様式!F378="","",IF(PRODUCT(D378:AL378)=0,"error",""))</f>
        <v/>
      </c>
    </row>
    <row r="379" spans="3:49" x14ac:dyDescent="0.2">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6" t="str">
        <f>IF(実施計画様式!F379="","",IF(PRODUCT(D379:AL379)=0,"error",""))</f>
        <v/>
      </c>
    </row>
    <row r="380" spans="3:49" x14ac:dyDescent="0.2">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6" t="str">
        <f>IF(実施計画様式!F380="","",IF(PRODUCT(D380:AL380)=0,"error",""))</f>
        <v/>
      </c>
    </row>
    <row r="381" spans="3:49" x14ac:dyDescent="0.2">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6" t="str">
        <f>IF(実施計画様式!F381="","",IF(PRODUCT(D381:AL381)=0,"error",""))</f>
        <v/>
      </c>
    </row>
    <row r="382" spans="3:49" x14ac:dyDescent="0.2">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6" t="str">
        <f>IF(実施計画様式!F382="","",IF(PRODUCT(D382:AL382)=0,"error",""))</f>
        <v/>
      </c>
    </row>
    <row r="383" spans="3:49" x14ac:dyDescent="0.2">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6" t="str">
        <f>IF(実施計画様式!F383="","",IF(PRODUCT(D383:AL383)=0,"error",""))</f>
        <v/>
      </c>
    </row>
    <row r="384" spans="3:49" x14ac:dyDescent="0.2">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6" t="str">
        <f>IF(実施計画様式!F384="","",IF(PRODUCT(D384:AL384)=0,"error",""))</f>
        <v/>
      </c>
    </row>
    <row r="385" spans="3:49" x14ac:dyDescent="0.2">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6" t="str">
        <f>IF(実施計画様式!F385="","",IF(PRODUCT(D385:AL385)=0,"error",""))</f>
        <v/>
      </c>
    </row>
    <row r="386" spans="3:49" x14ac:dyDescent="0.2">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6" t="str">
        <f>IF(実施計画様式!F386="","",IF(PRODUCT(D386:AL386)=0,"error",""))</f>
        <v/>
      </c>
    </row>
    <row r="387" spans="3:49" x14ac:dyDescent="0.2">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6" t="str">
        <f>IF(実施計画様式!F387="","",IF(PRODUCT(D387:AL387)=0,"error",""))</f>
        <v/>
      </c>
    </row>
    <row r="388" spans="3:49" x14ac:dyDescent="0.2">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6" t="str">
        <f>IF(実施計画様式!F388="","",IF(PRODUCT(D388:AL388)=0,"error",""))</f>
        <v/>
      </c>
    </row>
    <row r="389" spans="3:49" x14ac:dyDescent="0.2">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6" t="str">
        <f>IF(実施計画様式!F389="","",IF(PRODUCT(D389:AL389)=0,"error",""))</f>
        <v/>
      </c>
    </row>
    <row r="390" spans="3:49" x14ac:dyDescent="0.2">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6" t="str">
        <f>IF(実施計画様式!F390="","",IF(PRODUCT(D390:AL390)=0,"error",""))</f>
        <v/>
      </c>
    </row>
    <row r="391" spans="3:49" x14ac:dyDescent="0.2">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6" t="str">
        <f>IF(実施計画様式!F391="","",IF(PRODUCT(D391:AL391)=0,"error",""))</f>
        <v/>
      </c>
    </row>
    <row r="392" spans="3:49" x14ac:dyDescent="0.2">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6" t="str">
        <f>IF(実施計画様式!F392="","",IF(PRODUCT(D392:AL392)=0,"error",""))</f>
        <v/>
      </c>
    </row>
    <row r="393" spans="3:49" x14ac:dyDescent="0.2">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6" t="str">
        <f>IF(実施計画様式!F393="","",IF(PRODUCT(D393:AL393)=0,"error",""))</f>
        <v/>
      </c>
    </row>
    <row r="394" spans="3:49" x14ac:dyDescent="0.2">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6" t="str">
        <f>IF(実施計画様式!F394="","",IF(PRODUCT(D394:AL394)=0,"error",""))</f>
        <v/>
      </c>
    </row>
    <row r="395" spans="3:49" x14ac:dyDescent="0.2">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6" t="str">
        <f>IF(実施計画様式!F395="","",IF(PRODUCT(D395:AL395)=0,"error",""))</f>
        <v/>
      </c>
    </row>
    <row r="396" spans="3:49" x14ac:dyDescent="0.2">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6" t="str">
        <f>IF(実施計画様式!F396="","",IF(PRODUCT(D396:AL396)=0,"error",""))</f>
        <v/>
      </c>
    </row>
    <row r="397" spans="3:49" x14ac:dyDescent="0.2">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6" t="str">
        <f>IF(実施計画様式!F397="","",IF(PRODUCT(D397:AL397)=0,"error",""))</f>
        <v/>
      </c>
    </row>
    <row r="398" spans="3:49" x14ac:dyDescent="0.2">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6" t="str">
        <f>IF(実施計画様式!F398="","",IF(PRODUCT(D398:AL398)=0,"error",""))</f>
        <v/>
      </c>
    </row>
    <row r="399" spans="3:49" x14ac:dyDescent="0.2">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6" t="str">
        <f>IF(実施計画様式!F399="","",IF(PRODUCT(D399:AL399)=0,"error",""))</f>
        <v/>
      </c>
    </row>
    <row r="400" spans="3:49" x14ac:dyDescent="0.2">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6" t="str">
        <f>IF(実施計画様式!F400="","",IF(PRODUCT(D400:AL400)=0,"error",""))</f>
        <v/>
      </c>
    </row>
    <row r="401" spans="3:49" x14ac:dyDescent="0.2">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6" t="str">
        <f>IF(実施計画様式!F401="","",IF(PRODUCT(D401:AL401)=0,"error",""))</f>
        <v/>
      </c>
    </row>
    <row r="402" spans="3:49" x14ac:dyDescent="0.2">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6" t="str">
        <f>IF(実施計画様式!F402="","",IF(PRODUCT(D402:AL402)=0,"error",""))</f>
        <v/>
      </c>
    </row>
    <row r="403" spans="3:49" x14ac:dyDescent="0.2">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6" t="str">
        <f>IF(実施計画様式!F403="","",IF(PRODUCT(D403:AL403)=0,"error",""))</f>
        <v/>
      </c>
    </row>
    <row r="404" spans="3:49" x14ac:dyDescent="0.2">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6" t="str">
        <f>IF(実施計画様式!F404="","",IF(PRODUCT(D404:AL404)=0,"error",""))</f>
        <v/>
      </c>
    </row>
    <row r="405" spans="3:49" x14ac:dyDescent="0.2">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6" t="str">
        <f>IF(実施計画様式!F405="","",IF(PRODUCT(D405:AL405)=0,"error",""))</f>
        <v/>
      </c>
    </row>
    <row r="406" spans="3:49" x14ac:dyDescent="0.2">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6" t="str">
        <f>IF(実施計画様式!F406="","",IF(PRODUCT(D406:AL406)=0,"error",""))</f>
        <v/>
      </c>
    </row>
    <row r="407" spans="3:49" x14ac:dyDescent="0.2">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6" t="str">
        <f>IF(実施計画様式!F407="","",IF(PRODUCT(D407:AL407)=0,"error",""))</f>
        <v/>
      </c>
    </row>
    <row r="408" spans="3:49" x14ac:dyDescent="0.2">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6" t="str">
        <f>IF(実施計画様式!F408="","",IF(PRODUCT(D408:AL408)=0,"error",""))</f>
        <v/>
      </c>
    </row>
    <row r="409" spans="3:49" x14ac:dyDescent="0.2">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6" t="str">
        <f>IF(実施計画様式!F409="","",IF(PRODUCT(D409:AL409)=0,"error",""))</f>
        <v/>
      </c>
    </row>
    <row r="410" spans="3:49" x14ac:dyDescent="0.2">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6" t="str">
        <f>IF(実施計画様式!F410="","",IF(PRODUCT(D410:AL410)=0,"error",""))</f>
        <v/>
      </c>
    </row>
    <row r="411" spans="3:49" x14ac:dyDescent="0.2">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6" t="str">
        <f>IF(実施計画様式!F411="","",IF(PRODUCT(D411:AL411)=0,"error",""))</f>
        <v/>
      </c>
    </row>
    <row r="412" spans="3:49" x14ac:dyDescent="0.2">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6" t="str">
        <f>IF(実施計画様式!F412="","",IF(PRODUCT(D412:AL412)=0,"error",""))</f>
        <v/>
      </c>
    </row>
    <row r="413" spans="3:49" x14ac:dyDescent="0.2">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6" t="str">
        <f>IF(実施計画様式!F413="","",IF(PRODUCT(D413:AL413)=0,"error",""))</f>
        <v/>
      </c>
    </row>
    <row r="414" spans="3:49" x14ac:dyDescent="0.2">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6" t="str">
        <f>IF(実施計画様式!F414="","",IF(PRODUCT(D414:AL414)=0,"error",""))</f>
        <v/>
      </c>
    </row>
    <row r="415" spans="3:49" x14ac:dyDescent="0.2">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6" t="str">
        <f>IF(実施計画様式!F415="","",IF(PRODUCT(D415:AL415)=0,"error",""))</f>
        <v/>
      </c>
    </row>
    <row r="416" spans="3:49" x14ac:dyDescent="0.2">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6" t="str">
        <f>IF(実施計画様式!F416="","",IF(PRODUCT(D416:AL416)=0,"error",""))</f>
        <v/>
      </c>
    </row>
    <row r="417" spans="3:49" x14ac:dyDescent="0.2">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6" t="str">
        <f>IF(実施計画様式!F417="","",IF(PRODUCT(D417:AL417)=0,"error",""))</f>
        <v/>
      </c>
    </row>
    <row r="418" spans="3:49" x14ac:dyDescent="0.2">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6" t="str">
        <f>IF(実施計画様式!F418="","",IF(PRODUCT(D418:AL418)=0,"error",""))</f>
        <v/>
      </c>
    </row>
    <row r="419" spans="3:49" x14ac:dyDescent="0.2">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6" t="str">
        <f>IF(実施計画様式!F419="","",IF(PRODUCT(D419:AL419)=0,"error",""))</f>
        <v/>
      </c>
    </row>
    <row r="420" spans="3:49" x14ac:dyDescent="0.2">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6" t="str">
        <f>IF(実施計画様式!F420="","",IF(PRODUCT(D420:AL420)=0,"error",""))</f>
        <v/>
      </c>
    </row>
    <row r="421" spans="3:49" x14ac:dyDescent="0.2">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6" t="str">
        <f>IF(実施計画様式!F421="","",IF(PRODUCT(D421:AL421)=0,"error",""))</f>
        <v/>
      </c>
    </row>
    <row r="422" spans="3:49" x14ac:dyDescent="0.2">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6" t="str">
        <f>IF(実施計画様式!F422="","",IF(PRODUCT(D422:AL422)=0,"error",""))</f>
        <v/>
      </c>
    </row>
    <row r="423" spans="3:49" x14ac:dyDescent="0.2">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6" t="str">
        <f>IF(実施計画様式!F423="","",IF(PRODUCT(D423:AL423)=0,"error",""))</f>
        <v/>
      </c>
    </row>
    <row r="424" spans="3:49" x14ac:dyDescent="0.2">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6" t="str">
        <f>IF(実施計画様式!F424="","",IF(PRODUCT(D424:AL424)=0,"error",""))</f>
        <v/>
      </c>
    </row>
    <row r="425" spans="3:49" x14ac:dyDescent="0.2">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6" t="str">
        <f>IF(実施計画様式!F425="","",IF(PRODUCT(D425:AL425)=0,"error",""))</f>
        <v/>
      </c>
    </row>
    <row r="426" spans="3:49" x14ac:dyDescent="0.2">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6" t="str">
        <f>IF(実施計画様式!F426="","",IF(PRODUCT(D426:AL426)=0,"error",""))</f>
        <v/>
      </c>
    </row>
    <row r="427" spans="3:49" x14ac:dyDescent="0.2">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6" t="str">
        <f>IF(実施計画様式!F427="","",IF(PRODUCT(D427:AL427)=0,"error",""))</f>
        <v/>
      </c>
    </row>
    <row r="428" spans="3:49" x14ac:dyDescent="0.2">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6" t="str">
        <f>IF(実施計画様式!F428="","",IF(PRODUCT(D428:AL428)=0,"error",""))</f>
        <v/>
      </c>
    </row>
    <row r="429" spans="3:49" x14ac:dyDescent="0.2">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6" t="str">
        <f>IF(実施計画様式!F429="","",IF(PRODUCT(D429:AL429)=0,"error",""))</f>
        <v/>
      </c>
    </row>
    <row r="430" spans="3:49" x14ac:dyDescent="0.2">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6" t="str">
        <f>IF(実施計画様式!F430="","",IF(PRODUCT(D430:AL430)=0,"error",""))</f>
        <v/>
      </c>
    </row>
    <row r="431" spans="3:49" x14ac:dyDescent="0.2">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6" t="str">
        <f>IF(実施計画様式!F431="","",IF(PRODUCT(D431:AL431)=0,"error",""))</f>
        <v/>
      </c>
    </row>
    <row r="432" spans="3:49" x14ac:dyDescent="0.2">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6" t="str">
        <f>IF(実施計画様式!F432="","",IF(PRODUCT(D432:AL432)=0,"error",""))</f>
        <v/>
      </c>
    </row>
    <row r="433" spans="3:49" x14ac:dyDescent="0.2">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6" t="str">
        <f>IF(実施計画様式!F433="","",IF(PRODUCT(D433:AL433)=0,"error",""))</f>
        <v/>
      </c>
    </row>
    <row r="434" spans="3:49" x14ac:dyDescent="0.2">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6" t="str">
        <f>IF(実施計画様式!F434="","",IF(PRODUCT(D434:AL434)=0,"error",""))</f>
        <v/>
      </c>
    </row>
    <row r="435" spans="3:49" x14ac:dyDescent="0.2">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6" t="str">
        <f>IF(実施計画様式!F435="","",IF(PRODUCT(D435:AL435)=0,"error",""))</f>
        <v/>
      </c>
    </row>
    <row r="436" spans="3:49" x14ac:dyDescent="0.2">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6" t="str">
        <f>IF(実施計画様式!F436="","",IF(PRODUCT(D436:AL436)=0,"error",""))</f>
        <v/>
      </c>
    </row>
    <row r="437" spans="3:49" x14ac:dyDescent="0.2">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6" t="str">
        <f>IF(実施計画様式!F437="","",IF(PRODUCT(D437:AL437)=0,"error",""))</f>
        <v/>
      </c>
    </row>
    <row r="438" spans="3:49" x14ac:dyDescent="0.2">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6" t="str">
        <f>IF(実施計画様式!F438="","",IF(PRODUCT(D438:AL438)=0,"error",""))</f>
        <v/>
      </c>
    </row>
    <row r="439" spans="3:49" x14ac:dyDescent="0.2">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6" t="str">
        <f>IF(実施計画様式!F439="","",IF(PRODUCT(D439:AL439)=0,"error",""))</f>
        <v/>
      </c>
    </row>
    <row r="440" spans="3:49" x14ac:dyDescent="0.2">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6" t="str">
        <f>IF(実施計画様式!F440="","",IF(PRODUCT(D440:AL440)=0,"error",""))</f>
        <v/>
      </c>
    </row>
    <row r="441" spans="3:49" x14ac:dyDescent="0.2">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6" t="str">
        <f>IF(実施計画様式!F441="","",IF(PRODUCT(D441:AL441)=0,"error",""))</f>
        <v/>
      </c>
    </row>
    <row r="442" spans="3:49" x14ac:dyDescent="0.2">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6" t="str">
        <f>IF(実施計画様式!F442="","",IF(PRODUCT(D442:AL442)=0,"error",""))</f>
        <v/>
      </c>
    </row>
    <row r="443" spans="3:49" x14ac:dyDescent="0.2">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6" t="str">
        <f>IF(実施計画様式!F443="","",IF(PRODUCT(D443:AL443)=0,"error",""))</f>
        <v/>
      </c>
    </row>
    <row r="444" spans="3:49" x14ac:dyDescent="0.2">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6" t="str">
        <f>IF(実施計画様式!F444="","",IF(PRODUCT(D444:AL444)=0,"error",""))</f>
        <v/>
      </c>
    </row>
    <row r="445" spans="3:49" x14ac:dyDescent="0.2">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6" t="str">
        <f>IF(実施計画様式!F445="","",IF(PRODUCT(D445:AL445)=0,"error",""))</f>
        <v/>
      </c>
    </row>
    <row r="446" spans="3:49" x14ac:dyDescent="0.2">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6" t="str">
        <f>IF(実施計画様式!F446="","",IF(PRODUCT(D446:AL446)=0,"error",""))</f>
        <v/>
      </c>
    </row>
    <row r="447" spans="3:49" x14ac:dyDescent="0.2">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6" t="str">
        <f>IF(実施計画様式!F447="","",IF(PRODUCT(D447:AL447)=0,"error",""))</f>
        <v/>
      </c>
    </row>
    <row r="448" spans="3:49" x14ac:dyDescent="0.2">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6" t="str">
        <f>IF(実施計画様式!F448="","",IF(PRODUCT(D448:AL448)=0,"error",""))</f>
        <v/>
      </c>
    </row>
    <row r="449" spans="3:49" x14ac:dyDescent="0.2">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6" t="str">
        <f>IF(実施計画様式!F449="","",IF(PRODUCT(D449:AL449)=0,"error",""))</f>
        <v/>
      </c>
    </row>
    <row r="450" spans="3:49" x14ac:dyDescent="0.2">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6" t="str">
        <f>IF(実施計画様式!F450="","",IF(PRODUCT(D450:AL450)=0,"error",""))</f>
        <v/>
      </c>
    </row>
    <row r="451" spans="3:49" x14ac:dyDescent="0.2">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6" t="str">
        <f>IF(実施計画様式!F451="","",IF(PRODUCT(D451:AL451)=0,"error",""))</f>
        <v/>
      </c>
    </row>
    <row r="452" spans="3:49" x14ac:dyDescent="0.2">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6" t="str">
        <f>IF(実施計画様式!F452="","",IF(PRODUCT(D452:AL452)=0,"error",""))</f>
        <v/>
      </c>
    </row>
    <row r="453" spans="3:49" x14ac:dyDescent="0.2">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6" t="str">
        <f>IF(実施計画様式!F453="","",IF(PRODUCT(D453:AL453)=0,"error",""))</f>
        <v/>
      </c>
    </row>
    <row r="454" spans="3:49" x14ac:dyDescent="0.2">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6" t="str">
        <f>IF(実施計画様式!F454="","",IF(PRODUCT(D454:AL454)=0,"error",""))</f>
        <v/>
      </c>
    </row>
    <row r="455" spans="3:49" x14ac:dyDescent="0.2">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6" t="str">
        <f>IF(実施計画様式!F455="","",IF(PRODUCT(D455:AL455)=0,"error",""))</f>
        <v/>
      </c>
    </row>
    <row r="456" spans="3:49" x14ac:dyDescent="0.2">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6" t="str">
        <f>IF(実施計画様式!F456="","",IF(PRODUCT(D456:AL456)=0,"error",""))</f>
        <v/>
      </c>
    </row>
    <row r="457" spans="3:49" x14ac:dyDescent="0.2">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6" t="str">
        <f>IF(実施計画様式!F457="","",IF(PRODUCT(D457:AL457)=0,"error",""))</f>
        <v/>
      </c>
    </row>
    <row r="458" spans="3:49" x14ac:dyDescent="0.2">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6" t="str">
        <f>IF(実施計画様式!F458="","",IF(PRODUCT(D458:AL458)=0,"error",""))</f>
        <v/>
      </c>
    </row>
    <row r="459" spans="3:49" x14ac:dyDescent="0.2">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6" t="str">
        <f>IF(実施計画様式!F459="","",IF(PRODUCT(D459:AL459)=0,"error",""))</f>
        <v/>
      </c>
    </row>
    <row r="460" spans="3:49" x14ac:dyDescent="0.2">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6" t="str">
        <f>IF(実施計画様式!F460="","",IF(PRODUCT(D460:AL460)=0,"error",""))</f>
        <v/>
      </c>
    </row>
    <row r="461" spans="3:49" x14ac:dyDescent="0.2">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6" t="str">
        <f>IF(実施計画様式!F461="","",IF(PRODUCT(D461:AL461)=0,"error",""))</f>
        <v/>
      </c>
    </row>
    <row r="462" spans="3:49" x14ac:dyDescent="0.2">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6" t="str">
        <f>IF(実施計画様式!F462="","",IF(PRODUCT(D462:AL462)=0,"error",""))</f>
        <v/>
      </c>
    </row>
    <row r="463" spans="3:49" x14ac:dyDescent="0.2">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6" t="str">
        <f>IF(実施計画様式!F463="","",IF(PRODUCT(D463:AL463)=0,"error",""))</f>
        <v/>
      </c>
    </row>
    <row r="464" spans="3:49" x14ac:dyDescent="0.2">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6" t="str">
        <f>IF(実施計画様式!F464="","",IF(PRODUCT(D464:AL464)=0,"error",""))</f>
        <v/>
      </c>
    </row>
    <row r="465" spans="3:49" x14ac:dyDescent="0.2">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6" t="str">
        <f>IF(実施計画様式!F465="","",IF(PRODUCT(D465:AL465)=0,"error",""))</f>
        <v/>
      </c>
    </row>
    <row r="466" spans="3:49" x14ac:dyDescent="0.2">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6" t="str">
        <f>IF(実施計画様式!F466="","",IF(PRODUCT(D466:AL466)=0,"error",""))</f>
        <v/>
      </c>
    </row>
    <row r="467" spans="3:49" x14ac:dyDescent="0.2">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6" t="str">
        <f>IF(実施計画様式!F467="","",IF(PRODUCT(D467:AL467)=0,"error",""))</f>
        <v/>
      </c>
    </row>
    <row r="468" spans="3:49" x14ac:dyDescent="0.2">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6" t="str">
        <f>IF(実施計画様式!F468="","",IF(PRODUCT(D468:AL468)=0,"error",""))</f>
        <v/>
      </c>
    </row>
    <row r="469" spans="3:49" x14ac:dyDescent="0.2">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6" t="str">
        <f>IF(実施計画様式!F469="","",IF(PRODUCT(D469:AL469)=0,"error",""))</f>
        <v/>
      </c>
    </row>
    <row r="470" spans="3:49" x14ac:dyDescent="0.2">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6" t="str">
        <f>IF(実施計画様式!F470="","",IF(PRODUCT(D470:AL470)=0,"error",""))</f>
        <v/>
      </c>
    </row>
    <row r="471" spans="3:49" x14ac:dyDescent="0.2">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6" t="str">
        <f>IF(実施計画様式!F471="","",IF(PRODUCT(D471:AL471)=0,"error",""))</f>
        <v/>
      </c>
    </row>
    <row r="472" spans="3:49" x14ac:dyDescent="0.2">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6"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s>
  <phoneticPr fontId="30"/>
  <pageMargins left="0.7" right="0.7" top="0.75" bottom="0.75" header="0.3" footer="0.3"/>
  <pageSetup paperSize="8" orientation="landscape"/>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81640625" defaultRowHeight="13" x14ac:dyDescent="0.2"/>
  <cols>
    <col min="1" max="1" width="12.54296875" bestFit="1" customWidth="1"/>
    <col min="2" max="2" width="11.54296875" bestFit="1" customWidth="1"/>
    <col min="3" max="3" width="15.453125" bestFit="1" customWidth="1"/>
    <col min="4" max="4" width="14.453125" customWidth="1"/>
    <col min="5" max="5" width="16.54296875" bestFit="1" customWidth="1"/>
    <col min="6" max="6" width="19.54296875" bestFit="1" customWidth="1"/>
    <col min="7" max="7" width="19.26953125" bestFit="1" customWidth="1"/>
    <col min="8" max="8" width="19.26953125" customWidth="1"/>
    <col min="9" max="10" width="12.54296875" bestFit="1" customWidth="1"/>
    <col min="11" max="11" width="14.453125" bestFit="1" customWidth="1"/>
    <col min="12" max="12" width="17.1796875" bestFit="1" customWidth="1"/>
    <col min="13" max="13" width="22.453125" bestFit="1" customWidth="1"/>
    <col min="14" max="14" width="22.453125" customWidth="1"/>
    <col min="15" max="15" width="19.7265625" customWidth="1"/>
    <col min="16" max="16" width="33.453125" bestFit="1" customWidth="1"/>
    <col min="17" max="17" width="21.26953125" bestFit="1" customWidth="1"/>
    <col min="18" max="18" width="17.7265625" bestFit="1" customWidth="1"/>
    <col min="19" max="20" width="17.1796875" customWidth="1"/>
    <col min="21" max="21" width="17.54296875" bestFit="1" customWidth="1"/>
    <col min="22" max="22" width="17.54296875" customWidth="1"/>
    <col min="23" max="23" width="19.453125" bestFit="1" customWidth="1"/>
    <col min="24" max="24" width="22.1796875" bestFit="1" customWidth="1"/>
    <col min="25" max="25" width="27.453125" bestFit="1" customWidth="1"/>
    <col min="26" max="26" width="23.1796875" bestFit="1" customWidth="1"/>
    <col min="27" max="27" width="23.1796875" customWidth="1"/>
    <col min="28" max="28" width="38.7265625" bestFit="1" customWidth="1"/>
    <col min="29" max="29" width="26.54296875" bestFit="1" customWidth="1"/>
    <col min="30" max="30" width="23.1796875" bestFit="1" customWidth="1"/>
    <col min="31" max="32" width="23.1796875" customWidth="1"/>
    <col min="33" max="34" width="14.81640625" bestFit="1" customWidth="1"/>
    <col min="35" max="35" width="16.54296875" bestFit="1" customWidth="1"/>
    <col min="36" max="36" width="17.26953125" bestFit="1" customWidth="1"/>
    <col min="37" max="37" width="24.54296875" bestFit="1" customWidth="1"/>
    <col min="38" max="38" width="28" bestFit="1" customWidth="1"/>
    <col min="39" max="39" width="20.81640625" bestFit="1" customWidth="1"/>
    <col min="40" max="40" width="19.26953125" bestFit="1" customWidth="1"/>
    <col min="41" max="41" width="19.26953125" customWidth="1"/>
    <col min="42" max="43" width="19.81640625" bestFit="1" customWidth="1"/>
    <col min="44" max="44" width="21.54296875" bestFit="1" customWidth="1"/>
    <col min="45" max="45" width="28.453125" bestFit="1" customWidth="1"/>
    <col min="46" max="46" width="35.54296875" bestFit="1" customWidth="1"/>
    <col min="47" max="47" width="35.54296875" customWidth="1"/>
    <col min="48" max="48" width="26.26953125" bestFit="1" customWidth="1"/>
    <col min="49" max="49" width="24.54296875" bestFit="1" customWidth="1"/>
    <col min="50" max="50" width="24.54296875" customWidth="1"/>
    <col min="51" max="51" width="19.54296875" customWidth="1"/>
    <col min="52" max="53" width="23.81640625" customWidth="1"/>
    <col min="54" max="54" width="23.81640625" bestFit="1" customWidth="1"/>
    <col min="55" max="55" width="23.81640625" customWidth="1"/>
    <col min="56" max="56" width="16.54296875" style="537" bestFit="1" customWidth="1"/>
    <col min="57" max="57" width="21.26953125" style="537" bestFit="1" customWidth="1"/>
    <col min="58" max="58" width="26.54296875" style="537" bestFit="1" customWidth="1"/>
    <col min="59" max="59" width="23.54296875" style="537" bestFit="1" customWidth="1"/>
  </cols>
  <sheetData>
    <row r="1" spans="1:59" x14ac:dyDescent="0.2">
      <c r="D1" t="s">
        <v>425</v>
      </c>
      <c r="E1" s="425" t="s">
        <v>426</v>
      </c>
      <c r="F1" s="425" t="s">
        <v>427</v>
      </c>
      <c r="G1" s="425" t="s">
        <v>428</v>
      </c>
      <c r="H1" s="425" t="s">
        <v>429</v>
      </c>
      <c r="I1" s="426" t="s">
        <v>430</v>
      </c>
      <c r="J1" s="427" t="s">
        <v>431</v>
      </c>
      <c r="K1" s="427" t="s">
        <v>432</v>
      </c>
      <c r="L1" s="427" t="s">
        <v>433</v>
      </c>
      <c r="M1" s="427" t="s">
        <v>434</v>
      </c>
      <c r="N1" s="427" t="s">
        <v>435</v>
      </c>
      <c r="O1" s="427" t="s">
        <v>436</v>
      </c>
      <c r="P1" s="427" t="s">
        <v>437</v>
      </c>
      <c r="Q1" s="427" t="s">
        <v>438</v>
      </c>
      <c r="R1" s="427" t="s">
        <v>439</v>
      </c>
      <c r="S1" s="427" t="s">
        <v>440</v>
      </c>
      <c r="T1" s="427" t="s">
        <v>441</v>
      </c>
      <c r="U1" s="428" t="s">
        <v>442</v>
      </c>
      <c r="V1" s="428" t="s">
        <v>443</v>
      </c>
      <c r="W1" s="429" t="s">
        <v>444</v>
      </c>
      <c r="X1" s="429" t="s">
        <v>445</v>
      </c>
      <c r="Y1" s="429" t="s">
        <v>446</v>
      </c>
      <c r="Z1" s="429" t="s">
        <v>447</v>
      </c>
      <c r="AA1" s="429" t="s">
        <v>448</v>
      </c>
      <c r="AB1" s="429" t="s">
        <v>449</v>
      </c>
      <c r="AC1" s="429" t="s">
        <v>450</v>
      </c>
      <c r="AD1" s="429" t="s">
        <v>451</v>
      </c>
      <c r="AE1" s="429" t="s">
        <v>452</v>
      </c>
      <c r="AF1" s="429" t="s">
        <v>453</v>
      </c>
      <c r="AG1" s="430" t="s">
        <v>454</v>
      </c>
      <c r="AH1" s="431" t="s">
        <v>455</v>
      </c>
      <c r="AI1" s="431" t="s">
        <v>456</v>
      </c>
      <c r="AJ1" s="431" t="s">
        <v>457</v>
      </c>
      <c r="AK1" s="431" t="s">
        <v>458</v>
      </c>
      <c r="AL1" s="431" t="s">
        <v>459</v>
      </c>
      <c r="AM1" s="431" t="s">
        <v>460</v>
      </c>
      <c r="AN1" s="431" t="s">
        <v>461</v>
      </c>
      <c r="AO1" s="431" t="s">
        <v>462</v>
      </c>
      <c r="AP1" s="432" t="s">
        <v>463</v>
      </c>
      <c r="AQ1" s="433" t="s">
        <v>464</v>
      </c>
      <c r="AR1" s="433" t="s">
        <v>465</v>
      </c>
      <c r="AS1" s="433" t="s">
        <v>466</v>
      </c>
      <c r="AT1" s="433" t="s">
        <v>467</v>
      </c>
      <c r="AU1" s="433" t="s">
        <v>468</v>
      </c>
      <c r="AV1" s="433" t="s">
        <v>469</v>
      </c>
      <c r="AW1" s="433" t="s">
        <v>470</v>
      </c>
      <c r="AX1" s="433" t="s">
        <v>471</v>
      </c>
      <c r="AY1" s="434" t="s">
        <v>472</v>
      </c>
      <c r="AZ1" s="434" t="s">
        <v>473</v>
      </c>
      <c r="BA1" s="434" t="s">
        <v>473</v>
      </c>
      <c r="BB1" s="435" t="s">
        <v>474</v>
      </c>
      <c r="BC1" s="435" t="s">
        <v>475</v>
      </c>
      <c r="BD1" s="653" t="s">
        <v>476</v>
      </c>
      <c r="BE1" s="541" t="s">
        <v>477</v>
      </c>
      <c r="BF1" s="535" t="s">
        <v>478</v>
      </c>
      <c r="BG1" s="586" t="s">
        <v>479</v>
      </c>
    </row>
    <row r="2" spans="1:59" ht="24" customHeight="1" thickBot="1" x14ac:dyDescent="0.25">
      <c r="A2" s="423" t="s">
        <v>480</v>
      </c>
      <c r="B2" s="424" t="s">
        <v>481</v>
      </c>
      <c r="C2" s="424" t="s">
        <v>482</v>
      </c>
      <c r="D2" s="448">
        <v>1</v>
      </c>
      <c r="E2" s="449">
        <v>2</v>
      </c>
      <c r="F2" s="450">
        <v>11</v>
      </c>
      <c r="G2" s="450">
        <v>38</v>
      </c>
      <c r="H2" s="450">
        <v>39</v>
      </c>
      <c r="I2" s="450">
        <v>3</v>
      </c>
      <c r="J2" s="450">
        <v>4</v>
      </c>
      <c r="K2" s="450">
        <v>23</v>
      </c>
      <c r="L2" s="450">
        <v>5</v>
      </c>
      <c r="M2" s="450">
        <v>27</v>
      </c>
      <c r="N2" s="450">
        <v>31</v>
      </c>
      <c r="O2" s="450">
        <v>35</v>
      </c>
      <c r="P2" s="450">
        <v>40</v>
      </c>
      <c r="Q2" s="450">
        <v>401</v>
      </c>
      <c r="R2" s="450">
        <v>6</v>
      </c>
      <c r="S2" s="450">
        <v>32</v>
      </c>
      <c r="T2" s="450">
        <v>41</v>
      </c>
      <c r="U2" s="450">
        <v>7</v>
      </c>
      <c r="V2" s="450">
        <v>24</v>
      </c>
      <c r="W2" s="450">
        <v>8</v>
      </c>
      <c r="X2" s="450">
        <v>9</v>
      </c>
      <c r="Y2" s="450">
        <v>28</v>
      </c>
      <c r="Z2" s="450">
        <v>33</v>
      </c>
      <c r="AA2" s="450">
        <v>36</v>
      </c>
      <c r="AB2" s="450">
        <v>42</v>
      </c>
      <c r="AC2" s="450">
        <v>421</v>
      </c>
      <c r="AD2" s="450">
        <v>10</v>
      </c>
      <c r="AE2" s="450">
        <v>34</v>
      </c>
      <c r="AF2" s="450">
        <v>43</v>
      </c>
      <c r="AG2" s="450">
        <v>12</v>
      </c>
      <c r="AH2" s="450">
        <v>13</v>
      </c>
      <c r="AI2" s="450">
        <v>14</v>
      </c>
      <c r="AJ2" s="450">
        <v>25</v>
      </c>
      <c r="AK2" s="450">
        <v>29</v>
      </c>
      <c r="AL2" s="450">
        <v>291</v>
      </c>
      <c r="AM2" s="450">
        <v>44</v>
      </c>
      <c r="AN2" s="450">
        <v>21</v>
      </c>
      <c r="AO2" s="450">
        <v>45</v>
      </c>
      <c r="AP2" s="450">
        <v>15</v>
      </c>
      <c r="AQ2" s="450">
        <v>16</v>
      </c>
      <c r="AR2" s="450">
        <v>17</v>
      </c>
      <c r="AS2" s="450">
        <v>26</v>
      </c>
      <c r="AT2" s="450">
        <v>30</v>
      </c>
      <c r="AU2" s="450">
        <v>301</v>
      </c>
      <c r="AV2" s="450">
        <v>46</v>
      </c>
      <c r="AW2" s="450">
        <v>22</v>
      </c>
      <c r="AX2" s="450">
        <v>47</v>
      </c>
      <c r="AY2" s="450">
        <v>18</v>
      </c>
      <c r="AZ2" s="451">
        <v>37</v>
      </c>
      <c r="BA2" s="451">
        <v>49</v>
      </c>
      <c r="BB2" s="451">
        <v>19</v>
      </c>
      <c r="BC2" s="602">
        <v>48</v>
      </c>
      <c r="BD2" s="536">
        <v>50</v>
      </c>
      <c r="BE2" s="536">
        <v>51</v>
      </c>
      <c r="BF2" s="536">
        <v>52</v>
      </c>
      <c r="BG2" s="536">
        <v>53</v>
      </c>
    </row>
    <row r="3" spans="1:59" ht="13" customHeight="1" thickTop="1" x14ac:dyDescent="0.2">
      <c r="A3" s="609" t="s">
        <v>483</v>
      </c>
      <c r="B3" t="s">
        <v>484</v>
      </c>
      <c r="C3">
        <v>0</v>
      </c>
      <c r="D3" s="436">
        <v>1000</v>
      </c>
      <c r="E3" s="437">
        <v>1773951</v>
      </c>
      <c r="F3" s="437">
        <v>0</v>
      </c>
      <c r="G3" s="437">
        <v>0</v>
      </c>
      <c r="H3" s="437">
        <v>1773951</v>
      </c>
      <c r="I3" s="437">
        <v>0</v>
      </c>
      <c r="J3" s="437">
        <v>0</v>
      </c>
      <c r="K3" s="437">
        <v>0</v>
      </c>
      <c r="L3" s="437">
        <v>0</v>
      </c>
      <c r="M3" s="481">
        <v>0</v>
      </c>
      <c r="N3" s="481">
        <v>0</v>
      </c>
      <c r="O3" s="437">
        <v>0</v>
      </c>
      <c r="P3" s="437">
        <v>0</v>
      </c>
      <c r="Q3" s="437">
        <v>0</v>
      </c>
      <c r="R3" s="437">
        <v>0</v>
      </c>
      <c r="S3" s="437">
        <v>0</v>
      </c>
      <c r="T3" s="437">
        <v>0</v>
      </c>
      <c r="U3" s="437">
        <v>0</v>
      </c>
      <c r="V3" s="437">
        <v>0</v>
      </c>
      <c r="W3" s="437">
        <v>0</v>
      </c>
      <c r="X3" s="437">
        <v>0</v>
      </c>
      <c r="Y3" s="481">
        <v>0</v>
      </c>
      <c r="Z3" s="481">
        <v>0</v>
      </c>
      <c r="AA3" s="437">
        <v>0</v>
      </c>
      <c r="AB3" s="437">
        <v>0</v>
      </c>
      <c r="AC3" s="437">
        <v>0</v>
      </c>
      <c r="AD3" s="437">
        <v>0</v>
      </c>
      <c r="AE3" s="437">
        <v>0</v>
      </c>
      <c r="AF3" s="437">
        <v>0</v>
      </c>
      <c r="AG3" s="437">
        <v>0</v>
      </c>
      <c r="AH3" s="437">
        <v>0</v>
      </c>
      <c r="AI3" s="437">
        <v>0</v>
      </c>
      <c r="AJ3" s="481">
        <v>0</v>
      </c>
      <c r="AK3" s="481">
        <v>0</v>
      </c>
      <c r="AL3" s="481">
        <v>0</v>
      </c>
      <c r="AM3" s="481">
        <v>0</v>
      </c>
      <c r="AN3" s="437">
        <v>0</v>
      </c>
      <c r="AO3" s="437">
        <v>0</v>
      </c>
      <c r="AP3" s="437">
        <v>0</v>
      </c>
      <c r="AQ3" s="437">
        <v>0</v>
      </c>
      <c r="AR3" s="437">
        <v>0</v>
      </c>
      <c r="AS3" s="481">
        <v>0</v>
      </c>
      <c r="AT3" s="481">
        <v>0</v>
      </c>
      <c r="AU3" s="481">
        <v>0</v>
      </c>
      <c r="AV3" s="481">
        <v>0</v>
      </c>
      <c r="AW3" s="437">
        <v>0</v>
      </c>
      <c r="AX3" s="437">
        <v>0</v>
      </c>
      <c r="AY3" s="437">
        <v>0</v>
      </c>
      <c r="AZ3" s="502">
        <v>0</v>
      </c>
      <c r="BA3" s="502">
        <v>0</v>
      </c>
      <c r="BB3" s="438">
        <v>0</v>
      </c>
      <c r="BC3" s="517">
        <v>0</v>
      </c>
      <c r="BD3" s="538">
        <v>18738181</v>
      </c>
      <c r="BE3" s="538">
        <v>0</v>
      </c>
      <c r="BF3" s="538">
        <v>0</v>
      </c>
      <c r="BG3" s="538">
        <v>0</v>
      </c>
    </row>
    <row r="4" spans="1:59" ht="13.5" thickTop="1" x14ac:dyDescent="0.2">
      <c r="A4" s="609" t="s">
        <v>485</v>
      </c>
      <c r="B4" t="s">
        <v>484</v>
      </c>
      <c r="C4" t="s">
        <v>486</v>
      </c>
      <c r="D4" s="439">
        <v>1100</v>
      </c>
      <c r="E4" s="440">
        <v>79398</v>
      </c>
      <c r="F4" s="440">
        <v>0</v>
      </c>
      <c r="G4" s="440">
        <v>0</v>
      </c>
      <c r="H4" s="440">
        <v>79398</v>
      </c>
      <c r="I4" s="440">
        <v>21137480</v>
      </c>
      <c r="J4" s="440">
        <v>21137480</v>
      </c>
      <c r="K4" s="440">
        <v>0</v>
      </c>
      <c r="L4" s="440">
        <v>0</v>
      </c>
      <c r="M4" s="482">
        <v>0</v>
      </c>
      <c r="N4" s="482">
        <v>624890</v>
      </c>
      <c r="O4" s="440">
        <v>0</v>
      </c>
      <c r="P4" s="440">
        <v>0</v>
      </c>
      <c r="Q4" s="440">
        <v>624890</v>
      </c>
      <c r="R4" s="440">
        <v>0</v>
      </c>
      <c r="S4" s="440">
        <v>624890</v>
      </c>
      <c r="T4" s="440">
        <v>0</v>
      </c>
      <c r="U4" s="440">
        <v>754910</v>
      </c>
      <c r="V4" s="440">
        <v>754910</v>
      </c>
      <c r="W4" s="440">
        <v>0</v>
      </c>
      <c r="X4" s="440">
        <v>0</v>
      </c>
      <c r="Y4" s="482">
        <v>0</v>
      </c>
      <c r="Z4" s="482">
        <v>22318</v>
      </c>
      <c r="AA4" s="440">
        <v>0</v>
      </c>
      <c r="AB4" s="440">
        <v>0</v>
      </c>
      <c r="AC4" s="440">
        <v>22318</v>
      </c>
      <c r="AD4" s="440">
        <v>0</v>
      </c>
      <c r="AE4" s="440">
        <v>22318</v>
      </c>
      <c r="AF4" s="440">
        <v>0</v>
      </c>
      <c r="AG4" s="440">
        <v>11857150</v>
      </c>
      <c r="AH4" s="440">
        <v>11857150</v>
      </c>
      <c r="AI4" s="440">
        <v>0</v>
      </c>
      <c r="AJ4" s="482">
        <v>4527150</v>
      </c>
      <c r="AK4" s="482">
        <v>0</v>
      </c>
      <c r="AL4" s="482">
        <v>0</v>
      </c>
      <c r="AM4" s="482">
        <v>2677330</v>
      </c>
      <c r="AN4" s="440">
        <v>4527150</v>
      </c>
      <c r="AO4" s="440">
        <v>2677330</v>
      </c>
      <c r="AP4" s="440">
        <v>967162</v>
      </c>
      <c r="AQ4" s="440">
        <v>967162</v>
      </c>
      <c r="AR4" s="440">
        <v>0</v>
      </c>
      <c r="AS4" s="482">
        <v>0</v>
      </c>
      <c r="AT4" s="482">
        <v>0</v>
      </c>
      <c r="AU4" s="482">
        <v>0</v>
      </c>
      <c r="AV4" s="482">
        <v>70543</v>
      </c>
      <c r="AW4" s="440">
        <v>0</v>
      </c>
      <c r="AX4" s="440">
        <v>70543</v>
      </c>
      <c r="AY4" s="440">
        <v>0</v>
      </c>
      <c r="AZ4" s="503">
        <v>0</v>
      </c>
      <c r="BA4" s="503">
        <v>0</v>
      </c>
      <c r="BB4" s="441">
        <v>0</v>
      </c>
      <c r="BC4" s="200">
        <v>0</v>
      </c>
      <c r="BD4" s="539">
        <v>4199889</v>
      </c>
      <c r="BE4" s="650">
        <v>10608630</v>
      </c>
      <c r="BF4" s="650">
        <v>1019699</v>
      </c>
      <c r="BG4" s="539">
        <v>64309</v>
      </c>
    </row>
    <row r="5" spans="1:59" ht="13.5" thickTop="1" x14ac:dyDescent="0.2">
      <c r="A5" s="609" t="s">
        <v>487</v>
      </c>
      <c r="B5" t="s">
        <v>484</v>
      </c>
      <c r="C5" t="s">
        <v>488</v>
      </c>
      <c r="D5" s="442">
        <v>1202</v>
      </c>
      <c r="E5" s="443">
        <v>0</v>
      </c>
      <c r="F5" s="443">
        <v>0</v>
      </c>
      <c r="G5" s="443">
        <v>0</v>
      </c>
      <c r="H5" s="443">
        <v>0</v>
      </c>
      <c r="I5" s="443">
        <v>3321430</v>
      </c>
      <c r="J5" s="443">
        <v>3321430</v>
      </c>
      <c r="K5" s="443">
        <v>0</v>
      </c>
      <c r="L5" s="443">
        <v>0</v>
      </c>
      <c r="M5" s="483">
        <v>0</v>
      </c>
      <c r="N5" s="483">
        <v>25830</v>
      </c>
      <c r="O5" s="443">
        <v>0</v>
      </c>
      <c r="P5" s="443">
        <v>0</v>
      </c>
      <c r="Q5" s="443">
        <v>25830</v>
      </c>
      <c r="R5" s="443">
        <v>0</v>
      </c>
      <c r="S5" s="443">
        <v>25830</v>
      </c>
      <c r="T5" s="443">
        <v>0</v>
      </c>
      <c r="U5" s="443">
        <v>118623</v>
      </c>
      <c r="V5" s="443">
        <v>118623</v>
      </c>
      <c r="W5" s="443">
        <v>0</v>
      </c>
      <c r="X5" s="443">
        <v>0</v>
      </c>
      <c r="Y5" s="483">
        <v>0</v>
      </c>
      <c r="Z5" s="483">
        <v>922</v>
      </c>
      <c r="AA5" s="443">
        <v>0</v>
      </c>
      <c r="AB5" s="443">
        <v>0</v>
      </c>
      <c r="AC5" s="443">
        <v>922</v>
      </c>
      <c r="AD5" s="443">
        <v>0</v>
      </c>
      <c r="AE5" s="443">
        <v>922</v>
      </c>
      <c r="AF5" s="443">
        <v>0</v>
      </c>
      <c r="AG5" s="443">
        <v>1594830</v>
      </c>
      <c r="AH5" s="443">
        <v>865000</v>
      </c>
      <c r="AI5" s="443">
        <v>729830</v>
      </c>
      <c r="AJ5" s="483">
        <v>1458780</v>
      </c>
      <c r="AK5" s="483">
        <v>0</v>
      </c>
      <c r="AL5" s="483">
        <v>0</v>
      </c>
      <c r="AM5" s="483">
        <v>528270</v>
      </c>
      <c r="AN5" s="443">
        <v>1458780</v>
      </c>
      <c r="AO5" s="443">
        <v>528270</v>
      </c>
      <c r="AP5" s="443">
        <v>118072</v>
      </c>
      <c r="AQ5" s="443">
        <v>118072</v>
      </c>
      <c r="AR5" s="443">
        <v>0</v>
      </c>
      <c r="AS5" s="483">
        <v>12070</v>
      </c>
      <c r="AT5" s="483">
        <v>0</v>
      </c>
      <c r="AU5" s="483">
        <v>0</v>
      </c>
      <c r="AV5" s="483">
        <v>23990</v>
      </c>
      <c r="AW5" s="443">
        <v>12070</v>
      </c>
      <c r="AX5" s="443">
        <v>23990</v>
      </c>
      <c r="AY5" s="443">
        <v>5500</v>
      </c>
      <c r="AZ5" s="504">
        <v>0</v>
      </c>
      <c r="BA5" s="504">
        <v>0</v>
      </c>
      <c r="BB5" s="444">
        <v>5500</v>
      </c>
      <c r="BC5" s="517">
        <v>0</v>
      </c>
      <c r="BD5" s="540">
        <v>758708</v>
      </c>
      <c r="BE5" s="651">
        <v>1525385</v>
      </c>
      <c r="BF5" s="651">
        <v>142672</v>
      </c>
      <c r="BG5" s="540">
        <v>9130</v>
      </c>
    </row>
    <row r="6" spans="1:59" ht="13.5" thickTop="1" x14ac:dyDescent="0.2">
      <c r="A6" s="609" t="s">
        <v>489</v>
      </c>
      <c r="B6" t="s">
        <v>484</v>
      </c>
      <c r="C6" t="s">
        <v>490</v>
      </c>
      <c r="D6" s="439">
        <v>1203</v>
      </c>
      <c r="E6" s="440">
        <v>277404</v>
      </c>
      <c r="F6" s="440">
        <v>0</v>
      </c>
      <c r="G6" s="440">
        <v>277404</v>
      </c>
      <c r="H6" s="440">
        <v>0</v>
      </c>
      <c r="I6" s="440">
        <v>1176224</v>
      </c>
      <c r="J6" s="440">
        <v>1176224</v>
      </c>
      <c r="K6" s="440">
        <v>0</v>
      </c>
      <c r="L6" s="440">
        <v>0</v>
      </c>
      <c r="M6" s="482">
        <v>0</v>
      </c>
      <c r="N6" s="482">
        <v>311276</v>
      </c>
      <c r="O6" s="440">
        <v>0</v>
      </c>
      <c r="P6" s="440">
        <v>0</v>
      </c>
      <c r="Q6" s="440">
        <v>311276</v>
      </c>
      <c r="R6" s="440">
        <v>0</v>
      </c>
      <c r="S6" s="440">
        <v>311276</v>
      </c>
      <c r="T6" s="440">
        <v>0</v>
      </c>
      <c r="U6" s="440">
        <v>42008</v>
      </c>
      <c r="V6" s="440">
        <v>42008</v>
      </c>
      <c r="W6" s="440">
        <v>0</v>
      </c>
      <c r="X6" s="440">
        <v>0</v>
      </c>
      <c r="Y6" s="482">
        <v>0</v>
      </c>
      <c r="Z6" s="482">
        <v>11117</v>
      </c>
      <c r="AA6" s="440">
        <v>0</v>
      </c>
      <c r="AB6" s="440">
        <v>0</v>
      </c>
      <c r="AC6" s="440">
        <v>11117</v>
      </c>
      <c r="AD6" s="440">
        <v>0</v>
      </c>
      <c r="AE6" s="440">
        <v>11117</v>
      </c>
      <c r="AF6" s="440">
        <v>0</v>
      </c>
      <c r="AG6" s="440">
        <v>704530</v>
      </c>
      <c r="AH6" s="440">
        <v>0</v>
      </c>
      <c r="AI6" s="440">
        <v>704530</v>
      </c>
      <c r="AJ6" s="482">
        <v>1055050</v>
      </c>
      <c r="AK6" s="482">
        <v>0</v>
      </c>
      <c r="AL6" s="482">
        <v>0</v>
      </c>
      <c r="AM6" s="482">
        <v>127070</v>
      </c>
      <c r="AN6" s="440">
        <v>1055050</v>
      </c>
      <c r="AO6" s="440">
        <v>127070</v>
      </c>
      <c r="AP6" s="440">
        <v>51427</v>
      </c>
      <c r="AQ6" s="440">
        <v>0</v>
      </c>
      <c r="AR6" s="440">
        <v>51427</v>
      </c>
      <c r="AS6" s="482">
        <v>58637</v>
      </c>
      <c r="AT6" s="482">
        <v>0</v>
      </c>
      <c r="AU6" s="482">
        <v>0</v>
      </c>
      <c r="AV6" s="482">
        <v>3178</v>
      </c>
      <c r="AW6" s="440">
        <v>58637</v>
      </c>
      <c r="AX6" s="440">
        <v>3178</v>
      </c>
      <c r="AY6" s="440">
        <v>0</v>
      </c>
      <c r="AZ6" s="503">
        <v>0</v>
      </c>
      <c r="BA6" s="503">
        <v>0</v>
      </c>
      <c r="BB6" s="441">
        <v>0</v>
      </c>
      <c r="BC6" s="200">
        <v>0</v>
      </c>
      <c r="BD6" s="539">
        <v>357412</v>
      </c>
      <c r="BE6" s="650">
        <v>673090</v>
      </c>
      <c r="BF6" s="650">
        <v>62582</v>
      </c>
      <c r="BG6" s="539">
        <v>5349</v>
      </c>
    </row>
    <row r="7" spans="1:59" ht="13.5" thickTop="1" x14ac:dyDescent="0.2">
      <c r="A7" s="609" t="s">
        <v>491</v>
      </c>
      <c r="B7" t="s">
        <v>484</v>
      </c>
      <c r="C7" t="s">
        <v>492</v>
      </c>
      <c r="D7" s="477">
        <v>1204</v>
      </c>
      <c r="E7" s="478">
        <v>174981</v>
      </c>
      <c r="F7" s="478">
        <v>0</v>
      </c>
      <c r="G7" s="478">
        <v>174981</v>
      </c>
      <c r="H7" s="478">
        <v>0</v>
      </c>
      <c r="I7" s="478">
        <v>3973690</v>
      </c>
      <c r="J7" s="478">
        <v>3973690</v>
      </c>
      <c r="K7" s="478">
        <v>0</v>
      </c>
      <c r="L7" s="478">
        <v>31640</v>
      </c>
      <c r="M7" s="484">
        <v>0</v>
      </c>
      <c r="N7" s="484">
        <v>18760</v>
      </c>
      <c r="O7" s="478">
        <v>0</v>
      </c>
      <c r="P7" s="478">
        <v>0</v>
      </c>
      <c r="Q7" s="478">
        <v>50400</v>
      </c>
      <c r="R7" s="478">
        <v>31640</v>
      </c>
      <c r="S7" s="478">
        <v>18760</v>
      </c>
      <c r="T7" s="478">
        <v>0</v>
      </c>
      <c r="U7" s="478">
        <v>141918</v>
      </c>
      <c r="V7" s="478">
        <v>112302</v>
      </c>
      <c r="W7" s="478">
        <v>29616</v>
      </c>
      <c r="X7" s="478">
        <v>1130</v>
      </c>
      <c r="Y7" s="484">
        <v>0</v>
      </c>
      <c r="Z7" s="484">
        <v>670</v>
      </c>
      <c r="AA7" s="478">
        <v>0</v>
      </c>
      <c r="AB7" s="478">
        <v>0</v>
      </c>
      <c r="AC7" s="478">
        <v>31416</v>
      </c>
      <c r="AD7" s="478">
        <v>0</v>
      </c>
      <c r="AE7" s="478">
        <v>0</v>
      </c>
      <c r="AF7" s="478">
        <v>31416</v>
      </c>
      <c r="AG7" s="478">
        <v>2075050</v>
      </c>
      <c r="AH7" s="478">
        <v>1050000</v>
      </c>
      <c r="AI7" s="478">
        <v>1025050</v>
      </c>
      <c r="AJ7" s="484">
        <v>2073970</v>
      </c>
      <c r="AK7" s="484">
        <v>0</v>
      </c>
      <c r="AL7" s="484">
        <v>0</v>
      </c>
      <c r="AM7" s="484">
        <v>872370</v>
      </c>
      <c r="AN7" s="478">
        <v>2073970</v>
      </c>
      <c r="AO7" s="478">
        <v>872370</v>
      </c>
      <c r="AP7" s="478">
        <v>156541</v>
      </c>
      <c r="AQ7" s="478">
        <v>27500</v>
      </c>
      <c r="AR7" s="478">
        <v>129041</v>
      </c>
      <c r="AS7" s="484">
        <v>145401</v>
      </c>
      <c r="AT7" s="484">
        <v>0</v>
      </c>
      <c r="AU7" s="484">
        <v>0</v>
      </c>
      <c r="AV7" s="484">
        <v>39948</v>
      </c>
      <c r="AW7" s="478">
        <v>145401</v>
      </c>
      <c r="AX7" s="478">
        <v>39948</v>
      </c>
      <c r="AY7" s="478">
        <v>0</v>
      </c>
      <c r="AZ7" s="505">
        <v>0</v>
      </c>
      <c r="BA7" s="505">
        <v>0</v>
      </c>
      <c r="BB7" s="479">
        <v>0</v>
      </c>
      <c r="BC7" s="518">
        <v>0</v>
      </c>
      <c r="BD7" s="540">
        <v>1052694</v>
      </c>
      <c r="BE7" s="651">
        <v>1886250</v>
      </c>
      <c r="BF7" s="651">
        <v>177814</v>
      </c>
      <c r="BG7" s="540">
        <v>11509</v>
      </c>
    </row>
    <row r="8" spans="1:59" ht="13.5" thickTop="1" x14ac:dyDescent="0.2">
      <c r="A8" s="609" t="s">
        <v>493</v>
      </c>
      <c r="B8" t="s">
        <v>484</v>
      </c>
      <c r="C8" t="s">
        <v>494</v>
      </c>
      <c r="D8" s="439">
        <v>1205</v>
      </c>
      <c r="E8" s="440">
        <v>0</v>
      </c>
      <c r="F8" s="440">
        <v>0</v>
      </c>
      <c r="G8" s="440">
        <v>0</v>
      </c>
      <c r="H8" s="440">
        <v>0</v>
      </c>
      <c r="I8" s="440">
        <v>998830</v>
      </c>
      <c r="J8" s="440">
        <v>998830</v>
      </c>
      <c r="K8" s="440">
        <v>0</v>
      </c>
      <c r="L8" s="440">
        <v>0</v>
      </c>
      <c r="M8" s="482">
        <v>0</v>
      </c>
      <c r="N8" s="482">
        <v>0</v>
      </c>
      <c r="O8" s="440">
        <v>0</v>
      </c>
      <c r="P8" s="440">
        <v>0</v>
      </c>
      <c r="Q8" s="440">
        <v>0</v>
      </c>
      <c r="R8" s="440">
        <v>0</v>
      </c>
      <c r="S8" s="440">
        <v>0</v>
      </c>
      <c r="T8" s="440">
        <v>0</v>
      </c>
      <c r="U8" s="440">
        <v>35673</v>
      </c>
      <c r="V8" s="440">
        <v>16791</v>
      </c>
      <c r="W8" s="440">
        <v>18882</v>
      </c>
      <c r="X8" s="440">
        <v>0</v>
      </c>
      <c r="Y8" s="482">
        <v>0</v>
      </c>
      <c r="Z8" s="482">
        <v>0</v>
      </c>
      <c r="AA8" s="440">
        <v>0</v>
      </c>
      <c r="AB8" s="440">
        <v>0</v>
      </c>
      <c r="AC8" s="440">
        <v>18882</v>
      </c>
      <c r="AD8" s="440">
        <v>0</v>
      </c>
      <c r="AE8" s="440">
        <v>0</v>
      </c>
      <c r="AF8" s="440">
        <v>18882</v>
      </c>
      <c r="AG8" s="440">
        <v>494760</v>
      </c>
      <c r="AH8" s="440">
        <v>246850</v>
      </c>
      <c r="AI8" s="440">
        <v>247910</v>
      </c>
      <c r="AJ8" s="482">
        <v>436520</v>
      </c>
      <c r="AK8" s="482">
        <v>0</v>
      </c>
      <c r="AL8" s="482">
        <v>0</v>
      </c>
      <c r="AM8" s="482">
        <v>176960</v>
      </c>
      <c r="AN8" s="440">
        <v>436520</v>
      </c>
      <c r="AO8" s="440">
        <v>176960</v>
      </c>
      <c r="AP8" s="440">
        <v>37651</v>
      </c>
      <c r="AQ8" s="440">
        <v>6710</v>
      </c>
      <c r="AR8" s="440">
        <v>30941</v>
      </c>
      <c r="AS8" s="482">
        <v>30908</v>
      </c>
      <c r="AT8" s="482">
        <v>0</v>
      </c>
      <c r="AU8" s="482">
        <v>0</v>
      </c>
      <c r="AV8" s="482">
        <v>8720</v>
      </c>
      <c r="AW8" s="440">
        <v>30908</v>
      </c>
      <c r="AX8" s="440">
        <v>8720</v>
      </c>
      <c r="AY8" s="440">
        <v>0</v>
      </c>
      <c r="AZ8" s="503">
        <v>0</v>
      </c>
      <c r="BA8" s="503">
        <v>0</v>
      </c>
      <c r="BB8" s="441">
        <v>0</v>
      </c>
      <c r="BC8" s="200">
        <v>0</v>
      </c>
      <c r="BD8" s="539">
        <v>222695</v>
      </c>
      <c r="BE8" s="650">
        <v>458335</v>
      </c>
      <c r="BF8" s="650">
        <v>43127</v>
      </c>
      <c r="BG8" s="539">
        <v>3909</v>
      </c>
    </row>
    <row r="9" spans="1:59" ht="13.5" thickTop="1" x14ac:dyDescent="0.2">
      <c r="A9" s="609" t="s">
        <v>495</v>
      </c>
      <c r="B9" t="s">
        <v>484</v>
      </c>
      <c r="C9" t="s">
        <v>496</v>
      </c>
      <c r="D9" s="442">
        <v>1206</v>
      </c>
      <c r="E9" s="443">
        <v>0</v>
      </c>
      <c r="F9" s="443">
        <v>0</v>
      </c>
      <c r="G9" s="443">
        <v>0</v>
      </c>
      <c r="H9" s="443">
        <v>0</v>
      </c>
      <c r="I9" s="443">
        <v>2195970</v>
      </c>
      <c r="J9" s="443">
        <v>2195970</v>
      </c>
      <c r="K9" s="443">
        <v>0</v>
      </c>
      <c r="L9" s="443">
        <v>0</v>
      </c>
      <c r="M9" s="483">
        <v>0</v>
      </c>
      <c r="N9" s="483">
        <v>8610</v>
      </c>
      <c r="O9" s="443">
        <v>0</v>
      </c>
      <c r="P9" s="443">
        <v>0</v>
      </c>
      <c r="Q9" s="443">
        <v>8610</v>
      </c>
      <c r="R9" s="443">
        <v>0</v>
      </c>
      <c r="S9" s="443">
        <v>8610</v>
      </c>
      <c r="T9" s="443">
        <v>0</v>
      </c>
      <c r="U9" s="443">
        <v>78428</v>
      </c>
      <c r="V9" s="443">
        <v>78428</v>
      </c>
      <c r="W9" s="443">
        <v>0</v>
      </c>
      <c r="X9" s="443">
        <v>0</v>
      </c>
      <c r="Y9" s="483">
        <v>0</v>
      </c>
      <c r="Z9" s="483">
        <v>307</v>
      </c>
      <c r="AA9" s="443">
        <v>0</v>
      </c>
      <c r="AB9" s="443">
        <v>0</v>
      </c>
      <c r="AC9" s="443">
        <v>307</v>
      </c>
      <c r="AD9" s="443">
        <v>0</v>
      </c>
      <c r="AE9" s="443">
        <v>307</v>
      </c>
      <c r="AF9" s="443">
        <v>0</v>
      </c>
      <c r="AG9" s="443">
        <v>1050980</v>
      </c>
      <c r="AH9" s="443">
        <v>600000</v>
      </c>
      <c r="AI9" s="443">
        <v>450980</v>
      </c>
      <c r="AJ9" s="483">
        <v>906190</v>
      </c>
      <c r="AK9" s="483">
        <v>0</v>
      </c>
      <c r="AL9" s="483">
        <v>0</v>
      </c>
      <c r="AM9" s="483">
        <v>244300</v>
      </c>
      <c r="AN9" s="443">
        <v>906190</v>
      </c>
      <c r="AO9" s="443">
        <v>244300</v>
      </c>
      <c r="AP9" s="443">
        <v>78972</v>
      </c>
      <c r="AQ9" s="443">
        <v>16250</v>
      </c>
      <c r="AR9" s="443">
        <v>62722</v>
      </c>
      <c r="AS9" s="483">
        <v>66621</v>
      </c>
      <c r="AT9" s="483">
        <v>0</v>
      </c>
      <c r="AU9" s="483">
        <v>0</v>
      </c>
      <c r="AV9" s="483">
        <v>11705</v>
      </c>
      <c r="AW9" s="443">
        <v>66621</v>
      </c>
      <c r="AX9" s="443">
        <v>11705</v>
      </c>
      <c r="AY9" s="443">
        <v>0</v>
      </c>
      <c r="AZ9" s="504">
        <v>0</v>
      </c>
      <c r="BA9" s="504">
        <v>0</v>
      </c>
      <c r="BB9" s="444">
        <v>0</v>
      </c>
      <c r="BC9" s="517">
        <v>0</v>
      </c>
      <c r="BD9" s="540">
        <v>561312</v>
      </c>
      <c r="BE9" s="651">
        <v>1011825</v>
      </c>
      <c r="BF9" s="651">
        <v>94568</v>
      </c>
      <c r="BG9" s="540">
        <v>7029</v>
      </c>
    </row>
    <row r="10" spans="1:59" ht="13.5" thickTop="1" x14ac:dyDescent="0.2">
      <c r="A10" s="609" t="s">
        <v>497</v>
      </c>
      <c r="B10" t="s">
        <v>484</v>
      </c>
      <c r="C10" t="s">
        <v>498</v>
      </c>
      <c r="D10" s="439">
        <v>1207</v>
      </c>
      <c r="E10" s="440">
        <v>128584</v>
      </c>
      <c r="F10" s="440">
        <v>0</v>
      </c>
      <c r="G10" s="440">
        <v>128584</v>
      </c>
      <c r="H10" s="440">
        <v>0</v>
      </c>
      <c r="I10" s="440">
        <v>1673630</v>
      </c>
      <c r="J10" s="440">
        <v>1673630</v>
      </c>
      <c r="K10" s="440">
        <v>0</v>
      </c>
      <c r="L10" s="440">
        <v>0</v>
      </c>
      <c r="M10" s="482">
        <v>0</v>
      </c>
      <c r="N10" s="482">
        <v>3710</v>
      </c>
      <c r="O10" s="440">
        <v>0</v>
      </c>
      <c r="P10" s="440">
        <v>0</v>
      </c>
      <c r="Q10" s="440">
        <v>3710</v>
      </c>
      <c r="R10" s="440">
        <v>0</v>
      </c>
      <c r="S10" s="440">
        <v>3710</v>
      </c>
      <c r="T10" s="440">
        <v>0</v>
      </c>
      <c r="U10" s="440">
        <v>59773</v>
      </c>
      <c r="V10" s="440">
        <v>59773</v>
      </c>
      <c r="W10" s="440">
        <v>0</v>
      </c>
      <c r="X10" s="440">
        <v>0</v>
      </c>
      <c r="Y10" s="482">
        <v>0</v>
      </c>
      <c r="Z10" s="482">
        <v>132</v>
      </c>
      <c r="AA10" s="440">
        <v>0</v>
      </c>
      <c r="AB10" s="440">
        <v>0</v>
      </c>
      <c r="AC10" s="440">
        <v>132</v>
      </c>
      <c r="AD10" s="440">
        <v>0</v>
      </c>
      <c r="AE10" s="440">
        <v>132</v>
      </c>
      <c r="AF10" s="440">
        <v>0</v>
      </c>
      <c r="AG10" s="440">
        <v>1059840</v>
      </c>
      <c r="AH10" s="440">
        <v>482500</v>
      </c>
      <c r="AI10" s="440">
        <v>577340</v>
      </c>
      <c r="AJ10" s="482">
        <v>983240</v>
      </c>
      <c r="AK10" s="482">
        <v>0</v>
      </c>
      <c r="AL10" s="482">
        <v>0</v>
      </c>
      <c r="AM10" s="482">
        <v>107230</v>
      </c>
      <c r="AN10" s="440">
        <v>983240</v>
      </c>
      <c r="AO10" s="440">
        <v>107230</v>
      </c>
      <c r="AP10" s="440">
        <v>84279</v>
      </c>
      <c r="AQ10" s="440">
        <v>12750</v>
      </c>
      <c r="AR10" s="440">
        <v>71529</v>
      </c>
      <c r="AS10" s="482">
        <v>72329</v>
      </c>
      <c r="AT10" s="482">
        <v>0</v>
      </c>
      <c r="AU10" s="482">
        <v>0</v>
      </c>
      <c r="AV10" s="482">
        <v>0</v>
      </c>
      <c r="AW10" s="440">
        <v>72329</v>
      </c>
      <c r="AX10" s="440">
        <v>0</v>
      </c>
      <c r="AY10" s="440">
        <v>0</v>
      </c>
      <c r="AZ10" s="503">
        <v>0</v>
      </c>
      <c r="BA10" s="503">
        <v>0</v>
      </c>
      <c r="BB10" s="441">
        <v>0</v>
      </c>
      <c r="BC10" s="200">
        <v>0</v>
      </c>
      <c r="BD10" s="539">
        <v>492003</v>
      </c>
      <c r="BE10" s="650">
        <v>844205</v>
      </c>
      <c r="BF10" s="650">
        <v>81890</v>
      </c>
      <c r="BG10" s="539">
        <v>7029</v>
      </c>
    </row>
    <row r="11" spans="1:59" ht="13.5" thickTop="1" x14ac:dyDescent="0.2">
      <c r="A11" s="609" t="s">
        <v>499</v>
      </c>
      <c r="B11" t="s">
        <v>484</v>
      </c>
      <c r="C11" t="s">
        <v>500</v>
      </c>
      <c r="D11" s="442">
        <v>1208</v>
      </c>
      <c r="E11" s="443">
        <v>68902</v>
      </c>
      <c r="F11" s="443">
        <v>0</v>
      </c>
      <c r="G11" s="443">
        <v>0</v>
      </c>
      <c r="H11" s="443">
        <v>68902</v>
      </c>
      <c r="I11" s="443">
        <v>1233820</v>
      </c>
      <c r="J11" s="443">
        <v>1233820</v>
      </c>
      <c r="K11" s="443">
        <v>0</v>
      </c>
      <c r="L11" s="443">
        <v>0</v>
      </c>
      <c r="M11" s="483">
        <v>0</v>
      </c>
      <c r="N11" s="483">
        <v>40390</v>
      </c>
      <c r="O11" s="443">
        <v>0</v>
      </c>
      <c r="P11" s="443">
        <v>0</v>
      </c>
      <c r="Q11" s="443">
        <v>40390</v>
      </c>
      <c r="R11" s="443">
        <v>0</v>
      </c>
      <c r="S11" s="443">
        <v>40390</v>
      </c>
      <c r="T11" s="443">
        <v>0</v>
      </c>
      <c r="U11" s="443">
        <v>44065</v>
      </c>
      <c r="V11" s="443">
        <v>44065</v>
      </c>
      <c r="W11" s="443">
        <v>0</v>
      </c>
      <c r="X11" s="443">
        <v>0</v>
      </c>
      <c r="Y11" s="483">
        <v>0</v>
      </c>
      <c r="Z11" s="483">
        <v>1443</v>
      </c>
      <c r="AA11" s="443">
        <v>0</v>
      </c>
      <c r="AB11" s="443">
        <v>0</v>
      </c>
      <c r="AC11" s="443">
        <v>562</v>
      </c>
      <c r="AD11" s="443">
        <v>0</v>
      </c>
      <c r="AE11" s="443">
        <v>0</v>
      </c>
      <c r="AF11" s="443">
        <v>562</v>
      </c>
      <c r="AG11" s="443">
        <v>795510</v>
      </c>
      <c r="AH11" s="443">
        <v>455000</v>
      </c>
      <c r="AI11" s="443">
        <v>340510</v>
      </c>
      <c r="AJ11" s="483">
        <v>611210</v>
      </c>
      <c r="AK11" s="483">
        <v>0</v>
      </c>
      <c r="AL11" s="483">
        <v>0</v>
      </c>
      <c r="AM11" s="483">
        <v>278430</v>
      </c>
      <c r="AN11" s="443">
        <v>611210</v>
      </c>
      <c r="AO11" s="443">
        <v>278430</v>
      </c>
      <c r="AP11" s="443">
        <v>58258</v>
      </c>
      <c r="AQ11" s="443">
        <v>36161</v>
      </c>
      <c r="AR11" s="443">
        <v>22097</v>
      </c>
      <c r="AS11" s="483">
        <v>23351</v>
      </c>
      <c r="AT11" s="483">
        <v>0</v>
      </c>
      <c r="AU11" s="483">
        <v>0</v>
      </c>
      <c r="AV11" s="483">
        <v>11186</v>
      </c>
      <c r="AW11" s="443">
        <v>0</v>
      </c>
      <c r="AX11" s="443">
        <v>34537</v>
      </c>
      <c r="AY11" s="443">
        <v>0</v>
      </c>
      <c r="AZ11" s="504">
        <v>0</v>
      </c>
      <c r="BA11" s="504">
        <v>0</v>
      </c>
      <c r="BB11" s="444">
        <v>0</v>
      </c>
      <c r="BC11" s="517">
        <v>0</v>
      </c>
      <c r="BD11" s="540">
        <v>410841</v>
      </c>
      <c r="BE11" s="651">
        <v>615045</v>
      </c>
      <c r="BF11" s="651">
        <v>58890</v>
      </c>
      <c r="BG11" s="540">
        <v>5349</v>
      </c>
    </row>
    <row r="12" spans="1:59" ht="13.5" thickTop="1" x14ac:dyDescent="0.2">
      <c r="A12" s="609" t="s">
        <v>501</v>
      </c>
      <c r="B12" t="s">
        <v>484</v>
      </c>
      <c r="C12" t="s">
        <v>502</v>
      </c>
      <c r="D12" s="439">
        <v>1209</v>
      </c>
      <c r="E12" s="440">
        <v>0</v>
      </c>
      <c r="F12" s="440">
        <v>0</v>
      </c>
      <c r="G12" s="440">
        <v>0</v>
      </c>
      <c r="H12" s="440">
        <v>0</v>
      </c>
      <c r="I12" s="440">
        <v>121590</v>
      </c>
      <c r="J12" s="440">
        <v>121590</v>
      </c>
      <c r="K12" s="440">
        <v>0</v>
      </c>
      <c r="L12" s="440">
        <v>0</v>
      </c>
      <c r="M12" s="482">
        <v>0</v>
      </c>
      <c r="N12" s="482">
        <v>0</v>
      </c>
      <c r="O12" s="440">
        <v>0</v>
      </c>
      <c r="P12" s="440">
        <v>0</v>
      </c>
      <c r="Q12" s="440">
        <v>0</v>
      </c>
      <c r="R12" s="440">
        <v>0</v>
      </c>
      <c r="S12" s="440">
        <v>0</v>
      </c>
      <c r="T12" s="440">
        <v>0</v>
      </c>
      <c r="U12" s="440">
        <v>4343</v>
      </c>
      <c r="V12" s="440">
        <v>2843</v>
      </c>
      <c r="W12" s="440">
        <v>1500</v>
      </c>
      <c r="X12" s="440">
        <v>0</v>
      </c>
      <c r="Y12" s="482">
        <v>0</v>
      </c>
      <c r="Z12" s="482">
        <v>0</v>
      </c>
      <c r="AA12" s="440">
        <v>0</v>
      </c>
      <c r="AB12" s="440">
        <v>0</v>
      </c>
      <c r="AC12" s="440">
        <v>1500</v>
      </c>
      <c r="AD12" s="440">
        <v>0</v>
      </c>
      <c r="AE12" s="440">
        <v>0</v>
      </c>
      <c r="AF12" s="440">
        <v>1500</v>
      </c>
      <c r="AG12" s="440">
        <v>46600</v>
      </c>
      <c r="AH12" s="440">
        <v>22800</v>
      </c>
      <c r="AI12" s="440">
        <v>23800</v>
      </c>
      <c r="AJ12" s="482">
        <v>42180</v>
      </c>
      <c r="AK12" s="482">
        <v>0</v>
      </c>
      <c r="AL12" s="482">
        <v>0</v>
      </c>
      <c r="AM12" s="482">
        <v>770</v>
      </c>
      <c r="AN12" s="440">
        <v>42180</v>
      </c>
      <c r="AO12" s="440">
        <v>770</v>
      </c>
      <c r="AP12" s="440">
        <v>3179</v>
      </c>
      <c r="AQ12" s="440">
        <v>1778</v>
      </c>
      <c r="AR12" s="440">
        <v>1401</v>
      </c>
      <c r="AS12" s="482">
        <v>1665</v>
      </c>
      <c r="AT12" s="482">
        <v>0</v>
      </c>
      <c r="AU12" s="482">
        <v>0</v>
      </c>
      <c r="AV12" s="482">
        <v>805</v>
      </c>
      <c r="AW12" s="440">
        <v>1665</v>
      </c>
      <c r="AX12" s="440">
        <v>805</v>
      </c>
      <c r="AY12" s="440">
        <v>0</v>
      </c>
      <c r="AZ12" s="503">
        <v>0</v>
      </c>
      <c r="BA12" s="503">
        <v>0</v>
      </c>
      <c r="BB12" s="441">
        <v>0</v>
      </c>
      <c r="BC12" s="200">
        <v>0</v>
      </c>
      <c r="BD12" s="539">
        <v>45200</v>
      </c>
      <c r="BE12" s="650">
        <v>49520</v>
      </c>
      <c r="BF12" s="650">
        <v>4503</v>
      </c>
      <c r="BG12" s="539">
        <v>1029</v>
      </c>
    </row>
    <row r="13" spans="1:59" ht="13.5" thickTop="1" x14ac:dyDescent="0.2">
      <c r="A13" s="609" t="s">
        <v>503</v>
      </c>
      <c r="B13" t="s">
        <v>484</v>
      </c>
      <c r="C13" t="s">
        <v>504</v>
      </c>
      <c r="D13" s="442">
        <v>1210</v>
      </c>
      <c r="E13" s="443">
        <v>162000</v>
      </c>
      <c r="F13" s="443">
        <v>0</v>
      </c>
      <c r="G13" s="443">
        <v>162000</v>
      </c>
      <c r="H13" s="443">
        <v>0</v>
      </c>
      <c r="I13" s="443">
        <v>902230</v>
      </c>
      <c r="J13" s="443">
        <v>902230</v>
      </c>
      <c r="K13" s="443">
        <v>0</v>
      </c>
      <c r="L13" s="443">
        <v>9310</v>
      </c>
      <c r="M13" s="483">
        <v>0</v>
      </c>
      <c r="N13" s="483">
        <v>0</v>
      </c>
      <c r="O13" s="443">
        <v>0</v>
      </c>
      <c r="P13" s="443">
        <v>0</v>
      </c>
      <c r="Q13" s="443">
        <v>9310</v>
      </c>
      <c r="R13" s="443">
        <v>9310</v>
      </c>
      <c r="S13" s="443">
        <v>0</v>
      </c>
      <c r="T13" s="443">
        <v>0</v>
      </c>
      <c r="U13" s="443">
        <v>32223</v>
      </c>
      <c r="V13" s="443">
        <v>27000</v>
      </c>
      <c r="W13" s="443">
        <v>5223</v>
      </c>
      <c r="X13" s="443">
        <v>332</v>
      </c>
      <c r="Y13" s="483">
        <v>0</v>
      </c>
      <c r="Z13" s="483">
        <v>0</v>
      </c>
      <c r="AA13" s="443">
        <v>0</v>
      </c>
      <c r="AB13" s="443">
        <v>0</v>
      </c>
      <c r="AC13" s="443">
        <v>5555</v>
      </c>
      <c r="AD13" s="443">
        <v>0</v>
      </c>
      <c r="AE13" s="443">
        <v>0</v>
      </c>
      <c r="AF13" s="443">
        <v>5555</v>
      </c>
      <c r="AG13" s="443">
        <v>482200</v>
      </c>
      <c r="AH13" s="443">
        <v>290000</v>
      </c>
      <c r="AI13" s="443">
        <v>192200</v>
      </c>
      <c r="AJ13" s="483">
        <v>420880</v>
      </c>
      <c r="AK13" s="483">
        <v>0</v>
      </c>
      <c r="AL13" s="483">
        <v>0</v>
      </c>
      <c r="AM13" s="483">
        <v>148290</v>
      </c>
      <c r="AN13" s="443">
        <v>420880</v>
      </c>
      <c r="AO13" s="443">
        <v>148290</v>
      </c>
      <c r="AP13" s="443">
        <v>36855</v>
      </c>
      <c r="AQ13" s="443">
        <v>7500</v>
      </c>
      <c r="AR13" s="443">
        <v>29355</v>
      </c>
      <c r="AS13" s="483">
        <v>32209</v>
      </c>
      <c r="AT13" s="483">
        <v>0</v>
      </c>
      <c r="AU13" s="483">
        <v>0</v>
      </c>
      <c r="AV13" s="483">
        <v>6636</v>
      </c>
      <c r="AW13" s="443">
        <v>32209</v>
      </c>
      <c r="AX13" s="443">
        <v>6636</v>
      </c>
      <c r="AY13" s="443">
        <v>0</v>
      </c>
      <c r="AZ13" s="504">
        <v>0</v>
      </c>
      <c r="BA13" s="504">
        <v>0</v>
      </c>
      <c r="BB13" s="444">
        <v>0</v>
      </c>
      <c r="BC13" s="517">
        <v>0</v>
      </c>
      <c r="BD13" s="540">
        <v>285719</v>
      </c>
      <c r="BE13" s="651">
        <v>430175</v>
      </c>
      <c r="BF13" s="651">
        <v>40669</v>
      </c>
      <c r="BG13" s="540">
        <v>3669</v>
      </c>
    </row>
    <row r="14" spans="1:59" ht="13.5" thickTop="1" x14ac:dyDescent="0.2">
      <c r="A14" s="609" t="s">
        <v>505</v>
      </c>
      <c r="B14" t="s">
        <v>484</v>
      </c>
      <c r="C14" t="s">
        <v>506</v>
      </c>
      <c r="D14" s="439">
        <v>1211</v>
      </c>
      <c r="E14" s="440">
        <v>0</v>
      </c>
      <c r="F14" s="440">
        <v>0</v>
      </c>
      <c r="G14" s="440">
        <v>0</v>
      </c>
      <c r="H14" s="440">
        <v>0</v>
      </c>
      <c r="I14" s="440">
        <v>298060</v>
      </c>
      <c r="J14" s="440">
        <v>298060</v>
      </c>
      <c r="K14" s="440">
        <v>0</v>
      </c>
      <c r="L14" s="440">
        <v>28420</v>
      </c>
      <c r="M14" s="482">
        <v>0</v>
      </c>
      <c r="N14" s="482">
        <v>0</v>
      </c>
      <c r="O14" s="440">
        <v>0</v>
      </c>
      <c r="P14" s="440">
        <v>0</v>
      </c>
      <c r="Q14" s="440">
        <v>28420</v>
      </c>
      <c r="R14" s="440">
        <v>28420</v>
      </c>
      <c r="S14" s="440">
        <v>0</v>
      </c>
      <c r="T14" s="440">
        <v>0</v>
      </c>
      <c r="U14" s="440">
        <v>10645</v>
      </c>
      <c r="V14" s="440">
        <v>4294</v>
      </c>
      <c r="W14" s="440">
        <v>6351</v>
      </c>
      <c r="X14" s="440">
        <v>1015</v>
      </c>
      <c r="Y14" s="482">
        <v>0</v>
      </c>
      <c r="Z14" s="482">
        <v>0</v>
      </c>
      <c r="AA14" s="440">
        <v>0</v>
      </c>
      <c r="AB14" s="440">
        <v>0</v>
      </c>
      <c r="AC14" s="440">
        <v>0</v>
      </c>
      <c r="AD14" s="440">
        <v>0</v>
      </c>
      <c r="AE14" s="440">
        <v>0</v>
      </c>
      <c r="AF14" s="440">
        <v>0</v>
      </c>
      <c r="AG14" s="440">
        <v>231980</v>
      </c>
      <c r="AH14" s="440">
        <v>112500</v>
      </c>
      <c r="AI14" s="440">
        <v>119480</v>
      </c>
      <c r="AJ14" s="482">
        <v>177080</v>
      </c>
      <c r="AK14" s="482">
        <v>0</v>
      </c>
      <c r="AL14" s="482">
        <v>0</v>
      </c>
      <c r="AM14" s="482">
        <v>70320</v>
      </c>
      <c r="AN14" s="440">
        <v>177080</v>
      </c>
      <c r="AO14" s="440">
        <v>70320</v>
      </c>
      <c r="AP14" s="440">
        <v>17674</v>
      </c>
      <c r="AQ14" s="440">
        <v>2015</v>
      </c>
      <c r="AR14" s="440">
        <v>15659</v>
      </c>
      <c r="AS14" s="482">
        <v>14367</v>
      </c>
      <c r="AT14" s="482">
        <v>0</v>
      </c>
      <c r="AU14" s="482">
        <v>0</v>
      </c>
      <c r="AV14" s="482">
        <v>2173</v>
      </c>
      <c r="AW14" s="440">
        <v>8353</v>
      </c>
      <c r="AX14" s="440">
        <v>0</v>
      </c>
      <c r="AY14" s="440">
        <v>0</v>
      </c>
      <c r="AZ14" s="503">
        <v>0</v>
      </c>
      <c r="BA14" s="503">
        <v>0</v>
      </c>
      <c r="BB14" s="441">
        <v>0</v>
      </c>
      <c r="BC14" s="200">
        <v>0</v>
      </c>
      <c r="BD14" s="539">
        <v>127632</v>
      </c>
      <c r="BE14" s="650">
        <v>165830</v>
      </c>
      <c r="BF14" s="650">
        <v>16176</v>
      </c>
      <c r="BG14" s="539">
        <v>2469</v>
      </c>
    </row>
    <row r="15" spans="1:59" ht="13.5" thickTop="1" x14ac:dyDescent="0.2">
      <c r="A15" s="609" t="s">
        <v>507</v>
      </c>
      <c r="B15" t="s">
        <v>484</v>
      </c>
      <c r="C15" t="s">
        <v>508</v>
      </c>
      <c r="D15" s="442">
        <v>1212</v>
      </c>
      <c r="E15" s="443">
        <v>0</v>
      </c>
      <c r="F15" s="443">
        <v>0</v>
      </c>
      <c r="G15" s="443">
        <v>0</v>
      </c>
      <c r="H15" s="443">
        <v>0</v>
      </c>
      <c r="I15" s="443">
        <v>212380</v>
      </c>
      <c r="J15" s="443">
        <v>212380</v>
      </c>
      <c r="K15" s="443">
        <v>0</v>
      </c>
      <c r="L15" s="443">
        <v>2030</v>
      </c>
      <c r="M15" s="483">
        <v>0</v>
      </c>
      <c r="N15" s="483">
        <v>0</v>
      </c>
      <c r="O15" s="443">
        <v>0</v>
      </c>
      <c r="P15" s="443">
        <v>0</v>
      </c>
      <c r="Q15" s="443">
        <v>2030</v>
      </c>
      <c r="R15" s="443">
        <v>2030</v>
      </c>
      <c r="S15" s="443">
        <v>0</v>
      </c>
      <c r="T15" s="443">
        <v>0</v>
      </c>
      <c r="U15" s="443">
        <v>7585</v>
      </c>
      <c r="V15" s="443">
        <v>4568</v>
      </c>
      <c r="W15" s="443">
        <v>3017</v>
      </c>
      <c r="X15" s="443">
        <v>73</v>
      </c>
      <c r="Y15" s="483">
        <v>0</v>
      </c>
      <c r="Z15" s="483">
        <v>0</v>
      </c>
      <c r="AA15" s="443">
        <v>0</v>
      </c>
      <c r="AB15" s="443">
        <v>0</v>
      </c>
      <c r="AC15" s="443">
        <v>3090</v>
      </c>
      <c r="AD15" s="443">
        <v>0</v>
      </c>
      <c r="AE15" s="443">
        <v>0</v>
      </c>
      <c r="AF15" s="443">
        <v>3090</v>
      </c>
      <c r="AG15" s="443">
        <v>138580</v>
      </c>
      <c r="AH15" s="443">
        <v>71900</v>
      </c>
      <c r="AI15" s="443">
        <v>66680</v>
      </c>
      <c r="AJ15" s="483">
        <v>116500</v>
      </c>
      <c r="AK15" s="483">
        <v>0</v>
      </c>
      <c r="AL15" s="483">
        <v>0</v>
      </c>
      <c r="AM15" s="483">
        <v>31800</v>
      </c>
      <c r="AN15" s="443">
        <v>116500</v>
      </c>
      <c r="AO15" s="443">
        <v>31800</v>
      </c>
      <c r="AP15" s="443">
        <v>10232</v>
      </c>
      <c r="AQ15" s="443">
        <v>811</v>
      </c>
      <c r="AR15" s="443">
        <v>9421</v>
      </c>
      <c r="AS15" s="483">
        <v>9191</v>
      </c>
      <c r="AT15" s="483">
        <v>0</v>
      </c>
      <c r="AU15" s="483">
        <v>0</v>
      </c>
      <c r="AV15" s="483">
        <v>2297</v>
      </c>
      <c r="AW15" s="443">
        <v>9191</v>
      </c>
      <c r="AX15" s="443">
        <v>1041</v>
      </c>
      <c r="AY15" s="443">
        <v>3300</v>
      </c>
      <c r="AZ15" s="504">
        <v>-3300</v>
      </c>
      <c r="BA15" s="504">
        <v>0</v>
      </c>
      <c r="BB15" s="444">
        <v>0</v>
      </c>
      <c r="BC15" s="517">
        <v>0</v>
      </c>
      <c r="BD15" s="540">
        <v>83945</v>
      </c>
      <c r="BE15" s="651">
        <v>103485</v>
      </c>
      <c r="BF15" s="651">
        <v>9938</v>
      </c>
      <c r="BG15" s="540">
        <v>1749</v>
      </c>
    </row>
    <row r="16" spans="1:59" ht="13.5" thickTop="1" x14ac:dyDescent="0.2">
      <c r="A16" s="609" t="s">
        <v>509</v>
      </c>
      <c r="B16" t="s">
        <v>484</v>
      </c>
      <c r="C16" t="s">
        <v>510</v>
      </c>
      <c r="D16" s="439">
        <v>1213</v>
      </c>
      <c r="E16" s="440">
        <v>0</v>
      </c>
      <c r="F16" s="440">
        <v>0</v>
      </c>
      <c r="G16" s="440">
        <v>0</v>
      </c>
      <c r="H16" s="440">
        <v>0</v>
      </c>
      <c r="I16" s="440">
        <v>1690010</v>
      </c>
      <c r="J16" s="440">
        <v>1690010</v>
      </c>
      <c r="K16" s="440">
        <v>0</v>
      </c>
      <c r="L16" s="440">
        <v>0</v>
      </c>
      <c r="M16" s="482">
        <v>0</v>
      </c>
      <c r="N16" s="482">
        <v>0</v>
      </c>
      <c r="O16" s="440">
        <v>0</v>
      </c>
      <c r="P16" s="440">
        <v>0</v>
      </c>
      <c r="Q16" s="440">
        <v>0</v>
      </c>
      <c r="R16" s="440">
        <v>0</v>
      </c>
      <c r="S16" s="440">
        <v>0</v>
      </c>
      <c r="T16" s="440">
        <v>0</v>
      </c>
      <c r="U16" s="440">
        <v>60358</v>
      </c>
      <c r="V16" s="440">
        <v>32035</v>
      </c>
      <c r="W16" s="440">
        <v>28323</v>
      </c>
      <c r="X16" s="440">
        <v>0</v>
      </c>
      <c r="Y16" s="482">
        <v>0</v>
      </c>
      <c r="Z16" s="482">
        <v>0</v>
      </c>
      <c r="AA16" s="440">
        <v>0</v>
      </c>
      <c r="AB16" s="440">
        <v>0</v>
      </c>
      <c r="AC16" s="440">
        <v>19797</v>
      </c>
      <c r="AD16" s="440">
        <v>0</v>
      </c>
      <c r="AE16" s="440">
        <v>11195</v>
      </c>
      <c r="AF16" s="440">
        <v>8602</v>
      </c>
      <c r="AG16" s="440">
        <v>1057330</v>
      </c>
      <c r="AH16" s="440">
        <v>525000</v>
      </c>
      <c r="AI16" s="440">
        <v>532330</v>
      </c>
      <c r="AJ16" s="482">
        <v>1004650</v>
      </c>
      <c r="AK16" s="482">
        <v>0</v>
      </c>
      <c r="AL16" s="482">
        <v>0</v>
      </c>
      <c r="AM16" s="482">
        <v>407830</v>
      </c>
      <c r="AN16" s="440">
        <v>1004650</v>
      </c>
      <c r="AO16" s="440">
        <v>407830</v>
      </c>
      <c r="AP16" s="440">
        <v>83832</v>
      </c>
      <c r="AQ16" s="440">
        <v>13750</v>
      </c>
      <c r="AR16" s="440">
        <v>70082</v>
      </c>
      <c r="AS16" s="482">
        <v>70669</v>
      </c>
      <c r="AT16" s="482">
        <v>0</v>
      </c>
      <c r="AU16" s="482">
        <v>0</v>
      </c>
      <c r="AV16" s="482">
        <v>18798</v>
      </c>
      <c r="AW16" s="440">
        <v>63666</v>
      </c>
      <c r="AX16" s="440">
        <v>0</v>
      </c>
      <c r="AY16" s="440">
        <v>0</v>
      </c>
      <c r="AZ16" s="503">
        <v>0</v>
      </c>
      <c r="BA16" s="503">
        <v>0</v>
      </c>
      <c r="BB16" s="441">
        <v>0</v>
      </c>
      <c r="BC16" s="200">
        <v>0</v>
      </c>
      <c r="BD16" s="539">
        <v>407144</v>
      </c>
      <c r="BE16" s="650">
        <v>847950</v>
      </c>
      <c r="BF16" s="650">
        <v>82047</v>
      </c>
      <c r="BG16" s="539">
        <v>7029</v>
      </c>
    </row>
    <row r="17" spans="1:59" ht="13.5" thickTop="1" x14ac:dyDescent="0.2">
      <c r="A17" s="609" t="s">
        <v>511</v>
      </c>
      <c r="B17" t="s">
        <v>484</v>
      </c>
      <c r="C17" t="s">
        <v>512</v>
      </c>
      <c r="D17" s="442">
        <v>1214</v>
      </c>
      <c r="E17" s="443">
        <v>39584</v>
      </c>
      <c r="F17" s="443">
        <v>0</v>
      </c>
      <c r="G17" s="443">
        <v>39584</v>
      </c>
      <c r="H17" s="443">
        <v>0</v>
      </c>
      <c r="I17" s="443">
        <v>251944</v>
      </c>
      <c r="J17" s="443">
        <v>251944</v>
      </c>
      <c r="K17" s="443">
        <v>0</v>
      </c>
      <c r="L17" s="443">
        <v>65226</v>
      </c>
      <c r="M17" s="483">
        <v>0</v>
      </c>
      <c r="N17" s="483">
        <v>0</v>
      </c>
      <c r="O17" s="443">
        <v>0</v>
      </c>
      <c r="P17" s="443">
        <v>0</v>
      </c>
      <c r="Q17" s="443">
        <v>65226</v>
      </c>
      <c r="R17" s="443">
        <v>65226</v>
      </c>
      <c r="S17" s="443">
        <v>0</v>
      </c>
      <c r="T17" s="443">
        <v>0</v>
      </c>
      <c r="U17" s="443">
        <v>8998</v>
      </c>
      <c r="V17" s="443">
        <v>5968</v>
      </c>
      <c r="W17" s="443">
        <v>3030</v>
      </c>
      <c r="X17" s="443">
        <v>2330</v>
      </c>
      <c r="Y17" s="483">
        <v>0</v>
      </c>
      <c r="Z17" s="483">
        <v>0</v>
      </c>
      <c r="AA17" s="443">
        <v>0</v>
      </c>
      <c r="AB17" s="443">
        <v>0</v>
      </c>
      <c r="AC17" s="443">
        <v>2607</v>
      </c>
      <c r="AD17" s="443">
        <v>0</v>
      </c>
      <c r="AE17" s="443">
        <v>0</v>
      </c>
      <c r="AF17" s="443">
        <v>2607</v>
      </c>
      <c r="AG17" s="443">
        <v>228230</v>
      </c>
      <c r="AH17" s="443">
        <v>102000</v>
      </c>
      <c r="AI17" s="443">
        <v>126230</v>
      </c>
      <c r="AJ17" s="483">
        <v>158040</v>
      </c>
      <c r="AK17" s="483">
        <v>0</v>
      </c>
      <c r="AL17" s="483">
        <v>0</v>
      </c>
      <c r="AM17" s="483">
        <v>75090</v>
      </c>
      <c r="AN17" s="443">
        <v>158040</v>
      </c>
      <c r="AO17" s="443">
        <v>75090</v>
      </c>
      <c r="AP17" s="443">
        <v>17063</v>
      </c>
      <c r="AQ17" s="443">
        <v>3947</v>
      </c>
      <c r="AR17" s="443">
        <v>13116</v>
      </c>
      <c r="AS17" s="483">
        <v>11311</v>
      </c>
      <c r="AT17" s="483">
        <v>0</v>
      </c>
      <c r="AU17" s="483">
        <v>0</v>
      </c>
      <c r="AV17" s="483">
        <v>3120</v>
      </c>
      <c r="AW17" s="443">
        <v>11311</v>
      </c>
      <c r="AX17" s="443">
        <v>3120</v>
      </c>
      <c r="AY17" s="443">
        <v>0</v>
      </c>
      <c r="AZ17" s="504">
        <v>0</v>
      </c>
      <c r="BA17" s="504">
        <v>0</v>
      </c>
      <c r="BB17" s="444">
        <v>0</v>
      </c>
      <c r="BC17" s="517">
        <v>0</v>
      </c>
      <c r="BD17" s="540">
        <v>129835</v>
      </c>
      <c r="BE17" s="651">
        <v>159580</v>
      </c>
      <c r="BF17" s="651">
        <v>15531</v>
      </c>
      <c r="BG17" s="540">
        <v>2229</v>
      </c>
    </row>
    <row r="18" spans="1:59" ht="13.5" thickTop="1" x14ac:dyDescent="0.2">
      <c r="A18" s="609" t="s">
        <v>513</v>
      </c>
      <c r="B18" t="s">
        <v>484</v>
      </c>
      <c r="C18" t="s">
        <v>514</v>
      </c>
      <c r="D18" s="439">
        <v>1215</v>
      </c>
      <c r="E18" s="440">
        <v>0</v>
      </c>
      <c r="F18" s="440">
        <v>0</v>
      </c>
      <c r="G18" s="440">
        <v>0</v>
      </c>
      <c r="H18" s="440">
        <v>0</v>
      </c>
      <c r="I18" s="440">
        <v>282520</v>
      </c>
      <c r="J18" s="440">
        <v>282520</v>
      </c>
      <c r="K18" s="440">
        <v>0</v>
      </c>
      <c r="L18" s="440">
        <v>0</v>
      </c>
      <c r="M18" s="482">
        <v>0</v>
      </c>
      <c r="N18" s="482">
        <v>0</v>
      </c>
      <c r="O18" s="440">
        <v>0</v>
      </c>
      <c r="P18" s="440">
        <v>0</v>
      </c>
      <c r="Q18" s="440">
        <v>0</v>
      </c>
      <c r="R18" s="440">
        <v>0</v>
      </c>
      <c r="S18" s="440">
        <v>0</v>
      </c>
      <c r="T18" s="440">
        <v>0</v>
      </c>
      <c r="U18" s="440">
        <v>10090</v>
      </c>
      <c r="V18" s="440">
        <v>8072</v>
      </c>
      <c r="W18" s="440">
        <v>2018</v>
      </c>
      <c r="X18" s="440">
        <v>0</v>
      </c>
      <c r="Y18" s="482">
        <v>0</v>
      </c>
      <c r="Z18" s="482">
        <v>0</v>
      </c>
      <c r="AA18" s="440">
        <v>0</v>
      </c>
      <c r="AB18" s="440">
        <v>0</v>
      </c>
      <c r="AC18" s="440">
        <v>2018</v>
      </c>
      <c r="AD18" s="440">
        <v>0</v>
      </c>
      <c r="AE18" s="440">
        <v>0</v>
      </c>
      <c r="AF18" s="440">
        <v>2018</v>
      </c>
      <c r="AG18" s="440">
        <v>143080</v>
      </c>
      <c r="AH18" s="440">
        <v>67400</v>
      </c>
      <c r="AI18" s="440">
        <v>75680</v>
      </c>
      <c r="AJ18" s="482">
        <v>116620</v>
      </c>
      <c r="AK18" s="482">
        <v>0</v>
      </c>
      <c r="AL18" s="482">
        <v>0</v>
      </c>
      <c r="AM18" s="482">
        <v>43260</v>
      </c>
      <c r="AN18" s="440">
        <v>116620</v>
      </c>
      <c r="AO18" s="440">
        <v>43260</v>
      </c>
      <c r="AP18" s="440">
        <v>9542</v>
      </c>
      <c r="AQ18" s="440">
        <v>9542</v>
      </c>
      <c r="AR18" s="440">
        <v>0</v>
      </c>
      <c r="AS18" s="482">
        <v>356</v>
      </c>
      <c r="AT18" s="482">
        <v>0</v>
      </c>
      <c r="AU18" s="482">
        <v>0</v>
      </c>
      <c r="AV18" s="482">
        <v>2306</v>
      </c>
      <c r="AW18" s="440">
        <v>356</v>
      </c>
      <c r="AX18" s="440">
        <v>2306</v>
      </c>
      <c r="AY18" s="440">
        <v>0</v>
      </c>
      <c r="AZ18" s="503">
        <v>0</v>
      </c>
      <c r="BA18" s="503">
        <v>0</v>
      </c>
      <c r="BB18" s="441">
        <v>0</v>
      </c>
      <c r="BC18" s="200">
        <v>0</v>
      </c>
      <c r="BD18" s="539">
        <v>93406</v>
      </c>
      <c r="BE18" s="650">
        <v>124840</v>
      </c>
      <c r="BF18" s="650">
        <v>11558</v>
      </c>
      <c r="BG18" s="539">
        <v>1749</v>
      </c>
    </row>
    <row r="19" spans="1:59" ht="13.5" thickTop="1" x14ac:dyDescent="0.2">
      <c r="A19" s="609" t="s">
        <v>515</v>
      </c>
      <c r="B19" t="s">
        <v>484</v>
      </c>
      <c r="C19" t="s">
        <v>516</v>
      </c>
      <c r="D19" s="442">
        <v>1216</v>
      </c>
      <c r="E19" s="443">
        <v>0</v>
      </c>
      <c r="F19" s="443">
        <v>0</v>
      </c>
      <c r="G19" s="443">
        <v>0</v>
      </c>
      <c r="H19" s="443">
        <v>0</v>
      </c>
      <c r="I19" s="443">
        <v>150976</v>
      </c>
      <c r="J19" s="443">
        <v>150976</v>
      </c>
      <c r="K19" s="443">
        <v>0</v>
      </c>
      <c r="L19" s="443">
        <v>36274</v>
      </c>
      <c r="M19" s="483">
        <v>0</v>
      </c>
      <c r="N19" s="483">
        <v>0</v>
      </c>
      <c r="O19" s="443">
        <v>0</v>
      </c>
      <c r="P19" s="443">
        <v>0</v>
      </c>
      <c r="Q19" s="443">
        <v>36274</v>
      </c>
      <c r="R19" s="443">
        <v>36274</v>
      </c>
      <c r="S19" s="443">
        <v>0</v>
      </c>
      <c r="T19" s="443">
        <v>0</v>
      </c>
      <c r="U19" s="443">
        <v>5392</v>
      </c>
      <c r="V19" s="443">
        <v>3583</v>
      </c>
      <c r="W19" s="443">
        <v>1809</v>
      </c>
      <c r="X19" s="443">
        <v>1296</v>
      </c>
      <c r="Y19" s="483">
        <v>0</v>
      </c>
      <c r="Z19" s="483">
        <v>0</v>
      </c>
      <c r="AA19" s="443">
        <v>0</v>
      </c>
      <c r="AB19" s="443">
        <v>0</v>
      </c>
      <c r="AC19" s="443">
        <v>3105</v>
      </c>
      <c r="AD19" s="443">
        <v>0</v>
      </c>
      <c r="AE19" s="443">
        <v>355</v>
      </c>
      <c r="AF19" s="443">
        <v>2750</v>
      </c>
      <c r="AG19" s="443">
        <v>88680</v>
      </c>
      <c r="AH19" s="443">
        <v>61000</v>
      </c>
      <c r="AI19" s="443">
        <v>27680</v>
      </c>
      <c r="AJ19" s="483">
        <v>68020</v>
      </c>
      <c r="AK19" s="483">
        <v>0</v>
      </c>
      <c r="AL19" s="483">
        <v>0</v>
      </c>
      <c r="AM19" s="483">
        <v>16320</v>
      </c>
      <c r="AN19" s="443">
        <v>68020</v>
      </c>
      <c r="AO19" s="443">
        <v>16320</v>
      </c>
      <c r="AP19" s="443">
        <v>5728</v>
      </c>
      <c r="AQ19" s="443">
        <v>931</v>
      </c>
      <c r="AR19" s="443">
        <v>4797</v>
      </c>
      <c r="AS19" s="483">
        <v>5693</v>
      </c>
      <c r="AT19" s="483">
        <v>0</v>
      </c>
      <c r="AU19" s="483">
        <v>0</v>
      </c>
      <c r="AV19" s="483">
        <v>661</v>
      </c>
      <c r="AW19" s="443">
        <v>5693</v>
      </c>
      <c r="AX19" s="443">
        <v>661</v>
      </c>
      <c r="AY19" s="443">
        <v>0</v>
      </c>
      <c r="AZ19" s="504">
        <v>0</v>
      </c>
      <c r="BA19" s="504">
        <v>0</v>
      </c>
      <c r="BB19" s="444">
        <v>0</v>
      </c>
      <c r="BC19" s="517">
        <v>0</v>
      </c>
      <c r="BD19" s="540">
        <v>64398</v>
      </c>
      <c r="BE19" s="651">
        <v>81040</v>
      </c>
      <c r="BF19" s="651">
        <v>7410</v>
      </c>
      <c r="BG19" s="540">
        <v>1269</v>
      </c>
    </row>
    <row r="20" spans="1:59" ht="13.5" thickTop="1" x14ac:dyDescent="0.2">
      <c r="A20" s="609" t="s">
        <v>517</v>
      </c>
      <c r="B20" t="s">
        <v>484</v>
      </c>
      <c r="C20" t="s">
        <v>518</v>
      </c>
      <c r="D20" s="439">
        <v>1217</v>
      </c>
      <c r="E20" s="440">
        <v>0</v>
      </c>
      <c r="F20" s="440">
        <v>0</v>
      </c>
      <c r="G20" s="440">
        <v>0</v>
      </c>
      <c r="H20" s="440">
        <v>0</v>
      </c>
      <c r="I20" s="440">
        <v>1152690</v>
      </c>
      <c r="J20" s="440">
        <v>1152690</v>
      </c>
      <c r="K20" s="440">
        <v>0</v>
      </c>
      <c r="L20" s="440">
        <v>50190</v>
      </c>
      <c r="M20" s="482">
        <v>0</v>
      </c>
      <c r="N20" s="482">
        <v>0</v>
      </c>
      <c r="O20" s="440">
        <v>0</v>
      </c>
      <c r="P20" s="440">
        <v>0</v>
      </c>
      <c r="Q20" s="440">
        <v>50190</v>
      </c>
      <c r="R20" s="440">
        <v>50190</v>
      </c>
      <c r="S20" s="440">
        <v>0</v>
      </c>
      <c r="T20" s="440">
        <v>0</v>
      </c>
      <c r="U20" s="440">
        <v>41168</v>
      </c>
      <c r="V20" s="440">
        <v>41168</v>
      </c>
      <c r="W20" s="440">
        <v>0</v>
      </c>
      <c r="X20" s="440">
        <v>1792</v>
      </c>
      <c r="Y20" s="482">
        <v>0</v>
      </c>
      <c r="Z20" s="482">
        <v>0</v>
      </c>
      <c r="AA20" s="440">
        <v>0</v>
      </c>
      <c r="AB20" s="440">
        <v>0</v>
      </c>
      <c r="AC20" s="440">
        <v>1792</v>
      </c>
      <c r="AD20" s="440">
        <v>1792</v>
      </c>
      <c r="AE20" s="440">
        <v>0</v>
      </c>
      <c r="AF20" s="440">
        <v>0</v>
      </c>
      <c r="AG20" s="440">
        <v>674240</v>
      </c>
      <c r="AH20" s="440">
        <v>290000</v>
      </c>
      <c r="AI20" s="440">
        <v>384240</v>
      </c>
      <c r="AJ20" s="482">
        <v>865950</v>
      </c>
      <c r="AK20" s="482">
        <v>0</v>
      </c>
      <c r="AL20" s="482">
        <v>0</v>
      </c>
      <c r="AM20" s="482">
        <v>220150</v>
      </c>
      <c r="AN20" s="440">
        <v>865950</v>
      </c>
      <c r="AO20" s="440">
        <v>220150</v>
      </c>
      <c r="AP20" s="440">
        <v>54501</v>
      </c>
      <c r="AQ20" s="440">
        <v>7500</v>
      </c>
      <c r="AR20" s="440">
        <v>47001</v>
      </c>
      <c r="AS20" s="482">
        <v>56694</v>
      </c>
      <c r="AT20" s="482">
        <v>0</v>
      </c>
      <c r="AU20" s="482">
        <v>0</v>
      </c>
      <c r="AV20" s="482">
        <v>8150</v>
      </c>
      <c r="AW20" s="440">
        <v>56694</v>
      </c>
      <c r="AX20" s="440">
        <v>8150</v>
      </c>
      <c r="AY20" s="440">
        <v>0</v>
      </c>
      <c r="AZ20" s="503">
        <v>0</v>
      </c>
      <c r="BA20" s="503">
        <v>0</v>
      </c>
      <c r="BB20" s="441">
        <v>0</v>
      </c>
      <c r="BC20" s="200">
        <v>0</v>
      </c>
      <c r="BD20" s="539">
        <v>366364</v>
      </c>
      <c r="BE20" s="650">
        <v>591450</v>
      </c>
      <c r="BF20" s="650">
        <v>56621</v>
      </c>
      <c r="BG20" s="539">
        <v>4890</v>
      </c>
    </row>
    <row r="21" spans="1:59" ht="13.5" thickTop="1" x14ac:dyDescent="0.2">
      <c r="A21" s="609" t="s">
        <v>519</v>
      </c>
      <c r="B21" t="s">
        <v>484</v>
      </c>
      <c r="C21" t="s">
        <v>520</v>
      </c>
      <c r="D21" s="442">
        <v>1218</v>
      </c>
      <c r="E21" s="443">
        <v>0</v>
      </c>
      <c r="F21" s="443">
        <v>0</v>
      </c>
      <c r="G21" s="443">
        <v>0</v>
      </c>
      <c r="H21" s="443">
        <v>0</v>
      </c>
      <c r="I21" s="443">
        <v>159810</v>
      </c>
      <c r="J21" s="443">
        <v>159810</v>
      </c>
      <c r="K21" s="443">
        <v>0</v>
      </c>
      <c r="L21" s="443">
        <v>0</v>
      </c>
      <c r="M21" s="483">
        <v>0</v>
      </c>
      <c r="N21" s="483">
        <v>0</v>
      </c>
      <c r="O21" s="443">
        <v>0</v>
      </c>
      <c r="P21" s="443">
        <v>0</v>
      </c>
      <c r="Q21" s="443">
        <v>0</v>
      </c>
      <c r="R21" s="443">
        <v>0</v>
      </c>
      <c r="S21" s="443">
        <v>0</v>
      </c>
      <c r="T21" s="443">
        <v>0</v>
      </c>
      <c r="U21" s="443">
        <v>5708</v>
      </c>
      <c r="V21" s="443">
        <v>2513</v>
      </c>
      <c r="W21" s="443">
        <v>3195</v>
      </c>
      <c r="X21" s="443">
        <v>0</v>
      </c>
      <c r="Y21" s="483">
        <v>0</v>
      </c>
      <c r="Z21" s="483">
        <v>0</v>
      </c>
      <c r="AA21" s="443">
        <v>0</v>
      </c>
      <c r="AB21" s="443">
        <v>0</v>
      </c>
      <c r="AC21" s="443">
        <v>2439</v>
      </c>
      <c r="AD21" s="443">
        <v>0</v>
      </c>
      <c r="AE21" s="443">
        <v>0</v>
      </c>
      <c r="AF21" s="443">
        <v>2439</v>
      </c>
      <c r="AG21" s="443">
        <v>67740</v>
      </c>
      <c r="AH21" s="443">
        <v>44200</v>
      </c>
      <c r="AI21" s="443">
        <v>23540</v>
      </c>
      <c r="AJ21" s="483">
        <v>50620</v>
      </c>
      <c r="AK21" s="483">
        <v>0</v>
      </c>
      <c r="AL21" s="483">
        <v>0</v>
      </c>
      <c r="AM21" s="483">
        <v>16740</v>
      </c>
      <c r="AN21" s="443">
        <v>50620</v>
      </c>
      <c r="AO21" s="443">
        <v>16740</v>
      </c>
      <c r="AP21" s="443">
        <v>4371</v>
      </c>
      <c r="AQ21" s="443">
        <v>2151</v>
      </c>
      <c r="AR21" s="443">
        <v>2220</v>
      </c>
      <c r="AS21" s="483">
        <v>2936</v>
      </c>
      <c r="AT21" s="483">
        <v>0</v>
      </c>
      <c r="AU21" s="483">
        <v>0</v>
      </c>
      <c r="AV21" s="483">
        <v>815</v>
      </c>
      <c r="AW21" s="443">
        <v>2936</v>
      </c>
      <c r="AX21" s="443">
        <v>815</v>
      </c>
      <c r="AY21" s="443">
        <v>0</v>
      </c>
      <c r="AZ21" s="504">
        <v>0</v>
      </c>
      <c r="BA21" s="504">
        <v>0</v>
      </c>
      <c r="BB21" s="444">
        <v>0</v>
      </c>
      <c r="BC21" s="517">
        <v>0</v>
      </c>
      <c r="BD21" s="540">
        <v>50389</v>
      </c>
      <c r="BE21" s="651">
        <v>66530</v>
      </c>
      <c r="BF21" s="651">
        <v>6046</v>
      </c>
      <c r="BG21" s="540">
        <v>1269</v>
      </c>
    </row>
    <row r="22" spans="1:59" ht="13.5" thickTop="1" x14ac:dyDescent="0.2">
      <c r="A22" s="609" t="s">
        <v>521</v>
      </c>
      <c r="B22" t="s">
        <v>484</v>
      </c>
      <c r="C22" t="s">
        <v>522</v>
      </c>
      <c r="D22" s="439">
        <v>1219</v>
      </c>
      <c r="E22" s="440">
        <v>0</v>
      </c>
      <c r="F22" s="440">
        <v>0</v>
      </c>
      <c r="G22" s="440">
        <v>0</v>
      </c>
      <c r="H22" s="440">
        <v>0</v>
      </c>
      <c r="I22" s="440">
        <v>181608</v>
      </c>
      <c r="J22" s="440">
        <v>181608</v>
      </c>
      <c r="K22" s="440">
        <v>0</v>
      </c>
      <c r="L22" s="440">
        <v>67452</v>
      </c>
      <c r="M22" s="482">
        <v>0</v>
      </c>
      <c r="N22" s="482">
        <v>1330</v>
      </c>
      <c r="O22" s="440">
        <v>0</v>
      </c>
      <c r="P22" s="440">
        <v>0</v>
      </c>
      <c r="Q22" s="440">
        <v>68782</v>
      </c>
      <c r="R22" s="440">
        <v>67452</v>
      </c>
      <c r="S22" s="440">
        <v>1330</v>
      </c>
      <c r="T22" s="440">
        <v>0</v>
      </c>
      <c r="U22" s="440">
        <v>6486</v>
      </c>
      <c r="V22" s="440">
        <v>4580</v>
      </c>
      <c r="W22" s="440">
        <v>1906</v>
      </c>
      <c r="X22" s="440">
        <v>2409</v>
      </c>
      <c r="Y22" s="482">
        <v>0</v>
      </c>
      <c r="Z22" s="482">
        <v>48</v>
      </c>
      <c r="AA22" s="440">
        <v>0</v>
      </c>
      <c r="AB22" s="440">
        <v>0</v>
      </c>
      <c r="AC22" s="440">
        <v>2423</v>
      </c>
      <c r="AD22" s="440">
        <v>0</v>
      </c>
      <c r="AE22" s="440">
        <v>0</v>
      </c>
      <c r="AF22" s="440">
        <v>2423</v>
      </c>
      <c r="AG22" s="440">
        <v>151290</v>
      </c>
      <c r="AH22" s="440">
        <v>84500</v>
      </c>
      <c r="AI22" s="440">
        <v>66790</v>
      </c>
      <c r="AJ22" s="482">
        <v>101690</v>
      </c>
      <c r="AK22" s="482">
        <v>0</v>
      </c>
      <c r="AL22" s="482">
        <v>0</v>
      </c>
      <c r="AM22" s="482">
        <v>35990</v>
      </c>
      <c r="AN22" s="440">
        <v>101690</v>
      </c>
      <c r="AO22" s="440">
        <v>35990</v>
      </c>
      <c r="AP22" s="440">
        <v>10866</v>
      </c>
      <c r="AQ22" s="440">
        <v>2850</v>
      </c>
      <c r="AR22" s="440">
        <v>8016</v>
      </c>
      <c r="AS22" s="482">
        <v>7810</v>
      </c>
      <c r="AT22" s="482">
        <v>0</v>
      </c>
      <c r="AU22" s="482">
        <v>0</v>
      </c>
      <c r="AV22" s="482">
        <v>596</v>
      </c>
      <c r="AW22" s="440">
        <v>7810</v>
      </c>
      <c r="AX22" s="440">
        <v>596</v>
      </c>
      <c r="AY22" s="440">
        <v>0</v>
      </c>
      <c r="AZ22" s="503">
        <v>0</v>
      </c>
      <c r="BA22" s="503">
        <v>0</v>
      </c>
      <c r="BB22" s="441">
        <v>0</v>
      </c>
      <c r="BC22" s="200">
        <v>0</v>
      </c>
      <c r="BD22" s="539">
        <v>94799</v>
      </c>
      <c r="BE22" s="650">
        <v>118535</v>
      </c>
      <c r="BF22" s="650">
        <v>11289</v>
      </c>
      <c r="BG22" s="539">
        <v>1749</v>
      </c>
    </row>
    <row r="23" spans="1:59" ht="13.5" thickTop="1" x14ac:dyDescent="0.2">
      <c r="A23" s="609" t="s">
        <v>523</v>
      </c>
      <c r="B23" t="s">
        <v>484</v>
      </c>
      <c r="C23" t="s">
        <v>524</v>
      </c>
      <c r="D23" s="442">
        <v>1220</v>
      </c>
      <c r="E23" s="443">
        <v>0</v>
      </c>
      <c r="F23" s="443">
        <v>0</v>
      </c>
      <c r="G23" s="443">
        <v>0</v>
      </c>
      <c r="H23" s="443">
        <v>0</v>
      </c>
      <c r="I23" s="443">
        <v>195440</v>
      </c>
      <c r="J23" s="443">
        <v>195440</v>
      </c>
      <c r="K23" s="443">
        <v>0</v>
      </c>
      <c r="L23" s="443">
        <v>0</v>
      </c>
      <c r="M23" s="483">
        <v>2310</v>
      </c>
      <c r="N23" s="483">
        <v>0</v>
      </c>
      <c r="O23" s="443">
        <v>0</v>
      </c>
      <c r="P23" s="443">
        <v>0</v>
      </c>
      <c r="Q23" s="443">
        <v>2310</v>
      </c>
      <c r="R23" s="443">
        <v>0</v>
      </c>
      <c r="S23" s="443">
        <v>2310</v>
      </c>
      <c r="T23" s="443">
        <v>0</v>
      </c>
      <c r="U23" s="443">
        <v>6980</v>
      </c>
      <c r="V23" s="443">
        <v>6980</v>
      </c>
      <c r="W23" s="443">
        <v>0</v>
      </c>
      <c r="X23" s="443">
        <v>0</v>
      </c>
      <c r="Y23" s="483">
        <v>0</v>
      </c>
      <c r="Z23" s="483">
        <v>0</v>
      </c>
      <c r="AA23" s="443">
        <v>0</v>
      </c>
      <c r="AB23" s="443">
        <v>0</v>
      </c>
      <c r="AC23" s="443">
        <v>0</v>
      </c>
      <c r="AD23" s="443">
        <v>0</v>
      </c>
      <c r="AE23" s="443">
        <v>0</v>
      </c>
      <c r="AF23" s="443">
        <v>0</v>
      </c>
      <c r="AG23" s="443">
        <v>126320</v>
      </c>
      <c r="AH23" s="443">
        <v>72500</v>
      </c>
      <c r="AI23" s="443">
        <v>53820</v>
      </c>
      <c r="AJ23" s="483">
        <v>88960</v>
      </c>
      <c r="AK23" s="483">
        <v>0</v>
      </c>
      <c r="AL23" s="483">
        <v>0</v>
      </c>
      <c r="AM23" s="483">
        <v>27760</v>
      </c>
      <c r="AN23" s="443">
        <v>88960</v>
      </c>
      <c r="AO23" s="443">
        <v>27760</v>
      </c>
      <c r="AP23" s="443">
        <v>8516</v>
      </c>
      <c r="AQ23" s="443">
        <v>2125</v>
      </c>
      <c r="AR23" s="443">
        <v>6391</v>
      </c>
      <c r="AS23" s="483">
        <v>6437</v>
      </c>
      <c r="AT23" s="483">
        <v>0</v>
      </c>
      <c r="AU23" s="483">
        <v>0</v>
      </c>
      <c r="AV23" s="483">
        <v>682</v>
      </c>
      <c r="AW23" s="443">
        <v>6437</v>
      </c>
      <c r="AX23" s="443">
        <v>682</v>
      </c>
      <c r="AY23" s="443">
        <v>0</v>
      </c>
      <c r="AZ23" s="504">
        <v>0</v>
      </c>
      <c r="BA23" s="504">
        <v>0</v>
      </c>
      <c r="BB23" s="444">
        <v>0</v>
      </c>
      <c r="BC23" s="517">
        <v>0</v>
      </c>
      <c r="BD23" s="540">
        <v>86969</v>
      </c>
      <c r="BE23" s="651">
        <v>91395</v>
      </c>
      <c r="BF23" s="651">
        <v>8689</v>
      </c>
      <c r="BG23" s="540">
        <v>1509</v>
      </c>
    </row>
    <row r="24" spans="1:59" ht="13.5" thickTop="1" x14ac:dyDescent="0.2">
      <c r="A24" s="609" t="s">
        <v>525</v>
      </c>
      <c r="B24" t="s">
        <v>484</v>
      </c>
      <c r="C24" t="s">
        <v>526</v>
      </c>
      <c r="D24" s="439">
        <v>1221</v>
      </c>
      <c r="E24" s="440">
        <v>40000</v>
      </c>
      <c r="F24" s="440">
        <v>0</v>
      </c>
      <c r="G24" s="440">
        <v>40000</v>
      </c>
      <c r="H24" s="440">
        <v>0</v>
      </c>
      <c r="I24" s="440">
        <v>236250</v>
      </c>
      <c r="J24" s="440">
        <v>236250</v>
      </c>
      <c r="K24" s="440">
        <v>0</v>
      </c>
      <c r="L24" s="440">
        <v>14630</v>
      </c>
      <c r="M24" s="482">
        <v>0</v>
      </c>
      <c r="N24" s="482">
        <v>0</v>
      </c>
      <c r="O24" s="440">
        <v>0</v>
      </c>
      <c r="P24" s="440">
        <v>0</v>
      </c>
      <c r="Q24" s="440">
        <v>14630</v>
      </c>
      <c r="R24" s="440">
        <v>14630</v>
      </c>
      <c r="S24" s="440">
        <v>0</v>
      </c>
      <c r="T24" s="440">
        <v>0</v>
      </c>
      <c r="U24" s="440">
        <v>8438</v>
      </c>
      <c r="V24" s="440">
        <v>6750</v>
      </c>
      <c r="W24" s="440">
        <v>1688</v>
      </c>
      <c r="X24" s="440">
        <v>522</v>
      </c>
      <c r="Y24" s="482">
        <v>0</v>
      </c>
      <c r="Z24" s="482">
        <v>0</v>
      </c>
      <c r="AA24" s="440">
        <v>0</v>
      </c>
      <c r="AB24" s="440">
        <v>0</v>
      </c>
      <c r="AC24" s="440">
        <v>600</v>
      </c>
      <c r="AD24" s="440">
        <v>300</v>
      </c>
      <c r="AE24" s="440">
        <v>0</v>
      </c>
      <c r="AF24" s="440">
        <v>300</v>
      </c>
      <c r="AG24" s="440">
        <v>182290</v>
      </c>
      <c r="AH24" s="440">
        <v>87000</v>
      </c>
      <c r="AI24" s="440">
        <v>95290</v>
      </c>
      <c r="AJ24" s="482">
        <v>150800</v>
      </c>
      <c r="AK24" s="482">
        <v>0</v>
      </c>
      <c r="AL24" s="482">
        <v>0</v>
      </c>
      <c r="AM24" s="482">
        <v>25730</v>
      </c>
      <c r="AN24" s="440">
        <v>145710</v>
      </c>
      <c r="AO24" s="440">
        <v>30820</v>
      </c>
      <c r="AP24" s="440">
        <v>13645</v>
      </c>
      <c r="AQ24" s="440">
        <v>2375</v>
      </c>
      <c r="AR24" s="440">
        <v>11270</v>
      </c>
      <c r="AS24" s="482">
        <v>11094</v>
      </c>
      <c r="AT24" s="482">
        <v>0</v>
      </c>
      <c r="AU24" s="482">
        <v>0</v>
      </c>
      <c r="AV24" s="482">
        <v>0</v>
      </c>
      <c r="AW24" s="440">
        <v>6903</v>
      </c>
      <c r="AX24" s="440">
        <v>4191</v>
      </c>
      <c r="AY24" s="440">
        <v>0</v>
      </c>
      <c r="AZ24" s="503">
        <v>0</v>
      </c>
      <c r="BA24" s="503">
        <v>0</v>
      </c>
      <c r="BB24" s="441">
        <v>0</v>
      </c>
      <c r="BC24" s="200">
        <v>0</v>
      </c>
      <c r="BD24" s="539">
        <v>120066</v>
      </c>
      <c r="BE24" s="650">
        <v>125895</v>
      </c>
      <c r="BF24" s="650">
        <v>12297</v>
      </c>
      <c r="BG24" s="539">
        <v>1989</v>
      </c>
    </row>
    <row r="25" spans="1:59" ht="13.5" thickTop="1" x14ac:dyDescent="0.2">
      <c r="A25" s="609" t="s">
        <v>527</v>
      </c>
      <c r="B25" t="s">
        <v>484</v>
      </c>
      <c r="C25" t="s">
        <v>528</v>
      </c>
      <c r="D25" s="442">
        <v>1222</v>
      </c>
      <c r="E25" s="443">
        <v>0</v>
      </c>
      <c r="F25" s="443">
        <v>0</v>
      </c>
      <c r="G25" s="443">
        <v>0</v>
      </c>
      <c r="H25" s="443">
        <v>0</v>
      </c>
      <c r="I25" s="443">
        <v>123410</v>
      </c>
      <c r="J25" s="443">
        <v>123410</v>
      </c>
      <c r="K25" s="443">
        <v>0</v>
      </c>
      <c r="L25" s="443">
        <v>0</v>
      </c>
      <c r="M25" s="483">
        <v>0</v>
      </c>
      <c r="N25" s="483">
        <v>0</v>
      </c>
      <c r="O25" s="443">
        <v>0</v>
      </c>
      <c r="P25" s="443">
        <v>0</v>
      </c>
      <c r="Q25" s="443">
        <v>0</v>
      </c>
      <c r="R25" s="443">
        <v>0</v>
      </c>
      <c r="S25" s="443">
        <v>0</v>
      </c>
      <c r="T25" s="443">
        <v>0</v>
      </c>
      <c r="U25" s="443">
        <v>4408</v>
      </c>
      <c r="V25" s="443">
        <v>3400</v>
      </c>
      <c r="W25" s="443">
        <v>1008</v>
      </c>
      <c r="X25" s="443">
        <v>0</v>
      </c>
      <c r="Y25" s="483">
        <v>0</v>
      </c>
      <c r="Z25" s="483">
        <v>0</v>
      </c>
      <c r="AA25" s="443">
        <v>0</v>
      </c>
      <c r="AB25" s="443">
        <v>0</v>
      </c>
      <c r="AC25" s="443">
        <v>1008</v>
      </c>
      <c r="AD25" s="443">
        <v>0</v>
      </c>
      <c r="AE25" s="443">
        <v>0</v>
      </c>
      <c r="AF25" s="443">
        <v>1008</v>
      </c>
      <c r="AG25" s="443">
        <v>53980</v>
      </c>
      <c r="AH25" s="443">
        <v>34500</v>
      </c>
      <c r="AI25" s="443">
        <v>19480</v>
      </c>
      <c r="AJ25" s="483">
        <v>45240</v>
      </c>
      <c r="AK25" s="483">
        <v>0</v>
      </c>
      <c r="AL25" s="483">
        <v>0</v>
      </c>
      <c r="AM25" s="483">
        <v>1910</v>
      </c>
      <c r="AN25" s="443">
        <v>45240</v>
      </c>
      <c r="AO25" s="443">
        <v>1910</v>
      </c>
      <c r="AP25" s="443">
        <v>3533</v>
      </c>
      <c r="AQ25" s="443">
        <v>3533</v>
      </c>
      <c r="AR25" s="443">
        <v>0</v>
      </c>
      <c r="AS25" s="483">
        <v>579</v>
      </c>
      <c r="AT25" s="483">
        <v>0</v>
      </c>
      <c r="AU25" s="483">
        <v>0</v>
      </c>
      <c r="AV25" s="483">
        <v>128</v>
      </c>
      <c r="AW25" s="443">
        <v>579</v>
      </c>
      <c r="AX25" s="443">
        <v>128</v>
      </c>
      <c r="AY25" s="443">
        <v>0</v>
      </c>
      <c r="AZ25" s="504">
        <v>0</v>
      </c>
      <c r="BA25" s="504">
        <v>0</v>
      </c>
      <c r="BB25" s="444">
        <v>0</v>
      </c>
      <c r="BC25" s="517">
        <v>0</v>
      </c>
      <c r="BD25" s="540">
        <v>47383</v>
      </c>
      <c r="BE25" s="651">
        <v>52220</v>
      </c>
      <c r="BF25" s="651">
        <v>4761</v>
      </c>
      <c r="BG25" s="540">
        <v>1029</v>
      </c>
    </row>
    <row r="26" spans="1:59" ht="13.5" thickTop="1" x14ac:dyDescent="0.2">
      <c r="A26" s="609" t="s">
        <v>529</v>
      </c>
      <c r="B26" t="s">
        <v>484</v>
      </c>
      <c r="C26" t="s">
        <v>530</v>
      </c>
      <c r="D26" s="439">
        <v>1223</v>
      </c>
      <c r="E26" s="440">
        <v>0</v>
      </c>
      <c r="F26" s="440">
        <v>0</v>
      </c>
      <c r="G26" s="440">
        <v>0</v>
      </c>
      <c r="H26" s="440">
        <v>0</v>
      </c>
      <c r="I26" s="440">
        <v>234990</v>
      </c>
      <c r="J26" s="440">
        <v>234990</v>
      </c>
      <c r="K26" s="440">
        <v>0</v>
      </c>
      <c r="L26" s="440">
        <v>13160</v>
      </c>
      <c r="M26" s="482">
        <v>0</v>
      </c>
      <c r="N26" s="482">
        <v>0</v>
      </c>
      <c r="O26" s="440">
        <v>0</v>
      </c>
      <c r="P26" s="440">
        <v>0</v>
      </c>
      <c r="Q26" s="440">
        <v>13160</v>
      </c>
      <c r="R26" s="440">
        <v>13160</v>
      </c>
      <c r="S26" s="440">
        <v>0</v>
      </c>
      <c r="T26" s="440">
        <v>0</v>
      </c>
      <c r="U26" s="440">
        <v>8393</v>
      </c>
      <c r="V26" s="440">
        <v>6714</v>
      </c>
      <c r="W26" s="440">
        <v>1679</v>
      </c>
      <c r="X26" s="440">
        <v>470</v>
      </c>
      <c r="Y26" s="482">
        <v>0</v>
      </c>
      <c r="Z26" s="482">
        <v>0</v>
      </c>
      <c r="AA26" s="440">
        <v>0</v>
      </c>
      <c r="AB26" s="440">
        <v>0</v>
      </c>
      <c r="AC26" s="440">
        <v>0</v>
      </c>
      <c r="AD26" s="440">
        <v>0</v>
      </c>
      <c r="AE26" s="440">
        <v>0</v>
      </c>
      <c r="AF26" s="440">
        <v>0</v>
      </c>
      <c r="AG26" s="440">
        <v>175860</v>
      </c>
      <c r="AH26" s="440">
        <v>94400</v>
      </c>
      <c r="AI26" s="440">
        <v>81460</v>
      </c>
      <c r="AJ26" s="482">
        <v>112660</v>
      </c>
      <c r="AK26" s="482">
        <v>0</v>
      </c>
      <c r="AL26" s="482">
        <v>0</v>
      </c>
      <c r="AM26" s="482">
        <v>57080</v>
      </c>
      <c r="AN26" s="440">
        <v>112660</v>
      </c>
      <c r="AO26" s="440">
        <v>54020</v>
      </c>
      <c r="AP26" s="440">
        <v>12433</v>
      </c>
      <c r="AQ26" s="440">
        <v>2376</v>
      </c>
      <c r="AR26" s="440">
        <v>10057</v>
      </c>
      <c r="AS26" s="482">
        <v>9622</v>
      </c>
      <c r="AT26" s="482">
        <v>0</v>
      </c>
      <c r="AU26" s="482">
        <v>0</v>
      </c>
      <c r="AV26" s="482">
        <v>2256</v>
      </c>
      <c r="AW26" s="440">
        <v>9622</v>
      </c>
      <c r="AX26" s="440">
        <v>1027</v>
      </c>
      <c r="AY26" s="440">
        <v>0</v>
      </c>
      <c r="AZ26" s="503">
        <v>0</v>
      </c>
      <c r="BA26" s="503">
        <v>0</v>
      </c>
      <c r="BB26" s="441">
        <v>0</v>
      </c>
      <c r="BC26" s="200">
        <v>0</v>
      </c>
      <c r="BD26" s="539">
        <v>106819</v>
      </c>
      <c r="BE26" s="650">
        <v>121650</v>
      </c>
      <c r="BF26" s="650">
        <v>11679</v>
      </c>
      <c r="BG26" s="539">
        <v>1749</v>
      </c>
    </row>
    <row r="27" spans="1:59" ht="13.5" thickTop="1" x14ac:dyDescent="0.2">
      <c r="A27" s="609" t="s">
        <v>531</v>
      </c>
      <c r="B27" t="s">
        <v>484</v>
      </c>
      <c r="C27" t="s">
        <v>532</v>
      </c>
      <c r="D27" s="442">
        <v>1224</v>
      </c>
      <c r="E27" s="443">
        <v>0</v>
      </c>
      <c r="F27" s="443">
        <v>0</v>
      </c>
      <c r="G27" s="443">
        <v>0</v>
      </c>
      <c r="H27" s="443">
        <v>0</v>
      </c>
      <c r="I27" s="443">
        <v>532784</v>
      </c>
      <c r="J27" s="443">
        <v>532784</v>
      </c>
      <c r="K27" s="443">
        <v>0</v>
      </c>
      <c r="L27" s="443">
        <v>126826</v>
      </c>
      <c r="M27" s="483">
        <v>0</v>
      </c>
      <c r="N27" s="483">
        <v>17710</v>
      </c>
      <c r="O27" s="443">
        <v>0</v>
      </c>
      <c r="P27" s="443">
        <v>0</v>
      </c>
      <c r="Q27" s="443">
        <v>144536</v>
      </c>
      <c r="R27" s="443">
        <v>126826</v>
      </c>
      <c r="S27" s="443">
        <v>17710</v>
      </c>
      <c r="T27" s="443">
        <v>0</v>
      </c>
      <c r="U27" s="443">
        <v>19028</v>
      </c>
      <c r="V27" s="443">
        <v>19028</v>
      </c>
      <c r="W27" s="443">
        <v>0</v>
      </c>
      <c r="X27" s="443">
        <v>4530</v>
      </c>
      <c r="Y27" s="483">
        <v>19028</v>
      </c>
      <c r="Z27" s="483">
        <v>632</v>
      </c>
      <c r="AA27" s="443">
        <v>0</v>
      </c>
      <c r="AB27" s="443">
        <v>0</v>
      </c>
      <c r="AC27" s="443">
        <v>24190</v>
      </c>
      <c r="AD27" s="443">
        <v>4530</v>
      </c>
      <c r="AE27" s="443">
        <v>19660</v>
      </c>
      <c r="AF27" s="443">
        <v>0</v>
      </c>
      <c r="AG27" s="443">
        <v>599320</v>
      </c>
      <c r="AH27" s="443">
        <v>460000</v>
      </c>
      <c r="AI27" s="443">
        <v>139320</v>
      </c>
      <c r="AJ27" s="483">
        <v>346030</v>
      </c>
      <c r="AK27" s="483">
        <v>0</v>
      </c>
      <c r="AL27" s="483">
        <v>0</v>
      </c>
      <c r="AM27" s="483">
        <v>239410</v>
      </c>
      <c r="AN27" s="443">
        <v>346030</v>
      </c>
      <c r="AO27" s="443">
        <v>239410</v>
      </c>
      <c r="AP27" s="443">
        <v>50233</v>
      </c>
      <c r="AQ27" s="443">
        <v>33572</v>
      </c>
      <c r="AR27" s="443">
        <v>16661</v>
      </c>
      <c r="AS27" s="483">
        <v>16441</v>
      </c>
      <c r="AT27" s="483">
        <v>0</v>
      </c>
      <c r="AU27" s="483">
        <v>0</v>
      </c>
      <c r="AV27" s="483">
        <v>6830</v>
      </c>
      <c r="AW27" s="443">
        <v>16441</v>
      </c>
      <c r="AX27" s="443">
        <v>6830</v>
      </c>
      <c r="AY27" s="443">
        <v>0</v>
      </c>
      <c r="AZ27" s="504">
        <v>0</v>
      </c>
      <c r="BA27" s="504">
        <v>0</v>
      </c>
      <c r="BB27" s="444">
        <v>0</v>
      </c>
      <c r="BC27" s="517">
        <v>0</v>
      </c>
      <c r="BD27" s="540">
        <v>237518</v>
      </c>
      <c r="BE27" s="651">
        <v>390875</v>
      </c>
      <c r="BF27" s="651">
        <v>39753</v>
      </c>
      <c r="BG27" s="540">
        <v>4629</v>
      </c>
    </row>
    <row r="28" spans="1:59" ht="13.5" thickTop="1" x14ac:dyDescent="0.2">
      <c r="A28" s="609" t="s">
        <v>533</v>
      </c>
      <c r="B28" t="s">
        <v>484</v>
      </c>
      <c r="C28" t="s">
        <v>534</v>
      </c>
      <c r="D28" s="439">
        <v>1225</v>
      </c>
      <c r="E28" s="440">
        <v>0</v>
      </c>
      <c r="F28" s="440">
        <v>0</v>
      </c>
      <c r="G28" s="440">
        <v>0</v>
      </c>
      <c r="H28" s="440">
        <v>0</v>
      </c>
      <c r="I28" s="440">
        <v>402780</v>
      </c>
      <c r="J28" s="440">
        <v>402780</v>
      </c>
      <c r="K28" s="440">
        <v>0</v>
      </c>
      <c r="L28" s="440">
        <v>14280</v>
      </c>
      <c r="M28" s="482">
        <v>0</v>
      </c>
      <c r="N28" s="482">
        <v>0</v>
      </c>
      <c r="O28" s="440">
        <v>0</v>
      </c>
      <c r="P28" s="440">
        <v>0</v>
      </c>
      <c r="Q28" s="440">
        <v>14280</v>
      </c>
      <c r="R28" s="440">
        <v>14280</v>
      </c>
      <c r="S28" s="440">
        <v>0</v>
      </c>
      <c r="T28" s="440">
        <v>0</v>
      </c>
      <c r="U28" s="440">
        <v>14385</v>
      </c>
      <c r="V28" s="440">
        <v>7629</v>
      </c>
      <c r="W28" s="440">
        <v>6756</v>
      </c>
      <c r="X28" s="440">
        <v>510</v>
      </c>
      <c r="Y28" s="482">
        <v>0</v>
      </c>
      <c r="Z28" s="482">
        <v>0</v>
      </c>
      <c r="AA28" s="440">
        <v>0</v>
      </c>
      <c r="AB28" s="440">
        <v>0</v>
      </c>
      <c r="AC28" s="440">
        <v>0</v>
      </c>
      <c r="AD28" s="440">
        <v>0</v>
      </c>
      <c r="AE28" s="440">
        <v>0</v>
      </c>
      <c r="AF28" s="440">
        <v>0</v>
      </c>
      <c r="AG28" s="440">
        <v>266150</v>
      </c>
      <c r="AH28" s="440">
        <v>137150</v>
      </c>
      <c r="AI28" s="440">
        <v>129000</v>
      </c>
      <c r="AJ28" s="482">
        <v>211410</v>
      </c>
      <c r="AK28" s="482">
        <v>0</v>
      </c>
      <c r="AL28" s="482">
        <v>0</v>
      </c>
      <c r="AM28" s="482">
        <v>113640</v>
      </c>
      <c r="AN28" s="440">
        <v>211410</v>
      </c>
      <c r="AO28" s="440">
        <v>113640</v>
      </c>
      <c r="AP28" s="440">
        <v>19333</v>
      </c>
      <c r="AQ28" s="440">
        <v>3265</v>
      </c>
      <c r="AR28" s="440">
        <v>16068</v>
      </c>
      <c r="AS28" s="482">
        <v>16144</v>
      </c>
      <c r="AT28" s="482">
        <v>0</v>
      </c>
      <c r="AU28" s="482">
        <v>0</v>
      </c>
      <c r="AV28" s="482">
        <v>4840</v>
      </c>
      <c r="AW28" s="440">
        <v>16144</v>
      </c>
      <c r="AX28" s="440">
        <v>1757</v>
      </c>
      <c r="AY28" s="440">
        <v>0</v>
      </c>
      <c r="AZ28" s="503">
        <v>0</v>
      </c>
      <c r="BA28" s="503">
        <v>0</v>
      </c>
      <c r="BB28" s="441">
        <v>0</v>
      </c>
      <c r="BC28" s="200">
        <v>0</v>
      </c>
      <c r="BD28" s="539">
        <v>142413</v>
      </c>
      <c r="BE28" s="650">
        <v>201410</v>
      </c>
      <c r="BF28" s="650">
        <v>19275</v>
      </c>
      <c r="BG28" s="539">
        <v>2709</v>
      </c>
    </row>
    <row r="29" spans="1:59" ht="13.5" thickTop="1" x14ac:dyDescent="0.2">
      <c r="A29" s="609" t="s">
        <v>535</v>
      </c>
      <c r="B29" t="s">
        <v>484</v>
      </c>
      <c r="C29" t="s">
        <v>536</v>
      </c>
      <c r="D29" s="442">
        <v>1226</v>
      </c>
      <c r="E29" s="443">
        <v>41096</v>
      </c>
      <c r="F29" s="443">
        <v>0</v>
      </c>
      <c r="G29" s="443">
        <v>41096</v>
      </c>
      <c r="H29" s="443">
        <v>0</v>
      </c>
      <c r="I29" s="443">
        <v>185360</v>
      </c>
      <c r="J29" s="443">
        <v>185360</v>
      </c>
      <c r="K29" s="443">
        <v>0</v>
      </c>
      <c r="L29" s="443">
        <v>140</v>
      </c>
      <c r="M29" s="483">
        <v>0</v>
      </c>
      <c r="N29" s="483">
        <v>0</v>
      </c>
      <c r="O29" s="443">
        <v>0</v>
      </c>
      <c r="P29" s="443">
        <v>0</v>
      </c>
      <c r="Q29" s="443">
        <v>140</v>
      </c>
      <c r="R29" s="443">
        <v>140</v>
      </c>
      <c r="S29" s="443">
        <v>0</v>
      </c>
      <c r="T29" s="443">
        <v>0</v>
      </c>
      <c r="U29" s="443">
        <v>6620</v>
      </c>
      <c r="V29" s="443">
        <v>960</v>
      </c>
      <c r="W29" s="443">
        <v>5660</v>
      </c>
      <c r="X29" s="443">
        <v>5</v>
      </c>
      <c r="Y29" s="483">
        <v>0</v>
      </c>
      <c r="Z29" s="483">
        <v>0</v>
      </c>
      <c r="AA29" s="443">
        <v>0</v>
      </c>
      <c r="AB29" s="443">
        <v>0</v>
      </c>
      <c r="AC29" s="443">
        <v>0</v>
      </c>
      <c r="AD29" s="443">
        <v>0</v>
      </c>
      <c r="AE29" s="443">
        <v>0</v>
      </c>
      <c r="AF29" s="443">
        <v>0</v>
      </c>
      <c r="AG29" s="443">
        <v>111540</v>
      </c>
      <c r="AH29" s="443">
        <v>60500</v>
      </c>
      <c r="AI29" s="443">
        <v>51040</v>
      </c>
      <c r="AJ29" s="483">
        <v>88620</v>
      </c>
      <c r="AK29" s="483">
        <v>0</v>
      </c>
      <c r="AL29" s="483">
        <v>0</v>
      </c>
      <c r="AM29" s="483">
        <v>45080</v>
      </c>
      <c r="AN29" s="443">
        <v>88620</v>
      </c>
      <c r="AO29" s="443">
        <v>45080</v>
      </c>
      <c r="AP29" s="443">
        <v>7931</v>
      </c>
      <c r="AQ29" s="443">
        <v>847</v>
      </c>
      <c r="AR29" s="443">
        <v>7084</v>
      </c>
      <c r="AS29" s="483">
        <v>7252</v>
      </c>
      <c r="AT29" s="483">
        <v>0</v>
      </c>
      <c r="AU29" s="483">
        <v>0</v>
      </c>
      <c r="AV29" s="483">
        <v>2036</v>
      </c>
      <c r="AW29" s="443">
        <v>6526</v>
      </c>
      <c r="AX29" s="443">
        <v>0</v>
      </c>
      <c r="AY29" s="443">
        <v>0</v>
      </c>
      <c r="AZ29" s="504">
        <v>0</v>
      </c>
      <c r="BA29" s="504">
        <v>0</v>
      </c>
      <c r="BB29" s="444">
        <v>0</v>
      </c>
      <c r="BC29" s="517">
        <v>0</v>
      </c>
      <c r="BD29" s="540">
        <v>72408</v>
      </c>
      <c r="BE29" s="651">
        <v>87310</v>
      </c>
      <c r="BF29" s="651">
        <v>8289</v>
      </c>
      <c r="BG29" s="540">
        <v>1509</v>
      </c>
    </row>
    <row r="30" spans="1:59" ht="13.5" thickTop="1" x14ac:dyDescent="0.2">
      <c r="A30" s="609" t="s">
        <v>537</v>
      </c>
      <c r="B30" t="s">
        <v>484</v>
      </c>
      <c r="C30" t="s">
        <v>538</v>
      </c>
      <c r="D30" s="439">
        <v>1227</v>
      </c>
      <c r="E30" s="440">
        <v>0</v>
      </c>
      <c r="F30" s="440">
        <v>0</v>
      </c>
      <c r="G30" s="440">
        <v>0</v>
      </c>
      <c r="H30" s="440">
        <v>0</v>
      </c>
      <c r="I30" s="440">
        <v>55230</v>
      </c>
      <c r="J30" s="440">
        <v>55230</v>
      </c>
      <c r="K30" s="440">
        <v>0</v>
      </c>
      <c r="L30" s="440">
        <v>0</v>
      </c>
      <c r="M30" s="482">
        <v>0</v>
      </c>
      <c r="N30" s="482">
        <v>0</v>
      </c>
      <c r="O30" s="440">
        <v>0</v>
      </c>
      <c r="P30" s="440">
        <v>0</v>
      </c>
      <c r="Q30" s="440">
        <v>0</v>
      </c>
      <c r="R30" s="440">
        <v>0</v>
      </c>
      <c r="S30" s="440">
        <v>0</v>
      </c>
      <c r="T30" s="440">
        <v>0</v>
      </c>
      <c r="U30" s="440">
        <v>1973</v>
      </c>
      <c r="V30" s="440">
        <v>881</v>
      </c>
      <c r="W30" s="440">
        <v>1092</v>
      </c>
      <c r="X30" s="440">
        <v>0</v>
      </c>
      <c r="Y30" s="482">
        <v>0</v>
      </c>
      <c r="Z30" s="482">
        <v>0</v>
      </c>
      <c r="AA30" s="440">
        <v>0</v>
      </c>
      <c r="AB30" s="440">
        <v>0</v>
      </c>
      <c r="AC30" s="440">
        <v>1092</v>
      </c>
      <c r="AD30" s="440">
        <v>0</v>
      </c>
      <c r="AE30" s="440">
        <v>526</v>
      </c>
      <c r="AF30" s="440">
        <v>566</v>
      </c>
      <c r="AG30" s="440">
        <v>20530</v>
      </c>
      <c r="AH30" s="440">
        <v>7000</v>
      </c>
      <c r="AI30" s="440">
        <v>13530</v>
      </c>
      <c r="AJ30" s="482">
        <v>20240</v>
      </c>
      <c r="AK30" s="482">
        <v>910</v>
      </c>
      <c r="AL30" s="482">
        <v>0</v>
      </c>
      <c r="AM30" s="482">
        <v>8540</v>
      </c>
      <c r="AN30" s="440">
        <v>21150</v>
      </c>
      <c r="AO30" s="440">
        <v>8540</v>
      </c>
      <c r="AP30" s="440">
        <v>1319</v>
      </c>
      <c r="AQ30" s="440">
        <v>33</v>
      </c>
      <c r="AR30" s="440">
        <v>1286</v>
      </c>
      <c r="AS30" s="482">
        <v>1334</v>
      </c>
      <c r="AT30" s="482">
        <v>0</v>
      </c>
      <c r="AU30" s="482">
        <v>0</v>
      </c>
      <c r="AV30" s="482">
        <v>466</v>
      </c>
      <c r="AW30" s="440">
        <v>1334</v>
      </c>
      <c r="AX30" s="440">
        <v>466</v>
      </c>
      <c r="AY30" s="440">
        <v>0</v>
      </c>
      <c r="AZ30" s="503">
        <v>0</v>
      </c>
      <c r="BA30" s="503">
        <v>0</v>
      </c>
      <c r="BB30" s="441">
        <v>0</v>
      </c>
      <c r="BC30" s="200">
        <v>0</v>
      </c>
      <c r="BD30" s="539">
        <v>20414</v>
      </c>
      <c r="BE30" s="650">
        <v>22215</v>
      </c>
      <c r="BF30" s="650">
        <v>2003</v>
      </c>
      <c r="BG30" s="539">
        <v>789</v>
      </c>
    </row>
    <row r="31" spans="1:59" ht="13.5" thickTop="1" x14ac:dyDescent="0.2">
      <c r="A31" s="609" t="s">
        <v>539</v>
      </c>
      <c r="B31" t="s">
        <v>484</v>
      </c>
      <c r="C31" t="s">
        <v>540</v>
      </c>
      <c r="D31" s="442">
        <v>1228</v>
      </c>
      <c r="E31" s="443">
        <v>0</v>
      </c>
      <c r="F31" s="443">
        <v>0</v>
      </c>
      <c r="G31" s="443">
        <v>0</v>
      </c>
      <c r="H31" s="443">
        <v>0</v>
      </c>
      <c r="I31" s="443">
        <v>254940</v>
      </c>
      <c r="J31" s="443">
        <v>254940</v>
      </c>
      <c r="K31" s="443">
        <v>0</v>
      </c>
      <c r="L31" s="443">
        <v>0</v>
      </c>
      <c r="M31" s="483">
        <v>0</v>
      </c>
      <c r="N31" s="483">
        <v>0</v>
      </c>
      <c r="O31" s="443">
        <v>0</v>
      </c>
      <c r="P31" s="443">
        <v>0</v>
      </c>
      <c r="Q31" s="443">
        <v>0</v>
      </c>
      <c r="R31" s="443">
        <v>0</v>
      </c>
      <c r="S31" s="443">
        <v>0</v>
      </c>
      <c r="T31" s="443">
        <v>0</v>
      </c>
      <c r="U31" s="443">
        <v>9105</v>
      </c>
      <c r="V31" s="443">
        <v>2537</v>
      </c>
      <c r="W31" s="443">
        <v>6568</v>
      </c>
      <c r="X31" s="443">
        <v>0</v>
      </c>
      <c r="Y31" s="483">
        <v>0</v>
      </c>
      <c r="Z31" s="483">
        <v>0</v>
      </c>
      <c r="AA31" s="443">
        <v>0</v>
      </c>
      <c r="AB31" s="443">
        <v>0</v>
      </c>
      <c r="AC31" s="443">
        <v>0</v>
      </c>
      <c r="AD31" s="443">
        <v>0</v>
      </c>
      <c r="AE31" s="443">
        <v>0</v>
      </c>
      <c r="AF31" s="443">
        <v>0</v>
      </c>
      <c r="AG31" s="443">
        <v>144040</v>
      </c>
      <c r="AH31" s="443">
        <v>85000</v>
      </c>
      <c r="AI31" s="443">
        <v>59040</v>
      </c>
      <c r="AJ31" s="483">
        <v>106040</v>
      </c>
      <c r="AK31" s="483">
        <v>0</v>
      </c>
      <c r="AL31" s="483">
        <v>0</v>
      </c>
      <c r="AM31" s="483">
        <v>0</v>
      </c>
      <c r="AN31" s="443">
        <v>106040</v>
      </c>
      <c r="AO31" s="443">
        <v>0</v>
      </c>
      <c r="AP31" s="443">
        <v>9637</v>
      </c>
      <c r="AQ31" s="443">
        <v>750</v>
      </c>
      <c r="AR31" s="443">
        <v>8887</v>
      </c>
      <c r="AS31" s="483">
        <v>9450</v>
      </c>
      <c r="AT31" s="483">
        <v>0</v>
      </c>
      <c r="AU31" s="483">
        <v>0</v>
      </c>
      <c r="AV31" s="483">
        <v>0</v>
      </c>
      <c r="AW31" s="443">
        <v>9450</v>
      </c>
      <c r="AX31" s="443">
        <v>0</v>
      </c>
      <c r="AY31" s="443">
        <v>0</v>
      </c>
      <c r="AZ31" s="504">
        <v>0</v>
      </c>
      <c r="BA31" s="504">
        <v>0</v>
      </c>
      <c r="BB31" s="444">
        <v>0</v>
      </c>
      <c r="BC31" s="517">
        <v>0</v>
      </c>
      <c r="BD31" s="540">
        <v>95874</v>
      </c>
      <c r="BE31" s="651">
        <v>112785</v>
      </c>
      <c r="BF31" s="651">
        <v>10594</v>
      </c>
      <c r="BG31" s="540">
        <v>1749</v>
      </c>
    </row>
    <row r="32" spans="1:59" ht="13.5" thickTop="1" x14ac:dyDescent="0.2">
      <c r="A32" s="609" t="s">
        <v>541</v>
      </c>
      <c r="B32" t="s">
        <v>484</v>
      </c>
      <c r="C32" t="s">
        <v>542</v>
      </c>
      <c r="D32" s="439">
        <v>1229</v>
      </c>
      <c r="E32" s="440">
        <v>0</v>
      </c>
      <c r="F32" s="440">
        <v>0</v>
      </c>
      <c r="G32" s="440">
        <v>0</v>
      </c>
      <c r="H32" s="440">
        <v>0</v>
      </c>
      <c r="I32" s="440">
        <v>193480</v>
      </c>
      <c r="J32" s="440">
        <v>193480</v>
      </c>
      <c r="K32" s="440">
        <v>0</v>
      </c>
      <c r="L32" s="440">
        <v>0</v>
      </c>
      <c r="M32" s="482">
        <v>0</v>
      </c>
      <c r="N32" s="482">
        <v>0</v>
      </c>
      <c r="O32" s="440">
        <v>0</v>
      </c>
      <c r="P32" s="440">
        <v>0</v>
      </c>
      <c r="Q32" s="440">
        <v>0</v>
      </c>
      <c r="R32" s="440">
        <v>0</v>
      </c>
      <c r="S32" s="440">
        <v>0</v>
      </c>
      <c r="T32" s="440">
        <v>0</v>
      </c>
      <c r="U32" s="440">
        <v>6910</v>
      </c>
      <c r="V32" s="440">
        <v>4498</v>
      </c>
      <c r="W32" s="440">
        <v>2412</v>
      </c>
      <c r="X32" s="440">
        <v>0</v>
      </c>
      <c r="Y32" s="482">
        <v>0</v>
      </c>
      <c r="Z32" s="482">
        <v>0</v>
      </c>
      <c r="AA32" s="440">
        <v>0</v>
      </c>
      <c r="AB32" s="440">
        <v>0</v>
      </c>
      <c r="AC32" s="440">
        <v>2412</v>
      </c>
      <c r="AD32" s="440">
        <v>0</v>
      </c>
      <c r="AE32" s="440">
        <v>0</v>
      </c>
      <c r="AF32" s="440">
        <v>2412</v>
      </c>
      <c r="AG32" s="440">
        <v>145200</v>
      </c>
      <c r="AH32" s="440">
        <v>80000</v>
      </c>
      <c r="AI32" s="440">
        <v>65200</v>
      </c>
      <c r="AJ32" s="482">
        <v>113200</v>
      </c>
      <c r="AK32" s="482">
        <v>0</v>
      </c>
      <c r="AL32" s="482">
        <v>0</v>
      </c>
      <c r="AM32" s="482">
        <v>15810</v>
      </c>
      <c r="AN32" s="440">
        <v>113200</v>
      </c>
      <c r="AO32" s="440">
        <v>15810</v>
      </c>
      <c r="AP32" s="440">
        <v>10385</v>
      </c>
      <c r="AQ32" s="440">
        <v>4040</v>
      </c>
      <c r="AR32" s="440">
        <v>6345</v>
      </c>
      <c r="AS32" s="482">
        <v>6552</v>
      </c>
      <c r="AT32" s="482">
        <v>0</v>
      </c>
      <c r="AU32" s="482">
        <v>0</v>
      </c>
      <c r="AV32" s="482">
        <v>64</v>
      </c>
      <c r="AW32" s="440">
        <v>6552</v>
      </c>
      <c r="AX32" s="440">
        <v>64</v>
      </c>
      <c r="AY32" s="440">
        <v>0</v>
      </c>
      <c r="AZ32" s="503">
        <v>0</v>
      </c>
      <c r="BA32" s="503">
        <v>0</v>
      </c>
      <c r="BB32" s="441">
        <v>0</v>
      </c>
      <c r="BC32" s="200">
        <v>0</v>
      </c>
      <c r="BD32" s="539">
        <v>93072</v>
      </c>
      <c r="BE32" s="650">
        <v>95850</v>
      </c>
      <c r="BF32" s="650">
        <v>9337</v>
      </c>
      <c r="BG32" s="539">
        <v>1749</v>
      </c>
    </row>
    <row r="33" spans="1:59" ht="13.5" thickTop="1" x14ac:dyDescent="0.2">
      <c r="A33" s="609" t="s">
        <v>543</v>
      </c>
      <c r="B33" t="s">
        <v>484</v>
      </c>
      <c r="C33" t="s">
        <v>544</v>
      </c>
      <c r="D33" s="442">
        <v>1230</v>
      </c>
      <c r="E33" s="443">
        <v>0</v>
      </c>
      <c r="F33" s="443">
        <v>0</v>
      </c>
      <c r="G33" s="443">
        <v>0</v>
      </c>
      <c r="H33" s="443">
        <v>0</v>
      </c>
      <c r="I33" s="443">
        <v>495460</v>
      </c>
      <c r="J33" s="443">
        <v>495460</v>
      </c>
      <c r="K33" s="443">
        <v>0</v>
      </c>
      <c r="L33" s="443">
        <v>9870</v>
      </c>
      <c r="M33" s="483">
        <v>0</v>
      </c>
      <c r="N33" s="483">
        <v>2170</v>
      </c>
      <c r="O33" s="443">
        <v>0</v>
      </c>
      <c r="P33" s="443">
        <v>0</v>
      </c>
      <c r="Q33" s="443">
        <v>12040</v>
      </c>
      <c r="R33" s="443">
        <v>9870</v>
      </c>
      <c r="S33" s="443">
        <v>2170</v>
      </c>
      <c r="T33" s="443">
        <v>0</v>
      </c>
      <c r="U33" s="443">
        <v>17695</v>
      </c>
      <c r="V33" s="443">
        <v>7434</v>
      </c>
      <c r="W33" s="443">
        <v>10261</v>
      </c>
      <c r="X33" s="443">
        <v>353</v>
      </c>
      <c r="Y33" s="483">
        <v>0</v>
      </c>
      <c r="Z33" s="483">
        <v>77</v>
      </c>
      <c r="AA33" s="443">
        <v>0</v>
      </c>
      <c r="AB33" s="443">
        <v>0</v>
      </c>
      <c r="AC33" s="443">
        <v>7434</v>
      </c>
      <c r="AD33" s="443">
        <v>7434</v>
      </c>
      <c r="AE33" s="443">
        <v>0</v>
      </c>
      <c r="AF33" s="443">
        <v>0</v>
      </c>
      <c r="AG33" s="443">
        <v>292670</v>
      </c>
      <c r="AH33" s="443">
        <v>160000</v>
      </c>
      <c r="AI33" s="443">
        <v>132670</v>
      </c>
      <c r="AJ33" s="483">
        <v>283100</v>
      </c>
      <c r="AK33" s="483">
        <v>0</v>
      </c>
      <c r="AL33" s="483">
        <v>0</v>
      </c>
      <c r="AM33" s="483">
        <v>85810</v>
      </c>
      <c r="AN33" s="443">
        <v>283100</v>
      </c>
      <c r="AO33" s="443">
        <v>85810</v>
      </c>
      <c r="AP33" s="443">
        <v>22138</v>
      </c>
      <c r="AQ33" s="443">
        <v>4733</v>
      </c>
      <c r="AR33" s="443">
        <v>17405</v>
      </c>
      <c r="AS33" s="483">
        <v>19666</v>
      </c>
      <c r="AT33" s="483">
        <v>0</v>
      </c>
      <c r="AU33" s="483">
        <v>0</v>
      </c>
      <c r="AV33" s="483">
        <v>4898</v>
      </c>
      <c r="AW33" s="443">
        <v>13316</v>
      </c>
      <c r="AX33" s="443">
        <v>0</v>
      </c>
      <c r="AY33" s="443">
        <v>0</v>
      </c>
      <c r="AZ33" s="504">
        <v>0</v>
      </c>
      <c r="BA33" s="504">
        <v>0</v>
      </c>
      <c r="BB33" s="444">
        <v>0</v>
      </c>
      <c r="BC33" s="517">
        <v>0</v>
      </c>
      <c r="BD33" s="540">
        <v>145433</v>
      </c>
      <c r="BE33" s="651">
        <v>235195</v>
      </c>
      <c r="BF33" s="651">
        <v>22584</v>
      </c>
      <c r="BG33" s="540">
        <v>2949</v>
      </c>
    </row>
    <row r="34" spans="1:59" ht="13.5" thickTop="1" x14ac:dyDescent="0.2">
      <c r="A34" s="609" t="s">
        <v>545</v>
      </c>
      <c r="B34" t="s">
        <v>484</v>
      </c>
      <c r="C34" t="s">
        <v>546</v>
      </c>
      <c r="D34" s="439">
        <v>1231</v>
      </c>
      <c r="E34" s="440">
        <v>30000</v>
      </c>
      <c r="F34" s="440">
        <v>0</v>
      </c>
      <c r="G34" s="440">
        <v>30000</v>
      </c>
      <c r="H34" s="440">
        <v>0</v>
      </c>
      <c r="I34" s="440">
        <v>526120</v>
      </c>
      <c r="J34" s="440">
        <v>526120</v>
      </c>
      <c r="K34" s="440">
        <v>0</v>
      </c>
      <c r="L34" s="440">
        <v>25760</v>
      </c>
      <c r="M34" s="482">
        <v>0</v>
      </c>
      <c r="N34" s="482">
        <v>0</v>
      </c>
      <c r="O34" s="440">
        <v>0</v>
      </c>
      <c r="P34" s="440">
        <v>0</v>
      </c>
      <c r="Q34" s="440">
        <v>25760</v>
      </c>
      <c r="R34" s="440">
        <v>25760</v>
      </c>
      <c r="S34" s="440">
        <v>0</v>
      </c>
      <c r="T34" s="440">
        <v>0</v>
      </c>
      <c r="U34" s="440">
        <v>18790</v>
      </c>
      <c r="V34" s="440">
        <v>18790</v>
      </c>
      <c r="W34" s="440">
        <v>0</v>
      </c>
      <c r="X34" s="440">
        <v>920</v>
      </c>
      <c r="Y34" s="482">
        <v>0</v>
      </c>
      <c r="Z34" s="482">
        <v>0</v>
      </c>
      <c r="AA34" s="440">
        <v>0</v>
      </c>
      <c r="AB34" s="440">
        <v>0</v>
      </c>
      <c r="AC34" s="440">
        <v>920</v>
      </c>
      <c r="AD34" s="440">
        <v>920</v>
      </c>
      <c r="AE34" s="440">
        <v>0</v>
      </c>
      <c r="AF34" s="440">
        <v>0</v>
      </c>
      <c r="AG34" s="440">
        <v>423140</v>
      </c>
      <c r="AH34" s="440">
        <v>171250</v>
      </c>
      <c r="AI34" s="440">
        <v>251890</v>
      </c>
      <c r="AJ34" s="482">
        <v>505350</v>
      </c>
      <c r="AK34" s="482">
        <v>0</v>
      </c>
      <c r="AL34" s="482">
        <v>0</v>
      </c>
      <c r="AM34" s="482">
        <v>146240</v>
      </c>
      <c r="AN34" s="440">
        <v>505350</v>
      </c>
      <c r="AO34" s="440">
        <v>146240</v>
      </c>
      <c r="AP34" s="440">
        <v>34224</v>
      </c>
      <c r="AQ34" s="440">
        <v>4438</v>
      </c>
      <c r="AR34" s="440">
        <v>29786</v>
      </c>
      <c r="AS34" s="482">
        <v>33243</v>
      </c>
      <c r="AT34" s="482">
        <v>0</v>
      </c>
      <c r="AU34" s="482">
        <v>0</v>
      </c>
      <c r="AV34" s="482">
        <v>6033</v>
      </c>
      <c r="AW34" s="440">
        <v>33243</v>
      </c>
      <c r="AX34" s="440">
        <v>4599</v>
      </c>
      <c r="AY34" s="440">
        <v>0</v>
      </c>
      <c r="AZ34" s="503">
        <v>0</v>
      </c>
      <c r="BA34" s="503">
        <v>0</v>
      </c>
      <c r="BB34" s="441">
        <v>0</v>
      </c>
      <c r="BC34" s="200">
        <v>0</v>
      </c>
      <c r="BD34" s="539">
        <v>196709</v>
      </c>
      <c r="BE34" s="650">
        <v>300465</v>
      </c>
      <c r="BF34" s="650">
        <v>29810</v>
      </c>
      <c r="BG34" s="539">
        <v>3429</v>
      </c>
    </row>
    <row r="35" spans="1:59" ht="13.5" thickTop="1" x14ac:dyDescent="0.2">
      <c r="A35" s="609" t="s">
        <v>547</v>
      </c>
      <c r="B35" t="s">
        <v>484</v>
      </c>
      <c r="C35" t="s">
        <v>548</v>
      </c>
      <c r="D35" s="442">
        <v>1233</v>
      </c>
      <c r="E35" s="443">
        <v>43339</v>
      </c>
      <c r="F35" s="443">
        <v>0</v>
      </c>
      <c r="G35" s="443">
        <v>43339</v>
      </c>
      <c r="H35" s="443">
        <v>0</v>
      </c>
      <c r="I35" s="443">
        <v>379610</v>
      </c>
      <c r="J35" s="443">
        <v>379610</v>
      </c>
      <c r="K35" s="443">
        <v>0</v>
      </c>
      <c r="L35" s="443">
        <v>1750</v>
      </c>
      <c r="M35" s="483">
        <v>0</v>
      </c>
      <c r="N35" s="483">
        <v>3290</v>
      </c>
      <c r="O35" s="443">
        <v>0</v>
      </c>
      <c r="P35" s="443">
        <v>0</v>
      </c>
      <c r="Q35" s="443">
        <v>5040</v>
      </c>
      <c r="R35" s="443">
        <v>1750</v>
      </c>
      <c r="S35" s="443">
        <v>3290</v>
      </c>
      <c r="T35" s="443">
        <v>0</v>
      </c>
      <c r="U35" s="443">
        <v>13558</v>
      </c>
      <c r="V35" s="443">
        <v>6512</v>
      </c>
      <c r="W35" s="443">
        <v>7046</v>
      </c>
      <c r="X35" s="443">
        <v>62</v>
      </c>
      <c r="Y35" s="483">
        <v>0</v>
      </c>
      <c r="Z35" s="483">
        <v>118</v>
      </c>
      <c r="AA35" s="443">
        <v>0</v>
      </c>
      <c r="AB35" s="443">
        <v>0</v>
      </c>
      <c r="AC35" s="443">
        <v>0</v>
      </c>
      <c r="AD35" s="443">
        <v>0</v>
      </c>
      <c r="AE35" s="443">
        <v>0</v>
      </c>
      <c r="AF35" s="443">
        <v>0</v>
      </c>
      <c r="AG35" s="443">
        <v>231720</v>
      </c>
      <c r="AH35" s="443">
        <v>146500</v>
      </c>
      <c r="AI35" s="443">
        <v>85220</v>
      </c>
      <c r="AJ35" s="483">
        <v>183750</v>
      </c>
      <c r="AK35" s="483">
        <v>0</v>
      </c>
      <c r="AL35" s="483">
        <v>0</v>
      </c>
      <c r="AM35" s="483">
        <v>67880</v>
      </c>
      <c r="AN35" s="443">
        <v>183750</v>
      </c>
      <c r="AO35" s="443">
        <v>67880</v>
      </c>
      <c r="AP35" s="443">
        <v>16180</v>
      </c>
      <c r="AQ35" s="443">
        <v>6312</v>
      </c>
      <c r="AR35" s="443">
        <v>9868</v>
      </c>
      <c r="AS35" s="483">
        <v>11462</v>
      </c>
      <c r="AT35" s="483">
        <v>0</v>
      </c>
      <c r="AU35" s="483">
        <v>0</v>
      </c>
      <c r="AV35" s="483">
        <v>2858</v>
      </c>
      <c r="AW35" s="443">
        <v>11462</v>
      </c>
      <c r="AX35" s="443">
        <v>2858</v>
      </c>
      <c r="AY35" s="443">
        <v>0</v>
      </c>
      <c r="AZ35" s="504">
        <v>0</v>
      </c>
      <c r="BA35" s="504">
        <v>0</v>
      </c>
      <c r="BB35" s="444">
        <v>0</v>
      </c>
      <c r="BC35" s="517">
        <v>0</v>
      </c>
      <c r="BD35" s="540">
        <v>126445</v>
      </c>
      <c r="BE35" s="651">
        <v>179950</v>
      </c>
      <c r="BF35" s="651">
        <v>17041</v>
      </c>
      <c r="BG35" s="540">
        <v>2229</v>
      </c>
    </row>
    <row r="36" spans="1:59" ht="13.5" thickTop="1" x14ac:dyDescent="0.2">
      <c r="A36" s="609" t="s">
        <v>549</v>
      </c>
      <c r="B36" t="s">
        <v>484</v>
      </c>
      <c r="C36" t="s">
        <v>550</v>
      </c>
      <c r="D36" s="439">
        <v>1234</v>
      </c>
      <c r="E36" s="440">
        <v>0</v>
      </c>
      <c r="F36" s="440">
        <v>0</v>
      </c>
      <c r="G36" s="440">
        <v>0</v>
      </c>
      <c r="H36" s="440">
        <v>0</v>
      </c>
      <c r="I36" s="440">
        <v>521290</v>
      </c>
      <c r="J36" s="440">
        <v>521290</v>
      </c>
      <c r="K36" s="440">
        <v>0</v>
      </c>
      <c r="L36" s="440">
        <v>0</v>
      </c>
      <c r="M36" s="482">
        <v>0</v>
      </c>
      <c r="N36" s="482">
        <v>30450</v>
      </c>
      <c r="O36" s="440">
        <v>0</v>
      </c>
      <c r="P36" s="440">
        <v>0</v>
      </c>
      <c r="Q36" s="440">
        <v>30450</v>
      </c>
      <c r="R36" s="440">
        <v>0</v>
      </c>
      <c r="S36" s="440">
        <v>30450</v>
      </c>
      <c r="T36" s="440">
        <v>0</v>
      </c>
      <c r="U36" s="440">
        <v>18618</v>
      </c>
      <c r="V36" s="440">
        <v>18618</v>
      </c>
      <c r="W36" s="440">
        <v>0</v>
      </c>
      <c r="X36" s="440">
        <v>0</v>
      </c>
      <c r="Y36" s="482">
        <v>0</v>
      </c>
      <c r="Z36" s="482">
        <v>1087</v>
      </c>
      <c r="AA36" s="440">
        <v>0</v>
      </c>
      <c r="AB36" s="440">
        <v>0</v>
      </c>
      <c r="AC36" s="440">
        <v>1087</v>
      </c>
      <c r="AD36" s="440">
        <v>0</v>
      </c>
      <c r="AE36" s="440">
        <v>740</v>
      </c>
      <c r="AF36" s="440">
        <v>347</v>
      </c>
      <c r="AG36" s="440">
        <v>354970</v>
      </c>
      <c r="AH36" s="440">
        <v>192000</v>
      </c>
      <c r="AI36" s="440">
        <v>162970</v>
      </c>
      <c r="AJ36" s="482">
        <v>379410</v>
      </c>
      <c r="AK36" s="482">
        <v>0</v>
      </c>
      <c r="AL36" s="482">
        <v>0</v>
      </c>
      <c r="AM36" s="482">
        <v>134640</v>
      </c>
      <c r="AN36" s="440">
        <v>379410</v>
      </c>
      <c r="AO36" s="440">
        <v>134640</v>
      </c>
      <c r="AP36" s="440">
        <v>27436</v>
      </c>
      <c r="AQ36" s="440">
        <v>6350</v>
      </c>
      <c r="AR36" s="440">
        <v>21086</v>
      </c>
      <c r="AS36" s="482">
        <v>25371</v>
      </c>
      <c r="AT36" s="482">
        <v>0</v>
      </c>
      <c r="AU36" s="482">
        <v>0</v>
      </c>
      <c r="AV36" s="482">
        <v>5710</v>
      </c>
      <c r="AW36" s="440">
        <v>25371</v>
      </c>
      <c r="AX36" s="440">
        <v>2017</v>
      </c>
      <c r="AY36" s="440">
        <v>0</v>
      </c>
      <c r="AZ36" s="503">
        <v>0</v>
      </c>
      <c r="BA36" s="503">
        <v>0</v>
      </c>
      <c r="BB36" s="441">
        <v>0</v>
      </c>
      <c r="BC36" s="200">
        <v>0</v>
      </c>
      <c r="BD36" s="539">
        <v>164549</v>
      </c>
      <c r="BE36" s="650">
        <v>276175</v>
      </c>
      <c r="BF36" s="650">
        <v>26700</v>
      </c>
      <c r="BG36" s="539">
        <v>2709</v>
      </c>
    </row>
    <row r="37" spans="1:59" ht="13.5" thickTop="1" x14ac:dyDescent="0.2">
      <c r="A37" s="609" t="s">
        <v>551</v>
      </c>
      <c r="B37" t="s">
        <v>484</v>
      </c>
      <c r="C37" t="s">
        <v>552</v>
      </c>
      <c r="D37" s="442">
        <v>1235</v>
      </c>
      <c r="E37" s="443">
        <v>0</v>
      </c>
      <c r="F37" s="443">
        <v>0</v>
      </c>
      <c r="G37" s="443">
        <v>0</v>
      </c>
      <c r="H37" s="443">
        <v>0</v>
      </c>
      <c r="I37" s="443">
        <v>447216</v>
      </c>
      <c r="J37" s="443">
        <v>447216</v>
      </c>
      <c r="K37" s="443">
        <v>0</v>
      </c>
      <c r="L37" s="443">
        <v>91224</v>
      </c>
      <c r="M37" s="483">
        <v>0</v>
      </c>
      <c r="N37" s="483">
        <v>34230</v>
      </c>
      <c r="O37" s="443">
        <v>0</v>
      </c>
      <c r="P37" s="443">
        <v>0</v>
      </c>
      <c r="Q37" s="443">
        <v>125454</v>
      </c>
      <c r="R37" s="443">
        <v>91224</v>
      </c>
      <c r="S37" s="443">
        <v>34230</v>
      </c>
      <c r="T37" s="443">
        <v>0</v>
      </c>
      <c r="U37" s="443">
        <v>15972</v>
      </c>
      <c r="V37" s="443">
        <v>15972</v>
      </c>
      <c r="W37" s="443">
        <v>0</v>
      </c>
      <c r="X37" s="443">
        <v>3258</v>
      </c>
      <c r="Y37" s="483">
        <v>0</v>
      </c>
      <c r="Z37" s="483">
        <v>1223</v>
      </c>
      <c r="AA37" s="443">
        <v>0</v>
      </c>
      <c r="AB37" s="443">
        <v>0</v>
      </c>
      <c r="AC37" s="443">
        <v>3911</v>
      </c>
      <c r="AD37" s="443">
        <v>2911</v>
      </c>
      <c r="AE37" s="443">
        <v>1000</v>
      </c>
      <c r="AF37" s="443">
        <v>0</v>
      </c>
      <c r="AG37" s="443">
        <v>406580</v>
      </c>
      <c r="AH37" s="443">
        <v>406580</v>
      </c>
      <c r="AI37" s="443">
        <v>0</v>
      </c>
      <c r="AJ37" s="483">
        <v>178660</v>
      </c>
      <c r="AK37" s="483">
        <v>0</v>
      </c>
      <c r="AL37" s="483">
        <v>0</v>
      </c>
      <c r="AM37" s="483">
        <v>252140</v>
      </c>
      <c r="AN37" s="443">
        <v>178660</v>
      </c>
      <c r="AO37" s="443">
        <v>252140</v>
      </c>
      <c r="AP37" s="443">
        <v>28149</v>
      </c>
      <c r="AQ37" s="443">
        <v>28149</v>
      </c>
      <c r="AR37" s="443">
        <v>0</v>
      </c>
      <c r="AS37" s="483">
        <v>4212</v>
      </c>
      <c r="AT37" s="483">
        <v>0</v>
      </c>
      <c r="AU37" s="483">
        <v>0</v>
      </c>
      <c r="AV37" s="483">
        <v>9392</v>
      </c>
      <c r="AW37" s="443">
        <v>4212</v>
      </c>
      <c r="AX37" s="443">
        <v>9392</v>
      </c>
      <c r="AY37" s="443">
        <v>0</v>
      </c>
      <c r="AZ37" s="504">
        <v>0</v>
      </c>
      <c r="BA37" s="504">
        <v>0</v>
      </c>
      <c r="BB37" s="444">
        <v>0</v>
      </c>
      <c r="BC37" s="517">
        <v>0</v>
      </c>
      <c r="BD37" s="540">
        <v>179635</v>
      </c>
      <c r="BE37" s="651">
        <v>285165</v>
      </c>
      <c r="BF37" s="651">
        <v>27232</v>
      </c>
      <c r="BG37" s="540">
        <v>2709</v>
      </c>
    </row>
    <row r="38" spans="1:59" ht="13.5" thickTop="1" x14ac:dyDescent="0.2">
      <c r="A38" s="609" t="s">
        <v>553</v>
      </c>
      <c r="B38" t="s">
        <v>484</v>
      </c>
      <c r="C38" t="s">
        <v>554</v>
      </c>
      <c r="D38" s="439">
        <v>1236</v>
      </c>
      <c r="E38" s="440">
        <v>0</v>
      </c>
      <c r="F38" s="440">
        <v>0</v>
      </c>
      <c r="G38" s="440">
        <v>0</v>
      </c>
      <c r="H38" s="440">
        <v>0</v>
      </c>
      <c r="I38" s="440">
        <v>444290</v>
      </c>
      <c r="J38" s="440">
        <v>444290</v>
      </c>
      <c r="K38" s="440">
        <v>0</v>
      </c>
      <c r="L38" s="440">
        <v>0</v>
      </c>
      <c r="M38" s="482">
        <v>0</v>
      </c>
      <c r="N38" s="482">
        <v>0</v>
      </c>
      <c r="O38" s="440">
        <v>0</v>
      </c>
      <c r="P38" s="440">
        <v>0</v>
      </c>
      <c r="Q38" s="440">
        <v>0</v>
      </c>
      <c r="R38" s="440">
        <v>0</v>
      </c>
      <c r="S38" s="440">
        <v>0</v>
      </c>
      <c r="T38" s="440">
        <v>0</v>
      </c>
      <c r="U38" s="440">
        <v>15868</v>
      </c>
      <c r="V38" s="440">
        <v>12972</v>
      </c>
      <c r="W38" s="440">
        <v>2896</v>
      </c>
      <c r="X38" s="440">
        <v>0</v>
      </c>
      <c r="Y38" s="482">
        <v>0</v>
      </c>
      <c r="Z38" s="482">
        <v>0</v>
      </c>
      <c r="AA38" s="440">
        <v>0</v>
      </c>
      <c r="AB38" s="440">
        <v>0</v>
      </c>
      <c r="AC38" s="440">
        <v>2896</v>
      </c>
      <c r="AD38" s="440">
        <v>0</v>
      </c>
      <c r="AE38" s="440">
        <v>0</v>
      </c>
      <c r="AF38" s="440">
        <v>2896</v>
      </c>
      <c r="AG38" s="440">
        <v>315980</v>
      </c>
      <c r="AH38" s="440">
        <v>172500</v>
      </c>
      <c r="AI38" s="440">
        <v>143480</v>
      </c>
      <c r="AJ38" s="482">
        <v>290300</v>
      </c>
      <c r="AK38" s="482">
        <v>0</v>
      </c>
      <c r="AL38" s="482">
        <v>0</v>
      </c>
      <c r="AM38" s="482">
        <v>77870</v>
      </c>
      <c r="AN38" s="440">
        <v>290300</v>
      </c>
      <c r="AO38" s="440">
        <v>77870</v>
      </c>
      <c r="AP38" s="440">
        <v>22076</v>
      </c>
      <c r="AQ38" s="440">
        <v>7498</v>
      </c>
      <c r="AR38" s="440">
        <v>14578</v>
      </c>
      <c r="AS38" s="482">
        <v>17630</v>
      </c>
      <c r="AT38" s="482">
        <v>0</v>
      </c>
      <c r="AU38" s="482">
        <v>0</v>
      </c>
      <c r="AV38" s="482">
        <v>6131</v>
      </c>
      <c r="AW38" s="440">
        <v>14020</v>
      </c>
      <c r="AX38" s="440">
        <v>8757</v>
      </c>
      <c r="AY38" s="440">
        <v>0</v>
      </c>
      <c r="AZ38" s="503">
        <v>0</v>
      </c>
      <c r="BA38" s="503">
        <v>0</v>
      </c>
      <c r="BB38" s="441">
        <v>0</v>
      </c>
      <c r="BC38" s="200">
        <v>0</v>
      </c>
      <c r="BD38" s="539">
        <v>148984</v>
      </c>
      <c r="BE38" s="650">
        <v>211795</v>
      </c>
      <c r="BF38" s="650">
        <v>20513</v>
      </c>
      <c r="BG38" s="539">
        <v>2709</v>
      </c>
    </row>
    <row r="39" spans="1:59" ht="13.5" thickTop="1" x14ac:dyDescent="0.2">
      <c r="A39" s="609" t="s">
        <v>555</v>
      </c>
      <c r="B39" t="s">
        <v>484</v>
      </c>
      <c r="C39" t="s">
        <v>556</v>
      </c>
      <c r="D39" s="442">
        <v>1303</v>
      </c>
      <c r="E39" s="443">
        <v>0</v>
      </c>
      <c r="F39" s="443">
        <v>0</v>
      </c>
      <c r="G39" s="443">
        <v>0</v>
      </c>
      <c r="H39" s="443">
        <v>0</v>
      </c>
      <c r="I39" s="443">
        <v>127540</v>
      </c>
      <c r="J39" s="443">
        <v>127540</v>
      </c>
      <c r="K39" s="443">
        <v>0</v>
      </c>
      <c r="L39" s="443">
        <v>15960</v>
      </c>
      <c r="M39" s="483">
        <v>0</v>
      </c>
      <c r="N39" s="483">
        <v>0</v>
      </c>
      <c r="O39" s="443">
        <v>0</v>
      </c>
      <c r="P39" s="443">
        <v>0</v>
      </c>
      <c r="Q39" s="443">
        <v>15960</v>
      </c>
      <c r="R39" s="443">
        <v>15960</v>
      </c>
      <c r="S39" s="443">
        <v>0</v>
      </c>
      <c r="T39" s="443">
        <v>0</v>
      </c>
      <c r="U39" s="443">
        <v>4555</v>
      </c>
      <c r="V39" s="443">
        <v>4555</v>
      </c>
      <c r="W39" s="443">
        <v>0</v>
      </c>
      <c r="X39" s="443">
        <v>570</v>
      </c>
      <c r="Y39" s="483">
        <v>0</v>
      </c>
      <c r="Z39" s="483">
        <v>0</v>
      </c>
      <c r="AA39" s="443">
        <v>0</v>
      </c>
      <c r="AB39" s="443">
        <v>0</v>
      </c>
      <c r="AC39" s="443">
        <v>23</v>
      </c>
      <c r="AD39" s="443">
        <v>23</v>
      </c>
      <c r="AE39" s="443">
        <v>0</v>
      </c>
      <c r="AF39" s="443">
        <v>0</v>
      </c>
      <c r="AG39" s="443">
        <v>109090</v>
      </c>
      <c r="AH39" s="443">
        <v>56500</v>
      </c>
      <c r="AI39" s="443">
        <v>52590</v>
      </c>
      <c r="AJ39" s="483">
        <v>90210</v>
      </c>
      <c r="AK39" s="483">
        <v>0</v>
      </c>
      <c r="AL39" s="483">
        <v>0</v>
      </c>
      <c r="AM39" s="483">
        <v>80240</v>
      </c>
      <c r="AN39" s="443">
        <v>90210</v>
      </c>
      <c r="AO39" s="443">
        <v>80240</v>
      </c>
      <c r="AP39" s="443">
        <v>7587</v>
      </c>
      <c r="AQ39" s="443">
        <v>7587</v>
      </c>
      <c r="AR39" s="443">
        <v>0</v>
      </c>
      <c r="AS39" s="483">
        <v>801</v>
      </c>
      <c r="AT39" s="483">
        <v>0</v>
      </c>
      <c r="AU39" s="483">
        <v>0</v>
      </c>
      <c r="AV39" s="483">
        <v>3325</v>
      </c>
      <c r="AW39" s="443">
        <v>801</v>
      </c>
      <c r="AX39" s="443">
        <v>3325</v>
      </c>
      <c r="AY39" s="443">
        <v>0</v>
      </c>
      <c r="AZ39" s="504">
        <v>0</v>
      </c>
      <c r="BA39" s="504">
        <v>0</v>
      </c>
      <c r="BB39" s="444">
        <v>0</v>
      </c>
      <c r="BC39" s="517">
        <v>0</v>
      </c>
      <c r="BD39" s="540">
        <v>59525</v>
      </c>
      <c r="BE39" s="651">
        <v>73250</v>
      </c>
      <c r="BF39" s="651">
        <v>7181</v>
      </c>
      <c r="BG39" s="540">
        <v>1509</v>
      </c>
    </row>
    <row r="40" spans="1:59" ht="13.5" thickTop="1" x14ac:dyDescent="0.2">
      <c r="A40" s="609" t="s">
        <v>557</v>
      </c>
      <c r="B40" t="s">
        <v>484</v>
      </c>
      <c r="C40" t="s">
        <v>558</v>
      </c>
      <c r="D40" s="439">
        <v>1304</v>
      </c>
      <c r="E40" s="440">
        <v>0</v>
      </c>
      <c r="F40" s="440">
        <v>0</v>
      </c>
      <c r="G40" s="440">
        <v>0</v>
      </c>
      <c r="H40" s="440">
        <v>0</v>
      </c>
      <c r="I40" s="440">
        <v>33110</v>
      </c>
      <c r="J40" s="440">
        <v>33110</v>
      </c>
      <c r="K40" s="440">
        <v>0</v>
      </c>
      <c r="L40" s="440">
        <v>1330</v>
      </c>
      <c r="M40" s="482">
        <v>0</v>
      </c>
      <c r="N40" s="482">
        <v>70</v>
      </c>
      <c r="O40" s="440">
        <v>0</v>
      </c>
      <c r="P40" s="440">
        <v>0</v>
      </c>
      <c r="Q40" s="440">
        <v>1400</v>
      </c>
      <c r="R40" s="440">
        <v>1330</v>
      </c>
      <c r="S40" s="440">
        <v>70</v>
      </c>
      <c r="T40" s="440">
        <v>0</v>
      </c>
      <c r="U40" s="440">
        <v>1183</v>
      </c>
      <c r="V40" s="440">
        <v>1183</v>
      </c>
      <c r="W40" s="440">
        <v>0</v>
      </c>
      <c r="X40" s="440">
        <v>47</v>
      </c>
      <c r="Y40" s="482">
        <v>0</v>
      </c>
      <c r="Z40" s="482">
        <v>3</v>
      </c>
      <c r="AA40" s="440">
        <v>0</v>
      </c>
      <c r="AB40" s="440">
        <v>0</v>
      </c>
      <c r="AC40" s="440">
        <v>50</v>
      </c>
      <c r="AD40" s="440">
        <v>0</v>
      </c>
      <c r="AE40" s="440">
        <v>0</v>
      </c>
      <c r="AF40" s="440">
        <v>50</v>
      </c>
      <c r="AG40" s="440">
        <v>20420</v>
      </c>
      <c r="AH40" s="440">
        <v>12250</v>
      </c>
      <c r="AI40" s="440">
        <v>8170</v>
      </c>
      <c r="AJ40" s="482">
        <v>13350</v>
      </c>
      <c r="AK40" s="482">
        <v>0</v>
      </c>
      <c r="AL40" s="482">
        <v>0</v>
      </c>
      <c r="AM40" s="482">
        <v>5700</v>
      </c>
      <c r="AN40" s="440">
        <v>13350</v>
      </c>
      <c r="AO40" s="440">
        <v>5700</v>
      </c>
      <c r="AP40" s="440">
        <v>1428</v>
      </c>
      <c r="AQ40" s="440">
        <v>1393</v>
      </c>
      <c r="AR40" s="440">
        <v>35</v>
      </c>
      <c r="AS40" s="482">
        <v>0</v>
      </c>
      <c r="AT40" s="482">
        <v>0</v>
      </c>
      <c r="AU40" s="482">
        <v>0</v>
      </c>
      <c r="AV40" s="482">
        <v>20</v>
      </c>
      <c r="AW40" s="440">
        <v>0</v>
      </c>
      <c r="AX40" s="440">
        <v>20</v>
      </c>
      <c r="AY40" s="440">
        <v>0</v>
      </c>
      <c r="AZ40" s="503">
        <v>0</v>
      </c>
      <c r="BA40" s="503">
        <v>0</v>
      </c>
      <c r="BB40" s="441">
        <v>0</v>
      </c>
      <c r="BC40" s="200">
        <v>0</v>
      </c>
      <c r="BD40" s="539">
        <v>21623</v>
      </c>
      <c r="BE40" s="650">
        <v>15900</v>
      </c>
      <c r="BF40" s="650">
        <v>1500</v>
      </c>
      <c r="BG40" s="539">
        <v>789</v>
      </c>
    </row>
    <row r="41" spans="1:59" ht="13.5" thickTop="1" x14ac:dyDescent="0.2">
      <c r="A41" s="609" t="s">
        <v>559</v>
      </c>
      <c r="B41" t="s">
        <v>484</v>
      </c>
      <c r="C41" t="s">
        <v>560</v>
      </c>
      <c r="D41" s="442">
        <v>1331</v>
      </c>
      <c r="E41" s="443">
        <v>0</v>
      </c>
      <c r="F41" s="443">
        <v>0</v>
      </c>
      <c r="G41" s="443">
        <v>0</v>
      </c>
      <c r="H41" s="443">
        <v>0</v>
      </c>
      <c r="I41" s="443">
        <v>85680</v>
      </c>
      <c r="J41" s="443">
        <v>85680</v>
      </c>
      <c r="K41" s="443">
        <v>0</v>
      </c>
      <c r="L41" s="443">
        <v>17710</v>
      </c>
      <c r="M41" s="483">
        <v>0</v>
      </c>
      <c r="N41" s="483">
        <v>0</v>
      </c>
      <c r="O41" s="443">
        <v>0</v>
      </c>
      <c r="P41" s="443">
        <v>0</v>
      </c>
      <c r="Q41" s="443">
        <v>17710</v>
      </c>
      <c r="R41" s="443">
        <v>17710</v>
      </c>
      <c r="S41" s="443">
        <v>0</v>
      </c>
      <c r="T41" s="443">
        <v>0</v>
      </c>
      <c r="U41" s="443">
        <v>3060</v>
      </c>
      <c r="V41" s="443">
        <v>3060</v>
      </c>
      <c r="W41" s="443">
        <v>0</v>
      </c>
      <c r="X41" s="443">
        <v>633</v>
      </c>
      <c r="Y41" s="483">
        <v>20</v>
      </c>
      <c r="Z41" s="483">
        <v>0</v>
      </c>
      <c r="AA41" s="443">
        <v>0</v>
      </c>
      <c r="AB41" s="443">
        <v>0</v>
      </c>
      <c r="AC41" s="443">
        <v>20</v>
      </c>
      <c r="AD41" s="443">
        <v>0</v>
      </c>
      <c r="AE41" s="443">
        <v>20</v>
      </c>
      <c r="AF41" s="443">
        <v>0</v>
      </c>
      <c r="AG41" s="443">
        <v>45870</v>
      </c>
      <c r="AH41" s="443">
        <v>31700</v>
      </c>
      <c r="AI41" s="443">
        <v>14170</v>
      </c>
      <c r="AJ41" s="483">
        <v>32380</v>
      </c>
      <c r="AK41" s="483">
        <v>2650</v>
      </c>
      <c r="AL41" s="483">
        <v>0</v>
      </c>
      <c r="AM41" s="483">
        <v>16120</v>
      </c>
      <c r="AN41" s="443">
        <v>35030</v>
      </c>
      <c r="AO41" s="443">
        <v>16120</v>
      </c>
      <c r="AP41" s="443">
        <v>2758</v>
      </c>
      <c r="AQ41" s="443">
        <v>2758</v>
      </c>
      <c r="AR41" s="443">
        <v>0</v>
      </c>
      <c r="AS41" s="483">
        <v>335</v>
      </c>
      <c r="AT41" s="483">
        <v>43</v>
      </c>
      <c r="AU41" s="483">
        <v>0</v>
      </c>
      <c r="AV41" s="483">
        <v>723</v>
      </c>
      <c r="AW41" s="443">
        <v>378</v>
      </c>
      <c r="AX41" s="443">
        <v>244</v>
      </c>
      <c r="AY41" s="443">
        <v>0</v>
      </c>
      <c r="AZ41" s="504">
        <v>0</v>
      </c>
      <c r="BA41" s="504">
        <v>0</v>
      </c>
      <c r="BB41" s="444">
        <v>0</v>
      </c>
      <c r="BC41" s="517">
        <v>0</v>
      </c>
      <c r="BD41" s="540">
        <v>38226</v>
      </c>
      <c r="BE41" s="651">
        <v>42920</v>
      </c>
      <c r="BF41" s="651">
        <v>3887</v>
      </c>
      <c r="BG41" s="540">
        <v>1029</v>
      </c>
    </row>
    <row r="42" spans="1:59" ht="13.5" thickTop="1" x14ac:dyDescent="0.2">
      <c r="A42" s="609" t="s">
        <v>561</v>
      </c>
      <c r="B42" t="s">
        <v>484</v>
      </c>
      <c r="C42" t="s">
        <v>562</v>
      </c>
      <c r="D42" s="439">
        <v>1332</v>
      </c>
      <c r="E42" s="440">
        <v>0</v>
      </c>
      <c r="F42" s="440">
        <v>0</v>
      </c>
      <c r="G42" s="440">
        <v>0</v>
      </c>
      <c r="H42" s="440">
        <v>0</v>
      </c>
      <c r="I42" s="440">
        <v>57260</v>
      </c>
      <c r="J42" s="440">
        <v>49000</v>
      </c>
      <c r="K42" s="440">
        <v>8260</v>
      </c>
      <c r="L42" s="440">
        <v>0</v>
      </c>
      <c r="M42" s="482">
        <v>0</v>
      </c>
      <c r="N42" s="482">
        <v>0</v>
      </c>
      <c r="O42" s="440">
        <v>0</v>
      </c>
      <c r="P42" s="440">
        <v>0</v>
      </c>
      <c r="Q42" s="440">
        <v>6790</v>
      </c>
      <c r="R42" s="440">
        <v>5810</v>
      </c>
      <c r="S42" s="440">
        <v>980</v>
      </c>
      <c r="T42" s="440">
        <v>0</v>
      </c>
      <c r="U42" s="440">
        <v>2045</v>
      </c>
      <c r="V42" s="440">
        <v>1636</v>
      </c>
      <c r="W42" s="440">
        <v>409</v>
      </c>
      <c r="X42" s="440">
        <v>0</v>
      </c>
      <c r="Y42" s="482">
        <v>0</v>
      </c>
      <c r="Z42" s="482">
        <v>0</v>
      </c>
      <c r="AA42" s="440">
        <v>0</v>
      </c>
      <c r="AB42" s="440">
        <v>0</v>
      </c>
      <c r="AC42" s="440">
        <v>409</v>
      </c>
      <c r="AD42" s="440">
        <v>409</v>
      </c>
      <c r="AE42" s="440">
        <v>0</v>
      </c>
      <c r="AF42" s="440">
        <v>0</v>
      </c>
      <c r="AG42" s="440">
        <v>26510</v>
      </c>
      <c r="AH42" s="440">
        <v>8500</v>
      </c>
      <c r="AI42" s="440">
        <v>18010</v>
      </c>
      <c r="AJ42" s="482">
        <v>26870</v>
      </c>
      <c r="AK42" s="482">
        <v>0</v>
      </c>
      <c r="AL42" s="482">
        <v>0</v>
      </c>
      <c r="AM42" s="482">
        <v>6330</v>
      </c>
      <c r="AN42" s="440">
        <v>26870</v>
      </c>
      <c r="AO42" s="440">
        <v>6330</v>
      </c>
      <c r="AP42" s="440">
        <v>1545</v>
      </c>
      <c r="AQ42" s="440">
        <v>330</v>
      </c>
      <c r="AR42" s="440">
        <v>1215</v>
      </c>
      <c r="AS42" s="482">
        <v>1252</v>
      </c>
      <c r="AT42" s="482">
        <v>0</v>
      </c>
      <c r="AU42" s="482">
        <v>0</v>
      </c>
      <c r="AV42" s="482">
        <v>197</v>
      </c>
      <c r="AW42" s="440">
        <v>1215</v>
      </c>
      <c r="AX42" s="440">
        <v>234</v>
      </c>
      <c r="AY42" s="440">
        <v>0</v>
      </c>
      <c r="AZ42" s="503">
        <v>0</v>
      </c>
      <c r="BA42" s="503">
        <v>0</v>
      </c>
      <c r="BB42" s="441">
        <v>0</v>
      </c>
      <c r="BC42" s="200">
        <v>0</v>
      </c>
      <c r="BD42" s="539">
        <v>26372</v>
      </c>
      <c r="BE42" s="650">
        <v>23610</v>
      </c>
      <c r="BF42" s="650">
        <v>2130</v>
      </c>
      <c r="BG42" s="539">
        <v>789</v>
      </c>
    </row>
    <row r="43" spans="1:59" ht="13.5" thickTop="1" x14ac:dyDescent="0.2">
      <c r="A43" s="609" t="s">
        <v>563</v>
      </c>
      <c r="B43" t="s">
        <v>484</v>
      </c>
      <c r="C43" t="s">
        <v>564</v>
      </c>
      <c r="D43" s="442">
        <v>1333</v>
      </c>
      <c r="E43" s="443">
        <v>0</v>
      </c>
      <c r="F43" s="443">
        <v>0</v>
      </c>
      <c r="G43" s="443">
        <v>0</v>
      </c>
      <c r="H43" s="443">
        <v>0</v>
      </c>
      <c r="I43" s="443">
        <v>46620</v>
      </c>
      <c r="J43" s="443">
        <v>46620</v>
      </c>
      <c r="K43" s="443">
        <v>0</v>
      </c>
      <c r="L43" s="443">
        <v>0</v>
      </c>
      <c r="M43" s="483">
        <v>0</v>
      </c>
      <c r="N43" s="483">
        <v>0</v>
      </c>
      <c r="O43" s="443">
        <v>0</v>
      </c>
      <c r="P43" s="443">
        <v>0</v>
      </c>
      <c r="Q43" s="443">
        <v>0</v>
      </c>
      <c r="R43" s="443">
        <v>0</v>
      </c>
      <c r="S43" s="443">
        <v>0</v>
      </c>
      <c r="T43" s="443">
        <v>0</v>
      </c>
      <c r="U43" s="443">
        <v>1665</v>
      </c>
      <c r="V43" s="443">
        <v>811</v>
      </c>
      <c r="W43" s="443">
        <v>854</v>
      </c>
      <c r="X43" s="443">
        <v>0</v>
      </c>
      <c r="Y43" s="483">
        <v>0</v>
      </c>
      <c r="Z43" s="483">
        <v>0</v>
      </c>
      <c r="AA43" s="443">
        <v>0</v>
      </c>
      <c r="AB43" s="443">
        <v>0</v>
      </c>
      <c r="AC43" s="443">
        <v>834</v>
      </c>
      <c r="AD43" s="443">
        <v>0</v>
      </c>
      <c r="AE43" s="443">
        <v>387</v>
      </c>
      <c r="AF43" s="443">
        <v>447</v>
      </c>
      <c r="AG43" s="443">
        <v>30420</v>
      </c>
      <c r="AH43" s="443">
        <v>17000</v>
      </c>
      <c r="AI43" s="443">
        <v>13420</v>
      </c>
      <c r="AJ43" s="483">
        <v>26820</v>
      </c>
      <c r="AK43" s="483">
        <v>2030</v>
      </c>
      <c r="AL43" s="483">
        <v>0</v>
      </c>
      <c r="AM43" s="483">
        <v>10920</v>
      </c>
      <c r="AN43" s="443">
        <v>28850</v>
      </c>
      <c r="AO43" s="443">
        <v>10920</v>
      </c>
      <c r="AP43" s="443">
        <v>1979</v>
      </c>
      <c r="AQ43" s="443">
        <v>532</v>
      </c>
      <c r="AR43" s="443">
        <v>1447</v>
      </c>
      <c r="AS43" s="483">
        <v>1715</v>
      </c>
      <c r="AT43" s="483">
        <v>148</v>
      </c>
      <c r="AU43" s="483">
        <v>0</v>
      </c>
      <c r="AV43" s="483">
        <v>356</v>
      </c>
      <c r="AW43" s="443">
        <v>1863</v>
      </c>
      <c r="AX43" s="443">
        <v>356</v>
      </c>
      <c r="AY43" s="443">
        <v>0</v>
      </c>
      <c r="AZ43" s="504">
        <v>0</v>
      </c>
      <c r="BA43" s="504">
        <v>0</v>
      </c>
      <c r="BB43" s="444">
        <v>0</v>
      </c>
      <c r="BC43" s="517">
        <v>0</v>
      </c>
      <c r="BD43" s="540">
        <v>24975</v>
      </c>
      <c r="BE43" s="651">
        <v>21110</v>
      </c>
      <c r="BF43" s="651">
        <v>2001</v>
      </c>
      <c r="BG43" s="540">
        <v>789</v>
      </c>
    </row>
    <row r="44" spans="1:59" ht="13.5" thickTop="1" x14ac:dyDescent="0.2">
      <c r="A44" s="609" t="s">
        <v>565</v>
      </c>
      <c r="B44" t="s">
        <v>484</v>
      </c>
      <c r="C44" t="s">
        <v>566</v>
      </c>
      <c r="D44" s="439">
        <v>1334</v>
      </c>
      <c r="E44" s="440">
        <v>0</v>
      </c>
      <c r="F44" s="440">
        <v>0</v>
      </c>
      <c r="G44" s="440">
        <v>0</v>
      </c>
      <c r="H44" s="440">
        <v>0</v>
      </c>
      <c r="I44" s="440">
        <v>43456</v>
      </c>
      <c r="J44" s="440">
        <v>43456</v>
      </c>
      <c r="K44" s="440">
        <v>0</v>
      </c>
      <c r="L44" s="440">
        <v>10024</v>
      </c>
      <c r="M44" s="482">
        <v>0</v>
      </c>
      <c r="N44" s="482">
        <v>0</v>
      </c>
      <c r="O44" s="440">
        <v>0</v>
      </c>
      <c r="P44" s="440">
        <v>0</v>
      </c>
      <c r="Q44" s="440">
        <v>10024</v>
      </c>
      <c r="R44" s="440">
        <v>10024</v>
      </c>
      <c r="S44" s="440">
        <v>0</v>
      </c>
      <c r="T44" s="440">
        <v>0</v>
      </c>
      <c r="U44" s="440">
        <v>1552</v>
      </c>
      <c r="V44" s="440">
        <v>1552</v>
      </c>
      <c r="W44" s="440">
        <v>0</v>
      </c>
      <c r="X44" s="440">
        <v>358</v>
      </c>
      <c r="Y44" s="482">
        <v>0</v>
      </c>
      <c r="Z44" s="482">
        <v>0</v>
      </c>
      <c r="AA44" s="440">
        <v>0</v>
      </c>
      <c r="AB44" s="440">
        <v>0</v>
      </c>
      <c r="AC44" s="440">
        <v>358</v>
      </c>
      <c r="AD44" s="440">
        <v>358</v>
      </c>
      <c r="AE44" s="440">
        <v>0</v>
      </c>
      <c r="AF44" s="440">
        <v>0</v>
      </c>
      <c r="AG44" s="440">
        <v>28340</v>
      </c>
      <c r="AH44" s="440">
        <v>14650</v>
      </c>
      <c r="AI44" s="440">
        <v>13690</v>
      </c>
      <c r="AJ44" s="482">
        <v>28250</v>
      </c>
      <c r="AK44" s="482">
        <v>0</v>
      </c>
      <c r="AL44" s="482">
        <v>0</v>
      </c>
      <c r="AM44" s="482">
        <v>8760</v>
      </c>
      <c r="AN44" s="440">
        <v>23350</v>
      </c>
      <c r="AO44" s="440">
        <v>13660</v>
      </c>
      <c r="AP44" s="440">
        <v>1823</v>
      </c>
      <c r="AQ44" s="440">
        <v>1823</v>
      </c>
      <c r="AR44" s="440">
        <v>0</v>
      </c>
      <c r="AS44" s="482">
        <v>385</v>
      </c>
      <c r="AT44" s="482">
        <v>0</v>
      </c>
      <c r="AU44" s="482">
        <v>0</v>
      </c>
      <c r="AV44" s="482">
        <v>349</v>
      </c>
      <c r="AW44" s="440">
        <v>385</v>
      </c>
      <c r="AX44" s="440">
        <v>349</v>
      </c>
      <c r="AY44" s="440">
        <v>0</v>
      </c>
      <c r="AZ44" s="503">
        <v>0</v>
      </c>
      <c r="BA44" s="503">
        <v>0</v>
      </c>
      <c r="BB44" s="441">
        <v>0</v>
      </c>
      <c r="BC44" s="200">
        <v>0</v>
      </c>
      <c r="BD44" s="539">
        <v>26664</v>
      </c>
      <c r="BE44" s="650">
        <v>23550</v>
      </c>
      <c r="BF44" s="650">
        <v>2176</v>
      </c>
      <c r="BG44" s="539">
        <v>789</v>
      </c>
    </row>
    <row r="45" spans="1:59" ht="13.5" thickTop="1" x14ac:dyDescent="0.2">
      <c r="A45" s="609" t="s">
        <v>567</v>
      </c>
      <c r="B45" t="s">
        <v>484</v>
      </c>
      <c r="C45" t="s">
        <v>568</v>
      </c>
      <c r="D45" s="442">
        <v>1337</v>
      </c>
      <c r="E45" s="443">
        <v>34500</v>
      </c>
      <c r="F45" s="443">
        <v>0</v>
      </c>
      <c r="G45" s="443">
        <v>34500</v>
      </c>
      <c r="H45" s="443">
        <v>0</v>
      </c>
      <c r="I45" s="443">
        <v>293790</v>
      </c>
      <c r="J45" s="443">
        <v>293790</v>
      </c>
      <c r="K45" s="443">
        <v>0</v>
      </c>
      <c r="L45" s="443">
        <v>0</v>
      </c>
      <c r="M45" s="483">
        <v>0</v>
      </c>
      <c r="N45" s="483">
        <v>0</v>
      </c>
      <c r="O45" s="443">
        <v>0</v>
      </c>
      <c r="P45" s="443">
        <v>0</v>
      </c>
      <c r="Q45" s="443">
        <v>0</v>
      </c>
      <c r="R45" s="443">
        <v>0</v>
      </c>
      <c r="S45" s="443">
        <v>0</v>
      </c>
      <c r="T45" s="443">
        <v>0</v>
      </c>
      <c r="U45" s="443">
        <v>10493</v>
      </c>
      <c r="V45" s="443">
        <v>10493</v>
      </c>
      <c r="W45" s="443">
        <v>0</v>
      </c>
      <c r="X45" s="443">
        <v>0</v>
      </c>
      <c r="Y45" s="483">
        <v>0</v>
      </c>
      <c r="Z45" s="483">
        <v>0</v>
      </c>
      <c r="AA45" s="443">
        <v>0</v>
      </c>
      <c r="AB45" s="443">
        <v>0</v>
      </c>
      <c r="AC45" s="443">
        <v>0</v>
      </c>
      <c r="AD45" s="443">
        <v>0</v>
      </c>
      <c r="AE45" s="443">
        <v>0</v>
      </c>
      <c r="AF45" s="443">
        <v>0</v>
      </c>
      <c r="AG45" s="443">
        <v>197030</v>
      </c>
      <c r="AH45" s="443">
        <v>135000</v>
      </c>
      <c r="AI45" s="443">
        <v>62030</v>
      </c>
      <c r="AJ45" s="483">
        <v>182030</v>
      </c>
      <c r="AK45" s="483">
        <v>0</v>
      </c>
      <c r="AL45" s="483">
        <v>0</v>
      </c>
      <c r="AM45" s="483">
        <v>62500</v>
      </c>
      <c r="AN45" s="443">
        <v>182030</v>
      </c>
      <c r="AO45" s="443">
        <v>62500</v>
      </c>
      <c r="AP45" s="443">
        <v>13664</v>
      </c>
      <c r="AQ45" s="443">
        <v>2800</v>
      </c>
      <c r="AR45" s="443">
        <v>10864</v>
      </c>
      <c r="AS45" s="483">
        <v>13786</v>
      </c>
      <c r="AT45" s="483">
        <v>0</v>
      </c>
      <c r="AU45" s="483">
        <v>0</v>
      </c>
      <c r="AV45" s="483">
        <v>2186</v>
      </c>
      <c r="AW45" s="443">
        <v>13786</v>
      </c>
      <c r="AX45" s="443">
        <v>2186</v>
      </c>
      <c r="AY45" s="443">
        <v>0</v>
      </c>
      <c r="AZ45" s="504">
        <v>0</v>
      </c>
      <c r="BA45" s="504">
        <v>0</v>
      </c>
      <c r="BB45" s="444">
        <v>0</v>
      </c>
      <c r="BC45" s="517">
        <v>0</v>
      </c>
      <c r="BD45" s="540">
        <v>101457</v>
      </c>
      <c r="BE45" s="651">
        <v>140480</v>
      </c>
      <c r="BF45" s="651">
        <v>13385</v>
      </c>
      <c r="BG45" s="540">
        <v>1749</v>
      </c>
    </row>
    <row r="46" spans="1:59" ht="13.5" thickTop="1" x14ac:dyDescent="0.2">
      <c r="A46" s="609" t="s">
        <v>569</v>
      </c>
      <c r="B46" t="s">
        <v>484</v>
      </c>
      <c r="C46" t="s">
        <v>570</v>
      </c>
      <c r="D46" s="439">
        <v>1343</v>
      </c>
      <c r="E46" s="440">
        <v>0</v>
      </c>
      <c r="F46" s="440">
        <v>0</v>
      </c>
      <c r="G46" s="440">
        <v>0</v>
      </c>
      <c r="H46" s="440">
        <v>0</v>
      </c>
      <c r="I46" s="440">
        <v>33096</v>
      </c>
      <c r="J46" s="440">
        <v>33096</v>
      </c>
      <c r="K46" s="440">
        <v>0</v>
      </c>
      <c r="L46" s="440">
        <v>8204</v>
      </c>
      <c r="M46" s="482">
        <v>0</v>
      </c>
      <c r="N46" s="482">
        <v>70</v>
      </c>
      <c r="O46" s="440">
        <v>0</v>
      </c>
      <c r="P46" s="440">
        <v>0</v>
      </c>
      <c r="Q46" s="440">
        <v>8274</v>
      </c>
      <c r="R46" s="440">
        <v>8204</v>
      </c>
      <c r="S46" s="440">
        <v>70</v>
      </c>
      <c r="T46" s="440">
        <v>0</v>
      </c>
      <c r="U46" s="440">
        <v>1182</v>
      </c>
      <c r="V46" s="440">
        <v>438</v>
      </c>
      <c r="W46" s="440">
        <v>744</v>
      </c>
      <c r="X46" s="440">
        <v>293</v>
      </c>
      <c r="Y46" s="482">
        <v>0</v>
      </c>
      <c r="Z46" s="482">
        <v>3</v>
      </c>
      <c r="AA46" s="440">
        <v>0</v>
      </c>
      <c r="AB46" s="440">
        <v>0</v>
      </c>
      <c r="AC46" s="440">
        <v>1040</v>
      </c>
      <c r="AD46" s="440">
        <v>0</v>
      </c>
      <c r="AE46" s="440">
        <v>329</v>
      </c>
      <c r="AF46" s="440">
        <v>711</v>
      </c>
      <c r="AG46" s="440">
        <v>29050</v>
      </c>
      <c r="AH46" s="440">
        <v>29050</v>
      </c>
      <c r="AI46" s="440">
        <v>0</v>
      </c>
      <c r="AJ46" s="482">
        <v>13750</v>
      </c>
      <c r="AK46" s="482">
        <v>0</v>
      </c>
      <c r="AL46" s="482">
        <v>0</v>
      </c>
      <c r="AM46" s="482">
        <v>14530</v>
      </c>
      <c r="AN46" s="440">
        <v>13750</v>
      </c>
      <c r="AO46" s="440">
        <v>14530</v>
      </c>
      <c r="AP46" s="440">
        <v>1759</v>
      </c>
      <c r="AQ46" s="440">
        <v>1759</v>
      </c>
      <c r="AR46" s="440">
        <v>0</v>
      </c>
      <c r="AS46" s="482">
        <v>439</v>
      </c>
      <c r="AT46" s="482">
        <v>0</v>
      </c>
      <c r="AU46" s="482">
        <v>0</v>
      </c>
      <c r="AV46" s="482">
        <v>563</v>
      </c>
      <c r="AW46" s="440">
        <v>439</v>
      </c>
      <c r="AX46" s="440">
        <v>563</v>
      </c>
      <c r="AY46" s="440">
        <v>0</v>
      </c>
      <c r="AZ46" s="503">
        <v>0</v>
      </c>
      <c r="BA46" s="503">
        <v>0</v>
      </c>
      <c r="BB46" s="441">
        <v>0</v>
      </c>
      <c r="BC46" s="200">
        <v>0</v>
      </c>
      <c r="BD46" s="539">
        <v>24967</v>
      </c>
      <c r="BE46" s="650">
        <v>19660</v>
      </c>
      <c r="BF46" s="650">
        <v>1844</v>
      </c>
      <c r="BG46" s="539">
        <v>789</v>
      </c>
    </row>
    <row r="47" spans="1:59" ht="13.5" thickTop="1" x14ac:dyDescent="0.2">
      <c r="A47" s="609" t="s">
        <v>571</v>
      </c>
      <c r="B47" t="s">
        <v>484</v>
      </c>
      <c r="C47" t="s">
        <v>572</v>
      </c>
      <c r="D47" s="442">
        <v>1345</v>
      </c>
      <c r="E47" s="443">
        <v>0</v>
      </c>
      <c r="F47" s="443">
        <v>0</v>
      </c>
      <c r="G47" s="443">
        <v>0</v>
      </c>
      <c r="H47" s="443">
        <v>0</v>
      </c>
      <c r="I47" s="443">
        <v>140896</v>
      </c>
      <c r="J47" s="443">
        <v>140896</v>
      </c>
      <c r="K47" s="443">
        <v>0</v>
      </c>
      <c r="L47" s="443">
        <v>31724</v>
      </c>
      <c r="M47" s="483">
        <v>0</v>
      </c>
      <c r="N47" s="483">
        <v>8330</v>
      </c>
      <c r="O47" s="443">
        <v>0</v>
      </c>
      <c r="P47" s="443">
        <v>0</v>
      </c>
      <c r="Q47" s="443">
        <v>40054</v>
      </c>
      <c r="R47" s="443">
        <v>31724</v>
      </c>
      <c r="S47" s="443">
        <v>8330</v>
      </c>
      <c r="T47" s="443">
        <v>0</v>
      </c>
      <c r="U47" s="443">
        <v>5032</v>
      </c>
      <c r="V47" s="443">
        <v>5032</v>
      </c>
      <c r="W47" s="443">
        <v>0</v>
      </c>
      <c r="X47" s="443">
        <v>1133</v>
      </c>
      <c r="Y47" s="483">
        <v>0</v>
      </c>
      <c r="Z47" s="483">
        <v>298</v>
      </c>
      <c r="AA47" s="443">
        <v>0</v>
      </c>
      <c r="AB47" s="443">
        <v>0</v>
      </c>
      <c r="AC47" s="443">
        <v>1431</v>
      </c>
      <c r="AD47" s="443">
        <v>99</v>
      </c>
      <c r="AE47" s="443">
        <v>1332</v>
      </c>
      <c r="AF47" s="443">
        <v>0</v>
      </c>
      <c r="AG47" s="443">
        <v>109030</v>
      </c>
      <c r="AH47" s="443">
        <v>65000</v>
      </c>
      <c r="AI47" s="443">
        <v>44030</v>
      </c>
      <c r="AJ47" s="483">
        <v>82380</v>
      </c>
      <c r="AK47" s="483">
        <v>0</v>
      </c>
      <c r="AL47" s="483">
        <v>0</v>
      </c>
      <c r="AM47" s="483">
        <v>48830</v>
      </c>
      <c r="AN47" s="443">
        <v>82380</v>
      </c>
      <c r="AO47" s="443">
        <v>48830</v>
      </c>
      <c r="AP47" s="443">
        <v>6937</v>
      </c>
      <c r="AQ47" s="443">
        <v>2000</v>
      </c>
      <c r="AR47" s="443">
        <v>4937</v>
      </c>
      <c r="AS47" s="483">
        <v>5773</v>
      </c>
      <c r="AT47" s="483">
        <v>0</v>
      </c>
      <c r="AU47" s="483">
        <v>0</v>
      </c>
      <c r="AV47" s="483">
        <v>2221</v>
      </c>
      <c r="AW47" s="443">
        <v>5773</v>
      </c>
      <c r="AX47" s="443">
        <v>2221</v>
      </c>
      <c r="AY47" s="443">
        <v>0</v>
      </c>
      <c r="AZ47" s="504">
        <v>0</v>
      </c>
      <c r="BA47" s="504">
        <v>0</v>
      </c>
      <c r="BB47" s="444">
        <v>0</v>
      </c>
      <c r="BC47" s="517">
        <v>0</v>
      </c>
      <c r="BD47" s="540">
        <v>68203</v>
      </c>
      <c r="BE47" s="651">
        <v>82960</v>
      </c>
      <c r="BF47" s="651">
        <v>7722</v>
      </c>
      <c r="BG47" s="540">
        <v>1269</v>
      </c>
    </row>
    <row r="48" spans="1:59" ht="13.5" thickTop="1" x14ac:dyDescent="0.2">
      <c r="A48" s="609" t="s">
        <v>573</v>
      </c>
      <c r="B48" t="s">
        <v>484</v>
      </c>
      <c r="C48" t="s">
        <v>574</v>
      </c>
      <c r="D48" s="439">
        <v>1346</v>
      </c>
      <c r="E48" s="440">
        <v>0</v>
      </c>
      <c r="F48" s="440">
        <v>0</v>
      </c>
      <c r="G48" s="440">
        <v>0</v>
      </c>
      <c r="H48" s="440">
        <v>0</v>
      </c>
      <c r="I48" s="440">
        <v>125272</v>
      </c>
      <c r="J48" s="440">
        <v>125272</v>
      </c>
      <c r="K48" s="440">
        <v>0</v>
      </c>
      <c r="L48" s="440">
        <v>41888</v>
      </c>
      <c r="M48" s="482">
        <v>0</v>
      </c>
      <c r="N48" s="482">
        <v>0</v>
      </c>
      <c r="O48" s="440">
        <v>0</v>
      </c>
      <c r="P48" s="440">
        <v>0</v>
      </c>
      <c r="Q48" s="440">
        <v>41888</v>
      </c>
      <c r="R48" s="440">
        <v>41888</v>
      </c>
      <c r="S48" s="440">
        <v>0</v>
      </c>
      <c r="T48" s="440">
        <v>0</v>
      </c>
      <c r="U48" s="440">
        <v>4474</v>
      </c>
      <c r="V48" s="440">
        <v>4474</v>
      </c>
      <c r="W48" s="440">
        <v>0</v>
      </c>
      <c r="X48" s="440">
        <v>1496</v>
      </c>
      <c r="Y48" s="482">
        <v>0</v>
      </c>
      <c r="Z48" s="482">
        <v>0</v>
      </c>
      <c r="AA48" s="440">
        <v>0</v>
      </c>
      <c r="AB48" s="440">
        <v>0</v>
      </c>
      <c r="AC48" s="440">
        <v>1496</v>
      </c>
      <c r="AD48" s="440">
        <v>0</v>
      </c>
      <c r="AE48" s="440">
        <v>0</v>
      </c>
      <c r="AF48" s="440">
        <v>1496</v>
      </c>
      <c r="AG48" s="440">
        <v>113670</v>
      </c>
      <c r="AH48" s="440">
        <v>72500</v>
      </c>
      <c r="AI48" s="440">
        <v>41170</v>
      </c>
      <c r="AJ48" s="482">
        <v>68700</v>
      </c>
      <c r="AK48" s="482">
        <v>0</v>
      </c>
      <c r="AL48" s="482">
        <v>0</v>
      </c>
      <c r="AM48" s="482">
        <v>20520</v>
      </c>
      <c r="AN48" s="440">
        <v>68700</v>
      </c>
      <c r="AO48" s="440">
        <v>20520</v>
      </c>
      <c r="AP48" s="440">
        <v>7781</v>
      </c>
      <c r="AQ48" s="440">
        <v>4878</v>
      </c>
      <c r="AR48" s="440">
        <v>2903</v>
      </c>
      <c r="AS48" s="482">
        <v>2626</v>
      </c>
      <c r="AT48" s="482">
        <v>0</v>
      </c>
      <c r="AU48" s="482">
        <v>0</v>
      </c>
      <c r="AV48" s="482">
        <v>125</v>
      </c>
      <c r="AW48" s="440">
        <v>2626</v>
      </c>
      <c r="AX48" s="440">
        <v>125</v>
      </c>
      <c r="AY48" s="440">
        <v>0</v>
      </c>
      <c r="AZ48" s="503">
        <v>0</v>
      </c>
      <c r="BA48" s="503">
        <v>0</v>
      </c>
      <c r="BB48" s="441">
        <v>0</v>
      </c>
      <c r="BC48" s="200">
        <v>0</v>
      </c>
      <c r="BD48" s="539">
        <v>71721</v>
      </c>
      <c r="BE48" s="650">
        <v>80280</v>
      </c>
      <c r="BF48" s="650">
        <v>7674</v>
      </c>
      <c r="BG48" s="539">
        <v>1509</v>
      </c>
    </row>
    <row r="49" spans="1:59" ht="13.5" thickTop="1" x14ac:dyDescent="0.2">
      <c r="A49" s="609" t="s">
        <v>575</v>
      </c>
      <c r="B49" t="s">
        <v>484</v>
      </c>
      <c r="C49" t="s">
        <v>576</v>
      </c>
      <c r="D49" s="442">
        <v>1347</v>
      </c>
      <c r="E49" s="443">
        <v>0</v>
      </c>
      <c r="F49" s="443">
        <v>0</v>
      </c>
      <c r="G49" s="443">
        <v>0</v>
      </c>
      <c r="H49" s="443">
        <v>0</v>
      </c>
      <c r="I49" s="443">
        <v>69440</v>
      </c>
      <c r="J49" s="443">
        <v>69440</v>
      </c>
      <c r="K49" s="443">
        <v>0</v>
      </c>
      <c r="L49" s="443">
        <v>3570</v>
      </c>
      <c r="M49" s="483">
        <v>0</v>
      </c>
      <c r="N49" s="483">
        <v>350</v>
      </c>
      <c r="O49" s="443">
        <v>0</v>
      </c>
      <c r="P49" s="443">
        <v>0</v>
      </c>
      <c r="Q49" s="443">
        <v>3920</v>
      </c>
      <c r="R49" s="443">
        <v>3570</v>
      </c>
      <c r="S49" s="443">
        <v>350</v>
      </c>
      <c r="T49" s="443">
        <v>0</v>
      </c>
      <c r="U49" s="443">
        <v>2480</v>
      </c>
      <c r="V49" s="443">
        <v>2480</v>
      </c>
      <c r="W49" s="443">
        <v>0</v>
      </c>
      <c r="X49" s="443">
        <v>128</v>
      </c>
      <c r="Y49" s="483">
        <v>0</v>
      </c>
      <c r="Z49" s="483">
        <v>12</v>
      </c>
      <c r="AA49" s="443">
        <v>0</v>
      </c>
      <c r="AB49" s="443">
        <v>0</v>
      </c>
      <c r="AC49" s="443">
        <v>140</v>
      </c>
      <c r="AD49" s="443">
        <v>128</v>
      </c>
      <c r="AE49" s="443">
        <v>12</v>
      </c>
      <c r="AF49" s="443">
        <v>0</v>
      </c>
      <c r="AG49" s="443">
        <v>39950</v>
      </c>
      <c r="AH49" s="443">
        <v>35800</v>
      </c>
      <c r="AI49" s="443">
        <v>4150</v>
      </c>
      <c r="AJ49" s="483">
        <v>20100</v>
      </c>
      <c r="AK49" s="483">
        <v>16750</v>
      </c>
      <c r="AL49" s="483">
        <v>0</v>
      </c>
      <c r="AM49" s="483">
        <v>4670</v>
      </c>
      <c r="AN49" s="443">
        <v>33950</v>
      </c>
      <c r="AO49" s="443">
        <v>7570</v>
      </c>
      <c r="AP49" s="443">
        <v>2474</v>
      </c>
      <c r="AQ49" s="443">
        <v>2474</v>
      </c>
      <c r="AR49" s="443">
        <v>0</v>
      </c>
      <c r="AS49" s="483">
        <v>320</v>
      </c>
      <c r="AT49" s="483">
        <v>0</v>
      </c>
      <c r="AU49" s="483">
        <v>0</v>
      </c>
      <c r="AV49" s="483">
        <v>321</v>
      </c>
      <c r="AW49" s="443">
        <v>320</v>
      </c>
      <c r="AX49" s="443">
        <v>321</v>
      </c>
      <c r="AY49" s="443">
        <v>0</v>
      </c>
      <c r="AZ49" s="504">
        <v>0</v>
      </c>
      <c r="BA49" s="504">
        <v>0</v>
      </c>
      <c r="BB49" s="444">
        <v>0</v>
      </c>
      <c r="BC49" s="517">
        <v>0</v>
      </c>
      <c r="BD49" s="540">
        <v>33057</v>
      </c>
      <c r="BE49" s="651">
        <v>32090</v>
      </c>
      <c r="BF49" s="651">
        <v>2966</v>
      </c>
      <c r="BG49" s="540">
        <v>1029</v>
      </c>
    </row>
    <row r="50" spans="1:59" ht="13.5" thickTop="1" x14ac:dyDescent="0.2">
      <c r="A50" s="609" t="s">
        <v>577</v>
      </c>
      <c r="B50" t="s">
        <v>484</v>
      </c>
      <c r="C50" t="s">
        <v>578</v>
      </c>
      <c r="D50" s="439">
        <v>1361</v>
      </c>
      <c r="E50" s="440">
        <v>0</v>
      </c>
      <c r="F50" s="440">
        <v>0</v>
      </c>
      <c r="G50" s="440">
        <v>0</v>
      </c>
      <c r="H50" s="440">
        <v>0</v>
      </c>
      <c r="I50" s="440">
        <v>104580</v>
      </c>
      <c r="J50" s="440">
        <v>104580</v>
      </c>
      <c r="K50" s="440">
        <v>0</v>
      </c>
      <c r="L50" s="440">
        <v>0</v>
      </c>
      <c r="M50" s="482">
        <v>0</v>
      </c>
      <c r="N50" s="482">
        <v>0</v>
      </c>
      <c r="O50" s="440">
        <v>0</v>
      </c>
      <c r="P50" s="440">
        <v>0</v>
      </c>
      <c r="Q50" s="440">
        <v>0</v>
      </c>
      <c r="R50" s="440">
        <v>0</v>
      </c>
      <c r="S50" s="440">
        <v>0</v>
      </c>
      <c r="T50" s="440">
        <v>0</v>
      </c>
      <c r="U50" s="440">
        <v>3735</v>
      </c>
      <c r="V50" s="440">
        <v>2763</v>
      </c>
      <c r="W50" s="440">
        <v>972</v>
      </c>
      <c r="X50" s="440">
        <v>0</v>
      </c>
      <c r="Y50" s="482">
        <v>0</v>
      </c>
      <c r="Z50" s="482">
        <v>0</v>
      </c>
      <c r="AA50" s="440">
        <v>0</v>
      </c>
      <c r="AB50" s="440">
        <v>0</v>
      </c>
      <c r="AC50" s="440">
        <v>972</v>
      </c>
      <c r="AD50" s="440">
        <v>0</v>
      </c>
      <c r="AE50" s="440">
        <v>0</v>
      </c>
      <c r="AF50" s="440">
        <v>972</v>
      </c>
      <c r="AG50" s="440">
        <v>49830</v>
      </c>
      <c r="AH50" s="440">
        <v>20500</v>
      </c>
      <c r="AI50" s="440">
        <v>29330</v>
      </c>
      <c r="AJ50" s="482">
        <v>40260</v>
      </c>
      <c r="AK50" s="482">
        <v>350</v>
      </c>
      <c r="AL50" s="482">
        <v>0</v>
      </c>
      <c r="AM50" s="482">
        <v>10810</v>
      </c>
      <c r="AN50" s="440">
        <v>40610</v>
      </c>
      <c r="AO50" s="440">
        <v>10810</v>
      </c>
      <c r="AP50" s="440">
        <v>3471</v>
      </c>
      <c r="AQ50" s="440">
        <v>1051</v>
      </c>
      <c r="AR50" s="440">
        <v>2420</v>
      </c>
      <c r="AS50" s="482">
        <v>2215</v>
      </c>
      <c r="AT50" s="482">
        <v>0</v>
      </c>
      <c r="AU50" s="482">
        <v>0</v>
      </c>
      <c r="AV50" s="482">
        <v>541</v>
      </c>
      <c r="AW50" s="440">
        <v>2215</v>
      </c>
      <c r="AX50" s="440">
        <v>541</v>
      </c>
      <c r="AY50" s="440">
        <v>0</v>
      </c>
      <c r="AZ50" s="503">
        <v>0</v>
      </c>
      <c r="BA50" s="503">
        <v>0</v>
      </c>
      <c r="BB50" s="441">
        <v>0</v>
      </c>
      <c r="BC50" s="200">
        <v>0</v>
      </c>
      <c r="BD50" s="539">
        <v>42106</v>
      </c>
      <c r="BE50" s="650">
        <v>45160</v>
      </c>
      <c r="BF50" s="650">
        <v>4195</v>
      </c>
      <c r="BG50" s="539">
        <v>1029</v>
      </c>
    </row>
    <row r="51" spans="1:59" ht="13.5" thickTop="1" x14ac:dyDescent="0.2">
      <c r="A51" s="609" t="s">
        <v>579</v>
      </c>
      <c r="B51" t="s">
        <v>484</v>
      </c>
      <c r="C51" t="s">
        <v>580</v>
      </c>
      <c r="D51" s="442">
        <v>1362</v>
      </c>
      <c r="E51" s="443">
        <v>0</v>
      </c>
      <c r="F51" s="443">
        <v>0</v>
      </c>
      <c r="G51" s="443">
        <v>0</v>
      </c>
      <c r="H51" s="443">
        <v>0</v>
      </c>
      <c r="I51" s="443">
        <v>69930</v>
      </c>
      <c r="J51" s="443">
        <v>69930</v>
      </c>
      <c r="K51" s="443">
        <v>0</v>
      </c>
      <c r="L51" s="443">
        <v>0</v>
      </c>
      <c r="M51" s="483">
        <v>0</v>
      </c>
      <c r="N51" s="483">
        <v>0</v>
      </c>
      <c r="O51" s="443">
        <v>0</v>
      </c>
      <c r="P51" s="443">
        <v>0</v>
      </c>
      <c r="Q51" s="443">
        <v>0</v>
      </c>
      <c r="R51" s="443">
        <v>0</v>
      </c>
      <c r="S51" s="443">
        <v>0</v>
      </c>
      <c r="T51" s="443">
        <v>0</v>
      </c>
      <c r="U51" s="443">
        <v>2498</v>
      </c>
      <c r="V51" s="443">
        <v>1771</v>
      </c>
      <c r="W51" s="443">
        <v>727</v>
      </c>
      <c r="X51" s="443">
        <v>0</v>
      </c>
      <c r="Y51" s="483">
        <v>0</v>
      </c>
      <c r="Z51" s="483">
        <v>0</v>
      </c>
      <c r="AA51" s="443">
        <v>0</v>
      </c>
      <c r="AB51" s="443">
        <v>0</v>
      </c>
      <c r="AC51" s="443">
        <v>727</v>
      </c>
      <c r="AD51" s="443">
        <v>0</v>
      </c>
      <c r="AE51" s="443">
        <v>0</v>
      </c>
      <c r="AF51" s="443">
        <v>727</v>
      </c>
      <c r="AG51" s="443">
        <v>30580</v>
      </c>
      <c r="AH51" s="443">
        <v>19550</v>
      </c>
      <c r="AI51" s="443">
        <v>11030</v>
      </c>
      <c r="AJ51" s="483">
        <v>24230</v>
      </c>
      <c r="AK51" s="483">
        <v>0</v>
      </c>
      <c r="AL51" s="483">
        <v>0</v>
      </c>
      <c r="AM51" s="483">
        <v>4240</v>
      </c>
      <c r="AN51" s="443">
        <v>24230</v>
      </c>
      <c r="AO51" s="443">
        <v>4240</v>
      </c>
      <c r="AP51" s="443">
        <v>2055</v>
      </c>
      <c r="AQ51" s="443">
        <v>474</v>
      </c>
      <c r="AR51" s="443">
        <v>1581</v>
      </c>
      <c r="AS51" s="483">
        <v>1769</v>
      </c>
      <c r="AT51" s="483">
        <v>0</v>
      </c>
      <c r="AU51" s="483">
        <v>0</v>
      </c>
      <c r="AV51" s="483">
        <v>171</v>
      </c>
      <c r="AW51" s="443">
        <v>1769</v>
      </c>
      <c r="AX51" s="443">
        <v>171</v>
      </c>
      <c r="AY51" s="443">
        <v>0</v>
      </c>
      <c r="AZ51" s="504">
        <v>0</v>
      </c>
      <c r="BA51" s="504">
        <v>0</v>
      </c>
      <c r="BB51" s="444">
        <v>0</v>
      </c>
      <c r="BC51" s="517">
        <v>0</v>
      </c>
      <c r="BD51" s="540">
        <v>29122</v>
      </c>
      <c r="BE51" s="651">
        <v>29550</v>
      </c>
      <c r="BF51" s="651">
        <v>2708</v>
      </c>
      <c r="BG51" s="540">
        <v>1029</v>
      </c>
    </row>
    <row r="52" spans="1:59" ht="13.5" thickTop="1" x14ac:dyDescent="0.2">
      <c r="A52" s="609" t="s">
        <v>581</v>
      </c>
      <c r="B52" t="s">
        <v>484</v>
      </c>
      <c r="C52" t="s">
        <v>582</v>
      </c>
      <c r="D52" s="439">
        <v>1363</v>
      </c>
      <c r="E52" s="440">
        <v>0</v>
      </c>
      <c r="F52" s="440">
        <v>0</v>
      </c>
      <c r="G52" s="440">
        <v>0</v>
      </c>
      <c r="H52" s="440">
        <v>0</v>
      </c>
      <c r="I52" s="440">
        <v>40180</v>
      </c>
      <c r="J52" s="440">
        <v>40180</v>
      </c>
      <c r="K52" s="440">
        <v>0</v>
      </c>
      <c r="L52" s="440">
        <v>0</v>
      </c>
      <c r="M52" s="482">
        <v>0</v>
      </c>
      <c r="N52" s="482">
        <v>0</v>
      </c>
      <c r="O52" s="440">
        <v>0</v>
      </c>
      <c r="P52" s="440">
        <v>0</v>
      </c>
      <c r="Q52" s="440">
        <v>0</v>
      </c>
      <c r="R52" s="440">
        <v>0</v>
      </c>
      <c r="S52" s="440">
        <v>0</v>
      </c>
      <c r="T52" s="440">
        <v>0</v>
      </c>
      <c r="U52" s="440">
        <v>1435</v>
      </c>
      <c r="V52" s="440">
        <v>442</v>
      </c>
      <c r="W52" s="440">
        <v>993</v>
      </c>
      <c r="X52" s="440">
        <v>0</v>
      </c>
      <c r="Y52" s="482">
        <v>0</v>
      </c>
      <c r="Z52" s="482">
        <v>0</v>
      </c>
      <c r="AA52" s="440">
        <v>0</v>
      </c>
      <c r="AB52" s="440">
        <v>0</v>
      </c>
      <c r="AC52" s="440">
        <v>403</v>
      </c>
      <c r="AD52" s="440">
        <v>0</v>
      </c>
      <c r="AE52" s="440">
        <v>0</v>
      </c>
      <c r="AF52" s="440">
        <v>403</v>
      </c>
      <c r="AG52" s="440">
        <v>26150</v>
      </c>
      <c r="AH52" s="440">
        <v>22000</v>
      </c>
      <c r="AI52" s="440">
        <v>4150</v>
      </c>
      <c r="AJ52" s="482">
        <v>15750</v>
      </c>
      <c r="AK52" s="482">
        <v>0</v>
      </c>
      <c r="AL52" s="482">
        <v>0</v>
      </c>
      <c r="AM52" s="482">
        <v>0</v>
      </c>
      <c r="AN52" s="440">
        <v>15750</v>
      </c>
      <c r="AO52" s="440">
        <v>0</v>
      </c>
      <c r="AP52" s="440">
        <v>1709</v>
      </c>
      <c r="AQ52" s="440">
        <v>1079</v>
      </c>
      <c r="AR52" s="440">
        <v>630</v>
      </c>
      <c r="AS52" s="482">
        <v>791</v>
      </c>
      <c r="AT52" s="482">
        <v>0</v>
      </c>
      <c r="AU52" s="482">
        <v>0</v>
      </c>
      <c r="AV52" s="482">
        <v>0</v>
      </c>
      <c r="AW52" s="440">
        <v>791</v>
      </c>
      <c r="AX52" s="440">
        <v>0</v>
      </c>
      <c r="AY52" s="440">
        <v>0</v>
      </c>
      <c r="AZ52" s="503">
        <v>0</v>
      </c>
      <c r="BA52" s="503">
        <v>0</v>
      </c>
      <c r="BB52" s="441">
        <v>0</v>
      </c>
      <c r="BC52" s="200">
        <v>0</v>
      </c>
      <c r="BD52" s="539">
        <v>26132</v>
      </c>
      <c r="BE52" s="650">
        <v>18130</v>
      </c>
      <c r="BF52" s="650">
        <v>1710</v>
      </c>
      <c r="BG52" s="539">
        <v>789</v>
      </c>
    </row>
    <row r="53" spans="1:59" ht="13.5" thickTop="1" x14ac:dyDescent="0.2">
      <c r="A53" s="609" t="s">
        <v>583</v>
      </c>
      <c r="B53" t="s">
        <v>484</v>
      </c>
      <c r="C53" t="s">
        <v>584</v>
      </c>
      <c r="D53" s="442">
        <v>1364</v>
      </c>
      <c r="E53" s="443">
        <v>0</v>
      </c>
      <c r="F53" s="443">
        <v>0</v>
      </c>
      <c r="G53" s="443">
        <v>0</v>
      </c>
      <c r="H53" s="443">
        <v>0</v>
      </c>
      <c r="I53" s="443">
        <v>37184</v>
      </c>
      <c r="J53" s="443">
        <v>37184</v>
      </c>
      <c r="K53" s="443">
        <v>0</v>
      </c>
      <c r="L53" s="443">
        <v>9436</v>
      </c>
      <c r="M53" s="483">
        <v>0</v>
      </c>
      <c r="N53" s="483">
        <v>0</v>
      </c>
      <c r="O53" s="443">
        <v>0</v>
      </c>
      <c r="P53" s="443">
        <v>0</v>
      </c>
      <c r="Q53" s="443">
        <v>9436</v>
      </c>
      <c r="R53" s="443">
        <v>9436</v>
      </c>
      <c r="S53" s="443">
        <v>0</v>
      </c>
      <c r="T53" s="443">
        <v>0</v>
      </c>
      <c r="U53" s="443">
        <v>1328</v>
      </c>
      <c r="V53" s="443">
        <v>1328</v>
      </c>
      <c r="W53" s="443">
        <v>0</v>
      </c>
      <c r="X53" s="443">
        <v>337</v>
      </c>
      <c r="Y53" s="483">
        <v>0</v>
      </c>
      <c r="Z53" s="483">
        <v>0</v>
      </c>
      <c r="AA53" s="443">
        <v>0</v>
      </c>
      <c r="AB53" s="443">
        <v>0</v>
      </c>
      <c r="AC53" s="443">
        <v>337</v>
      </c>
      <c r="AD53" s="443">
        <v>0</v>
      </c>
      <c r="AE53" s="443">
        <v>0</v>
      </c>
      <c r="AF53" s="443">
        <v>337</v>
      </c>
      <c r="AG53" s="443">
        <v>23330</v>
      </c>
      <c r="AH53" s="443">
        <v>16000</v>
      </c>
      <c r="AI53" s="443">
        <v>7330</v>
      </c>
      <c r="AJ53" s="483">
        <v>16970</v>
      </c>
      <c r="AK53" s="483">
        <v>0</v>
      </c>
      <c r="AL53" s="483">
        <v>0</v>
      </c>
      <c r="AM53" s="483">
        <v>8210</v>
      </c>
      <c r="AN53" s="443">
        <v>13100</v>
      </c>
      <c r="AO53" s="443">
        <v>12080</v>
      </c>
      <c r="AP53" s="443">
        <v>1556</v>
      </c>
      <c r="AQ53" s="443">
        <v>190</v>
      </c>
      <c r="AR53" s="443">
        <v>1366</v>
      </c>
      <c r="AS53" s="483">
        <v>1514</v>
      </c>
      <c r="AT53" s="483">
        <v>0</v>
      </c>
      <c r="AU53" s="483">
        <v>0</v>
      </c>
      <c r="AV53" s="483">
        <v>467</v>
      </c>
      <c r="AW53" s="443">
        <v>1514</v>
      </c>
      <c r="AX53" s="443">
        <v>467</v>
      </c>
      <c r="AY53" s="443">
        <v>0</v>
      </c>
      <c r="AZ53" s="504">
        <v>0</v>
      </c>
      <c r="BA53" s="504">
        <v>0</v>
      </c>
      <c r="BB53" s="444">
        <v>0</v>
      </c>
      <c r="BC53" s="517">
        <v>0</v>
      </c>
      <c r="BD53" s="540">
        <v>25016</v>
      </c>
      <c r="BE53" s="651">
        <v>20595</v>
      </c>
      <c r="BF53" s="651">
        <v>1895</v>
      </c>
      <c r="BG53" s="540">
        <v>789</v>
      </c>
    </row>
    <row r="54" spans="1:59" ht="13.5" thickTop="1" x14ac:dyDescent="0.2">
      <c r="A54" s="609" t="s">
        <v>585</v>
      </c>
      <c r="B54" t="s">
        <v>484</v>
      </c>
      <c r="C54" t="s">
        <v>586</v>
      </c>
      <c r="D54" s="439">
        <v>1367</v>
      </c>
      <c r="E54" s="440">
        <v>16252</v>
      </c>
      <c r="F54" s="440">
        <v>0</v>
      </c>
      <c r="G54" s="440">
        <v>16252</v>
      </c>
      <c r="H54" s="440">
        <v>0</v>
      </c>
      <c r="I54" s="440">
        <v>29890</v>
      </c>
      <c r="J54" s="440">
        <v>28140</v>
      </c>
      <c r="K54" s="440">
        <v>1750</v>
      </c>
      <c r="L54" s="440">
        <v>0</v>
      </c>
      <c r="M54" s="482">
        <v>0</v>
      </c>
      <c r="N54" s="482">
        <v>0</v>
      </c>
      <c r="O54" s="440">
        <v>0</v>
      </c>
      <c r="P54" s="440">
        <v>0</v>
      </c>
      <c r="Q54" s="440">
        <v>0</v>
      </c>
      <c r="R54" s="440">
        <v>0</v>
      </c>
      <c r="S54" s="440">
        <v>0</v>
      </c>
      <c r="T54" s="440">
        <v>0</v>
      </c>
      <c r="U54" s="440">
        <v>1068</v>
      </c>
      <c r="V54" s="440">
        <v>854</v>
      </c>
      <c r="W54" s="440">
        <v>214</v>
      </c>
      <c r="X54" s="440">
        <v>0</v>
      </c>
      <c r="Y54" s="482">
        <v>0</v>
      </c>
      <c r="Z54" s="482">
        <v>0</v>
      </c>
      <c r="AA54" s="440">
        <v>0</v>
      </c>
      <c r="AB54" s="440">
        <v>0</v>
      </c>
      <c r="AC54" s="440">
        <v>214</v>
      </c>
      <c r="AD54" s="440">
        <v>0</v>
      </c>
      <c r="AE54" s="440">
        <v>0</v>
      </c>
      <c r="AF54" s="440">
        <v>214</v>
      </c>
      <c r="AG54" s="440">
        <v>17150</v>
      </c>
      <c r="AH54" s="440">
        <v>8350</v>
      </c>
      <c r="AI54" s="440">
        <v>8800</v>
      </c>
      <c r="AJ54" s="482">
        <v>16130</v>
      </c>
      <c r="AK54" s="482">
        <v>500</v>
      </c>
      <c r="AL54" s="482">
        <v>0</v>
      </c>
      <c r="AM54" s="482">
        <v>0</v>
      </c>
      <c r="AN54" s="440">
        <v>14800</v>
      </c>
      <c r="AO54" s="440">
        <v>0</v>
      </c>
      <c r="AP54" s="440">
        <v>1227</v>
      </c>
      <c r="AQ54" s="440">
        <v>236</v>
      </c>
      <c r="AR54" s="440">
        <v>991</v>
      </c>
      <c r="AS54" s="482">
        <v>1064</v>
      </c>
      <c r="AT54" s="482">
        <v>0</v>
      </c>
      <c r="AU54" s="482">
        <v>0</v>
      </c>
      <c r="AV54" s="482">
        <v>0</v>
      </c>
      <c r="AW54" s="440">
        <v>1064</v>
      </c>
      <c r="AX54" s="440">
        <v>0</v>
      </c>
      <c r="AY54" s="440">
        <v>0</v>
      </c>
      <c r="AZ54" s="503">
        <v>0</v>
      </c>
      <c r="BA54" s="503">
        <v>0</v>
      </c>
      <c r="BB54" s="441">
        <v>0</v>
      </c>
      <c r="BC54" s="200">
        <v>0</v>
      </c>
      <c r="BD54" s="539">
        <v>19780</v>
      </c>
      <c r="BE54" s="650">
        <v>13165</v>
      </c>
      <c r="BF54" s="650">
        <v>1258</v>
      </c>
      <c r="BG54" s="539">
        <v>789</v>
      </c>
    </row>
    <row r="55" spans="1:59" ht="13.5" thickTop="1" x14ac:dyDescent="0.2">
      <c r="A55" s="609" t="s">
        <v>587</v>
      </c>
      <c r="B55" t="s">
        <v>484</v>
      </c>
      <c r="C55" t="s">
        <v>588</v>
      </c>
      <c r="D55" s="442">
        <v>1370</v>
      </c>
      <c r="E55" s="443">
        <v>20260</v>
      </c>
      <c r="F55" s="443">
        <v>0</v>
      </c>
      <c r="G55" s="443">
        <v>20260</v>
      </c>
      <c r="H55" s="443">
        <v>0</v>
      </c>
      <c r="I55" s="443">
        <v>44352</v>
      </c>
      <c r="J55" s="443">
        <v>44352</v>
      </c>
      <c r="K55" s="443">
        <v>0</v>
      </c>
      <c r="L55" s="443">
        <v>11158</v>
      </c>
      <c r="M55" s="483">
        <v>0</v>
      </c>
      <c r="N55" s="483">
        <v>0</v>
      </c>
      <c r="O55" s="443">
        <v>0</v>
      </c>
      <c r="P55" s="443">
        <v>0</v>
      </c>
      <c r="Q55" s="443">
        <v>11158</v>
      </c>
      <c r="R55" s="443">
        <v>11158</v>
      </c>
      <c r="S55" s="443">
        <v>0</v>
      </c>
      <c r="T55" s="443">
        <v>0</v>
      </c>
      <c r="U55" s="443">
        <v>1584</v>
      </c>
      <c r="V55" s="443">
        <v>1584</v>
      </c>
      <c r="W55" s="443">
        <v>0</v>
      </c>
      <c r="X55" s="443">
        <v>399</v>
      </c>
      <c r="Y55" s="483">
        <v>0</v>
      </c>
      <c r="Z55" s="483">
        <v>0</v>
      </c>
      <c r="AA55" s="443">
        <v>0</v>
      </c>
      <c r="AB55" s="443">
        <v>0</v>
      </c>
      <c r="AC55" s="443">
        <v>399</v>
      </c>
      <c r="AD55" s="443">
        <v>212</v>
      </c>
      <c r="AE55" s="443">
        <v>0</v>
      </c>
      <c r="AF55" s="443">
        <v>187</v>
      </c>
      <c r="AG55" s="443">
        <v>35830</v>
      </c>
      <c r="AH55" s="443">
        <v>18150</v>
      </c>
      <c r="AI55" s="443">
        <v>17680</v>
      </c>
      <c r="AJ55" s="483">
        <v>26970</v>
      </c>
      <c r="AK55" s="483">
        <v>100</v>
      </c>
      <c r="AL55" s="483">
        <v>0</v>
      </c>
      <c r="AM55" s="483">
        <v>610</v>
      </c>
      <c r="AN55" s="443">
        <v>27070</v>
      </c>
      <c r="AO55" s="443">
        <v>610</v>
      </c>
      <c r="AP55" s="443">
        <v>2412</v>
      </c>
      <c r="AQ55" s="443">
        <v>480</v>
      </c>
      <c r="AR55" s="443">
        <v>1932</v>
      </c>
      <c r="AS55" s="483">
        <v>1937</v>
      </c>
      <c r="AT55" s="483">
        <v>2</v>
      </c>
      <c r="AU55" s="483">
        <v>0</v>
      </c>
      <c r="AV55" s="483">
        <v>0</v>
      </c>
      <c r="AW55" s="443">
        <v>1939</v>
      </c>
      <c r="AX55" s="443">
        <v>0</v>
      </c>
      <c r="AY55" s="443">
        <v>0</v>
      </c>
      <c r="AZ55" s="504">
        <v>0</v>
      </c>
      <c r="BA55" s="504">
        <v>0</v>
      </c>
      <c r="BB55" s="444">
        <v>0</v>
      </c>
      <c r="BC55" s="517">
        <v>0</v>
      </c>
      <c r="BD55" s="540">
        <v>33142</v>
      </c>
      <c r="BE55" s="651">
        <v>25875</v>
      </c>
      <c r="BF55" s="651">
        <v>2441</v>
      </c>
      <c r="BG55" s="540">
        <v>1029</v>
      </c>
    </row>
    <row r="56" spans="1:59" ht="13.5" thickTop="1" x14ac:dyDescent="0.2">
      <c r="A56" s="609" t="s">
        <v>589</v>
      </c>
      <c r="B56" t="s">
        <v>484</v>
      </c>
      <c r="C56" t="s">
        <v>590</v>
      </c>
      <c r="D56" s="439">
        <v>1371</v>
      </c>
      <c r="E56" s="440">
        <v>0</v>
      </c>
      <c r="F56" s="440">
        <v>0</v>
      </c>
      <c r="G56" s="440">
        <v>0</v>
      </c>
      <c r="H56" s="440">
        <v>0</v>
      </c>
      <c r="I56" s="440">
        <v>79856</v>
      </c>
      <c r="J56" s="440">
        <v>79856</v>
      </c>
      <c r="K56" s="440">
        <v>0</v>
      </c>
      <c r="L56" s="440">
        <v>17724</v>
      </c>
      <c r="M56" s="482">
        <v>0</v>
      </c>
      <c r="N56" s="482">
        <v>0</v>
      </c>
      <c r="O56" s="440">
        <v>0</v>
      </c>
      <c r="P56" s="440">
        <v>0</v>
      </c>
      <c r="Q56" s="440">
        <v>17724</v>
      </c>
      <c r="R56" s="440">
        <v>17724</v>
      </c>
      <c r="S56" s="440">
        <v>0</v>
      </c>
      <c r="T56" s="440">
        <v>0</v>
      </c>
      <c r="U56" s="440">
        <v>2852</v>
      </c>
      <c r="V56" s="440">
        <v>2852</v>
      </c>
      <c r="W56" s="440">
        <v>0</v>
      </c>
      <c r="X56" s="440">
        <v>633</v>
      </c>
      <c r="Y56" s="482">
        <v>0</v>
      </c>
      <c r="Z56" s="482">
        <v>0</v>
      </c>
      <c r="AA56" s="440">
        <v>0</v>
      </c>
      <c r="AB56" s="440">
        <v>0</v>
      </c>
      <c r="AC56" s="440">
        <v>633</v>
      </c>
      <c r="AD56" s="440">
        <v>633</v>
      </c>
      <c r="AE56" s="440">
        <v>0</v>
      </c>
      <c r="AF56" s="440">
        <v>0</v>
      </c>
      <c r="AG56" s="440">
        <v>55750</v>
      </c>
      <c r="AH56" s="440">
        <v>40000</v>
      </c>
      <c r="AI56" s="440">
        <v>15750</v>
      </c>
      <c r="AJ56" s="482">
        <v>31780</v>
      </c>
      <c r="AK56" s="482">
        <v>0</v>
      </c>
      <c r="AL56" s="482">
        <v>0</v>
      </c>
      <c r="AM56" s="482">
        <v>12670</v>
      </c>
      <c r="AN56" s="440">
        <v>31780</v>
      </c>
      <c r="AO56" s="440">
        <v>12670</v>
      </c>
      <c r="AP56" s="440">
        <v>3497</v>
      </c>
      <c r="AQ56" s="440">
        <v>2430</v>
      </c>
      <c r="AR56" s="440">
        <v>1067</v>
      </c>
      <c r="AS56" s="482">
        <v>1255</v>
      </c>
      <c r="AT56" s="482">
        <v>0</v>
      </c>
      <c r="AU56" s="482">
        <v>0</v>
      </c>
      <c r="AV56" s="482">
        <v>341</v>
      </c>
      <c r="AW56" s="440">
        <v>1067</v>
      </c>
      <c r="AX56" s="440">
        <v>529</v>
      </c>
      <c r="AY56" s="440">
        <v>0</v>
      </c>
      <c r="AZ56" s="503">
        <v>0</v>
      </c>
      <c r="BA56" s="503">
        <v>0</v>
      </c>
      <c r="BB56" s="441">
        <v>0</v>
      </c>
      <c r="BC56" s="200">
        <v>0</v>
      </c>
      <c r="BD56" s="539">
        <v>45691</v>
      </c>
      <c r="BE56" s="650">
        <v>42365</v>
      </c>
      <c r="BF56" s="650">
        <v>3939</v>
      </c>
      <c r="BG56" s="539">
        <v>1029</v>
      </c>
    </row>
    <row r="57" spans="1:59" ht="13.5" thickTop="1" x14ac:dyDescent="0.2">
      <c r="A57" s="609" t="s">
        <v>591</v>
      </c>
      <c r="B57" t="s">
        <v>484</v>
      </c>
      <c r="C57" t="s">
        <v>592</v>
      </c>
      <c r="D57" s="442">
        <v>1391</v>
      </c>
      <c r="E57" s="443">
        <v>8909</v>
      </c>
      <c r="F57" s="443">
        <v>0</v>
      </c>
      <c r="G57" s="443">
        <v>8909</v>
      </c>
      <c r="H57" s="443">
        <v>0</v>
      </c>
      <c r="I57" s="443">
        <v>24780</v>
      </c>
      <c r="J57" s="443">
        <v>24780</v>
      </c>
      <c r="K57" s="443">
        <v>0</v>
      </c>
      <c r="L57" s="443">
        <v>0</v>
      </c>
      <c r="M57" s="483">
        <v>0</v>
      </c>
      <c r="N57" s="483">
        <v>0</v>
      </c>
      <c r="O57" s="443">
        <v>0</v>
      </c>
      <c r="P57" s="443">
        <v>0</v>
      </c>
      <c r="Q57" s="443">
        <v>0</v>
      </c>
      <c r="R57" s="443">
        <v>0</v>
      </c>
      <c r="S57" s="443">
        <v>0</v>
      </c>
      <c r="T57" s="443">
        <v>0</v>
      </c>
      <c r="U57" s="443">
        <v>885</v>
      </c>
      <c r="V57" s="443">
        <v>708</v>
      </c>
      <c r="W57" s="443">
        <v>177</v>
      </c>
      <c r="X57" s="443">
        <v>0</v>
      </c>
      <c r="Y57" s="483">
        <v>0</v>
      </c>
      <c r="Z57" s="483">
        <v>0</v>
      </c>
      <c r="AA57" s="443">
        <v>0</v>
      </c>
      <c r="AB57" s="443">
        <v>0</v>
      </c>
      <c r="AC57" s="443">
        <v>177</v>
      </c>
      <c r="AD57" s="443">
        <v>0</v>
      </c>
      <c r="AE57" s="443">
        <v>0</v>
      </c>
      <c r="AF57" s="443">
        <v>177</v>
      </c>
      <c r="AG57" s="443">
        <v>8740</v>
      </c>
      <c r="AH57" s="443">
        <v>3850</v>
      </c>
      <c r="AI57" s="443">
        <v>4890</v>
      </c>
      <c r="AJ57" s="483">
        <v>7500</v>
      </c>
      <c r="AK57" s="483">
        <v>0</v>
      </c>
      <c r="AL57" s="483">
        <v>0</v>
      </c>
      <c r="AM57" s="483">
        <v>1490</v>
      </c>
      <c r="AN57" s="443">
        <v>7500</v>
      </c>
      <c r="AO57" s="443">
        <v>1490</v>
      </c>
      <c r="AP57" s="443">
        <v>578</v>
      </c>
      <c r="AQ57" s="443">
        <v>539</v>
      </c>
      <c r="AR57" s="443">
        <v>39</v>
      </c>
      <c r="AS57" s="483">
        <v>25</v>
      </c>
      <c r="AT57" s="483">
        <v>0</v>
      </c>
      <c r="AU57" s="483">
        <v>0</v>
      </c>
      <c r="AV57" s="483">
        <v>109</v>
      </c>
      <c r="AW57" s="443">
        <v>0</v>
      </c>
      <c r="AX57" s="443">
        <v>134</v>
      </c>
      <c r="AY57" s="443">
        <v>0</v>
      </c>
      <c r="AZ57" s="504">
        <v>0</v>
      </c>
      <c r="BA57" s="504">
        <v>0</v>
      </c>
      <c r="BB57" s="444">
        <v>0</v>
      </c>
      <c r="BC57" s="517">
        <v>0</v>
      </c>
      <c r="BD57" s="540">
        <v>12582</v>
      </c>
      <c r="BE57" s="651">
        <v>10175</v>
      </c>
      <c r="BF57" s="540">
        <v>913</v>
      </c>
      <c r="BG57" s="540">
        <v>789</v>
      </c>
    </row>
    <row r="58" spans="1:59" ht="13.5" thickTop="1" x14ac:dyDescent="0.2">
      <c r="A58" s="609" t="s">
        <v>593</v>
      </c>
      <c r="B58" t="s">
        <v>484</v>
      </c>
      <c r="C58" t="s">
        <v>594</v>
      </c>
      <c r="D58" s="439">
        <v>1392</v>
      </c>
      <c r="E58" s="440">
        <v>0</v>
      </c>
      <c r="F58" s="440">
        <v>0</v>
      </c>
      <c r="G58" s="440">
        <v>0</v>
      </c>
      <c r="H58" s="440">
        <v>0</v>
      </c>
      <c r="I58" s="440">
        <v>47040</v>
      </c>
      <c r="J58" s="440">
        <v>47040</v>
      </c>
      <c r="K58" s="440">
        <v>0</v>
      </c>
      <c r="L58" s="440">
        <v>840</v>
      </c>
      <c r="M58" s="482">
        <v>0</v>
      </c>
      <c r="N58" s="482">
        <v>0</v>
      </c>
      <c r="O58" s="440">
        <v>0</v>
      </c>
      <c r="P58" s="440">
        <v>0</v>
      </c>
      <c r="Q58" s="440">
        <v>840</v>
      </c>
      <c r="R58" s="440">
        <v>840</v>
      </c>
      <c r="S58" s="440">
        <v>0</v>
      </c>
      <c r="T58" s="440">
        <v>0</v>
      </c>
      <c r="U58" s="440">
        <v>1680</v>
      </c>
      <c r="V58" s="440">
        <v>1680</v>
      </c>
      <c r="W58" s="440">
        <v>0</v>
      </c>
      <c r="X58" s="440">
        <v>30</v>
      </c>
      <c r="Y58" s="482">
        <v>0</v>
      </c>
      <c r="Z58" s="482">
        <v>0</v>
      </c>
      <c r="AA58" s="440">
        <v>0</v>
      </c>
      <c r="AB58" s="440">
        <v>0</v>
      </c>
      <c r="AC58" s="440">
        <v>30</v>
      </c>
      <c r="AD58" s="440">
        <v>30</v>
      </c>
      <c r="AE58" s="440">
        <v>0</v>
      </c>
      <c r="AF58" s="440">
        <v>0</v>
      </c>
      <c r="AG58" s="440">
        <v>20190</v>
      </c>
      <c r="AH58" s="440">
        <v>8100</v>
      </c>
      <c r="AI58" s="440">
        <v>12090</v>
      </c>
      <c r="AJ58" s="482">
        <v>16850</v>
      </c>
      <c r="AK58" s="482">
        <v>340</v>
      </c>
      <c r="AL58" s="482">
        <v>0</v>
      </c>
      <c r="AM58" s="482">
        <v>8990</v>
      </c>
      <c r="AN58" s="440">
        <v>17190</v>
      </c>
      <c r="AO58" s="440">
        <v>8990</v>
      </c>
      <c r="AP58" s="440">
        <v>1329</v>
      </c>
      <c r="AQ58" s="440">
        <v>205</v>
      </c>
      <c r="AR58" s="440">
        <v>1124</v>
      </c>
      <c r="AS58" s="482">
        <v>1079</v>
      </c>
      <c r="AT58" s="482">
        <v>7</v>
      </c>
      <c r="AU58" s="482">
        <v>0</v>
      </c>
      <c r="AV58" s="482">
        <v>403</v>
      </c>
      <c r="AW58" s="440">
        <v>1086</v>
      </c>
      <c r="AX58" s="440">
        <v>403</v>
      </c>
      <c r="AY58" s="440">
        <v>0</v>
      </c>
      <c r="AZ58" s="503">
        <v>0</v>
      </c>
      <c r="BA58" s="503">
        <v>0</v>
      </c>
      <c r="BB58" s="441">
        <v>0</v>
      </c>
      <c r="BC58" s="200">
        <v>0</v>
      </c>
      <c r="BD58" s="539">
        <v>21895</v>
      </c>
      <c r="BE58" s="650">
        <v>20110</v>
      </c>
      <c r="BF58" s="650">
        <v>1845</v>
      </c>
      <c r="BG58" s="539">
        <v>789</v>
      </c>
    </row>
    <row r="59" spans="1:59" ht="13.5" thickTop="1" x14ac:dyDescent="0.2">
      <c r="A59" s="609" t="s">
        <v>595</v>
      </c>
      <c r="B59" t="s">
        <v>484</v>
      </c>
      <c r="C59" t="s">
        <v>596</v>
      </c>
      <c r="D59" s="442">
        <v>1393</v>
      </c>
      <c r="E59" s="443">
        <v>0</v>
      </c>
      <c r="F59" s="443">
        <v>0</v>
      </c>
      <c r="G59" s="443">
        <v>0</v>
      </c>
      <c r="H59" s="443">
        <v>0</v>
      </c>
      <c r="I59" s="443">
        <v>47180</v>
      </c>
      <c r="J59" s="443">
        <v>47180</v>
      </c>
      <c r="K59" s="443">
        <v>0</v>
      </c>
      <c r="L59" s="443">
        <v>0</v>
      </c>
      <c r="M59" s="483">
        <v>0</v>
      </c>
      <c r="N59" s="483">
        <v>0</v>
      </c>
      <c r="O59" s="443">
        <v>0</v>
      </c>
      <c r="P59" s="443">
        <v>0</v>
      </c>
      <c r="Q59" s="443">
        <v>0</v>
      </c>
      <c r="R59" s="443">
        <v>0</v>
      </c>
      <c r="S59" s="443">
        <v>0</v>
      </c>
      <c r="T59" s="443">
        <v>0</v>
      </c>
      <c r="U59" s="443">
        <v>1685</v>
      </c>
      <c r="V59" s="443">
        <v>1685</v>
      </c>
      <c r="W59" s="443">
        <v>0</v>
      </c>
      <c r="X59" s="443">
        <v>0</v>
      </c>
      <c r="Y59" s="483">
        <v>0</v>
      </c>
      <c r="Z59" s="483">
        <v>0</v>
      </c>
      <c r="AA59" s="443">
        <v>0</v>
      </c>
      <c r="AB59" s="443">
        <v>0</v>
      </c>
      <c r="AC59" s="443">
        <v>0</v>
      </c>
      <c r="AD59" s="443">
        <v>0</v>
      </c>
      <c r="AE59" s="443">
        <v>0</v>
      </c>
      <c r="AF59" s="443">
        <v>0</v>
      </c>
      <c r="AG59" s="443">
        <v>18260</v>
      </c>
      <c r="AH59" s="443">
        <v>13100</v>
      </c>
      <c r="AI59" s="443">
        <v>5160</v>
      </c>
      <c r="AJ59" s="483">
        <v>10820</v>
      </c>
      <c r="AK59" s="483">
        <v>0</v>
      </c>
      <c r="AL59" s="483">
        <v>0</v>
      </c>
      <c r="AM59" s="483">
        <v>0</v>
      </c>
      <c r="AN59" s="443">
        <v>10820</v>
      </c>
      <c r="AO59" s="443">
        <v>0</v>
      </c>
      <c r="AP59" s="443">
        <v>1256</v>
      </c>
      <c r="AQ59" s="443">
        <v>498</v>
      </c>
      <c r="AR59" s="443">
        <v>758</v>
      </c>
      <c r="AS59" s="483">
        <v>707</v>
      </c>
      <c r="AT59" s="483">
        <v>0</v>
      </c>
      <c r="AU59" s="483">
        <v>0</v>
      </c>
      <c r="AV59" s="483">
        <v>0</v>
      </c>
      <c r="AW59" s="443">
        <v>707</v>
      </c>
      <c r="AX59" s="443">
        <v>0</v>
      </c>
      <c r="AY59" s="443">
        <v>0</v>
      </c>
      <c r="AZ59" s="504">
        <v>0</v>
      </c>
      <c r="BA59" s="504">
        <v>0</v>
      </c>
      <c r="BB59" s="444">
        <v>0</v>
      </c>
      <c r="BC59" s="517">
        <v>0</v>
      </c>
      <c r="BD59" s="540">
        <v>21632</v>
      </c>
      <c r="BE59" s="651">
        <v>19640</v>
      </c>
      <c r="BF59" s="651">
        <v>1784</v>
      </c>
      <c r="BG59" s="540">
        <v>789</v>
      </c>
    </row>
    <row r="60" spans="1:59" ht="13.5" thickTop="1" x14ac:dyDescent="0.2">
      <c r="A60" s="609" t="s">
        <v>597</v>
      </c>
      <c r="B60" t="s">
        <v>484</v>
      </c>
      <c r="C60" t="s">
        <v>598</v>
      </c>
      <c r="D60" s="439">
        <v>1394</v>
      </c>
      <c r="E60" s="440">
        <v>0</v>
      </c>
      <c r="F60" s="440">
        <v>0</v>
      </c>
      <c r="G60" s="440">
        <v>0</v>
      </c>
      <c r="H60" s="440">
        <v>0</v>
      </c>
      <c r="I60" s="440">
        <v>48090</v>
      </c>
      <c r="J60" s="440">
        <v>48090</v>
      </c>
      <c r="K60" s="440">
        <v>0</v>
      </c>
      <c r="L60" s="440">
        <v>0</v>
      </c>
      <c r="M60" s="482">
        <v>0</v>
      </c>
      <c r="N60" s="482">
        <v>0</v>
      </c>
      <c r="O60" s="440">
        <v>0</v>
      </c>
      <c r="P60" s="440">
        <v>0</v>
      </c>
      <c r="Q60" s="440">
        <v>0</v>
      </c>
      <c r="R60" s="440">
        <v>0</v>
      </c>
      <c r="S60" s="440">
        <v>0</v>
      </c>
      <c r="T60" s="440">
        <v>0</v>
      </c>
      <c r="U60" s="440">
        <v>1718</v>
      </c>
      <c r="V60" s="440">
        <v>1718</v>
      </c>
      <c r="W60" s="440">
        <v>0</v>
      </c>
      <c r="X60" s="440">
        <v>0</v>
      </c>
      <c r="Y60" s="482">
        <v>0</v>
      </c>
      <c r="Z60" s="482">
        <v>0</v>
      </c>
      <c r="AA60" s="440">
        <v>0</v>
      </c>
      <c r="AB60" s="440">
        <v>0</v>
      </c>
      <c r="AC60" s="440">
        <v>0</v>
      </c>
      <c r="AD60" s="440">
        <v>0</v>
      </c>
      <c r="AE60" s="440">
        <v>0</v>
      </c>
      <c r="AF60" s="440">
        <v>0</v>
      </c>
      <c r="AG60" s="440">
        <v>33570</v>
      </c>
      <c r="AH60" s="440">
        <v>20750</v>
      </c>
      <c r="AI60" s="440">
        <v>12820</v>
      </c>
      <c r="AJ60" s="482">
        <v>24000</v>
      </c>
      <c r="AK60" s="482">
        <v>0</v>
      </c>
      <c r="AL60" s="482">
        <v>0</v>
      </c>
      <c r="AM60" s="482">
        <v>5370</v>
      </c>
      <c r="AN60" s="440">
        <v>24000</v>
      </c>
      <c r="AO60" s="440">
        <v>5370</v>
      </c>
      <c r="AP60" s="440">
        <v>2212</v>
      </c>
      <c r="AQ60" s="440">
        <v>570</v>
      </c>
      <c r="AR60" s="440">
        <v>1642</v>
      </c>
      <c r="AS60" s="482">
        <v>1820</v>
      </c>
      <c r="AT60" s="482">
        <v>0</v>
      </c>
      <c r="AU60" s="482">
        <v>0</v>
      </c>
      <c r="AV60" s="482">
        <v>279</v>
      </c>
      <c r="AW60" s="440">
        <v>1820</v>
      </c>
      <c r="AX60" s="440">
        <v>279</v>
      </c>
      <c r="AY60" s="440">
        <v>0</v>
      </c>
      <c r="AZ60" s="503">
        <v>0</v>
      </c>
      <c r="BA60" s="503">
        <v>0</v>
      </c>
      <c r="BB60" s="441">
        <v>0</v>
      </c>
      <c r="BC60" s="200">
        <v>0</v>
      </c>
      <c r="BD60" s="539">
        <v>30806</v>
      </c>
      <c r="BE60" s="650">
        <v>23495</v>
      </c>
      <c r="BF60" s="650">
        <v>2242</v>
      </c>
      <c r="BG60" s="539">
        <v>1029</v>
      </c>
    </row>
    <row r="61" spans="1:59" ht="13.5" thickTop="1" x14ac:dyDescent="0.2">
      <c r="A61" s="609" t="s">
        <v>599</v>
      </c>
      <c r="B61" t="s">
        <v>484</v>
      </c>
      <c r="C61" t="s">
        <v>600</v>
      </c>
      <c r="D61" s="442">
        <v>1395</v>
      </c>
      <c r="E61" s="443">
        <v>0</v>
      </c>
      <c r="F61" s="443">
        <v>0</v>
      </c>
      <c r="G61" s="443">
        <v>0</v>
      </c>
      <c r="H61" s="443">
        <v>0</v>
      </c>
      <c r="I61" s="443">
        <v>41860</v>
      </c>
      <c r="J61" s="443">
        <v>41860</v>
      </c>
      <c r="K61" s="443">
        <v>0</v>
      </c>
      <c r="L61" s="443">
        <v>0</v>
      </c>
      <c r="M61" s="483">
        <v>0</v>
      </c>
      <c r="N61" s="483">
        <v>0</v>
      </c>
      <c r="O61" s="443">
        <v>0</v>
      </c>
      <c r="P61" s="443">
        <v>0</v>
      </c>
      <c r="Q61" s="443">
        <v>0</v>
      </c>
      <c r="R61" s="443">
        <v>0</v>
      </c>
      <c r="S61" s="443">
        <v>0</v>
      </c>
      <c r="T61" s="443">
        <v>0</v>
      </c>
      <c r="U61" s="443">
        <v>1495</v>
      </c>
      <c r="V61" s="443">
        <v>1196</v>
      </c>
      <c r="W61" s="443">
        <v>299</v>
      </c>
      <c r="X61" s="443">
        <v>0</v>
      </c>
      <c r="Y61" s="483">
        <v>0</v>
      </c>
      <c r="Z61" s="483">
        <v>0</v>
      </c>
      <c r="AA61" s="443">
        <v>0</v>
      </c>
      <c r="AB61" s="443">
        <v>0</v>
      </c>
      <c r="AC61" s="443">
        <v>299</v>
      </c>
      <c r="AD61" s="443">
        <v>0</v>
      </c>
      <c r="AE61" s="443">
        <v>0</v>
      </c>
      <c r="AF61" s="443">
        <v>299</v>
      </c>
      <c r="AG61" s="443">
        <v>35390</v>
      </c>
      <c r="AH61" s="443">
        <v>35390</v>
      </c>
      <c r="AI61" s="443">
        <v>0</v>
      </c>
      <c r="AJ61" s="483">
        <v>8950</v>
      </c>
      <c r="AK61" s="483">
        <v>0</v>
      </c>
      <c r="AL61" s="483">
        <v>0</v>
      </c>
      <c r="AM61" s="483">
        <v>14330</v>
      </c>
      <c r="AN61" s="443">
        <v>8950</v>
      </c>
      <c r="AO61" s="443">
        <v>14330</v>
      </c>
      <c r="AP61" s="443">
        <v>2519</v>
      </c>
      <c r="AQ61" s="443">
        <v>2519</v>
      </c>
      <c r="AR61" s="443">
        <v>0</v>
      </c>
      <c r="AS61" s="483">
        <v>0</v>
      </c>
      <c r="AT61" s="483">
        <v>0</v>
      </c>
      <c r="AU61" s="483">
        <v>0</v>
      </c>
      <c r="AV61" s="483">
        <v>182</v>
      </c>
      <c r="AW61" s="443">
        <v>0</v>
      </c>
      <c r="AX61" s="443">
        <v>182</v>
      </c>
      <c r="AY61" s="443">
        <v>0</v>
      </c>
      <c r="AZ61" s="504">
        <v>0</v>
      </c>
      <c r="BA61" s="504">
        <v>0</v>
      </c>
      <c r="BB61" s="444">
        <v>0</v>
      </c>
      <c r="BC61" s="517">
        <v>0</v>
      </c>
      <c r="BD61" s="540">
        <v>29762</v>
      </c>
      <c r="BE61" s="651">
        <v>21835</v>
      </c>
      <c r="BF61" s="651">
        <v>2142</v>
      </c>
      <c r="BG61" s="540">
        <v>1029</v>
      </c>
    </row>
    <row r="62" spans="1:59" ht="13.5" thickTop="1" x14ac:dyDescent="0.2">
      <c r="A62" s="609" t="s">
        <v>601</v>
      </c>
      <c r="B62" t="s">
        <v>484</v>
      </c>
      <c r="C62" t="s">
        <v>602</v>
      </c>
      <c r="D62" s="439">
        <v>1396</v>
      </c>
      <c r="E62" s="440">
        <v>0</v>
      </c>
      <c r="F62" s="440">
        <v>0</v>
      </c>
      <c r="G62" s="440">
        <v>0</v>
      </c>
      <c r="H62" s="440">
        <v>0</v>
      </c>
      <c r="I62" s="440">
        <v>18410</v>
      </c>
      <c r="J62" s="440">
        <v>18410</v>
      </c>
      <c r="K62" s="440">
        <v>0</v>
      </c>
      <c r="L62" s="440">
        <v>700</v>
      </c>
      <c r="M62" s="482">
        <v>0</v>
      </c>
      <c r="N62" s="482">
        <v>0</v>
      </c>
      <c r="O62" s="440">
        <v>0</v>
      </c>
      <c r="P62" s="440">
        <v>0</v>
      </c>
      <c r="Q62" s="440">
        <v>700</v>
      </c>
      <c r="R62" s="440">
        <v>700</v>
      </c>
      <c r="S62" s="440">
        <v>0</v>
      </c>
      <c r="T62" s="440">
        <v>0</v>
      </c>
      <c r="U62" s="440">
        <v>658</v>
      </c>
      <c r="V62" s="440">
        <v>658</v>
      </c>
      <c r="W62" s="440">
        <v>0</v>
      </c>
      <c r="X62" s="440">
        <v>25</v>
      </c>
      <c r="Y62" s="482">
        <v>0</v>
      </c>
      <c r="Z62" s="482">
        <v>0</v>
      </c>
      <c r="AA62" s="440">
        <v>0</v>
      </c>
      <c r="AB62" s="440">
        <v>0</v>
      </c>
      <c r="AC62" s="440">
        <v>24</v>
      </c>
      <c r="AD62" s="440">
        <v>24</v>
      </c>
      <c r="AE62" s="440">
        <v>0</v>
      </c>
      <c r="AF62" s="440">
        <v>0</v>
      </c>
      <c r="AG62" s="440">
        <v>14550</v>
      </c>
      <c r="AH62" s="440">
        <v>11000</v>
      </c>
      <c r="AI62" s="440">
        <v>3550</v>
      </c>
      <c r="AJ62" s="482">
        <v>5180</v>
      </c>
      <c r="AK62" s="482">
        <v>2450</v>
      </c>
      <c r="AL62" s="482">
        <v>0</v>
      </c>
      <c r="AM62" s="482">
        <v>6980</v>
      </c>
      <c r="AN62" s="440">
        <v>7630</v>
      </c>
      <c r="AO62" s="440">
        <v>6980</v>
      </c>
      <c r="AP62" s="440">
        <v>988</v>
      </c>
      <c r="AQ62" s="440">
        <v>275</v>
      </c>
      <c r="AR62" s="440">
        <v>713</v>
      </c>
      <c r="AS62" s="482">
        <v>627</v>
      </c>
      <c r="AT62" s="482">
        <v>63</v>
      </c>
      <c r="AU62" s="482">
        <v>0</v>
      </c>
      <c r="AV62" s="482">
        <v>49</v>
      </c>
      <c r="AW62" s="440">
        <v>690</v>
      </c>
      <c r="AX62" s="440">
        <v>49</v>
      </c>
      <c r="AY62" s="440">
        <v>0</v>
      </c>
      <c r="AZ62" s="503">
        <v>0</v>
      </c>
      <c r="BA62" s="503">
        <v>0</v>
      </c>
      <c r="BB62" s="441">
        <v>0</v>
      </c>
      <c r="BC62" s="200">
        <v>0</v>
      </c>
      <c r="BD62" s="539">
        <v>16893</v>
      </c>
      <c r="BE62" s="650">
        <v>9755</v>
      </c>
      <c r="BF62" s="539">
        <v>927</v>
      </c>
      <c r="BG62" s="539">
        <v>789</v>
      </c>
    </row>
    <row r="63" spans="1:59" ht="13.5" thickTop="1" x14ac:dyDescent="0.2">
      <c r="A63" s="609" t="s">
        <v>603</v>
      </c>
      <c r="B63" t="s">
        <v>484</v>
      </c>
      <c r="C63" t="s">
        <v>604</v>
      </c>
      <c r="D63" s="442">
        <v>1397</v>
      </c>
      <c r="E63" s="443">
        <v>8436</v>
      </c>
      <c r="F63" s="443">
        <v>0</v>
      </c>
      <c r="G63" s="443">
        <v>8436</v>
      </c>
      <c r="H63" s="443">
        <v>0</v>
      </c>
      <c r="I63" s="443">
        <v>12110</v>
      </c>
      <c r="J63" s="443">
        <v>12110</v>
      </c>
      <c r="K63" s="443">
        <v>0</v>
      </c>
      <c r="L63" s="443">
        <v>8190</v>
      </c>
      <c r="M63" s="483">
        <v>0</v>
      </c>
      <c r="N63" s="483">
        <v>2380</v>
      </c>
      <c r="O63" s="443">
        <v>0</v>
      </c>
      <c r="P63" s="443">
        <v>0</v>
      </c>
      <c r="Q63" s="443">
        <v>10570</v>
      </c>
      <c r="R63" s="443">
        <v>8190</v>
      </c>
      <c r="S63" s="443">
        <v>2380</v>
      </c>
      <c r="T63" s="443">
        <v>0</v>
      </c>
      <c r="U63" s="443">
        <v>433</v>
      </c>
      <c r="V63" s="443">
        <v>433</v>
      </c>
      <c r="W63" s="443">
        <v>0</v>
      </c>
      <c r="X63" s="443">
        <v>292</v>
      </c>
      <c r="Y63" s="483">
        <v>0</v>
      </c>
      <c r="Z63" s="483">
        <v>85</v>
      </c>
      <c r="AA63" s="443">
        <v>0</v>
      </c>
      <c r="AB63" s="443">
        <v>0</v>
      </c>
      <c r="AC63" s="443">
        <v>377</v>
      </c>
      <c r="AD63" s="443">
        <v>292</v>
      </c>
      <c r="AE63" s="443">
        <v>85</v>
      </c>
      <c r="AF63" s="443">
        <v>0</v>
      </c>
      <c r="AG63" s="443">
        <v>14710</v>
      </c>
      <c r="AH63" s="443">
        <v>2550</v>
      </c>
      <c r="AI63" s="443">
        <v>12160</v>
      </c>
      <c r="AJ63" s="483">
        <v>17100</v>
      </c>
      <c r="AK63" s="483">
        <v>0</v>
      </c>
      <c r="AL63" s="483">
        <v>0</v>
      </c>
      <c r="AM63" s="483">
        <v>940</v>
      </c>
      <c r="AN63" s="443">
        <v>17100</v>
      </c>
      <c r="AO63" s="443">
        <v>940</v>
      </c>
      <c r="AP63" s="443">
        <v>1096</v>
      </c>
      <c r="AQ63" s="443">
        <v>316</v>
      </c>
      <c r="AR63" s="443">
        <v>780</v>
      </c>
      <c r="AS63" s="483">
        <v>810</v>
      </c>
      <c r="AT63" s="483">
        <v>0</v>
      </c>
      <c r="AU63" s="483">
        <v>0</v>
      </c>
      <c r="AV63" s="483">
        <v>0</v>
      </c>
      <c r="AW63" s="443">
        <v>810</v>
      </c>
      <c r="AX63" s="443">
        <v>0</v>
      </c>
      <c r="AY63" s="443">
        <v>0</v>
      </c>
      <c r="AZ63" s="504">
        <v>0</v>
      </c>
      <c r="BA63" s="504">
        <v>0</v>
      </c>
      <c r="BB63" s="444">
        <v>0</v>
      </c>
      <c r="BC63" s="517">
        <v>0</v>
      </c>
      <c r="BD63" s="540">
        <v>13597</v>
      </c>
      <c r="BE63" s="651">
        <v>10920</v>
      </c>
      <c r="BF63" s="651">
        <v>1046</v>
      </c>
      <c r="BG63" s="540">
        <v>789</v>
      </c>
    </row>
    <row r="64" spans="1:59" ht="13.5" thickTop="1" x14ac:dyDescent="0.2">
      <c r="A64" s="609" t="s">
        <v>605</v>
      </c>
      <c r="B64" t="s">
        <v>484</v>
      </c>
      <c r="C64" t="s">
        <v>606</v>
      </c>
      <c r="D64" s="439">
        <v>1398</v>
      </c>
      <c r="E64" s="440">
        <v>0</v>
      </c>
      <c r="F64" s="440">
        <v>0</v>
      </c>
      <c r="G64" s="440">
        <v>0</v>
      </c>
      <c r="H64" s="440">
        <v>0</v>
      </c>
      <c r="I64" s="440">
        <v>21336</v>
      </c>
      <c r="J64" s="440">
        <v>21336</v>
      </c>
      <c r="K64" s="440">
        <v>0</v>
      </c>
      <c r="L64" s="440">
        <v>6314</v>
      </c>
      <c r="M64" s="482">
        <v>0</v>
      </c>
      <c r="N64" s="482">
        <v>0</v>
      </c>
      <c r="O64" s="440">
        <v>0</v>
      </c>
      <c r="P64" s="440">
        <v>0</v>
      </c>
      <c r="Q64" s="440">
        <v>6314</v>
      </c>
      <c r="R64" s="440">
        <v>6314</v>
      </c>
      <c r="S64" s="440">
        <v>0</v>
      </c>
      <c r="T64" s="440">
        <v>0</v>
      </c>
      <c r="U64" s="440">
        <v>762</v>
      </c>
      <c r="V64" s="440">
        <v>762</v>
      </c>
      <c r="W64" s="440">
        <v>0</v>
      </c>
      <c r="X64" s="440">
        <v>226</v>
      </c>
      <c r="Y64" s="482">
        <v>0</v>
      </c>
      <c r="Z64" s="482">
        <v>0</v>
      </c>
      <c r="AA64" s="440">
        <v>0</v>
      </c>
      <c r="AB64" s="440">
        <v>0</v>
      </c>
      <c r="AC64" s="440">
        <v>226</v>
      </c>
      <c r="AD64" s="440">
        <v>226</v>
      </c>
      <c r="AE64" s="440">
        <v>0</v>
      </c>
      <c r="AF64" s="440">
        <v>0</v>
      </c>
      <c r="AG64" s="440">
        <v>15360</v>
      </c>
      <c r="AH64" s="440">
        <v>9500</v>
      </c>
      <c r="AI64" s="440">
        <v>5860</v>
      </c>
      <c r="AJ64" s="482">
        <v>10830</v>
      </c>
      <c r="AK64" s="482">
        <v>0</v>
      </c>
      <c r="AL64" s="482">
        <v>0</v>
      </c>
      <c r="AM64" s="482">
        <v>2820</v>
      </c>
      <c r="AN64" s="440">
        <v>10830</v>
      </c>
      <c r="AO64" s="440">
        <v>2820</v>
      </c>
      <c r="AP64" s="440">
        <v>1033</v>
      </c>
      <c r="AQ64" s="440">
        <v>360</v>
      </c>
      <c r="AR64" s="440">
        <v>673</v>
      </c>
      <c r="AS64" s="482">
        <v>708</v>
      </c>
      <c r="AT64" s="482">
        <v>0</v>
      </c>
      <c r="AU64" s="482">
        <v>0</v>
      </c>
      <c r="AV64" s="482">
        <v>62</v>
      </c>
      <c r="AW64" s="440">
        <v>708</v>
      </c>
      <c r="AX64" s="440">
        <v>62</v>
      </c>
      <c r="AY64" s="440">
        <v>0</v>
      </c>
      <c r="AZ64" s="503">
        <v>0</v>
      </c>
      <c r="BA64" s="503">
        <v>0</v>
      </c>
      <c r="BB64" s="441">
        <v>0</v>
      </c>
      <c r="BC64" s="200">
        <v>0</v>
      </c>
      <c r="BD64" s="539">
        <v>16697</v>
      </c>
      <c r="BE64" s="650">
        <v>12575</v>
      </c>
      <c r="BF64" s="650">
        <v>1170</v>
      </c>
      <c r="BG64" s="539">
        <v>789</v>
      </c>
    </row>
    <row r="65" spans="1:59" ht="13.5" thickTop="1" x14ac:dyDescent="0.2">
      <c r="A65" s="609" t="s">
        <v>607</v>
      </c>
      <c r="B65" t="s">
        <v>484</v>
      </c>
      <c r="C65" t="s">
        <v>608</v>
      </c>
      <c r="D65" s="442">
        <v>1399</v>
      </c>
      <c r="E65" s="443">
        <v>0</v>
      </c>
      <c r="F65" s="443">
        <v>0</v>
      </c>
      <c r="G65" s="443">
        <v>0</v>
      </c>
      <c r="H65" s="443">
        <v>0</v>
      </c>
      <c r="I65" s="443">
        <v>27300</v>
      </c>
      <c r="J65" s="443">
        <v>27300</v>
      </c>
      <c r="K65" s="443">
        <v>0</v>
      </c>
      <c r="L65" s="443">
        <v>0</v>
      </c>
      <c r="M65" s="483">
        <v>0</v>
      </c>
      <c r="N65" s="483">
        <v>490</v>
      </c>
      <c r="O65" s="443">
        <v>0</v>
      </c>
      <c r="P65" s="443">
        <v>0</v>
      </c>
      <c r="Q65" s="443">
        <v>490</v>
      </c>
      <c r="R65" s="443">
        <v>0</v>
      </c>
      <c r="S65" s="443">
        <v>490</v>
      </c>
      <c r="T65" s="443">
        <v>0</v>
      </c>
      <c r="U65" s="443">
        <v>975</v>
      </c>
      <c r="V65" s="443">
        <v>500</v>
      </c>
      <c r="W65" s="443">
        <v>475</v>
      </c>
      <c r="X65" s="443">
        <v>0</v>
      </c>
      <c r="Y65" s="483">
        <v>0</v>
      </c>
      <c r="Z65" s="483">
        <v>18</v>
      </c>
      <c r="AA65" s="443">
        <v>0</v>
      </c>
      <c r="AB65" s="443">
        <v>0</v>
      </c>
      <c r="AC65" s="443">
        <v>493</v>
      </c>
      <c r="AD65" s="443">
        <v>0</v>
      </c>
      <c r="AE65" s="443">
        <v>150</v>
      </c>
      <c r="AF65" s="443">
        <v>343</v>
      </c>
      <c r="AG65" s="443">
        <v>20080</v>
      </c>
      <c r="AH65" s="443">
        <v>11750</v>
      </c>
      <c r="AI65" s="443">
        <v>8330</v>
      </c>
      <c r="AJ65" s="483">
        <v>26200</v>
      </c>
      <c r="AK65" s="483">
        <v>605</v>
      </c>
      <c r="AL65" s="483">
        <v>0</v>
      </c>
      <c r="AM65" s="483">
        <v>0</v>
      </c>
      <c r="AN65" s="443">
        <v>26805</v>
      </c>
      <c r="AO65" s="443">
        <v>0</v>
      </c>
      <c r="AP65" s="443">
        <v>1475</v>
      </c>
      <c r="AQ65" s="443">
        <v>172</v>
      </c>
      <c r="AR65" s="443">
        <v>1303</v>
      </c>
      <c r="AS65" s="483">
        <v>1876</v>
      </c>
      <c r="AT65" s="483">
        <v>108</v>
      </c>
      <c r="AU65" s="483">
        <v>0</v>
      </c>
      <c r="AV65" s="483">
        <v>0</v>
      </c>
      <c r="AW65" s="443">
        <v>1984</v>
      </c>
      <c r="AX65" s="443">
        <v>0</v>
      </c>
      <c r="AY65" s="443">
        <v>3300</v>
      </c>
      <c r="AZ65" s="504">
        <v>-3300</v>
      </c>
      <c r="BA65" s="504">
        <v>0</v>
      </c>
      <c r="BB65" s="444">
        <v>0</v>
      </c>
      <c r="BC65" s="517">
        <v>0</v>
      </c>
      <c r="BD65" s="540">
        <v>14051</v>
      </c>
      <c r="BE65" s="651">
        <v>13725</v>
      </c>
      <c r="BF65" s="651">
        <v>1341</v>
      </c>
      <c r="BG65" s="540">
        <v>789</v>
      </c>
    </row>
    <row r="66" spans="1:59" ht="13.5" thickTop="1" x14ac:dyDescent="0.2">
      <c r="A66" s="609" t="s">
        <v>609</v>
      </c>
      <c r="B66" t="s">
        <v>484</v>
      </c>
      <c r="C66" t="s">
        <v>610</v>
      </c>
      <c r="D66" s="439">
        <v>1400</v>
      </c>
      <c r="E66" s="440">
        <v>0</v>
      </c>
      <c r="F66" s="440">
        <v>0</v>
      </c>
      <c r="G66" s="440">
        <v>0</v>
      </c>
      <c r="H66" s="440">
        <v>0</v>
      </c>
      <c r="I66" s="440">
        <v>104650</v>
      </c>
      <c r="J66" s="440">
        <v>104650</v>
      </c>
      <c r="K66" s="440">
        <v>0</v>
      </c>
      <c r="L66" s="440">
        <v>6720</v>
      </c>
      <c r="M66" s="482">
        <v>0</v>
      </c>
      <c r="N66" s="482">
        <v>0</v>
      </c>
      <c r="O66" s="440">
        <v>0</v>
      </c>
      <c r="P66" s="440">
        <v>0</v>
      </c>
      <c r="Q66" s="440">
        <v>6720</v>
      </c>
      <c r="R66" s="440">
        <v>6720</v>
      </c>
      <c r="S66" s="440">
        <v>0</v>
      </c>
      <c r="T66" s="440">
        <v>0</v>
      </c>
      <c r="U66" s="440">
        <v>3738</v>
      </c>
      <c r="V66" s="440">
        <v>1050</v>
      </c>
      <c r="W66" s="440">
        <v>2688</v>
      </c>
      <c r="X66" s="440">
        <v>240</v>
      </c>
      <c r="Y66" s="482">
        <v>0</v>
      </c>
      <c r="Z66" s="482">
        <v>0</v>
      </c>
      <c r="AA66" s="440">
        <v>0</v>
      </c>
      <c r="AB66" s="440">
        <v>0</v>
      </c>
      <c r="AC66" s="440">
        <v>0</v>
      </c>
      <c r="AD66" s="440">
        <v>0</v>
      </c>
      <c r="AE66" s="440">
        <v>0</v>
      </c>
      <c r="AF66" s="440">
        <v>0</v>
      </c>
      <c r="AG66" s="440">
        <v>103190</v>
      </c>
      <c r="AH66" s="440">
        <v>40000</v>
      </c>
      <c r="AI66" s="440">
        <v>63190</v>
      </c>
      <c r="AJ66" s="482">
        <v>74990</v>
      </c>
      <c r="AK66" s="482">
        <v>0</v>
      </c>
      <c r="AL66" s="482">
        <v>0</v>
      </c>
      <c r="AM66" s="482">
        <v>10870</v>
      </c>
      <c r="AN66" s="440">
        <v>74990</v>
      </c>
      <c r="AO66" s="440">
        <v>10870</v>
      </c>
      <c r="AP66" s="440">
        <v>8033</v>
      </c>
      <c r="AQ66" s="440">
        <v>1122</v>
      </c>
      <c r="AR66" s="440">
        <v>6911</v>
      </c>
      <c r="AS66" s="482">
        <v>5829</v>
      </c>
      <c r="AT66" s="482">
        <v>0</v>
      </c>
      <c r="AU66" s="482">
        <v>0</v>
      </c>
      <c r="AV66" s="482">
        <v>66</v>
      </c>
      <c r="AW66" s="440">
        <v>5829</v>
      </c>
      <c r="AX66" s="440">
        <v>66</v>
      </c>
      <c r="AY66" s="440">
        <v>0</v>
      </c>
      <c r="AZ66" s="503">
        <v>0</v>
      </c>
      <c r="BA66" s="503">
        <v>0</v>
      </c>
      <c r="BB66" s="441">
        <v>0</v>
      </c>
      <c r="BC66" s="200">
        <v>0</v>
      </c>
      <c r="BD66" s="539">
        <v>47050</v>
      </c>
      <c r="BE66" s="650">
        <v>62600</v>
      </c>
      <c r="BF66" s="650">
        <v>6325</v>
      </c>
      <c r="BG66" s="539">
        <v>1509</v>
      </c>
    </row>
    <row r="67" spans="1:59" ht="13.5" thickTop="1" x14ac:dyDescent="0.2">
      <c r="A67" s="609" t="s">
        <v>611</v>
      </c>
      <c r="B67" t="s">
        <v>484</v>
      </c>
      <c r="C67" t="s">
        <v>612</v>
      </c>
      <c r="D67" s="442">
        <v>1401</v>
      </c>
      <c r="E67" s="443">
        <v>0</v>
      </c>
      <c r="F67" s="443">
        <v>0</v>
      </c>
      <c r="G67" s="443">
        <v>0</v>
      </c>
      <c r="H67" s="443">
        <v>0</v>
      </c>
      <c r="I67" s="443">
        <v>47180</v>
      </c>
      <c r="J67" s="443">
        <v>47180</v>
      </c>
      <c r="K67" s="443">
        <v>0</v>
      </c>
      <c r="L67" s="443">
        <v>840</v>
      </c>
      <c r="M67" s="483">
        <v>0</v>
      </c>
      <c r="N67" s="483">
        <v>0</v>
      </c>
      <c r="O67" s="443">
        <v>0</v>
      </c>
      <c r="P67" s="443">
        <v>0</v>
      </c>
      <c r="Q67" s="443">
        <v>840</v>
      </c>
      <c r="R67" s="443">
        <v>840</v>
      </c>
      <c r="S67" s="443">
        <v>0</v>
      </c>
      <c r="T67" s="443">
        <v>0</v>
      </c>
      <c r="U67" s="443">
        <v>1685</v>
      </c>
      <c r="V67" s="443">
        <v>1348</v>
      </c>
      <c r="W67" s="443">
        <v>337</v>
      </c>
      <c r="X67" s="443">
        <v>30</v>
      </c>
      <c r="Y67" s="483">
        <v>0</v>
      </c>
      <c r="Z67" s="483">
        <v>0</v>
      </c>
      <c r="AA67" s="443">
        <v>0</v>
      </c>
      <c r="AB67" s="443">
        <v>0</v>
      </c>
      <c r="AC67" s="443">
        <v>367</v>
      </c>
      <c r="AD67" s="443">
        <v>30</v>
      </c>
      <c r="AE67" s="443">
        <v>0</v>
      </c>
      <c r="AF67" s="443">
        <v>337</v>
      </c>
      <c r="AG67" s="443">
        <v>40810</v>
      </c>
      <c r="AH67" s="443">
        <v>18250</v>
      </c>
      <c r="AI67" s="443">
        <v>22560</v>
      </c>
      <c r="AJ67" s="483">
        <v>27910</v>
      </c>
      <c r="AK67" s="483">
        <v>0</v>
      </c>
      <c r="AL67" s="483">
        <v>0</v>
      </c>
      <c r="AM67" s="483">
        <v>16240</v>
      </c>
      <c r="AN67" s="443">
        <v>27910</v>
      </c>
      <c r="AO67" s="443">
        <v>16240</v>
      </c>
      <c r="AP67" s="443">
        <v>2876</v>
      </c>
      <c r="AQ67" s="443">
        <v>319</v>
      </c>
      <c r="AR67" s="443">
        <v>2557</v>
      </c>
      <c r="AS67" s="483">
        <v>2160</v>
      </c>
      <c r="AT67" s="483">
        <v>0</v>
      </c>
      <c r="AU67" s="483">
        <v>0</v>
      </c>
      <c r="AV67" s="483">
        <v>573</v>
      </c>
      <c r="AW67" s="443">
        <v>2160</v>
      </c>
      <c r="AX67" s="443">
        <v>573</v>
      </c>
      <c r="AY67" s="443">
        <v>0</v>
      </c>
      <c r="AZ67" s="504">
        <v>0</v>
      </c>
      <c r="BA67" s="504">
        <v>0</v>
      </c>
      <c r="BB67" s="444">
        <v>0</v>
      </c>
      <c r="BC67" s="517">
        <v>0</v>
      </c>
      <c r="BD67" s="540">
        <v>33260</v>
      </c>
      <c r="BE67" s="651">
        <v>24820</v>
      </c>
      <c r="BF67" s="651">
        <v>2441</v>
      </c>
      <c r="BG67" s="540">
        <v>1029</v>
      </c>
    </row>
    <row r="68" spans="1:59" ht="13.5" thickTop="1" x14ac:dyDescent="0.2">
      <c r="A68" s="609" t="s">
        <v>613</v>
      </c>
      <c r="B68" t="s">
        <v>484</v>
      </c>
      <c r="C68" t="s">
        <v>614</v>
      </c>
      <c r="D68" s="439">
        <v>1402</v>
      </c>
      <c r="E68" s="440">
        <v>0</v>
      </c>
      <c r="F68" s="440">
        <v>0</v>
      </c>
      <c r="G68" s="440">
        <v>0</v>
      </c>
      <c r="H68" s="440">
        <v>0</v>
      </c>
      <c r="I68" s="440">
        <v>159950</v>
      </c>
      <c r="J68" s="440">
        <v>159950</v>
      </c>
      <c r="K68" s="440">
        <v>0</v>
      </c>
      <c r="L68" s="440">
        <v>0</v>
      </c>
      <c r="M68" s="482">
        <v>0</v>
      </c>
      <c r="N68" s="482">
        <v>0</v>
      </c>
      <c r="O68" s="440">
        <v>0</v>
      </c>
      <c r="P68" s="440">
        <v>0</v>
      </c>
      <c r="Q68" s="440">
        <v>0</v>
      </c>
      <c r="R68" s="440">
        <v>0</v>
      </c>
      <c r="S68" s="440">
        <v>0</v>
      </c>
      <c r="T68" s="440">
        <v>0</v>
      </c>
      <c r="U68" s="440">
        <v>5713</v>
      </c>
      <c r="V68" s="440">
        <v>3220</v>
      </c>
      <c r="W68" s="440">
        <v>2493</v>
      </c>
      <c r="X68" s="440">
        <v>0</v>
      </c>
      <c r="Y68" s="482">
        <v>0</v>
      </c>
      <c r="Z68" s="482">
        <v>0</v>
      </c>
      <c r="AA68" s="440">
        <v>0</v>
      </c>
      <c r="AB68" s="440">
        <v>0</v>
      </c>
      <c r="AC68" s="440">
        <v>2493</v>
      </c>
      <c r="AD68" s="440">
        <v>0</v>
      </c>
      <c r="AE68" s="440">
        <v>0</v>
      </c>
      <c r="AF68" s="440">
        <v>2493</v>
      </c>
      <c r="AG68" s="440">
        <v>80350</v>
      </c>
      <c r="AH68" s="440">
        <v>46500</v>
      </c>
      <c r="AI68" s="440">
        <v>33850</v>
      </c>
      <c r="AJ68" s="482">
        <v>61280</v>
      </c>
      <c r="AK68" s="482">
        <v>0</v>
      </c>
      <c r="AL68" s="482">
        <v>0</v>
      </c>
      <c r="AM68" s="482">
        <v>18960</v>
      </c>
      <c r="AN68" s="440">
        <v>61280</v>
      </c>
      <c r="AO68" s="440">
        <v>18960</v>
      </c>
      <c r="AP68" s="440">
        <v>5592</v>
      </c>
      <c r="AQ68" s="440">
        <v>2475</v>
      </c>
      <c r="AR68" s="440">
        <v>3117</v>
      </c>
      <c r="AS68" s="482">
        <v>3305</v>
      </c>
      <c r="AT68" s="482">
        <v>0</v>
      </c>
      <c r="AU68" s="482">
        <v>0</v>
      </c>
      <c r="AV68" s="482">
        <v>397</v>
      </c>
      <c r="AW68" s="440">
        <v>3305</v>
      </c>
      <c r="AX68" s="440">
        <v>397</v>
      </c>
      <c r="AY68" s="440">
        <v>0</v>
      </c>
      <c r="AZ68" s="503">
        <v>0</v>
      </c>
      <c r="BA68" s="503">
        <v>0</v>
      </c>
      <c r="BB68" s="441">
        <v>0</v>
      </c>
      <c r="BC68" s="200">
        <v>0</v>
      </c>
      <c r="BD68" s="539">
        <v>55850</v>
      </c>
      <c r="BE68" s="650">
        <v>71045</v>
      </c>
      <c r="BF68" s="650">
        <v>6624</v>
      </c>
      <c r="BG68" s="539">
        <v>1269</v>
      </c>
    </row>
    <row r="69" spans="1:59" ht="13.5" thickTop="1" x14ac:dyDescent="0.2">
      <c r="A69" s="609" t="s">
        <v>615</v>
      </c>
      <c r="B69" t="s">
        <v>484</v>
      </c>
      <c r="C69" t="s">
        <v>616</v>
      </c>
      <c r="D69" s="442">
        <v>1403</v>
      </c>
      <c r="E69" s="443">
        <v>0</v>
      </c>
      <c r="F69" s="443">
        <v>0</v>
      </c>
      <c r="G69" s="443">
        <v>0</v>
      </c>
      <c r="H69" s="443">
        <v>0</v>
      </c>
      <c r="I69" s="443">
        <v>19320</v>
      </c>
      <c r="J69" s="443">
        <v>19320</v>
      </c>
      <c r="K69" s="443">
        <v>0</v>
      </c>
      <c r="L69" s="443">
        <v>350</v>
      </c>
      <c r="M69" s="483">
        <v>0</v>
      </c>
      <c r="N69" s="483">
        <v>0</v>
      </c>
      <c r="O69" s="443">
        <v>0</v>
      </c>
      <c r="P69" s="443">
        <v>0</v>
      </c>
      <c r="Q69" s="443">
        <v>350</v>
      </c>
      <c r="R69" s="443">
        <v>350</v>
      </c>
      <c r="S69" s="443">
        <v>0</v>
      </c>
      <c r="T69" s="443">
        <v>0</v>
      </c>
      <c r="U69" s="443">
        <v>690</v>
      </c>
      <c r="V69" s="443">
        <v>690</v>
      </c>
      <c r="W69" s="443">
        <v>0</v>
      </c>
      <c r="X69" s="443">
        <v>13</v>
      </c>
      <c r="Y69" s="483">
        <v>0</v>
      </c>
      <c r="Z69" s="483">
        <v>0</v>
      </c>
      <c r="AA69" s="443">
        <v>0</v>
      </c>
      <c r="AB69" s="443">
        <v>0</v>
      </c>
      <c r="AC69" s="443">
        <v>13</v>
      </c>
      <c r="AD69" s="443">
        <v>13</v>
      </c>
      <c r="AE69" s="443">
        <v>0</v>
      </c>
      <c r="AF69" s="443">
        <v>0</v>
      </c>
      <c r="AG69" s="443">
        <v>10750</v>
      </c>
      <c r="AH69" s="443">
        <v>5750</v>
      </c>
      <c r="AI69" s="443">
        <v>5000</v>
      </c>
      <c r="AJ69" s="483">
        <v>9440</v>
      </c>
      <c r="AK69" s="483">
        <v>0</v>
      </c>
      <c r="AL69" s="483">
        <v>0</v>
      </c>
      <c r="AM69" s="483">
        <v>840</v>
      </c>
      <c r="AN69" s="443">
        <v>9440</v>
      </c>
      <c r="AO69" s="443">
        <v>840</v>
      </c>
      <c r="AP69" s="443">
        <v>775</v>
      </c>
      <c r="AQ69" s="443">
        <v>207</v>
      </c>
      <c r="AR69" s="443">
        <v>568</v>
      </c>
      <c r="AS69" s="483">
        <v>608</v>
      </c>
      <c r="AT69" s="483">
        <v>67</v>
      </c>
      <c r="AU69" s="483">
        <v>0</v>
      </c>
      <c r="AV69" s="483">
        <v>0</v>
      </c>
      <c r="AW69" s="443">
        <v>67</v>
      </c>
      <c r="AX69" s="443">
        <v>0</v>
      </c>
      <c r="AY69" s="443">
        <v>0</v>
      </c>
      <c r="AZ69" s="504">
        <v>0</v>
      </c>
      <c r="BA69" s="504">
        <v>0</v>
      </c>
      <c r="BB69" s="444">
        <v>0</v>
      </c>
      <c r="BC69" s="517">
        <v>0</v>
      </c>
      <c r="BD69" s="540">
        <v>3721</v>
      </c>
      <c r="BE69" s="651">
        <v>8985</v>
      </c>
      <c r="BF69" s="540">
        <v>845</v>
      </c>
      <c r="BG69" s="540">
        <v>789</v>
      </c>
    </row>
    <row r="70" spans="1:59" ht="13.5" thickTop="1" x14ac:dyDescent="0.2">
      <c r="A70" s="609" t="s">
        <v>617</v>
      </c>
      <c r="B70" t="s">
        <v>484</v>
      </c>
      <c r="C70" t="s">
        <v>618</v>
      </c>
      <c r="D70" s="439">
        <v>1404</v>
      </c>
      <c r="E70" s="440">
        <v>7653</v>
      </c>
      <c r="F70" s="440">
        <v>0</v>
      </c>
      <c r="G70" s="440">
        <v>7653</v>
      </c>
      <c r="H70" s="440">
        <v>0</v>
      </c>
      <c r="I70" s="440">
        <v>8232</v>
      </c>
      <c r="J70" s="440">
        <v>8232</v>
      </c>
      <c r="K70" s="440">
        <v>0</v>
      </c>
      <c r="L70" s="440">
        <v>1708</v>
      </c>
      <c r="M70" s="482">
        <v>0</v>
      </c>
      <c r="N70" s="482">
        <v>0</v>
      </c>
      <c r="O70" s="440">
        <v>0</v>
      </c>
      <c r="P70" s="440">
        <v>0</v>
      </c>
      <c r="Q70" s="440">
        <v>1708</v>
      </c>
      <c r="R70" s="440">
        <v>1708</v>
      </c>
      <c r="S70" s="440">
        <v>0</v>
      </c>
      <c r="T70" s="440">
        <v>0</v>
      </c>
      <c r="U70" s="440">
        <v>294</v>
      </c>
      <c r="V70" s="440">
        <v>47</v>
      </c>
      <c r="W70" s="440">
        <v>247</v>
      </c>
      <c r="X70" s="440">
        <v>61</v>
      </c>
      <c r="Y70" s="482">
        <v>0</v>
      </c>
      <c r="Z70" s="482">
        <v>0</v>
      </c>
      <c r="AA70" s="440">
        <v>0</v>
      </c>
      <c r="AB70" s="440">
        <v>0</v>
      </c>
      <c r="AC70" s="440">
        <v>308</v>
      </c>
      <c r="AD70" s="440">
        <v>16</v>
      </c>
      <c r="AE70" s="440">
        <v>0</v>
      </c>
      <c r="AF70" s="440">
        <v>292</v>
      </c>
      <c r="AG70" s="440">
        <v>5540</v>
      </c>
      <c r="AH70" s="440">
        <v>3900</v>
      </c>
      <c r="AI70" s="440">
        <v>1640</v>
      </c>
      <c r="AJ70" s="482">
        <v>4660</v>
      </c>
      <c r="AK70" s="482">
        <v>0</v>
      </c>
      <c r="AL70" s="482">
        <v>0</v>
      </c>
      <c r="AM70" s="482">
        <v>0</v>
      </c>
      <c r="AN70" s="440">
        <v>4660</v>
      </c>
      <c r="AO70" s="440">
        <v>0</v>
      </c>
      <c r="AP70" s="440">
        <v>391</v>
      </c>
      <c r="AQ70" s="440">
        <v>7</v>
      </c>
      <c r="AR70" s="440">
        <v>384</v>
      </c>
      <c r="AS70" s="482">
        <v>422</v>
      </c>
      <c r="AT70" s="482">
        <v>0</v>
      </c>
      <c r="AU70" s="482">
        <v>0</v>
      </c>
      <c r="AV70" s="482">
        <v>0</v>
      </c>
      <c r="AW70" s="440">
        <v>47</v>
      </c>
      <c r="AX70" s="440">
        <v>375</v>
      </c>
      <c r="AY70" s="440">
        <v>0</v>
      </c>
      <c r="AZ70" s="503">
        <v>0</v>
      </c>
      <c r="BA70" s="503">
        <v>0</v>
      </c>
      <c r="BB70" s="441">
        <v>0</v>
      </c>
      <c r="BC70" s="200">
        <v>0</v>
      </c>
      <c r="BD70" s="539">
        <v>9222</v>
      </c>
      <c r="BE70" s="650">
        <v>4625</v>
      </c>
      <c r="BF70" s="539">
        <v>430</v>
      </c>
      <c r="BG70" s="539">
        <v>789</v>
      </c>
    </row>
    <row r="71" spans="1:59" ht="13.5" thickTop="1" x14ac:dyDescent="0.2">
      <c r="A71" s="609" t="s">
        <v>619</v>
      </c>
      <c r="B71" t="s">
        <v>484</v>
      </c>
      <c r="C71" t="s">
        <v>620</v>
      </c>
      <c r="D71" s="442">
        <v>1405</v>
      </c>
      <c r="E71" s="443">
        <v>0</v>
      </c>
      <c r="F71" s="443">
        <v>0</v>
      </c>
      <c r="G71" s="443">
        <v>0</v>
      </c>
      <c r="H71" s="443">
        <v>0</v>
      </c>
      <c r="I71" s="443">
        <v>28770</v>
      </c>
      <c r="J71" s="443">
        <v>28770</v>
      </c>
      <c r="K71" s="443">
        <v>0</v>
      </c>
      <c r="L71" s="443">
        <v>0</v>
      </c>
      <c r="M71" s="483">
        <v>0</v>
      </c>
      <c r="N71" s="483">
        <v>700</v>
      </c>
      <c r="O71" s="443">
        <v>0</v>
      </c>
      <c r="P71" s="443">
        <v>0</v>
      </c>
      <c r="Q71" s="443">
        <v>700</v>
      </c>
      <c r="R71" s="443">
        <v>0</v>
      </c>
      <c r="S71" s="443">
        <v>700</v>
      </c>
      <c r="T71" s="443">
        <v>0</v>
      </c>
      <c r="U71" s="443">
        <v>1028</v>
      </c>
      <c r="V71" s="443">
        <v>1028</v>
      </c>
      <c r="W71" s="443">
        <v>0</v>
      </c>
      <c r="X71" s="443">
        <v>0</v>
      </c>
      <c r="Y71" s="483">
        <v>0</v>
      </c>
      <c r="Z71" s="483">
        <v>25</v>
      </c>
      <c r="AA71" s="443">
        <v>0</v>
      </c>
      <c r="AB71" s="443">
        <v>0</v>
      </c>
      <c r="AC71" s="443">
        <v>25</v>
      </c>
      <c r="AD71" s="443">
        <v>0</v>
      </c>
      <c r="AE71" s="443">
        <v>25</v>
      </c>
      <c r="AF71" s="443">
        <v>0</v>
      </c>
      <c r="AG71" s="443">
        <v>13090</v>
      </c>
      <c r="AH71" s="443">
        <v>7400</v>
      </c>
      <c r="AI71" s="443">
        <v>5690</v>
      </c>
      <c r="AJ71" s="483">
        <v>11140</v>
      </c>
      <c r="AK71" s="483">
        <v>0</v>
      </c>
      <c r="AL71" s="483">
        <v>0</v>
      </c>
      <c r="AM71" s="483">
        <v>4340</v>
      </c>
      <c r="AN71" s="443">
        <v>11140</v>
      </c>
      <c r="AO71" s="443">
        <v>4340</v>
      </c>
      <c r="AP71" s="443">
        <v>793</v>
      </c>
      <c r="AQ71" s="443">
        <v>190</v>
      </c>
      <c r="AR71" s="443">
        <v>603</v>
      </c>
      <c r="AS71" s="483">
        <v>703</v>
      </c>
      <c r="AT71" s="483">
        <v>0</v>
      </c>
      <c r="AU71" s="483">
        <v>0</v>
      </c>
      <c r="AV71" s="483">
        <v>146</v>
      </c>
      <c r="AW71" s="443">
        <v>603</v>
      </c>
      <c r="AX71" s="443">
        <v>246</v>
      </c>
      <c r="AY71" s="443">
        <v>0</v>
      </c>
      <c r="AZ71" s="504">
        <v>0</v>
      </c>
      <c r="BA71" s="504">
        <v>0</v>
      </c>
      <c r="BB71" s="444">
        <v>0</v>
      </c>
      <c r="BC71" s="517">
        <v>0</v>
      </c>
      <c r="BD71" s="540">
        <v>16249</v>
      </c>
      <c r="BE71" s="651">
        <v>12505</v>
      </c>
      <c r="BF71" s="651">
        <v>1132</v>
      </c>
      <c r="BG71" s="540">
        <v>789</v>
      </c>
    </row>
    <row r="72" spans="1:59" ht="13.5" thickTop="1" x14ac:dyDescent="0.2">
      <c r="A72" s="609" t="s">
        <v>621</v>
      </c>
      <c r="B72" t="s">
        <v>484</v>
      </c>
      <c r="C72" t="s">
        <v>622</v>
      </c>
      <c r="D72" s="439">
        <v>1406</v>
      </c>
      <c r="E72" s="440">
        <v>0</v>
      </c>
      <c r="F72" s="440">
        <v>0</v>
      </c>
      <c r="G72" s="440">
        <v>0</v>
      </c>
      <c r="H72" s="440">
        <v>0</v>
      </c>
      <c r="I72" s="440">
        <v>54810</v>
      </c>
      <c r="J72" s="440">
        <v>54810</v>
      </c>
      <c r="K72" s="440">
        <v>0</v>
      </c>
      <c r="L72" s="440">
        <v>0</v>
      </c>
      <c r="M72" s="482">
        <v>0</v>
      </c>
      <c r="N72" s="482">
        <v>0</v>
      </c>
      <c r="O72" s="440">
        <v>0</v>
      </c>
      <c r="P72" s="440">
        <v>0</v>
      </c>
      <c r="Q72" s="440">
        <v>0</v>
      </c>
      <c r="R72" s="440">
        <v>0</v>
      </c>
      <c r="S72" s="440">
        <v>0</v>
      </c>
      <c r="T72" s="440">
        <v>0</v>
      </c>
      <c r="U72" s="440">
        <v>1958</v>
      </c>
      <c r="V72" s="440">
        <v>170</v>
      </c>
      <c r="W72" s="440">
        <v>1788</v>
      </c>
      <c r="X72" s="440">
        <v>0</v>
      </c>
      <c r="Y72" s="482">
        <v>0</v>
      </c>
      <c r="Z72" s="482">
        <v>0</v>
      </c>
      <c r="AA72" s="440">
        <v>0</v>
      </c>
      <c r="AB72" s="440">
        <v>0</v>
      </c>
      <c r="AC72" s="440">
        <v>171</v>
      </c>
      <c r="AD72" s="440">
        <v>0</v>
      </c>
      <c r="AE72" s="440">
        <v>0</v>
      </c>
      <c r="AF72" s="440">
        <v>171</v>
      </c>
      <c r="AG72" s="440">
        <v>20490</v>
      </c>
      <c r="AH72" s="440">
        <v>11500</v>
      </c>
      <c r="AI72" s="440">
        <v>8990</v>
      </c>
      <c r="AJ72" s="482">
        <v>14730</v>
      </c>
      <c r="AK72" s="482">
        <v>3460</v>
      </c>
      <c r="AL72" s="482">
        <v>0</v>
      </c>
      <c r="AM72" s="482">
        <v>8910</v>
      </c>
      <c r="AN72" s="440">
        <v>18190</v>
      </c>
      <c r="AO72" s="440">
        <v>8910</v>
      </c>
      <c r="AP72" s="440">
        <v>1214</v>
      </c>
      <c r="AQ72" s="440">
        <v>80</v>
      </c>
      <c r="AR72" s="440">
        <v>1134</v>
      </c>
      <c r="AS72" s="482">
        <v>1169</v>
      </c>
      <c r="AT72" s="482">
        <v>56</v>
      </c>
      <c r="AU72" s="482">
        <v>0</v>
      </c>
      <c r="AV72" s="482">
        <v>487</v>
      </c>
      <c r="AW72" s="440">
        <v>1003</v>
      </c>
      <c r="AX72" s="440">
        <v>709</v>
      </c>
      <c r="AY72" s="440">
        <v>0</v>
      </c>
      <c r="AZ72" s="503">
        <v>0</v>
      </c>
      <c r="BA72" s="503">
        <v>0</v>
      </c>
      <c r="BB72" s="441">
        <v>0</v>
      </c>
      <c r="BC72" s="200">
        <v>0</v>
      </c>
      <c r="BD72" s="539">
        <v>21340</v>
      </c>
      <c r="BE72" s="650">
        <v>21560</v>
      </c>
      <c r="BF72" s="650">
        <v>1934</v>
      </c>
      <c r="BG72" s="539">
        <v>789</v>
      </c>
    </row>
    <row r="73" spans="1:59" ht="13.5" thickTop="1" x14ac:dyDescent="0.2">
      <c r="A73" s="609" t="s">
        <v>623</v>
      </c>
      <c r="B73" t="s">
        <v>484</v>
      </c>
      <c r="C73" t="s">
        <v>624</v>
      </c>
      <c r="D73" s="442">
        <v>1407</v>
      </c>
      <c r="E73" s="443">
        <v>0</v>
      </c>
      <c r="F73" s="443">
        <v>0</v>
      </c>
      <c r="G73" s="443">
        <v>0</v>
      </c>
      <c r="H73" s="443">
        <v>0</v>
      </c>
      <c r="I73" s="443">
        <v>48440</v>
      </c>
      <c r="J73" s="443">
        <v>48440</v>
      </c>
      <c r="K73" s="443">
        <v>0</v>
      </c>
      <c r="L73" s="443">
        <v>0</v>
      </c>
      <c r="M73" s="483">
        <v>0</v>
      </c>
      <c r="N73" s="483">
        <v>0</v>
      </c>
      <c r="O73" s="443">
        <v>0</v>
      </c>
      <c r="P73" s="443">
        <v>0</v>
      </c>
      <c r="Q73" s="443">
        <v>0</v>
      </c>
      <c r="R73" s="443">
        <v>0</v>
      </c>
      <c r="S73" s="443">
        <v>0</v>
      </c>
      <c r="T73" s="443">
        <v>0</v>
      </c>
      <c r="U73" s="443">
        <v>1730</v>
      </c>
      <c r="V73" s="443">
        <v>931</v>
      </c>
      <c r="W73" s="443">
        <v>799</v>
      </c>
      <c r="X73" s="443">
        <v>0</v>
      </c>
      <c r="Y73" s="483">
        <v>0</v>
      </c>
      <c r="Z73" s="483">
        <v>0</v>
      </c>
      <c r="AA73" s="443">
        <v>0</v>
      </c>
      <c r="AB73" s="443">
        <v>0</v>
      </c>
      <c r="AC73" s="443">
        <v>762</v>
      </c>
      <c r="AD73" s="443">
        <v>0</v>
      </c>
      <c r="AE73" s="443">
        <v>762</v>
      </c>
      <c r="AF73" s="443">
        <v>0</v>
      </c>
      <c r="AG73" s="443">
        <v>22210</v>
      </c>
      <c r="AH73" s="443">
        <v>14250</v>
      </c>
      <c r="AI73" s="443">
        <v>7960</v>
      </c>
      <c r="AJ73" s="483">
        <v>18160</v>
      </c>
      <c r="AK73" s="483">
        <v>0</v>
      </c>
      <c r="AL73" s="483">
        <v>0</v>
      </c>
      <c r="AM73" s="483">
        <v>2500</v>
      </c>
      <c r="AN73" s="443">
        <v>18160</v>
      </c>
      <c r="AO73" s="443">
        <v>2500</v>
      </c>
      <c r="AP73" s="443">
        <v>1407</v>
      </c>
      <c r="AQ73" s="443">
        <v>246</v>
      </c>
      <c r="AR73" s="443">
        <v>1161</v>
      </c>
      <c r="AS73" s="483">
        <v>1341</v>
      </c>
      <c r="AT73" s="483">
        <v>0</v>
      </c>
      <c r="AU73" s="483">
        <v>0</v>
      </c>
      <c r="AV73" s="483">
        <v>0</v>
      </c>
      <c r="AW73" s="443">
        <v>1341</v>
      </c>
      <c r="AX73" s="443">
        <v>0</v>
      </c>
      <c r="AY73" s="443">
        <v>0</v>
      </c>
      <c r="AZ73" s="504">
        <v>0</v>
      </c>
      <c r="BA73" s="504">
        <v>0</v>
      </c>
      <c r="BB73" s="444">
        <v>0</v>
      </c>
      <c r="BC73" s="517">
        <v>0</v>
      </c>
      <c r="BD73" s="540">
        <v>23732</v>
      </c>
      <c r="BE73" s="651">
        <v>21100</v>
      </c>
      <c r="BF73" s="651">
        <v>1920</v>
      </c>
      <c r="BG73" s="540">
        <v>789</v>
      </c>
    </row>
    <row r="74" spans="1:59" ht="13.5" thickTop="1" x14ac:dyDescent="0.2">
      <c r="A74" s="609" t="s">
        <v>625</v>
      </c>
      <c r="B74" t="s">
        <v>484</v>
      </c>
      <c r="C74" t="s">
        <v>626</v>
      </c>
      <c r="D74" s="439">
        <v>1408</v>
      </c>
      <c r="E74" s="440">
        <v>0</v>
      </c>
      <c r="F74" s="440">
        <v>0</v>
      </c>
      <c r="G74" s="440">
        <v>0</v>
      </c>
      <c r="H74" s="440">
        <v>0</v>
      </c>
      <c r="I74" s="440">
        <v>227850</v>
      </c>
      <c r="J74" s="440">
        <v>227850</v>
      </c>
      <c r="K74" s="440">
        <v>0</v>
      </c>
      <c r="L74" s="440">
        <v>0</v>
      </c>
      <c r="M74" s="482">
        <v>0</v>
      </c>
      <c r="N74" s="482">
        <v>0</v>
      </c>
      <c r="O74" s="440">
        <v>0</v>
      </c>
      <c r="P74" s="440">
        <v>0</v>
      </c>
      <c r="Q74" s="440">
        <v>0</v>
      </c>
      <c r="R74" s="440">
        <v>0</v>
      </c>
      <c r="S74" s="440">
        <v>0</v>
      </c>
      <c r="T74" s="440">
        <v>0</v>
      </c>
      <c r="U74" s="440">
        <v>8138</v>
      </c>
      <c r="V74" s="440">
        <v>5480</v>
      </c>
      <c r="W74" s="440">
        <v>2658</v>
      </c>
      <c r="X74" s="440">
        <v>0</v>
      </c>
      <c r="Y74" s="482">
        <v>0</v>
      </c>
      <c r="Z74" s="482">
        <v>0</v>
      </c>
      <c r="AA74" s="440">
        <v>0</v>
      </c>
      <c r="AB74" s="440">
        <v>0</v>
      </c>
      <c r="AC74" s="440">
        <v>2000</v>
      </c>
      <c r="AD74" s="440">
        <v>0</v>
      </c>
      <c r="AE74" s="440">
        <v>0</v>
      </c>
      <c r="AF74" s="440">
        <v>2000</v>
      </c>
      <c r="AG74" s="440">
        <v>125740</v>
      </c>
      <c r="AH74" s="440">
        <v>125740</v>
      </c>
      <c r="AI74" s="440">
        <v>0</v>
      </c>
      <c r="AJ74" s="482">
        <v>49430</v>
      </c>
      <c r="AK74" s="482">
        <v>0</v>
      </c>
      <c r="AL74" s="482">
        <v>0</v>
      </c>
      <c r="AM74" s="482">
        <v>25820</v>
      </c>
      <c r="AN74" s="440">
        <v>49430</v>
      </c>
      <c r="AO74" s="440">
        <v>25820</v>
      </c>
      <c r="AP74" s="440">
        <v>8500</v>
      </c>
      <c r="AQ74" s="440">
        <v>8500</v>
      </c>
      <c r="AR74" s="440">
        <v>0</v>
      </c>
      <c r="AS74" s="482">
        <v>953</v>
      </c>
      <c r="AT74" s="482">
        <v>0</v>
      </c>
      <c r="AU74" s="482">
        <v>0</v>
      </c>
      <c r="AV74" s="482">
        <v>731</v>
      </c>
      <c r="AW74" s="440">
        <v>953</v>
      </c>
      <c r="AX74" s="440">
        <v>731</v>
      </c>
      <c r="AY74" s="440">
        <v>0</v>
      </c>
      <c r="AZ74" s="503">
        <v>0</v>
      </c>
      <c r="BA74" s="503">
        <v>0</v>
      </c>
      <c r="BB74" s="441">
        <v>0</v>
      </c>
      <c r="BC74" s="200">
        <v>0</v>
      </c>
      <c r="BD74" s="539">
        <v>79938</v>
      </c>
      <c r="BE74" s="650">
        <v>102720</v>
      </c>
      <c r="BF74" s="650">
        <v>9584</v>
      </c>
      <c r="BG74" s="539">
        <v>1509</v>
      </c>
    </row>
    <row r="75" spans="1:59" ht="13.5" thickTop="1" x14ac:dyDescent="0.2">
      <c r="A75" s="609" t="s">
        <v>627</v>
      </c>
      <c r="B75" t="s">
        <v>484</v>
      </c>
      <c r="C75" t="s">
        <v>628</v>
      </c>
      <c r="D75" s="442">
        <v>1409</v>
      </c>
      <c r="E75" s="443">
        <v>1000</v>
      </c>
      <c r="F75" s="443">
        <v>0</v>
      </c>
      <c r="G75" s="443">
        <v>1000</v>
      </c>
      <c r="H75" s="443">
        <v>0</v>
      </c>
      <c r="I75" s="443">
        <v>9940</v>
      </c>
      <c r="J75" s="443">
        <v>9940</v>
      </c>
      <c r="K75" s="443">
        <v>0</v>
      </c>
      <c r="L75" s="443">
        <v>1260</v>
      </c>
      <c r="M75" s="483">
        <v>0</v>
      </c>
      <c r="N75" s="483">
        <v>0</v>
      </c>
      <c r="O75" s="443">
        <v>0</v>
      </c>
      <c r="P75" s="443">
        <v>0</v>
      </c>
      <c r="Q75" s="443">
        <v>1260</v>
      </c>
      <c r="R75" s="443">
        <v>1260</v>
      </c>
      <c r="S75" s="443">
        <v>0</v>
      </c>
      <c r="T75" s="443">
        <v>0</v>
      </c>
      <c r="U75" s="443">
        <v>355</v>
      </c>
      <c r="V75" s="443">
        <v>355</v>
      </c>
      <c r="W75" s="443">
        <v>0</v>
      </c>
      <c r="X75" s="443">
        <v>45</v>
      </c>
      <c r="Y75" s="483">
        <v>0</v>
      </c>
      <c r="Z75" s="483">
        <v>0</v>
      </c>
      <c r="AA75" s="443">
        <v>0</v>
      </c>
      <c r="AB75" s="443">
        <v>0</v>
      </c>
      <c r="AC75" s="443">
        <v>45</v>
      </c>
      <c r="AD75" s="443">
        <v>0</v>
      </c>
      <c r="AE75" s="443">
        <v>0</v>
      </c>
      <c r="AF75" s="443">
        <v>45</v>
      </c>
      <c r="AG75" s="443">
        <v>7900</v>
      </c>
      <c r="AH75" s="443">
        <v>7000</v>
      </c>
      <c r="AI75" s="443">
        <v>900</v>
      </c>
      <c r="AJ75" s="483">
        <v>4300</v>
      </c>
      <c r="AK75" s="483">
        <v>2250</v>
      </c>
      <c r="AL75" s="483">
        <v>0</v>
      </c>
      <c r="AM75" s="483">
        <v>2220</v>
      </c>
      <c r="AN75" s="443">
        <v>6550</v>
      </c>
      <c r="AO75" s="443">
        <v>2220</v>
      </c>
      <c r="AP75" s="443">
        <v>538</v>
      </c>
      <c r="AQ75" s="443">
        <v>216</v>
      </c>
      <c r="AR75" s="443">
        <v>322</v>
      </c>
      <c r="AS75" s="483">
        <v>387</v>
      </c>
      <c r="AT75" s="483">
        <v>9</v>
      </c>
      <c r="AU75" s="483">
        <v>0</v>
      </c>
      <c r="AV75" s="483">
        <v>3</v>
      </c>
      <c r="AW75" s="443">
        <v>396</v>
      </c>
      <c r="AX75" s="443">
        <v>3</v>
      </c>
      <c r="AY75" s="443">
        <v>0</v>
      </c>
      <c r="AZ75" s="504">
        <v>0</v>
      </c>
      <c r="BA75" s="504">
        <v>0</v>
      </c>
      <c r="BB75" s="444">
        <v>0</v>
      </c>
      <c r="BC75" s="517">
        <v>0</v>
      </c>
      <c r="BD75" s="540">
        <v>8933</v>
      </c>
      <c r="BE75" s="651">
        <v>5545</v>
      </c>
      <c r="BF75" s="540">
        <v>523</v>
      </c>
      <c r="BG75" s="540">
        <v>789</v>
      </c>
    </row>
    <row r="76" spans="1:59" ht="13.5" thickTop="1" x14ac:dyDescent="0.2">
      <c r="A76" s="609" t="s">
        <v>629</v>
      </c>
      <c r="B76" t="s">
        <v>484</v>
      </c>
      <c r="C76" t="s">
        <v>630</v>
      </c>
      <c r="D76" s="439">
        <v>1423</v>
      </c>
      <c r="E76" s="440">
        <v>0</v>
      </c>
      <c r="F76" s="440">
        <v>0</v>
      </c>
      <c r="G76" s="440">
        <v>0</v>
      </c>
      <c r="H76" s="440">
        <v>0</v>
      </c>
      <c r="I76" s="440">
        <v>62930</v>
      </c>
      <c r="J76" s="440">
        <v>62930</v>
      </c>
      <c r="K76" s="440">
        <v>0</v>
      </c>
      <c r="L76" s="440">
        <v>70</v>
      </c>
      <c r="M76" s="482">
        <v>0</v>
      </c>
      <c r="N76" s="482">
        <v>0</v>
      </c>
      <c r="O76" s="440">
        <v>0</v>
      </c>
      <c r="P76" s="440">
        <v>0</v>
      </c>
      <c r="Q76" s="440">
        <v>70</v>
      </c>
      <c r="R76" s="440">
        <v>70</v>
      </c>
      <c r="S76" s="440">
        <v>0</v>
      </c>
      <c r="T76" s="440">
        <v>0</v>
      </c>
      <c r="U76" s="440">
        <v>2248</v>
      </c>
      <c r="V76" s="440">
        <v>1422</v>
      </c>
      <c r="W76" s="440">
        <v>826</v>
      </c>
      <c r="X76" s="440">
        <v>2</v>
      </c>
      <c r="Y76" s="482">
        <v>0</v>
      </c>
      <c r="Z76" s="482">
        <v>0</v>
      </c>
      <c r="AA76" s="440">
        <v>0</v>
      </c>
      <c r="AB76" s="440">
        <v>0</v>
      </c>
      <c r="AC76" s="440">
        <v>0</v>
      </c>
      <c r="AD76" s="440">
        <v>0</v>
      </c>
      <c r="AE76" s="440">
        <v>0</v>
      </c>
      <c r="AF76" s="440">
        <v>0</v>
      </c>
      <c r="AG76" s="440">
        <v>52250</v>
      </c>
      <c r="AH76" s="440">
        <v>34000</v>
      </c>
      <c r="AI76" s="440">
        <v>18250</v>
      </c>
      <c r="AJ76" s="482">
        <v>39640</v>
      </c>
      <c r="AK76" s="482">
        <v>0</v>
      </c>
      <c r="AL76" s="482">
        <v>0</v>
      </c>
      <c r="AM76" s="482">
        <v>29240</v>
      </c>
      <c r="AN76" s="440">
        <v>39640</v>
      </c>
      <c r="AO76" s="440">
        <v>29240</v>
      </c>
      <c r="AP76" s="440">
        <v>3679</v>
      </c>
      <c r="AQ76" s="440">
        <v>1163</v>
      </c>
      <c r="AR76" s="440">
        <v>2516</v>
      </c>
      <c r="AS76" s="482">
        <v>2704</v>
      </c>
      <c r="AT76" s="482">
        <v>0</v>
      </c>
      <c r="AU76" s="482">
        <v>0</v>
      </c>
      <c r="AV76" s="482">
        <v>1169</v>
      </c>
      <c r="AW76" s="440">
        <v>2704</v>
      </c>
      <c r="AX76" s="440">
        <v>1169</v>
      </c>
      <c r="AY76" s="440">
        <v>0</v>
      </c>
      <c r="AZ76" s="503">
        <v>0</v>
      </c>
      <c r="BA76" s="503">
        <v>0</v>
      </c>
      <c r="BB76" s="441">
        <v>0</v>
      </c>
      <c r="BC76" s="200">
        <v>0</v>
      </c>
      <c r="BD76" s="539">
        <v>37196</v>
      </c>
      <c r="BE76" s="650">
        <v>33320</v>
      </c>
      <c r="BF76" s="650">
        <v>3238</v>
      </c>
      <c r="BG76" s="539">
        <v>1029</v>
      </c>
    </row>
    <row r="77" spans="1:59" ht="13.5" thickTop="1" x14ac:dyDescent="0.2">
      <c r="A77" s="609" t="s">
        <v>631</v>
      </c>
      <c r="B77" t="s">
        <v>484</v>
      </c>
      <c r="C77" t="s">
        <v>632</v>
      </c>
      <c r="D77" s="442">
        <v>1424</v>
      </c>
      <c r="E77" s="443">
        <v>0</v>
      </c>
      <c r="F77" s="443">
        <v>0</v>
      </c>
      <c r="G77" s="443">
        <v>0</v>
      </c>
      <c r="H77" s="443">
        <v>0</v>
      </c>
      <c r="I77" s="443">
        <v>66290</v>
      </c>
      <c r="J77" s="443">
        <v>66290</v>
      </c>
      <c r="K77" s="443">
        <v>0</v>
      </c>
      <c r="L77" s="443">
        <v>1610</v>
      </c>
      <c r="M77" s="483">
        <v>0</v>
      </c>
      <c r="N77" s="483">
        <v>0</v>
      </c>
      <c r="O77" s="443">
        <v>0</v>
      </c>
      <c r="P77" s="443">
        <v>0</v>
      </c>
      <c r="Q77" s="443">
        <v>1610</v>
      </c>
      <c r="R77" s="443">
        <v>1610</v>
      </c>
      <c r="S77" s="443">
        <v>0</v>
      </c>
      <c r="T77" s="443">
        <v>0</v>
      </c>
      <c r="U77" s="443">
        <v>2368</v>
      </c>
      <c r="V77" s="443">
        <v>892</v>
      </c>
      <c r="W77" s="443">
        <v>1476</v>
      </c>
      <c r="X77" s="443">
        <v>57</v>
      </c>
      <c r="Y77" s="483">
        <v>0</v>
      </c>
      <c r="Z77" s="483">
        <v>0</v>
      </c>
      <c r="AA77" s="443">
        <v>0</v>
      </c>
      <c r="AB77" s="443">
        <v>0</v>
      </c>
      <c r="AC77" s="443">
        <v>1113</v>
      </c>
      <c r="AD77" s="443">
        <v>0</v>
      </c>
      <c r="AE77" s="443">
        <v>0</v>
      </c>
      <c r="AF77" s="443">
        <v>1113</v>
      </c>
      <c r="AG77" s="443">
        <v>37160</v>
      </c>
      <c r="AH77" s="443">
        <v>20650</v>
      </c>
      <c r="AI77" s="443">
        <v>16510</v>
      </c>
      <c r="AJ77" s="483">
        <v>28020</v>
      </c>
      <c r="AK77" s="483">
        <v>2700</v>
      </c>
      <c r="AL77" s="483">
        <v>0</v>
      </c>
      <c r="AM77" s="483">
        <v>10910</v>
      </c>
      <c r="AN77" s="443">
        <v>30720</v>
      </c>
      <c r="AO77" s="443">
        <v>10910</v>
      </c>
      <c r="AP77" s="443">
        <v>2472</v>
      </c>
      <c r="AQ77" s="443">
        <v>641</v>
      </c>
      <c r="AR77" s="443">
        <v>1831</v>
      </c>
      <c r="AS77" s="483">
        <v>1971</v>
      </c>
      <c r="AT77" s="483">
        <v>189</v>
      </c>
      <c r="AU77" s="483">
        <v>0</v>
      </c>
      <c r="AV77" s="483">
        <v>341</v>
      </c>
      <c r="AW77" s="443">
        <v>2160</v>
      </c>
      <c r="AX77" s="443">
        <v>341</v>
      </c>
      <c r="AY77" s="443">
        <v>0</v>
      </c>
      <c r="AZ77" s="504">
        <v>0</v>
      </c>
      <c r="BA77" s="504">
        <v>0</v>
      </c>
      <c r="BB77" s="444">
        <v>0</v>
      </c>
      <c r="BC77" s="517">
        <v>0</v>
      </c>
      <c r="BD77" s="540">
        <v>31530</v>
      </c>
      <c r="BE77" s="651">
        <v>30500</v>
      </c>
      <c r="BF77" s="651">
        <v>2847</v>
      </c>
      <c r="BG77" s="540">
        <v>1029</v>
      </c>
    </row>
    <row r="78" spans="1:59" ht="13.5" thickTop="1" x14ac:dyDescent="0.2">
      <c r="A78" s="609" t="s">
        <v>633</v>
      </c>
      <c r="B78" t="s">
        <v>484</v>
      </c>
      <c r="C78" t="s">
        <v>634</v>
      </c>
      <c r="D78" s="439">
        <v>1425</v>
      </c>
      <c r="E78" s="440">
        <v>0</v>
      </c>
      <c r="F78" s="440">
        <v>0</v>
      </c>
      <c r="G78" s="440">
        <v>0</v>
      </c>
      <c r="H78" s="440">
        <v>0</v>
      </c>
      <c r="I78" s="440">
        <v>40600</v>
      </c>
      <c r="J78" s="440">
        <v>40600</v>
      </c>
      <c r="K78" s="440">
        <v>0</v>
      </c>
      <c r="L78" s="440">
        <v>8680</v>
      </c>
      <c r="M78" s="482">
        <v>0</v>
      </c>
      <c r="N78" s="482">
        <v>0</v>
      </c>
      <c r="O78" s="440">
        <v>0</v>
      </c>
      <c r="P78" s="440">
        <v>0</v>
      </c>
      <c r="Q78" s="440">
        <v>8680</v>
      </c>
      <c r="R78" s="440">
        <v>8680</v>
      </c>
      <c r="S78" s="440">
        <v>0</v>
      </c>
      <c r="T78" s="440">
        <v>0</v>
      </c>
      <c r="U78" s="440">
        <v>1450</v>
      </c>
      <c r="V78" s="440">
        <v>500</v>
      </c>
      <c r="W78" s="440">
        <v>950</v>
      </c>
      <c r="X78" s="440">
        <v>310</v>
      </c>
      <c r="Y78" s="482">
        <v>0</v>
      </c>
      <c r="Z78" s="482">
        <v>0</v>
      </c>
      <c r="AA78" s="440">
        <v>0</v>
      </c>
      <c r="AB78" s="440">
        <v>0</v>
      </c>
      <c r="AC78" s="440">
        <v>1260</v>
      </c>
      <c r="AD78" s="440">
        <v>0</v>
      </c>
      <c r="AE78" s="440">
        <v>0</v>
      </c>
      <c r="AF78" s="440">
        <v>1260</v>
      </c>
      <c r="AG78" s="440">
        <v>18380</v>
      </c>
      <c r="AH78" s="440">
        <v>11950</v>
      </c>
      <c r="AI78" s="440">
        <v>6430</v>
      </c>
      <c r="AJ78" s="482">
        <v>15420</v>
      </c>
      <c r="AK78" s="482">
        <v>0</v>
      </c>
      <c r="AL78" s="482">
        <v>0</v>
      </c>
      <c r="AM78" s="482">
        <v>2220</v>
      </c>
      <c r="AN78" s="440">
        <v>15420</v>
      </c>
      <c r="AO78" s="440">
        <v>2220</v>
      </c>
      <c r="AP78" s="440">
        <v>1146</v>
      </c>
      <c r="AQ78" s="440">
        <v>200</v>
      </c>
      <c r="AR78" s="440">
        <v>946</v>
      </c>
      <c r="AS78" s="482">
        <v>1127</v>
      </c>
      <c r="AT78" s="482">
        <v>0</v>
      </c>
      <c r="AU78" s="482">
        <v>0</v>
      </c>
      <c r="AV78" s="482">
        <v>178</v>
      </c>
      <c r="AW78" s="440">
        <v>1127</v>
      </c>
      <c r="AX78" s="440">
        <v>178</v>
      </c>
      <c r="AY78" s="440">
        <v>0</v>
      </c>
      <c r="AZ78" s="503">
        <v>0</v>
      </c>
      <c r="BA78" s="503">
        <v>0</v>
      </c>
      <c r="BB78" s="441">
        <v>0</v>
      </c>
      <c r="BC78" s="200">
        <v>0</v>
      </c>
      <c r="BD78" s="539">
        <v>19391</v>
      </c>
      <c r="BE78" s="650">
        <v>19990</v>
      </c>
      <c r="BF78" s="650">
        <v>1793</v>
      </c>
      <c r="BG78" s="539">
        <v>789</v>
      </c>
    </row>
    <row r="79" spans="1:59" ht="13.5" thickTop="1" x14ac:dyDescent="0.2">
      <c r="A79" s="609" t="s">
        <v>635</v>
      </c>
      <c r="B79" t="s">
        <v>484</v>
      </c>
      <c r="C79" t="s">
        <v>636</v>
      </c>
      <c r="D79" s="442">
        <v>1427</v>
      </c>
      <c r="E79" s="443">
        <v>1971</v>
      </c>
      <c r="F79" s="443">
        <v>0</v>
      </c>
      <c r="G79" s="443">
        <v>1971</v>
      </c>
      <c r="H79" s="443">
        <v>0</v>
      </c>
      <c r="I79" s="443">
        <v>41104</v>
      </c>
      <c r="J79" s="443">
        <v>41104</v>
      </c>
      <c r="K79" s="443">
        <v>0</v>
      </c>
      <c r="L79" s="443">
        <v>10136</v>
      </c>
      <c r="M79" s="483">
        <v>0</v>
      </c>
      <c r="N79" s="483">
        <v>0</v>
      </c>
      <c r="O79" s="443">
        <v>0</v>
      </c>
      <c r="P79" s="443">
        <v>0</v>
      </c>
      <c r="Q79" s="443">
        <v>10136</v>
      </c>
      <c r="R79" s="443">
        <v>10136</v>
      </c>
      <c r="S79" s="443">
        <v>0</v>
      </c>
      <c r="T79" s="443">
        <v>0</v>
      </c>
      <c r="U79" s="443">
        <v>1468</v>
      </c>
      <c r="V79" s="443">
        <v>1468</v>
      </c>
      <c r="W79" s="443">
        <v>0</v>
      </c>
      <c r="X79" s="443">
        <v>362</v>
      </c>
      <c r="Y79" s="483">
        <v>0</v>
      </c>
      <c r="Z79" s="483">
        <v>0</v>
      </c>
      <c r="AA79" s="443">
        <v>0</v>
      </c>
      <c r="AB79" s="443">
        <v>0</v>
      </c>
      <c r="AC79" s="443">
        <v>362</v>
      </c>
      <c r="AD79" s="443">
        <v>362</v>
      </c>
      <c r="AE79" s="443">
        <v>0</v>
      </c>
      <c r="AF79" s="443">
        <v>0</v>
      </c>
      <c r="AG79" s="443">
        <v>36560</v>
      </c>
      <c r="AH79" s="443">
        <v>15900</v>
      </c>
      <c r="AI79" s="443">
        <v>20660</v>
      </c>
      <c r="AJ79" s="483">
        <v>28200</v>
      </c>
      <c r="AK79" s="483">
        <v>0</v>
      </c>
      <c r="AL79" s="483">
        <v>0</v>
      </c>
      <c r="AM79" s="483">
        <v>0</v>
      </c>
      <c r="AN79" s="443">
        <v>28200</v>
      </c>
      <c r="AO79" s="443">
        <v>0</v>
      </c>
      <c r="AP79" s="443">
        <v>2436</v>
      </c>
      <c r="AQ79" s="443">
        <v>2436</v>
      </c>
      <c r="AR79" s="443">
        <v>0</v>
      </c>
      <c r="AS79" s="483">
        <v>10</v>
      </c>
      <c r="AT79" s="483">
        <v>0</v>
      </c>
      <c r="AU79" s="483">
        <v>0</v>
      </c>
      <c r="AV79" s="483">
        <v>0</v>
      </c>
      <c r="AW79" s="443">
        <v>10</v>
      </c>
      <c r="AX79" s="443">
        <v>0</v>
      </c>
      <c r="AY79" s="443">
        <v>0</v>
      </c>
      <c r="AZ79" s="504">
        <v>0</v>
      </c>
      <c r="BA79" s="504">
        <v>0</v>
      </c>
      <c r="BB79" s="444">
        <v>0</v>
      </c>
      <c r="BC79" s="517">
        <v>0</v>
      </c>
      <c r="BD79" s="540">
        <v>32683</v>
      </c>
      <c r="BE79" s="651">
        <v>23845</v>
      </c>
      <c r="BF79" s="651">
        <v>2292</v>
      </c>
      <c r="BG79" s="540">
        <v>1029</v>
      </c>
    </row>
    <row r="80" spans="1:59" ht="13.5" thickTop="1" x14ac:dyDescent="0.2">
      <c r="A80" s="609" t="s">
        <v>637</v>
      </c>
      <c r="B80" t="s">
        <v>484</v>
      </c>
      <c r="C80" t="s">
        <v>638</v>
      </c>
      <c r="D80" s="439">
        <v>1428</v>
      </c>
      <c r="E80" s="440">
        <v>0</v>
      </c>
      <c r="F80" s="440">
        <v>0</v>
      </c>
      <c r="G80" s="440">
        <v>0</v>
      </c>
      <c r="H80" s="440">
        <v>0</v>
      </c>
      <c r="I80" s="440">
        <v>86240</v>
      </c>
      <c r="J80" s="440">
        <v>86240</v>
      </c>
      <c r="K80" s="440">
        <v>0</v>
      </c>
      <c r="L80" s="440">
        <v>2030</v>
      </c>
      <c r="M80" s="482">
        <v>0</v>
      </c>
      <c r="N80" s="482">
        <v>0</v>
      </c>
      <c r="O80" s="440">
        <v>0</v>
      </c>
      <c r="P80" s="440">
        <v>0</v>
      </c>
      <c r="Q80" s="440">
        <v>2030</v>
      </c>
      <c r="R80" s="440">
        <v>2030</v>
      </c>
      <c r="S80" s="440">
        <v>0</v>
      </c>
      <c r="T80" s="440">
        <v>0</v>
      </c>
      <c r="U80" s="440">
        <v>3080</v>
      </c>
      <c r="V80" s="440">
        <v>3080</v>
      </c>
      <c r="W80" s="440">
        <v>0</v>
      </c>
      <c r="X80" s="440">
        <v>73</v>
      </c>
      <c r="Y80" s="482">
        <v>0</v>
      </c>
      <c r="Z80" s="482">
        <v>0</v>
      </c>
      <c r="AA80" s="440">
        <v>0</v>
      </c>
      <c r="AB80" s="440">
        <v>0</v>
      </c>
      <c r="AC80" s="440">
        <v>73</v>
      </c>
      <c r="AD80" s="440">
        <v>73</v>
      </c>
      <c r="AE80" s="440">
        <v>0</v>
      </c>
      <c r="AF80" s="440">
        <v>0</v>
      </c>
      <c r="AG80" s="440">
        <v>74180</v>
      </c>
      <c r="AH80" s="440">
        <v>37000</v>
      </c>
      <c r="AI80" s="440">
        <v>37180</v>
      </c>
      <c r="AJ80" s="482">
        <v>55240</v>
      </c>
      <c r="AK80" s="482">
        <v>0</v>
      </c>
      <c r="AL80" s="482">
        <v>0</v>
      </c>
      <c r="AM80" s="482">
        <v>18320</v>
      </c>
      <c r="AN80" s="440">
        <v>55240</v>
      </c>
      <c r="AO80" s="440">
        <v>18320</v>
      </c>
      <c r="AP80" s="440">
        <v>5256</v>
      </c>
      <c r="AQ80" s="440">
        <v>950</v>
      </c>
      <c r="AR80" s="440">
        <v>4306</v>
      </c>
      <c r="AS80" s="482">
        <v>4486</v>
      </c>
      <c r="AT80" s="482">
        <v>0</v>
      </c>
      <c r="AU80" s="482">
        <v>0</v>
      </c>
      <c r="AV80" s="482">
        <v>529</v>
      </c>
      <c r="AW80" s="440">
        <v>4486</v>
      </c>
      <c r="AX80" s="440">
        <v>529</v>
      </c>
      <c r="AY80" s="440">
        <v>0</v>
      </c>
      <c r="AZ80" s="503">
        <v>0</v>
      </c>
      <c r="BA80" s="503">
        <v>0</v>
      </c>
      <c r="BB80" s="441">
        <v>0</v>
      </c>
      <c r="BC80" s="200">
        <v>0</v>
      </c>
      <c r="BD80" s="539">
        <v>53628</v>
      </c>
      <c r="BE80" s="650">
        <v>45570</v>
      </c>
      <c r="BF80" s="650">
        <v>4470</v>
      </c>
      <c r="BG80" s="539">
        <v>1029</v>
      </c>
    </row>
    <row r="81" spans="1:59" ht="13.5" thickTop="1" x14ac:dyDescent="0.2">
      <c r="A81" s="609" t="s">
        <v>639</v>
      </c>
      <c r="B81" t="s">
        <v>484</v>
      </c>
      <c r="C81" t="s">
        <v>640</v>
      </c>
      <c r="D81" s="442">
        <v>1429</v>
      </c>
      <c r="E81" s="443">
        <v>0</v>
      </c>
      <c r="F81" s="443">
        <v>0</v>
      </c>
      <c r="G81" s="443">
        <v>0</v>
      </c>
      <c r="H81" s="443">
        <v>0</v>
      </c>
      <c r="I81" s="443">
        <v>120050</v>
      </c>
      <c r="J81" s="443">
        <v>120050</v>
      </c>
      <c r="K81" s="443">
        <v>0</v>
      </c>
      <c r="L81" s="443">
        <v>1890</v>
      </c>
      <c r="M81" s="483">
        <v>0</v>
      </c>
      <c r="N81" s="483">
        <v>0</v>
      </c>
      <c r="O81" s="443">
        <v>0</v>
      </c>
      <c r="P81" s="443">
        <v>0</v>
      </c>
      <c r="Q81" s="443">
        <v>1890</v>
      </c>
      <c r="R81" s="443">
        <v>1890</v>
      </c>
      <c r="S81" s="443">
        <v>0</v>
      </c>
      <c r="T81" s="443">
        <v>0</v>
      </c>
      <c r="U81" s="443">
        <v>4288</v>
      </c>
      <c r="V81" s="443">
        <v>3448</v>
      </c>
      <c r="W81" s="443">
        <v>840</v>
      </c>
      <c r="X81" s="443">
        <v>67</v>
      </c>
      <c r="Y81" s="483">
        <v>0</v>
      </c>
      <c r="Z81" s="483">
        <v>0</v>
      </c>
      <c r="AA81" s="443">
        <v>0</v>
      </c>
      <c r="AB81" s="443">
        <v>0</v>
      </c>
      <c r="AC81" s="443">
        <v>907</v>
      </c>
      <c r="AD81" s="443">
        <v>907</v>
      </c>
      <c r="AE81" s="443">
        <v>0</v>
      </c>
      <c r="AF81" s="443">
        <v>0</v>
      </c>
      <c r="AG81" s="443">
        <v>80400</v>
      </c>
      <c r="AH81" s="443">
        <v>44250</v>
      </c>
      <c r="AI81" s="443">
        <v>36150</v>
      </c>
      <c r="AJ81" s="483">
        <v>63890</v>
      </c>
      <c r="AK81" s="483">
        <v>0</v>
      </c>
      <c r="AL81" s="483">
        <v>0</v>
      </c>
      <c r="AM81" s="483">
        <v>15090</v>
      </c>
      <c r="AN81" s="443">
        <v>63890</v>
      </c>
      <c r="AO81" s="443">
        <v>15090</v>
      </c>
      <c r="AP81" s="443">
        <v>5557</v>
      </c>
      <c r="AQ81" s="443">
        <v>1940</v>
      </c>
      <c r="AR81" s="443">
        <v>3617</v>
      </c>
      <c r="AS81" s="483">
        <v>3949</v>
      </c>
      <c r="AT81" s="483">
        <v>0</v>
      </c>
      <c r="AU81" s="483">
        <v>0</v>
      </c>
      <c r="AV81" s="483">
        <v>514</v>
      </c>
      <c r="AW81" s="443">
        <v>3949</v>
      </c>
      <c r="AX81" s="443">
        <v>514</v>
      </c>
      <c r="AY81" s="443">
        <v>0</v>
      </c>
      <c r="AZ81" s="504">
        <v>0</v>
      </c>
      <c r="BA81" s="504">
        <v>0</v>
      </c>
      <c r="BB81" s="444">
        <v>0</v>
      </c>
      <c r="BC81" s="517">
        <v>0</v>
      </c>
      <c r="BD81" s="540">
        <v>59255</v>
      </c>
      <c r="BE81" s="651">
        <v>57955</v>
      </c>
      <c r="BF81" s="651">
        <v>5525</v>
      </c>
      <c r="BG81" s="540">
        <v>1269</v>
      </c>
    </row>
    <row r="82" spans="1:59" ht="13.5" thickTop="1" x14ac:dyDescent="0.2">
      <c r="A82" s="609" t="s">
        <v>641</v>
      </c>
      <c r="B82" t="s">
        <v>484</v>
      </c>
      <c r="C82" t="s">
        <v>642</v>
      </c>
      <c r="D82" s="439">
        <v>1430</v>
      </c>
      <c r="E82" s="440">
        <v>0</v>
      </c>
      <c r="F82" s="440">
        <v>0</v>
      </c>
      <c r="G82" s="440">
        <v>0</v>
      </c>
      <c r="H82" s="440">
        <v>0</v>
      </c>
      <c r="I82" s="440">
        <v>42420</v>
      </c>
      <c r="J82" s="440">
        <v>42420</v>
      </c>
      <c r="K82" s="440">
        <v>0</v>
      </c>
      <c r="L82" s="440">
        <v>0</v>
      </c>
      <c r="M82" s="482">
        <v>0</v>
      </c>
      <c r="N82" s="482">
        <v>700</v>
      </c>
      <c r="O82" s="440">
        <v>0</v>
      </c>
      <c r="P82" s="440">
        <v>0</v>
      </c>
      <c r="Q82" s="440">
        <v>700</v>
      </c>
      <c r="R82" s="440">
        <v>0</v>
      </c>
      <c r="S82" s="440">
        <v>700</v>
      </c>
      <c r="T82" s="440">
        <v>0</v>
      </c>
      <c r="U82" s="440">
        <v>1515</v>
      </c>
      <c r="V82" s="440">
        <v>1212</v>
      </c>
      <c r="W82" s="440">
        <v>303</v>
      </c>
      <c r="X82" s="440">
        <v>0</v>
      </c>
      <c r="Y82" s="482">
        <v>0</v>
      </c>
      <c r="Z82" s="482">
        <v>25</v>
      </c>
      <c r="AA82" s="440">
        <v>0</v>
      </c>
      <c r="AB82" s="440">
        <v>0</v>
      </c>
      <c r="AC82" s="440">
        <v>328</v>
      </c>
      <c r="AD82" s="440">
        <v>0</v>
      </c>
      <c r="AE82" s="440">
        <v>34</v>
      </c>
      <c r="AF82" s="440">
        <v>294</v>
      </c>
      <c r="AG82" s="440">
        <v>21890</v>
      </c>
      <c r="AH82" s="440">
        <v>12000</v>
      </c>
      <c r="AI82" s="440">
        <v>9890</v>
      </c>
      <c r="AJ82" s="482">
        <v>15260</v>
      </c>
      <c r="AK82" s="482">
        <v>0</v>
      </c>
      <c r="AL82" s="482">
        <v>0</v>
      </c>
      <c r="AM82" s="482">
        <v>1900</v>
      </c>
      <c r="AN82" s="440">
        <v>15260</v>
      </c>
      <c r="AO82" s="440">
        <v>1900</v>
      </c>
      <c r="AP82" s="440">
        <v>1445</v>
      </c>
      <c r="AQ82" s="440">
        <v>1445</v>
      </c>
      <c r="AR82" s="440">
        <v>0</v>
      </c>
      <c r="AS82" s="482">
        <v>0</v>
      </c>
      <c r="AT82" s="482">
        <v>0</v>
      </c>
      <c r="AU82" s="482">
        <v>0</v>
      </c>
      <c r="AV82" s="482">
        <v>8</v>
      </c>
      <c r="AW82" s="440">
        <v>0</v>
      </c>
      <c r="AX82" s="440">
        <v>8</v>
      </c>
      <c r="AY82" s="440">
        <v>0</v>
      </c>
      <c r="AZ82" s="503">
        <v>0</v>
      </c>
      <c r="BA82" s="503">
        <v>0</v>
      </c>
      <c r="BB82" s="441">
        <v>0</v>
      </c>
      <c r="BC82" s="200">
        <v>0</v>
      </c>
      <c r="BD82" s="539">
        <v>26402</v>
      </c>
      <c r="BE82" s="650">
        <v>18845</v>
      </c>
      <c r="BF82" s="650">
        <v>1744</v>
      </c>
      <c r="BG82" s="539">
        <v>789</v>
      </c>
    </row>
    <row r="83" spans="1:59" ht="13.5" thickTop="1" x14ac:dyDescent="0.2">
      <c r="A83" s="609" t="s">
        <v>643</v>
      </c>
      <c r="B83" t="s">
        <v>484</v>
      </c>
      <c r="C83" t="s">
        <v>644</v>
      </c>
      <c r="D83" s="442">
        <v>1431</v>
      </c>
      <c r="E83" s="443">
        <v>0</v>
      </c>
      <c r="F83" s="443">
        <v>0</v>
      </c>
      <c r="G83" s="443">
        <v>0</v>
      </c>
      <c r="H83" s="443">
        <v>0</v>
      </c>
      <c r="I83" s="443">
        <v>17710</v>
      </c>
      <c r="J83" s="443">
        <v>17220</v>
      </c>
      <c r="K83" s="443">
        <v>490</v>
      </c>
      <c r="L83" s="443">
        <v>0</v>
      </c>
      <c r="M83" s="483">
        <v>0</v>
      </c>
      <c r="N83" s="483">
        <v>0</v>
      </c>
      <c r="O83" s="443">
        <v>0</v>
      </c>
      <c r="P83" s="443">
        <v>0</v>
      </c>
      <c r="Q83" s="443">
        <v>0</v>
      </c>
      <c r="R83" s="443">
        <v>0</v>
      </c>
      <c r="S83" s="443">
        <v>0</v>
      </c>
      <c r="T83" s="443">
        <v>0</v>
      </c>
      <c r="U83" s="443">
        <v>633</v>
      </c>
      <c r="V83" s="443">
        <v>615</v>
      </c>
      <c r="W83" s="443">
        <v>18</v>
      </c>
      <c r="X83" s="443">
        <v>0</v>
      </c>
      <c r="Y83" s="483">
        <v>0</v>
      </c>
      <c r="Z83" s="483">
        <v>0</v>
      </c>
      <c r="AA83" s="443">
        <v>0</v>
      </c>
      <c r="AB83" s="443">
        <v>0</v>
      </c>
      <c r="AC83" s="443">
        <v>0</v>
      </c>
      <c r="AD83" s="443">
        <v>0</v>
      </c>
      <c r="AE83" s="443">
        <v>0</v>
      </c>
      <c r="AF83" s="443">
        <v>0</v>
      </c>
      <c r="AG83" s="443">
        <v>13110</v>
      </c>
      <c r="AH83" s="443">
        <v>8250</v>
      </c>
      <c r="AI83" s="443">
        <v>4860</v>
      </c>
      <c r="AJ83" s="483">
        <v>7750</v>
      </c>
      <c r="AK83" s="483">
        <v>850</v>
      </c>
      <c r="AL83" s="483">
        <v>0</v>
      </c>
      <c r="AM83" s="483">
        <v>6320</v>
      </c>
      <c r="AN83" s="443">
        <v>8600</v>
      </c>
      <c r="AO83" s="443">
        <v>6320</v>
      </c>
      <c r="AP83" s="443">
        <v>813</v>
      </c>
      <c r="AQ83" s="443">
        <v>213</v>
      </c>
      <c r="AR83" s="443">
        <v>600</v>
      </c>
      <c r="AS83" s="483">
        <v>603</v>
      </c>
      <c r="AT83" s="483">
        <v>23</v>
      </c>
      <c r="AU83" s="483">
        <v>0</v>
      </c>
      <c r="AV83" s="483">
        <v>292</v>
      </c>
      <c r="AW83" s="443">
        <v>626</v>
      </c>
      <c r="AX83" s="443">
        <v>254</v>
      </c>
      <c r="AY83" s="443">
        <v>0</v>
      </c>
      <c r="AZ83" s="504">
        <v>0</v>
      </c>
      <c r="BA83" s="504">
        <v>0</v>
      </c>
      <c r="BB83" s="444">
        <v>0</v>
      </c>
      <c r="BC83" s="517">
        <v>0</v>
      </c>
      <c r="BD83" s="540">
        <v>14997</v>
      </c>
      <c r="BE83" s="651">
        <v>8390</v>
      </c>
      <c r="BF83" s="540">
        <v>790</v>
      </c>
      <c r="BG83" s="540">
        <v>789</v>
      </c>
    </row>
    <row r="84" spans="1:59" ht="13.5" thickTop="1" x14ac:dyDescent="0.2">
      <c r="A84" s="609" t="s">
        <v>645</v>
      </c>
      <c r="B84" t="s">
        <v>484</v>
      </c>
      <c r="C84" t="s">
        <v>646</v>
      </c>
      <c r="D84" s="439">
        <v>1432</v>
      </c>
      <c r="E84" s="440">
        <v>0</v>
      </c>
      <c r="F84" s="440">
        <v>0</v>
      </c>
      <c r="G84" s="440">
        <v>0</v>
      </c>
      <c r="H84" s="440">
        <v>0</v>
      </c>
      <c r="I84" s="440">
        <v>47040</v>
      </c>
      <c r="J84" s="440">
        <v>47040</v>
      </c>
      <c r="K84" s="440">
        <v>0</v>
      </c>
      <c r="L84" s="440">
        <v>0</v>
      </c>
      <c r="M84" s="482">
        <v>0</v>
      </c>
      <c r="N84" s="482">
        <v>10990</v>
      </c>
      <c r="O84" s="440">
        <v>0</v>
      </c>
      <c r="P84" s="440">
        <v>0</v>
      </c>
      <c r="Q84" s="440">
        <v>10990</v>
      </c>
      <c r="R84" s="440">
        <v>0</v>
      </c>
      <c r="S84" s="440">
        <v>10990</v>
      </c>
      <c r="T84" s="440">
        <v>0</v>
      </c>
      <c r="U84" s="440">
        <v>1680</v>
      </c>
      <c r="V84" s="440">
        <v>1680</v>
      </c>
      <c r="W84" s="440">
        <v>0</v>
      </c>
      <c r="X84" s="440">
        <v>0</v>
      </c>
      <c r="Y84" s="482">
        <v>0</v>
      </c>
      <c r="Z84" s="482">
        <v>393</v>
      </c>
      <c r="AA84" s="440">
        <v>0</v>
      </c>
      <c r="AB84" s="440">
        <v>0</v>
      </c>
      <c r="AC84" s="440">
        <v>393</v>
      </c>
      <c r="AD84" s="440">
        <v>0</v>
      </c>
      <c r="AE84" s="440">
        <v>393</v>
      </c>
      <c r="AF84" s="440">
        <v>0</v>
      </c>
      <c r="AG84" s="440">
        <v>44870</v>
      </c>
      <c r="AH84" s="440">
        <v>0</v>
      </c>
      <c r="AI84" s="440">
        <v>44870</v>
      </c>
      <c r="AJ84" s="482">
        <v>59210</v>
      </c>
      <c r="AK84" s="482">
        <v>0</v>
      </c>
      <c r="AL84" s="482">
        <v>0</v>
      </c>
      <c r="AM84" s="482">
        <v>0</v>
      </c>
      <c r="AN84" s="440">
        <v>46500</v>
      </c>
      <c r="AO84" s="440">
        <v>0</v>
      </c>
      <c r="AP84" s="440">
        <v>3016</v>
      </c>
      <c r="AQ84" s="440">
        <v>775</v>
      </c>
      <c r="AR84" s="440">
        <v>2241</v>
      </c>
      <c r="AS84" s="482">
        <v>2584</v>
      </c>
      <c r="AT84" s="482">
        <v>0</v>
      </c>
      <c r="AU84" s="482">
        <v>0</v>
      </c>
      <c r="AV84" s="482">
        <v>0</v>
      </c>
      <c r="AW84" s="440">
        <v>2584</v>
      </c>
      <c r="AX84" s="440">
        <v>0</v>
      </c>
      <c r="AY84" s="440">
        <v>0</v>
      </c>
      <c r="AZ84" s="503">
        <v>0</v>
      </c>
      <c r="BA84" s="503">
        <v>0</v>
      </c>
      <c r="BB84" s="441">
        <v>0</v>
      </c>
      <c r="BC84" s="200">
        <v>0</v>
      </c>
      <c r="BD84" s="539">
        <v>39259</v>
      </c>
      <c r="BE84" s="650">
        <v>28785</v>
      </c>
      <c r="BF84" s="650">
        <v>2779</v>
      </c>
      <c r="BG84" s="539">
        <v>1029</v>
      </c>
    </row>
    <row r="85" spans="1:59" ht="13.5" thickTop="1" x14ac:dyDescent="0.2">
      <c r="A85" s="609" t="s">
        <v>647</v>
      </c>
      <c r="B85" t="s">
        <v>484</v>
      </c>
      <c r="C85" t="s">
        <v>648</v>
      </c>
      <c r="D85" s="442">
        <v>1433</v>
      </c>
      <c r="E85" s="443">
        <v>0</v>
      </c>
      <c r="F85" s="443">
        <v>0</v>
      </c>
      <c r="G85" s="443">
        <v>0</v>
      </c>
      <c r="H85" s="443">
        <v>0</v>
      </c>
      <c r="I85" s="443">
        <v>32900</v>
      </c>
      <c r="J85" s="443">
        <v>32900</v>
      </c>
      <c r="K85" s="443">
        <v>0</v>
      </c>
      <c r="L85" s="443">
        <v>2170</v>
      </c>
      <c r="M85" s="483">
        <v>0</v>
      </c>
      <c r="N85" s="483">
        <v>0</v>
      </c>
      <c r="O85" s="443">
        <v>0</v>
      </c>
      <c r="P85" s="443">
        <v>0</v>
      </c>
      <c r="Q85" s="443">
        <v>2170</v>
      </c>
      <c r="R85" s="443">
        <v>2170</v>
      </c>
      <c r="S85" s="443">
        <v>0</v>
      </c>
      <c r="T85" s="443">
        <v>0</v>
      </c>
      <c r="U85" s="443">
        <v>1175</v>
      </c>
      <c r="V85" s="443">
        <v>310</v>
      </c>
      <c r="W85" s="443">
        <v>865</v>
      </c>
      <c r="X85" s="443">
        <v>78</v>
      </c>
      <c r="Y85" s="483">
        <v>0</v>
      </c>
      <c r="Z85" s="483">
        <v>0</v>
      </c>
      <c r="AA85" s="443">
        <v>0</v>
      </c>
      <c r="AB85" s="443">
        <v>0</v>
      </c>
      <c r="AC85" s="443">
        <v>669</v>
      </c>
      <c r="AD85" s="443">
        <v>0</v>
      </c>
      <c r="AE85" s="443">
        <v>0</v>
      </c>
      <c r="AF85" s="443">
        <v>669</v>
      </c>
      <c r="AG85" s="443">
        <v>21190</v>
      </c>
      <c r="AH85" s="443">
        <v>11500</v>
      </c>
      <c r="AI85" s="443">
        <v>9690</v>
      </c>
      <c r="AJ85" s="483">
        <v>13560</v>
      </c>
      <c r="AK85" s="483">
        <v>0</v>
      </c>
      <c r="AL85" s="483">
        <v>0</v>
      </c>
      <c r="AM85" s="483">
        <v>0</v>
      </c>
      <c r="AN85" s="443">
        <v>13560</v>
      </c>
      <c r="AO85" s="443">
        <v>0</v>
      </c>
      <c r="AP85" s="443">
        <v>1352</v>
      </c>
      <c r="AQ85" s="443">
        <v>48</v>
      </c>
      <c r="AR85" s="443">
        <v>1304</v>
      </c>
      <c r="AS85" s="483">
        <v>1259</v>
      </c>
      <c r="AT85" s="483">
        <v>0</v>
      </c>
      <c r="AU85" s="483">
        <v>0</v>
      </c>
      <c r="AV85" s="483">
        <v>0</v>
      </c>
      <c r="AW85" s="443">
        <v>1259</v>
      </c>
      <c r="AX85" s="443">
        <v>0</v>
      </c>
      <c r="AY85" s="443">
        <v>0</v>
      </c>
      <c r="AZ85" s="504">
        <v>0</v>
      </c>
      <c r="BA85" s="504">
        <v>0</v>
      </c>
      <c r="BB85" s="444">
        <v>0</v>
      </c>
      <c r="BC85" s="517">
        <v>0</v>
      </c>
      <c r="BD85" s="540">
        <v>20591</v>
      </c>
      <c r="BE85" s="651">
        <v>15805</v>
      </c>
      <c r="BF85" s="651">
        <v>1474</v>
      </c>
      <c r="BG85" s="540">
        <v>789</v>
      </c>
    </row>
    <row r="86" spans="1:59" ht="13.5" thickTop="1" x14ac:dyDescent="0.2">
      <c r="A86" s="609" t="s">
        <v>649</v>
      </c>
      <c r="B86" t="s">
        <v>484</v>
      </c>
      <c r="C86" t="s">
        <v>650</v>
      </c>
      <c r="D86" s="439">
        <v>1434</v>
      </c>
      <c r="E86" s="440">
        <v>0</v>
      </c>
      <c r="F86" s="440">
        <v>0</v>
      </c>
      <c r="G86" s="440">
        <v>0</v>
      </c>
      <c r="H86" s="440">
        <v>0</v>
      </c>
      <c r="I86" s="440">
        <v>18424</v>
      </c>
      <c r="J86" s="440">
        <v>18424</v>
      </c>
      <c r="K86" s="440">
        <v>0</v>
      </c>
      <c r="L86" s="440">
        <v>2856</v>
      </c>
      <c r="M86" s="482">
        <v>0</v>
      </c>
      <c r="N86" s="482">
        <v>0</v>
      </c>
      <c r="O86" s="440">
        <v>0</v>
      </c>
      <c r="P86" s="440">
        <v>0</v>
      </c>
      <c r="Q86" s="440">
        <v>2856</v>
      </c>
      <c r="R86" s="440">
        <v>2856</v>
      </c>
      <c r="S86" s="440">
        <v>0</v>
      </c>
      <c r="T86" s="440">
        <v>0</v>
      </c>
      <c r="U86" s="440">
        <v>658</v>
      </c>
      <c r="V86" s="440">
        <v>634</v>
      </c>
      <c r="W86" s="440">
        <v>24</v>
      </c>
      <c r="X86" s="440">
        <v>102</v>
      </c>
      <c r="Y86" s="482">
        <v>0</v>
      </c>
      <c r="Z86" s="482">
        <v>0</v>
      </c>
      <c r="AA86" s="440">
        <v>0</v>
      </c>
      <c r="AB86" s="440">
        <v>0</v>
      </c>
      <c r="AC86" s="440">
        <v>0</v>
      </c>
      <c r="AD86" s="440">
        <v>0</v>
      </c>
      <c r="AE86" s="440">
        <v>0</v>
      </c>
      <c r="AF86" s="440">
        <v>0</v>
      </c>
      <c r="AG86" s="440">
        <v>16210</v>
      </c>
      <c r="AH86" s="440">
        <v>5600</v>
      </c>
      <c r="AI86" s="440">
        <v>10610</v>
      </c>
      <c r="AJ86" s="482">
        <v>17370</v>
      </c>
      <c r="AK86" s="482">
        <v>0</v>
      </c>
      <c r="AL86" s="482">
        <v>0</v>
      </c>
      <c r="AM86" s="482">
        <v>2920</v>
      </c>
      <c r="AN86" s="440">
        <v>17370</v>
      </c>
      <c r="AO86" s="440">
        <v>2920</v>
      </c>
      <c r="AP86" s="440">
        <v>1139</v>
      </c>
      <c r="AQ86" s="440">
        <v>1068</v>
      </c>
      <c r="AR86" s="440">
        <v>71</v>
      </c>
      <c r="AS86" s="482">
        <v>85</v>
      </c>
      <c r="AT86" s="482">
        <v>0</v>
      </c>
      <c r="AU86" s="482">
        <v>0</v>
      </c>
      <c r="AV86" s="482">
        <v>25</v>
      </c>
      <c r="AW86" s="440">
        <v>85</v>
      </c>
      <c r="AX86" s="440">
        <v>25</v>
      </c>
      <c r="AY86" s="440">
        <v>0</v>
      </c>
      <c r="AZ86" s="503">
        <v>0</v>
      </c>
      <c r="BA86" s="503">
        <v>0</v>
      </c>
      <c r="BB86" s="441">
        <v>0</v>
      </c>
      <c r="BC86" s="200">
        <v>0</v>
      </c>
      <c r="BD86" s="539">
        <v>18922</v>
      </c>
      <c r="BE86" s="650">
        <v>10390</v>
      </c>
      <c r="BF86" s="650">
        <v>1008</v>
      </c>
      <c r="BG86" s="539">
        <v>789</v>
      </c>
    </row>
    <row r="87" spans="1:59" ht="13.5" thickTop="1" x14ac:dyDescent="0.2">
      <c r="A87" s="609" t="s">
        <v>651</v>
      </c>
      <c r="B87" t="s">
        <v>484</v>
      </c>
      <c r="C87" t="s">
        <v>652</v>
      </c>
      <c r="D87" s="442">
        <v>1436</v>
      </c>
      <c r="E87" s="443">
        <v>0</v>
      </c>
      <c r="F87" s="443">
        <v>0</v>
      </c>
      <c r="G87" s="443">
        <v>0</v>
      </c>
      <c r="H87" s="443">
        <v>0</v>
      </c>
      <c r="I87" s="443">
        <v>23310</v>
      </c>
      <c r="J87" s="443">
        <v>23310</v>
      </c>
      <c r="K87" s="443">
        <v>0</v>
      </c>
      <c r="L87" s="443">
        <v>490</v>
      </c>
      <c r="M87" s="483">
        <v>0</v>
      </c>
      <c r="N87" s="483">
        <v>0</v>
      </c>
      <c r="O87" s="443">
        <v>0</v>
      </c>
      <c r="P87" s="443">
        <v>0</v>
      </c>
      <c r="Q87" s="443">
        <v>490</v>
      </c>
      <c r="R87" s="443">
        <v>490</v>
      </c>
      <c r="S87" s="443">
        <v>0</v>
      </c>
      <c r="T87" s="443">
        <v>0</v>
      </c>
      <c r="U87" s="443">
        <v>833</v>
      </c>
      <c r="V87" s="443">
        <v>318</v>
      </c>
      <c r="W87" s="443">
        <v>515</v>
      </c>
      <c r="X87" s="443">
        <v>17</v>
      </c>
      <c r="Y87" s="483">
        <v>0</v>
      </c>
      <c r="Z87" s="483">
        <v>0</v>
      </c>
      <c r="AA87" s="443">
        <v>0</v>
      </c>
      <c r="AB87" s="443">
        <v>0</v>
      </c>
      <c r="AC87" s="443">
        <v>532</v>
      </c>
      <c r="AD87" s="443">
        <v>0</v>
      </c>
      <c r="AE87" s="443">
        <v>0</v>
      </c>
      <c r="AF87" s="443">
        <v>532</v>
      </c>
      <c r="AG87" s="443">
        <v>15630</v>
      </c>
      <c r="AH87" s="443">
        <v>8500</v>
      </c>
      <c r="AI87" s="443">
        <v>7130</v>
      </c>
      <c r="AJ87" s="483">
        <v>11650</v>
      </c>
      <c r="AK87" s="483">
        <v>0</v>
      </c>
      <c r="AL87" s="483">
        <v>0</v>
      </c>
      <c r="AM87" s="483">
        <v>6230</v>
      </c>
      <c r="AN87" s="443">
        <v>11650</v>
      </c>
      <c r="AO87" s="443">
        <v>6230</v>
      </c>
      <c r="AP87" s="443">
        <v>1108</v>
      </c>
      <c r="AQ87" s="443">
        <v>594</v>
      </c>
      <c r="AR87" s="443">
        <v>514</v>
      </c>
      <c r="AS87" s="483">
        <v>534</v>
      </c>
      <c r="AT87" s="483">
        <v>0</v>
      </c>
      <c r="AU87" s="483">
        <v>0</v>
      </c>
      <c r="AV87" s="483">
        <v>260</v>
      </c>
      <c r="AW87" s="443">
        <v>534</v>
      </c>
      <c r="AX87" s="443">
        <v>260</v>
      </c>
      <c r="AY87" s="443">
        <v>0</v>
      </c>
      <c r="AZ87" s="504">
        <v>0</v>
      </c>
      <c r="BA87" s="504">
        <v>0</v>
      </c>
      <c r="BB87" s="444">
        <v>0</v>
      </c>
      <c r="BC87" s="517">
        <v>0</v>
      </c>
      <c r="BD87" s="540">
        <v>18770</v>
      </c>
      <c r="BE87" s="651">
        <v>11110</v>
      </c>
      <c r="BF87" s="651">
        <v>1058</v>
      </c>
      <c r="BG87" s="540">
        <v>789</v>
      </c>
    </row>
    <row r="88" spans="1:59" ht="13.5" thickTop="1" x14ac:dyDescent="0.2">
      <c r="A88" s="609" t="s">
        <v>653</v>
      </c>
      <c r="B88" t="s">
        <v>484</v>
      </c>
      <c r="C88" t="s">
        <v>654</v>
      </c>
      <c r="D88" s="439">
        <v>1437</v>
      </c>
      <c r="E88" s="440">
        <v>0</v>
      </c>
      <c r="F88" s="440">
        <v>0</v>
      </c>
      <c r="G88" s="440">
        <v>0</v>
      </c>
      <c r="H88" s="440">
        <v>0</v>
      </c>
      <c r="I88" s="440">
        <v>12824</v>
      </c>
      <c r="J88" s="440">
        <v>12824</v>
      </c>
      <c r="K88" s="440">
        <v>0</v>
      </c>
      <c r="L88" s="440">
        <v>2086</v>
      </c>
      <c r="M88" s="482">
        <v>0</v>
      </c>
      <c r="N88" s="482">
        <v>0</v>
      </c>
      <c r="O88" s="440">
        <v>0</v>
      </c>
      <c r="P88" s="440">
        <v>0</v>
      </c>
      <c r="Q88" s="440">
        <v>2086</v>
      </c>
      <c r="R88" s="440">
        <v>2086</v>
      </c>
      <c r="S88" s="440">
        <v>0</v>
      </c>
      <c r="T88" s="440">
        <v>0</v>
      </c>
      <c r="U88" s="440">
        <v>458</v>
      </c>
      <c r="V88" s="440">
        <v>458</v>
      </c>
      <c r="W88" s="440">
        <v>0</v>
      </c>
      <c r="X88" s="440">
        <v>75</v>
      </c>
      <c r="Y88" s="482">
        <v>0</v>
      </c>
      <c r="Z88" s="482">
        <v>0</v>
      </c>
      <c r="AA88" s="440">
        <v>0</v>
      </c>
      <c r="AB88" s="440">
        <v>0</v>
      </c>
      <c r="AC88" s="440">
        <v>75</v>
      </c>
      <c r="AD88" s="440">
        <v>0</v>
      </c>
      <c r="AE88" s="440">
        <v>0</v>
      </c>
      <c r="AF88" s="440">
        <v>75</v>
      </c>
      <c r="AG88" s="440">
        <v>13650</v>
      </c>
      <c r="AH88" s="440">
        <v>7800</v>
      </c>
      <c r="AI88" s="440">
        <v>5850</v>
      </c>
      <c r="AJ88" s="482">
        <v>10080</v>
      </c>
      <c r="AK88" s="482">
        <v>0</v>
      </c>
      <c r="AL88" s="482">
        <v>0</v>
      </c>
      <c r="AM88" s="482">
        <v>5380</v>
      </c>
      <c r="AN88" s="440">
        <v>10080</v>
      </c>
      <c r="AO88" s="440">
        <v>5380</v>
      </c>
      <c r="AP88" s="440">
        <v>838</v>
      </c>
      <c r="AQ88" s="440">
        <v>838</v>
      </c>
      <c r="AR88" s="440">
        <v>0</v>
      </c>
      <c r="AS88" s="482">
        <v>26</v>
      </c>
      <c r="AT88" s="482">
        <v>0</v>
      </c>
      <c r="AU88" s="482">
        <v>0</v>
      </c>
      <c r="AV88" s="482">
        <v>220</v>
      </c>
      <c r="AW88" s="440">
        <v>26</v>
      </c>
      <c r="AX88" s="440">
        <v>220</v>
      </c>
      <c r="AY88" s="440">
        <v>0</v>
      </c>
      <c r="AZ88" s="503">
        <v>0</v>
      </c>
      <c r="BA88" s="503">
        <v>0</v>
      </c>
      <c r="BB88" s="441">
        <v>0</v>
      </c>
      <c r="BC88" s="200">
        <v>0</v>
      </c>
      <c r="BD88" s="539">
        <v>15152</v>
      </c>
      <c r="BE88" s="650">
        <v>7670</v>
      </c>
      <c r="BF88" s="539">
        <v>730</v>
      </c>
      <c r="BG88" s="539">
        <v>789</v>
      </c>
    </row>
    <row r="89" spans="1:59" ht="13.5" thickTop="1" x14ac:dyDescent="0.2">
      <c r="A89" s="609" t="s">
        <v>655</v>
      </c>
      <c r="B89" t="s">
        <v>484</v>
      </c>
      <c r="C89" t="s">
        <v>656</v>
      </c>
      <c r="D89" s="442">
        <v>1438</v>
      </c>
      <c r="E89" s="443">
        <v>0</v>
      </c>
      <c r="F89" s="443">
        <v>0</v>
      </c>
      <c r="G89" s="443">
        <v>0</v>
      </c>
      <c r="H89" s="443">
        <v>0</v>
      </c>
      <c r="I89" s="443">
        <v>30240</v>
      </c>
      <c r="J89" s="443">
        <v>28980</v>
      </c>
      <c r="K89" s="443">
        <v>1260</v>
      </c>
      <c r="L89" s="443">
        <v>0</v>
      </c>
      <c r="M89" s="483">
        <v>0</v>
      </c>
      <c r="N89" s="483">
        <v>0</v>
      </c>
      <c r="O89" s="443">
        <v>0</v>
      </c>
      <c r="P89" s="443">
        <v>0</v>
      </c>
      <c r="Q89" s="443">
        <v>70</v>
      </c>
      <c r="R89" s="443">
        <v>0</v>
      </c>
      <c r="S89" s="443">
        <v>70</v>
      </c>
      <c r="T89" s="443">
        <v>0</v>
      </c>
      <c r="U89" s="443">
        <v>1080</v>
      </c>
      <c r="V89" s="443">
        <v>1080</v>
      </c>
      <c r="W89" s="443">
        <v>0</v>
      </c>
      <c r="X89" s="443">
        <v>0</v>
      </c>
      <c r="Y89" s="483">
        <v>0</v>
      </c>
      <c r="Z89" s="483">
        <v>0</v>
      </c>
      <c r="AA89" s="443">
        <v>0</v>
      </c>
      <c r="AB89" s="443">
        <v>0</v>
      </c>
      <c r="AC89" s="443">
        <v>0</v>
      </c>
      <c r="AD89" s="443">
        <v>0</v>
      </c>
      <c r="AE89" s="443">
        <v>0</v>
      </c>
      <c r="AF89" s="443">
        <v>0</v>
      </c>
      <c r="AG89" s="443">
        <v>21660</v>
      </c>
      <c r="AH89" s="443">
        <v>9800</v>
      </c>
      <c r="AI89" s="443">
        <v>11860</v>
      </c>
      <c r="AJ89" s="483">
        <v>16640</v>
      </c>
      <c r="AK89" s="483">
        <v>0</v>
      </c>
      <c r="AL89" s="483">
        <v>0</v>
      </c>
      <c r="AM89" s="483">
        <v>3860</v>
      </c>
      <c r="AN89" s="443">
        <v>16640</v>
      </c>
      <c r="AO89" s="443">
        <v>3860</v>
      </c>
      <c r="AP89" s="443">
        <v>1505</v>
      </c>
      <c r="AQ89" s="443">
        <v>220</v>
      </c>
      <c r="AR89" s="443">
        <v>1285</v>
      </c>
      <c r="AS89" s="483">
        <v>1268</v>
      </c>
      <c r="AT89" s="483">
        <v>0</v>
      </c>
      <c r="AU89" s="483">
        <v>0</v>
      </c>
      <c r="AV89" s="483">
        <v>26</v>
      </c>
      <c r="AW89" s="443">
        <v>1268</v>
      </c>
      <c r="AX89" s="443">
        <v>26</v>
      </c>
      <c r="AY89" s="443">
        <v>0</v>
      </c>
      <c r="AZ89" s="504">
        <v>0</v>
      </c>
      <c r="BA89" s="504">
        <v>0</v>
      </c>
      <c r="BB89" s="444">
        <v>0</v>
      </c>
      <c r="BC89" s="517">
        <v>0</v>
      </c>
      <c r="BD89" s="540">
        <v>22646</v>
      </c>
      <c r="BE89" s="651">
        <v>14370</v>
      </c>
      <c r="BF89" s="651">
        <v>1388</v>
      </c>
      <c r="BG89" s="540">
        <v>789</v>
      </c>
    </row>
    <row r="90" spans="1:59" ht="13.5" thickTop="1" x14ac:dyDescent="0.2">
      <c r="A90" s="609" t="s">
        <v>657</v>
      </c>
      <c r="B90" t="s">
        <v>484</v>
      </c>
      <c r="C90" t="s">
        <v>658</v>
      </c>
      <c r="D90" s="439">
        <v>1452</v>
      </c>
      <c r="E90" s="440">
        <v>15899</v>
      </c>
      <c r="F90" s="440">
        <v>0</v>
      </c>
      <c r="G90" s="440">
        <v>15820</v>
      </c>
      <c r="H90" s="440">
        <v>79</v>
      </c>
      <c r="I90" s="440">
        <v>60200</v>
      </c>
      <c r="J90" s="440">
        <v>60200</v>
      </c>
      <c r="K90" s="440">
        <v>0</v>
      </c>
      <c r="L90" s="440">
        <v>490</v>
      </c>
      <c r="M90" s="482">
        <v>0</v>
      </c>
      <c r="N90" s="482">
        <v>0</v>
      </c>
      <c r="O90" s="440">
        <v>0</v>
      </c>
      <c r="P90" s="440">
        <v>0</v>
      </c>
      <c r="Q90" s="440">
        <v>490</v>
      </c>
      <c r="R90" s="440">
        <v>490</v>
      </c>
      <c r="S90" s="440">
        <v>0</v>
      </c>
      <c r="T90" s="440">
        <v>0</v>
      </c>
      <c r="U90" s="440">
        <v>2150</v>
      </c>
      <c r="V90" s="440">
        <v>2150</v>
      </c>
      <c r="W90" s="440">
        <v>0</v>
      </c>
      <c r="X90" s="440">
        <v>18</v>
      </c>
      <c r="Y90" s="482">
        <v>0</v>
      </c>
      <c r="Z90" s="482">
        <v>0</v>
      </c>
      <c r="AA90" s="440">
        <v>0</v>
      </c>
      <c r="AB90" s="440">
        <v>0</v>
      </c>
      <c r="AC90" s="440">
        <v>18</v>
      </c>
      <c r="AD90" s="440">
        <v>0</v>
      </c>
      <c r="AE90" s="440">
        <v>0</v>
      </c>
      <c r="AF90" s="440">
        <v>18</v>
      </c>
      <c r="AG90" s="440">
        <v>47000</v>
      </c>
      <c r="AH90" s="440">
        <v>23550</v>
      </c>
      <c r="AI90" s="440">
        <v>23450</v>
      </c>
      <c r="AJ90" s="482">
        <v>42780</v>
      </c>
      <c r="AK90" s="482">
        <v>0</v>
      </c>
      <c r="AL90" s="482">
        <v>0</v>
      </c>
      <c r="AM90" s="482">
        <v>18120</v>
      </c>
      <c r="AN90" s="440">
        <v>42780</v>
      </c>
      <c r="AO90" s="440">
        <v>18120</v>
      </c>
      <c r="AP90" s="440">
        <v>3208</v>
      </c>
      <c r="AQ90" s="440">
        <v>1086</v>
      </c>
      <c r="AR90" s="440">
        <v>2122</v>
      </c>
      <c r="AS90" s="482">
        <v>2444</v>
      </c>
      <c r="AT90" s="482">
        <v>0</v>
      </c>
      <c r="AU90" s="482">
        <v>0</v>
      </c>
      <c r="AV90" s="482">
        <v>1246</v>
      </c>
      <c r="AW90" s="440">
        <v>2444</v>
      </c>
      <c r="AX90" s="440">
        <v>1246</v>
      </c>
      <c r="AY90" s="440">
        <v>0</v>
      </c>
      <c r="AZ90" s="503">
        <v>0</v>
      </c>
      <c r="BA90" s="503">
        <v>0</v>
      </c>
      <c r="BB90" s="441">
        <v>0</v>
      </c>
      <c r="BC90" s="200">
        <v>0</v>
      </c>
      <c r="BD90" s="539">
        <v>37550</v>
      </c>
      <c r="BE90" s="650">
        <v>30730</v>
      </c>
      <c r="BF90" s="650">
        <v>2962</v>
      </c>
      <c r="BG90" s="539">
        <v>1029</v>
      </c>
    </row>
    <row r="91" spans="1:59" ht="13.5" thickTop="1" x14ac:dyDescent="0.2">
      <c r="A91" s="609" t="s">
        <v>659</v>
      </c>
      <c r="B91" t="s">
        <v>484</v>
      </c>
      <c r="C91" t="s">
        <v>660</v>
      </c>
      <c r="D91" s="442">
        <v>1453</v>
      </c>
      <c r="E91" s="443">
        <v>0</v>
      </c>
      <c r="F91" s="443">
        <v>0</v>
      </c>
      <c r="G91" s="443">
        <v>0</v>
      </c>
      <c r="H91" s="443">
        <v>0</v>
      </c>
      <c r="I91" s="443">
        <v>67200</v>
      </c>
      <c r="J91" s="443">
        <v>67200</v>
      </c>
      <c r="K91" s="443">
        <v>0</v>
      </c>
      <c r="L91" s="443">
        <v>630</v>
      </c>
      <c r="M91" s="483">
        <v>0</v>
      </c>
      <c r="N91" s="483">
        <v>0</v>
      </c>
      <c r="O91" s="443">
        <v>0</v>
      </c>
      <c r="P91" s="443">
        <v>0</v>
      </c>
      <c r="Q91" s="443">
        <v>630</v>
      </c>
      <c r="R91" s="443">
        <v>630</v>
      </c>
      <c r="S91" s="443">
        <v>0</v>
      </c>
      <c r="T91" s="443">
        <v>0</v>
      </c>
      <c r="U91" s="443">
        <v>2400</v>
      </c>
      <c r="V91" s="443">
        <v>2400</v>
      </c>
      <c r="W91" s="443">
        <v>0</v>
      </c>
      <c r="X91" s="443">
        <v>23</v>
      </c>
      <c r="Y91" s="483">
        <v>0</v>
      </c>
      <c r="Z91" s="483">
        <v>0</v>
      </c>
      <c r="AA91" s="443">
        <v>0</v>
      </c>
      <c r="AB91" s="443">
        <v>0</v>
      </c>
      <c r="AC91" s="443">
        <v>23</v>
      </c>
      <c r="AD91" s="443">
        <v>23</v>
      </c>
      <c r="AE91" s="443">
        <v>0</v>
      </c>
      <c r="AF91" s="443">
        <v>0</v>
      </c>
      <c r="AG91" s="443">
        <v>65690</v>
      </c>
      <c r="AH91" s="443">
        <v>35000</v>
      </c>
      <c r="AI91" s="443">
        <v>30690</v>
      </c>
      <c r="AJ91" s="483">
        <v>56670</v>
      </c>
      <c r="AK91" s="483">
        <v>2100</v>
      </c>
      <c r="AL91" s="483">
        <v>0</v>
      </c>
      <c r="AM91" s="483">
        <v>37310</v>
      </c>
      <c r="AN91" s="443">
        <v>58770</v>
      </c>
      <c r="AO91" s="443">
        <v>37310</v>
      </c>
      <c r="AP91" s="443">
        <v>4871</v>
      </c>
      <c r="AQ91" s="443">
        <v>75</v>
      </c>
      <c r="AR91" s="443">
        <v>4796</v>
      </c>
      <c r="AS91" s="483">
        <v>5149</v>
      </c>
      <c r="AT91" s="483">
        <v>14</v>
      </c>
      <c r="AU91" s="483">
        <v>0</v>
      </c>
      <c r="AV91" s="483">
        <v>1602</v>
      </c>
      <c r="AW91" s="443">
        <v>5163</v>
      </c>
      <c r="AX91" s="443">
        <v>1602</v>
      </c>
      <c r="AY91" s="443">
        <v>0</v>
      </c>
      <c r="AZ91" s="504">
        <v>0</v>
      </c>
      <c r="BA91" s="504">
        <v>0</v>
      </c>
      <c r="BB91" s="444">
        <v>0</v>
      </c>
      <c r="BC91" s="517">
        <v>0</v>
      </c>
      <c r="BD91" s="540">
        <v>44986</v>
      </c>
      <c r="BE91" s="651">
        <v>39020</v>
      </c>
      <c r="BF91" s="651">
        <v>3880</v>
      </c>
      <c r="BG91" s="540">
        <v>1029</v>
      </c>
    </row>
    <row r="92" spans="1:59" ht="13.5" thickTop="1" x14ac:dyDescent="0.2">
      <c r="A92" s="609" t="s">
        <v>661</v>
      </c>
      <c r="B92" t="s">
        <v>484</v>
      </c>
      <c r="C92" t="s">
        <v>662</v>
      </c>
      <c r="D92" s="439">
        <v>1454</v>
      </c>
      <c r="E92" s="440">
        <v>30252</v>
      </c>
      <c r="F92" s="440">
        <v>0</v>
      </c>
      <c r="G92" s="440">
        <v>30252</v>
      </c>
      <c r="H92" s="440">
        <v>0</v>
      </c>
      <c r="I92" s="440">
        <v>67060</v>
      </c>
      <c r="J92" s="440">
        <v>67060</v>
      </c>
      <c r="K92" s="440">
        <v>0</v>
      </c>
      <c r="L92" s="440">
        <v>840</v>
      </c>
      <c r="M92" s="482">
        <v>0</v>
      </c>
      <c r="N92" s="482">
        <v>0</v>
      </c>
      <c r="O92" s="440">
        <v>0</v>
      </c>
      <c r="P92" s="440">
        <v>0</v>
      </c>
      <c r="Q92" s="440">
        <v>840</v>
      </c>
      <c r="R92" s="440">
        <v>840</v>
      </c>
      <c r="S92" s="440">
        <v>0</v>
      </c>
      <c r="T92" s="440">
        <v>0</v>
      </c>
      <c r="U92" s="440">
        <v>2395</v>
      </c>
      <c r="V92" s="440">
        <v>855</v>
      </c>
      <c r="W92" s="440">
        <v>1540</v>
      </c>
      <c r="X92" s="440">
        <v>30</v>
      </c>
      <c r="Y92" s="482">
        <v>0</v>
      </c>
      <c r="Z92" s="482">
        <v>0</v>
      </c>
      <c r="AA92" s="440">
        <v>0</v>
      </c>
      <c r="AB92" s="440">
        <v>0</v>
      </c>
      <c r="AC92" s="440">
        <v>1095</v>
      </c>
      <c r="AD92" s="440">
        <v>0</v>
      </c>
      <c r="AE92" s="440">
        <v>0</v>
      </c>
      <c r="AF92" s="440">
        <v>1095</v>
      </c>
      <c r="AG92" s="440">
        <v>43490</v>
      </c>
      <c r="AH92" s="440">
        <v>29000</v>
      </c>
      <c r="AI92" s="440">
        <v>14490</v>
      </c>
      <c r="AJ92" s="482">
        <v>33450</v>
      </c>
      <c r="AK92" s="482">
        <v>0</v>
      </c>
      <c r="AL92" s="482">
        <v>0</v>
      </c>
      <c r="AM92" s="482">
        <v>23140</v>
      </c>
      <c r="AN92" s="440">
        <v>33450</v>
      </c>
      <c r="AO92" s="440">
        <v>23140</v>
      </c>
      <c r="AP92" s="440">
        <v>2935</v>
      </c>
      <c r="AQ92" s="440">
        <v>713</v>
      </c>
      <c r="AR92" s="440">
        <v>2222</v>
      </c>
      <c r="AS92" s="482">
        <v>2598</v>
      </c>
      <c r="AT92" s="482">
        <v>0</v>
      </c>
      <c r="AU92" s="482">
        <v>0</v>
      </c>
      <c r="AV92" s="482">
        <v>843</v>
      </c>
      <c r="AW92" s="440">
        <v>2598</v>
      </c>
      <c r="AX92" s="440">
        <v>843</v>
      </c>
      <c r="AY92" s="440">
        <v>0</v>
      </c>
      <c r="AZ92" s="503">
        <v>0</v>
      </c>
      <c r="BA92" s="503">
        <v>0</v>
      </c>
      <c r="BB92" s="441">
        <v>0</v>
      </c>
      <c r="BC92" s="200">
        <v>0</v>
      </c>
      <c r="BD92" s="539">
        <v>39941</v>
      </c>
      <c r="BE92" s="650">
        <v>32490</v>
      </c>
      <c r="BF92" s="650">
        <v>3047</v>
      </c>
      <c r="BG92" s="539">
        <v>1029</v>
      </c>
    </row>
    <row r="93" spans="1:59" ht="13.5" thickTop="1" x14ac:dyDescent="0.2">
      <c r="A93" s="609" t="s">
        <v>663</v>
      </c>
      <c r="B93" t="s">
        <v>484</v>
      </c>
      <c r="C93" t="s">
        <v>664</v>
      </c>
      <c r="D93" s="442">
        <v>1455</v>
      </c>
      <c r="E93" s="443">
        <v>20281</v>
      </c>
      <c r="F93" s="443">
        <v>0</v>
      </c>
      <c r="G93" s="443">
        <v>20281</v>
      </c>
      <c r="H93" s="443">
        <v>0</v>
      </c>
      <c r="I93" s="443">
        <v>40600</v>
      </c>
      <c r="J93" s="443">
        <v>40600</v>
      </c>
      <c r="K93" s="443">
        <v>0</v>
      </c>
      <c r="L93" s="443">
        <v>980</v>
      </c>
      <c r="M93" s="483">
        <v>0</v>
      </c>
      <c r="N93" s="483">
        <v>0</v>
      </c>
      <c r="O93" s="443">
        <v>0</v>
      </c>
      <c r="P93" s="443">
        <v>0</v>
      </c>
      <c r="Q93" s="443">
        <v>980</v>
      </c>
      <c r="R93" s="443">
        <v>980</v>
      </c>
      <c r="S93" s="443">
        <v>0</v>
      </c>
      <c r="T93" s="443">
        <v>0</v>
      </c>
      <c r="U93" s="443">
        <v>1450</v>
      </c>
      <c r="V93" s="443">
        <v>1450</v>
      </c>
      <c r="W93" s="443">
        <v>0</v>
      </c>
      <c r="X93" s="443">
        <v>35</v>
      </c>
      <c r="Y93" s="483">
        <v>0</v>
      </c>
      <c r="Z93" s="483">
        <v>0</v>
      </c>
      <c r="AA93" s="443">
        <v>0</v>
      </c>
      <c r="AB93" s="443">
        <v>0</v>
      </c>
      <c r="AC93" s="443">
        <v>0</v>
      </c>
      <c r="AD93" s="443">
        <v>0</v>
      </c>
      <c r="AE93" s="443">
        <v>0</v>
      </c>
      <c r="AF93" s="443">
        <v>0</v>
      </c>
      <c r="AG93" s="443">
        <v>24890</v>
      </c>
      <c r="AH93" s="443">
        <v>15000</v>
      </c>
      <c r="AI93" s="443">
        <v>9890</v>
      </c>
      <c r="AJ93" s="483">
        <v>21400</v>
      </c>
      <c r="AK93" s="483">
        <v>0</v>
      </c>
      <c r="AL93" s="483">
        <v>0</v>
      </c>
      <c r="AM93" s="483">
        <v>5880</v>
      </c>
      <c r="AN93" s="443">
        <v>21400</v>
      </c>
      <c r="AO93" s="443">
        <v>5880</v>
      </c>
      <c r="AP93" s="443">
        <v>1673</v>
      </c>
      <c r="AQ93" s="443">
        <v>656</v>
      </c>
      <c r="AR93" s="443">
        <v>1017</v>
      </c>
      <c r="AS93" s="483">
        <v>1228</v>
      </c>
      <c r="AT93" s="483">
        <v>0</v>
      </c>
      <c r="AU93" s="483">
        <v>0</v>
      </c>
      <c r="AV93" s="483">
        <v>214</v>
      </c>
      <c r="AW93" s="443">
        <v>1228</v>
      </c>
      <c r="AX93" s="443">
        <v>214</v>
      </c>
      <c r="AY93" s="443">
        <v>0</v>
      </c>
      <c r="AZ93" s="504">
        <v>0</v>
      </c>
      <c r="BA93" s="504">
        <v>0</v>
      </c>
      <c r="BB93" s="444">
        <v>0</v>
      </c>
      <c r="BC93" s="517">
        <v>0</v>
      </c>
      <c r="BD93" s="540">
        <v>25967</v>
      </c>
      <c r="BE93" s="651">
        <v>19150</v>
      </c>
      <c r="BF93" s="651">
        <v>1792</v>
      </c>
      <c r="BG93" s="540">
        <v>789</v>
      </c>
    </row>
    <row r="94" spans="1:59" ht="13.5" thickTop="1" x14ac:dyDescent="0.2">
      <c r="A94" s="609" t="s">
        <v>665</v>
      </c>
      <c r="B94" t="s">
        <v>484</v>
      </c>
      <c r="C94" t="s">
        <v>666</v>
      </c>
      <c r="D94" s="439">
        <v>1456</v>
      </c>
      <c r="E94" s="440">
        <v>0</v>
      </c>
      <c r="F94" s="440">
        <v>0</v>
      </c>
      <c r="G94" s="440">
        <v>0</v>
      </c>
      <c r="H94" s="440">
        <v>0</v>
      </c>
      <c r="I94" s="440">
        <v>27384</v>
      </c>
      <c r="J94" s="440">
        <v>27384</v>
      </c>
      <c r="K94" s="440">
        <v>0</v>
      </c>
      <c r="L94" s="440">
        <v>4256</v>
      </c>
      <c r="M94" s="482">
        <v>0</v>
      </c>
      <c r="N94" s="482">
        <v>0</v>
      </c>
      <c r="O94" s="440">
        <v>0</v>
      </c>
      <c r="P94" s="440">
        <v>0</v>
      </c>
      <c r="Q94" s="440">
        <v>4256</v>
      </c>
      <c r="R94" s="440">
        <v>4256</v>
      </c>
      <c r="S94" s="440">
        <v>0</v>
      </c>
      <c r="T94" s="440">
        <v>0</v>
      </c>
      <c r="U94" s="440">
        <v>978</v>
      </c>
      <c r="V94" s="440">
        <v>978</v>
      </c>
      <c r="W94" s="440">
        <v>0</v>
      </c>
      <c r="X94" s="440">
        <v>152</v>
      </c>
      <c r="Y94" s="482">
        <v>0</v>
      </c>
      <c r="Z94" s="482">
        <v>0</v>
      </c>
      <c r="AA94" s="440">
        <v>0</v>
      </c>
      <c r="AB94" s="440">
        <v>0</v>
      </c>
      <c r="AC94" s="440">
        <v>152</v>
      </c>
      <c r="AD94" s="440">
        <v>9</v>
      </c>
      <c r="AE94" s="440">
        <v>0</v>
      </c>
      <c r="AF94" s="440">
        <v>143</v>
      </c>
      <c r="AG94" s="440">
        <v>19950</v>
      </c>
      <c r="AH94" s="440">
        <v>11250</v>
      </c>
      <c r="AI94" s="440">
        <v>8700</v>
      </c>
      <c r="AJ94" s="482">
        <v>19540</v>
      </c>
      <c r="AK94" s="482">
        <v>900</v>
      </c>
      <c r="AL94" s="482">
        <v>0</v>
      </c>
      <c r="AM94" s="482">
        <v>3900</v>
      </c>
      <c r="AN94" s="440">
        <v>20440</v>
      </c>
      <c r="AO94" s="440">
        <v>3900</v>
      </c>
      <c r="AP94" s="440">
        <v>1239</v>
      </c>
      <c r="AQ94" s="440">
        <v>288</v>
      </c>
      <c r="AR94" s="440">
        <v>951</v>
      </c>
      <c r="AS94" s="482">
        <v>1199</v>
      </c>
      <c r="AT94" s="482">
        <v>6</v>
      </c>
      <c r="AU94" s="482">
        <v>0</v>
      </c>
      <c r="AV94" s="482">
        <v>207</v>
      </c>
      <c r="AW94" s="440">
        <v>1205</v>
      </c>
      <c r="AX94" s="440">
        <v>207</v>
      </c>
      <c r="AY94" s="440">
        <v>0</v>
      </c>
      <c r="AZ94" s="503">
        <v>0</v>
      </c>
      <c r="BA94" s="503">
        <v>0</v>
      </c>
      <c r="BB94" s="441">
        <v>0</v>
      </c>
      <c r="BC94" s="200">
        <v>0</v>
      </c>
      <c r="BD94" s="539">
        <v>20909</v>
      </c>
      <c r="BE94" s="650">
        <v>14215</v>
      </c>
      <c r="BF94" s="650">
        <v>1332</v>
      </c>
      <c r="BG94" s="539">
        <v>789</v>
      </c>
    </row>
    <row r="95" spans="1:59" ht="13.5" thickTop="1" x14ac:dyDescent="0.2">
      <c r="A95" s="609" t="s">
        <v>667</v>
      </c>
      <c r="B95" t="s">
        <v>484</v>
      </c>
      <c r="C95" t="s">
        <v>668</v>
      </c>
      <c r="D95" s="442">
        <v>1457</v>
      </c>
      <c r="E95" s="443">
        <v>0</v>
      </c>
      <c r="F95" s="443">
        <v>0</v>
      </c>
      <c r="G95" s="443">
        <v>0</v>
      </c>
      <c r="H95" s="443">
        <v>0</v>
      </c>
      <c r="I95" s="443">
        <v>46270</v>
      </c>
      <c r="J95" s="443">
        <v>46270</v>
      </c>
      <c r="K95" s="443">
        <v>0</v>
      </c>
      <c r="L95" s="443">
        <v>2030</v>
      </c>
      <c r="M95" s="483">
        <v>0</v>
      </c>
      <c r="N95" s="483">
        <v>0</v>
      </c>
      <c r="O95" s="443">
        <v>0</v>
      </c>
      <c r="P95" s="443">
        <v>0</v>
      </c>
      <c r="Q95" s="443">
        <v>2030</v>
      </c>
      <c r="R95" s="443">
        <v>2030</v>
      </c>
      <c r="S95" s="443">
        <v>0</v>
      </c>
      <c r="T95" s="443">
        <v>0</v>
      </c>
      <c r="U95" s="443">
        <v>1653</v>
      </c>
      <c r="V95" s="443">
        <v>1653</v>
      </c>
      <c r="W95" s="443">
        <v>0</v>
      </c>
      <c r="X95" s="443">
        <v>72</v>
      </c>
      <c r="Y95" s="483">
        <v>0</v>
      </c>
      <c r="Z95" s="483">
        <v>0</v>
      </c>
      <c r="AA95" s="443">
        <v>0</v>
      </c>
      <c r="AB95" s="443">
        <v>0</v>
      </c>
      <c r="AC95" s="443">
        <v>72</v>
      </c>
      <c r="AD95" s="443">
        <v>72</v>
      </c>
      <c r="AE95" s="443">
        <v>0</v>
      </c>
      <c r="AF95" s="443">
        <v>0</v>
      </c>
      <c r="AG95" s="443">
        <v>24610</v>
      </c>
      <c r="AH95" s="443">
        <v>13000</v>
      </c>
      <c r="AI95" s="443">
        <v>11610</v>
      </c>
      <c r="AJ95" s="483">
        <v>22850</v>
      </c>
      <c r="AK95" s="483">
        <v>0</v>
      </c>
      <c r="AL95" s="483">
        <v>0</v>
      </c>
      <c r="AM95" s="483">
        <v>3960</v>
      </c>
      <c r="AN95" s="443">
        <v>22850</v>
      </c>
      <c r="AO95" s="443">
        <v>3960</v>
      </c>
      <c r="AP95" s="443">
        <v>1636</v>
      </c>
      <c r="AQ95" s="443">
        <v>561</v>
      </c>
      <c r="AR95" s="443">
        <v>1075</v>
      </c>
      <c r="AS95" s="483">
        <v>1323</v>
      </c>
      <c r="AT95" s="483">
        <v>0</v>
      </c>
      <c r="AU95" s="483">
        <v>0</v>
      </c>
      <c r="AV95" s="483">
        <v>297</v>
      </c>
      <c r="AW95" s="443">
        <v>1323</v>
      </c>
      <c r="AX95" s="443">
        <v>0</v>
      </c>
      <c r="AY95" s="443">
        <v>0</v>
      </c>
      <c r="AZ95" s="504">
        <v>0</v>
      </c>
      <c r="BA95" s="504">
        <v>0</v>
      </c>
      <c r="BB95" s="444">
        <v>0</v>
      </c>
      <c r="BC95" s="517">
        <v>0</v>
      </c>
      <c r="BD95" s="540">
        <v>26233</v>
      </c>
      <c r="BE95" s="651">
        <v>20755</v>
      </c>
      <c r="BF95" s="651">
        <v>1932</v>
      </c>
      <c r="BG95" s="540">
        <v>789</v>
      </c>
    </row>
    <row r="96" spans="1:59" ht="13.5" thickTop="1" x14ac:dyDescent="0.2">
      <c r="A96" s="609" t="s">
        <v>669</v>
      </c>
      <c r="B96" t="s">
        <v>484</v>
      </c>
      <c r="C96" t="s">
        <v>670</v>
      </c>
      <c r="D96" s="439">
        <v>1458</v>
      </c>
      <c r="E96" s="440">
        <v>0</v>
      </c>
      <c r="F96" s="440">
        <v>0</v>
      </c>
      <c r="G96" s="440">
        <v>0</v>
      </c>
      <c r="H96" s="440">
        <v>0</v>
      </c>
      <c r="I96" s="440">
        <v>97720</v>
      </c>
      <c r="J96" s="440">
        <v>97720</v>
      </c>
      <c r="K96" s="440">
        <v>0</v>
      </c>
      <c r="L96" s="440">
        <v>2730</v>
      </c>
      <c r="M96" s="482">
        <v>0</v>
      </c>
      <c r="N96" s="482">
        <v>560</v>
      </c>
      <c r="O96" s="440">
        <v>0</v>
      </c>
      <c r="P96" s="440">
        <v>0</v>
      </c>
      <c r="Q96" s="440">
        <v>3290</v>
      </c>
      <c r="R96" s="440">
        <v>2730</v>
      </c>
      <c r="S96" s="440">
        <v>560</v>
      </c>
      <c r="T96" s="440">
        <v>0</v>
      </c>
      <c r="U96" s="440">
        <v>3490</v>
      </c>
      <c r="V96" s="440">
        <v>3490</v>
      </c>
      <c r="W96" s="440">
        <v>0</v>
      </c>
      <c r="X96" s="440">
        <v>98</v>
      </c>
      <c r="Y96" s="482">
        <v>0</v>
      </c>
      <c r="Z96" s="482">
        <v>20</v>
      </c>
      <c r="AA96" s="440">
        <v>0</v>
      </c>
      <c r="AB96" s="440">
        <v>0</v>
      </c>
      <c r="AC96" s="440">
        <v>118</v>
      </c>
      <c r="AD96" s="440">
        <v>98</v>
      </c>
      <c r="AE96" s="440">
        <v>20</v>
      </c>
      <c r="AF96" s="440">
        <v>0</v>
      </c>
      <c r="AG96" s="440">
        <v>59490</v>
      </c>
      <c r="AH96" s="440">
        <v>43300</v>
      </c>
      <c r="AI96" s="440">
        <v>16190</v>
      </c>
      <c r="AJ96" s="482">
        <v>55410</v>
      </c>
      <c r="AK96" s="482">
        <v>0</v>
      </c>
      <c r="AL96" s="482">
        <v>0</v>
      </c>
      <c r="AM96" s="482">
        <v>4610</v>
      </c>
      <c r="AN96" s="440">
        <v>55410</v>
      </c>
      <c r="AO96" s="440">
        <v>4610</v>
      </c>
      <c r="AP96" s="440">
        <v>4004</v>
      </c>
      <c r="AQ96" s="440">
        <v>1083</v>
      </c>
      <c r="AR96" s="440">
        <v>2921</v>
      </c>
      <c r="AS96" s="482">
        <v>3777</v>
      </c>
      <c r="AT96" s="482">
        <v>0</v>
      </c>
      <c r="AU96" s="482">
        <v>0</v>
      </c>
      <c r="AV96" s="482">
        <v>320</v>
      </c>
      <c r="AW96" s="440">
        <v>3777</v>
      </c>
      <c r="AX96" s="440">
        <v>320</v>
      </c>
      <c r="AY96" s="440">
        <v>0</v>
      </c>
      <c r="AZ96" s="503">
        <v>0</v>
      </c>
      <c r="BA96" s="503">
        <v>0</v>
      </c>
      <c r="BB96" s="441">
        <v>0</v>
      </c>
      <c r="BC96" s="200">
        <v>0</v>
      </c>
      <c r="BD96" s="539">
        <v>42541</v>
      </c>
      <c r="BE96" s="650">
        <v>45340</v>
      </c>
      <c r="BF96" s="650">
        <v>4275</v>
      </c>
      <c r="BG96" s="539">
        <v>1029</v>
      </c>
    </row>
    <row r="97" spans="1:59" ht="13.5" thickTop="1" x14ac:dyDescent="0.2">
      <c r="A97" s="609" t="s">
        <v>671</v>
      </c>
      <c r="B97" t="s">
        <v>484</v>
      </c>
      <c r="C97" t="s">
        <v>672</v>
      </c>
      <c r="D97" s="442">
        <v>1459</v>
      </c>
      <c r="E97" s="443">
        <v>0</v>
      </c>
      <c r="F97" s="443">
        <v>0</v>
      </c>
      <c r="G97" s="443">
        <v>0</v>
      </c>
      <c r="H97" s="443">
        <v>0</v>
      </c>
      <c r="I97" s="443">
        <v>102900</v>
      </c>
      <c r="J97" s="443">
        <v>102900</v>
      </c>
      <c r="K97" s="443">
        <v>0</v>
      </c>
      <c r="L97" s="443">
        <v>6720</v>
      </c>
      <c r="M97" s="483">
        <v>0</v>
      </c>
      <c r="N97" s="483">
        <v>0</v>
      </c>
      <c r="O97" s="443">
        <v>0</v>
      </c>
      <c r="P97" s="443">
        <v>0</v>
      </c>
      <c r="Q97" s="443">
        <v>6720</v>
      </c>
      <c r="R97" s="443">
        <v>6720</v>
      </c>
      <c r="S97" s="443">
        <v>0</v>
      </c>
      <c r="T97" s="443">
        <v>0</v>
      </c>
      <c r="U97" s="443">
        <v>3675</v>
      </c>
      <c r="V97" s="443">
        <v>2719</v>
      </c>
      <c r="W97" s="443">
        <v>956</v>
      </c>
      <c r="X97" s="443">
        <v>240</v>
      </c>
      <c r="Y97" s="483">
        <v>0</v>
      </c>
      <c r="Z97" s="483">
        <v>0</v>
      </c>
      <c r="AA97" s="443">
        <v>0</v>
      </c>
      <c r="AB97" s="443">
        <v>0</v>
      </c>
      <c r="AC97" s="443">
        <v>1196</v>
      </c>
      <c r="AD97" s="443">
        <v>1196</v>
      </c>
      <c r="AE97" s="443">
        <v>0</v>
      </c>
      <c r="AF97" s="443">
        <v>0</v>
      </c>
      <c r="AG97" s="443">
        <v>71040</v>
      </c>
      <c r="AH97" s="443">
        <v>41000</v>
      </c>
      <c r="AI97" s="443">
        <v>30040</v>
      </c>
      <c r="AJ97" s="483">
        <v>50850</v>
      </c>
      <c r="AK97" s="483">
        <v>0</v>
      </c>
      <c r="AL97" s="483">
        <v>0</v>
      </c>
      <c r="AM97" s="483">
        <v>21490</v>
      </c>
      <c r="AN97" s="443">
        <v>50850</v>
      </c>
      <c r="AO97" s="443">
        <v>21490</v>
      </c>
      <c r="AP97" s="443">
        <v>4727</v>
      </c>
      <c r="AQ97" s="443">
        <v>1330</v>
      </c>
      <c r="AR97" s="443">
        <v>3397</v>
      </c>
      <c r="AS97" s="483">
        <v>3623</v>
      </c>
      <c r="AT97" s="483">
        <v>0</v>
      </c>
      <c r="AU97" s="483">
        <v>0</v>
      </c>
      <c r="AV97" s="483">
        <v>847</v>
      </c>
      <c r="AW97" s="443">
        <v>3623</v>
      </c>
      <c r="AX97" s="443">
        <v>187</v>
      </c>
      <c r="AY97" s="443">
        <v>0</v>
      </c>
      <c r="AZ97" s="504">
        <v>0</v>
      </c>
      <c r="BA97" s="504">
        <v>0</v>
      </c>
      <c r="BB97" s="444">
        <v>0</v>
      </c>
      <c r="BC97" s="517">
        <v>0</v>
      </c>
      <c r="BD97" s="540">
        <v>53447</v>
      </c>
      <c r="BE97" s="651">
        <v>51520</v>
      </c>
      <c r="BF97" s="651">
        <v>4876</v>
      </c>
      <c r="BG97" s="540">
        <v>1269</v>
      </c>
    </row>
    <row r="98" spans="1:59" ht="13.5" thickTop="1" x14ac:dyDescent="0.2">
      <c r="A98" s="609" t="s">
        <v>673</v>
      </c>
      <c r="B98" t="s">
        <v>484</v>
      </c>
      <c r="C98" t="s">
        <v>674</v>
      </c>
      <c r="D98" s="439">
        <v>1460</v>
      </c>
      <c r="E98" s="440">
        <v>0</v>
      </c>
      <c r="F98" s="440">
        <v>0</v>
      </c>
      <c r="G98" s="440">
        <v>0</v>
      </c>
      <c r="H98" s="440">
        <v>0</v>
      </c>
      <c r="I98" s="440">
        <v>83370</v>
      </c>
      <c r="J98" s="440">
        <v>83370</v>
      </c>
      <c r="K98" s="440">
        <v>0</v>
      </c>
      <c r="L98" s="440">
        <v>910</v>
      </c>
      <c r="M98" s="482">
        <v>0</v>
      </c>
      <c r="N98" s="482">
        <v>0</v>
      </c>
      <c r="O98" s="440">
        <v>0</v>
      </c>
      <c r="P98" s="440">
        <v>0</v>
      </c>
      <c r="Q98" s="440">
        <v>910</v>
      </c>
      <c r="R98" s="440">
        <v>910</v>
      </c>
      <c r="S98" s="440">
        <v>0</v>
      </c>
      <c r="T98" s="440">
        <v>0</v>
      </c>
      <c r="U98" s="440">
        <v>2978</v>
      </c>
      <c r="V98" s="440">
        <v>1349</v>
      </c>
      <c r="W98" s="440">
        <v>1629</v>
      </c>
      <c r="X98" s="440">
        <v>32</v>
      </c>
      <c r="Y98" s="482">
        <v>0</v>
      </c>
      <c r="Z98" s="482">
        <v>0</v>
      </c>
      <c r="AA98" s="440">
        <v>0</v>
      </c>
      <c r="AB98" s="440">
        <v>0</v>
      </c>
      <c r="AC98" s="440">
        <v>0</v>
      </c>
      <c r="AD98" s="440">
        <v>0</v>
      </c>
      <c r="AE98" s="440">
        <v>0</v>
      </c>
      <c r="AF98" s="440">
        <v>0</v>
      </c>
      <c r="AG98" s="440">
        <v>71400</v>
      </c>
      <c r="AH98" s="440">
        <v>34600</v>
      </c>
      <c r="AI98" s="440">
        <v>36800</v>
      </c>
      <c r="AJ98" s="482">
        <v>60330</v>
      </c>
      <c r="AK98" s="482">
        <v>0</v>
      </c>
      <c r="AL98" s="482">
        <v>0</v>
      </c>
      <c r="AM98" s="482">
        <v>28350</v>
      </c>
      <c r="AN98" s="440">
        <v>20900</v>
      </c>
      <c r="AO98" s="440">
        <v>67780</v>
      </c>
      <c r="AP98" s="440">
        <v>5295</v>
      </c>
      <c r="AQ98" s="440">
        <v>308</v>
      </c>
      <c r="AR98" s="440">
        <v>4987</v>
      </c>
      <c r="AS98" s="482">
        <v>4965</v>
      </c>
      <c r="AT98" s="482">
        <v>0</v>
      </c>
      <c r="AU98" s="482">
        <v>0</v>
      </c>
      <c r="AV98" s="482">
        <v>1007</v>
      </c>
      <c r="AW98" s="440">
        <v>2580</v>
      </c>
      <c r="AX98" s="440">
        <v>414</v>
      </c>
      <c r="AY98" s="440">
        <v>3300</v>
      </c>
      <c r="AZ98" s="503">
        <v>-3300</v>
      </c>
      <c r="BA98" s="503">
        <v>0</v>
      </c>
      <c r="BB98" s="441">
        <v>0</v>
      </c>
      <c r="BC98" s="200">
        <v>0</v>
      </c>
      <c r="BD98" s="539">
        <v>52607</v>
      </c>
      <c r="BE98" s="650">
        <v>44825</v>
      </c>
      <c r="BF98" s="650">
        <v>4437</v>
      </c>
      <c r="BG98" s="539">
        <v>1269</v>
      </c>
    </row>
    <row r="99" spans="1:59" ht="13.5" thickTop="1" x14ac:dyDescent="0.2">
      <c r="A99" s="609" t="s">
        <v>675</v>
      </c>
      <c r="B99" t="s">
        <v>484</v>
      </c>
      <c r="C99" t="s">
        <v>676</v>
      </c>
      <c r="D99" s="442">
        <v>1461</v>
      </c>
      <c r="E99" s="443">
        <v>0</v>
      </c>
      <c r="F99" s="443">
        <v>0</v>
      </c>
      <c r="G99" s="443">
        <v>0</v>
      </c>
      <c r="H99" s="443">
        <v>0</v>
      </c>
      <c r="I99" s="443">
        <v>42910</v>
      </c>
      <c r="J99" s="443">
        <v>42910</v>
      </c>
      <c r="K99" s="443">
        <v>0</v>
      </c>
      <c r="L99" s="443">
        <v>5740</v>
      </c>
      <c r="M99" s="483">
        <v>0</v>
      </c>
      <c r="N99" s="483">
        <v>0</v>
      </c>
      <c r="O99" s="443">
        <v>70</v>
      </c>
      <c r="P99" s="443">
        <v>0</v>
      </c>
      <c r="Q99" s="443">
        <v>5810</v>
      </c>
      <c r="R99" s="443">
        <v>5740</v>
      </c>
      <c r="S99" s="443">
        <v>0</v>
      </c>
      <c r="T99" s="443">
        <v>70</v>
      </c>
      <c r="U99" s="443">
        <v>1533</v>
      </c>
      <c r="V99" s="443">
        <v>1027</v>
      </c>
      <c r="W99" s="443">
        <v>506</v>
      </c>
      <c r="X99" s="443">
        <v>205</v>
      </c>
      <c r="Y99" s="483">
        <v>0</v>
      </c>
      <c r="Z99" s="483">
        <v>0</v>
      </c>
      <c r="AA99" s="443">
        <v>2</v>
      </c>
      <c r="AB99" s="443">
        <v>0</v>
      </c>
      <c r="AC99" s="443">
        <v>713</v>
      </c>
      <c r="AD99" s="443">
        <v>711</v>
      </c>
      <c r="AE99" s="443">
        <v>0</v>
      </c>
      <c r="AF99" s="443">
        <v>2</v>
      </c>
      <c r="AG99" s="443">
        <v>32530</v>
      </c>
      <c r="AH99" s="443">
        <v>15000</v>
      </c>
      <c r="AI99" s="443">
        <v>17530</v>
      </c>
      <c r="AJ99" s="483">
        <v>30660</v>
      </c>
      <c r="AK99" s="483">
        <v>0</v>
      </c>
      <c r="AL99" s="483">
        <v>0</v>
      </c>
      <c r="AM99" s="483">
        <v>520</v>
      </c>
      <c r="AN99" s="443">
        <v>30660</v>
      </c>
      <c r="AO99" s="443">
        <v>520</v>
      </c>
      <c r="AP99" s="443">
        <v>2239</v>
      </c>
      <c r="AQ99" s="443">
        <v>2239</v>
      </c>
      <c r="AR99" s="443">
        <v>0</v>
      </c>
      <c r="AS99" s="483">
        <v>212</v>
      </c>
      <c r="AT99" s="483">
        <v>0</v>
      </c>
      <c r="AU99" s="483">
        <v>0</v>
      </c>
      <c r="AV99" s="483">
        <v>0</v>
      </c>
      <c r="AW99" s="443">
        <v>212</v>
      </c>
      <c r="AX99" s="443">
        <v>0</v>
      </c>
      <c r="AY99" s="443">
        <v>0</v>
      </c>
      <c r="AZ99" s="504">
        <v>0</v>
      </c>
      <c r="BA99" s="504">
        <v>0</v>
      </c>
      <c r="BB99" s="444">
        <v>0</v>
      </c>
      <c r="BC99" s="517">
        <v>0</v>
      </c>
      <c r="BD99" s="540">
        <v>30918</v>
      </c>
      <c r="BE99" s="651">
        <v>23705</v>
      </c>
      <c r="BF99" s="651">
        <v>2256</v>
      </c>
      <c r="BG99" s="540">
        <v>789</v>
      </c>
    </row>
    <row r="100" spans="1:59" ht="13.5" thickTop="1" x14ac:dyDescent="0.2">
      <c r="A100" s="609" t="s">
        <v>677</v>
      </c>
      <c r="B100" t="s">
        <v>484</v>
      </c>
      <c r="C100" t="s">
        <v>678</v>
      </c>
      <c r="D100" s="439">
        <v>1462</v>
      </c>
      <c r="E100" s="440">
        <v>0</v>
      </c>
      <c r="F100" s="440">
        <v>0</v>
      </c>
      <c r="G100" s="440">
        <v>0</v>
      </c>
      <c r="H100" s="440">
        <v>0</v>
      </c>
      <c r="I100" s="440">
        <v>32410</v>
      </c>
      <c r="J100" s="440">
        <v>32410</v>
      </c>
      <c r="K100" s="440">
        <v>0</v>
      </c>
      <c r="L100" s="440">
        <v>2030</v>
      </c>
      <c r="M100" s="482">
        <v>0</v>
      </c>
      <c r="N100" s="482">
        <v>0</v>
      </c>
      <c r="O100" s="440">
        <v>0</v>
      </c>
      <c r="P100" s="440">
        <v>0</v>
      </c>
      <c r="Q100" s="440">
        <v>2030</v>
      </c>
      <c r="R100" s="440">
        <v>2030</v>
      </c>
      <c r="S100" s="440">
        <v>0</v>
      </c>
      <c r="T100" s="440">
        <v>0</v>
      </c>
      <c r="U100" s="440">
        <v>1158</v>
      </c>
      <c r="V100" s="440">
        <v>1158</v>
      </c>
      <c r="W100" s="440">
        <v>0</v>
      </c>
      <c r="X100" s="440">
        <v>72</v>
      </c>
      <c r="Y100" s="482">
        <v>0</v>
      </c>
      <c r="Z100" s="482">
        <v>0</v>
      </c>
      <c r="AA100" s="440">
        <v>0</v>
      </c>
      <c r="AB100" s="440">
        <v>0</v>
      </c>
      <c r="AC100" s="440">
        <v>72</v>
      </c>
      <c r="AD100" s="440">
        <v>72</v>
      </c>
      <c r="AE100" s="440">
        <v>0</v>
      </c>
      <c r="AF100" s="440">
        <v>0</v>
      </c>
      <c r="AG100" s="440">
        <v>16380</v>
      </c>
      <c r="AH100" s="440">
        <v>9500</v>
      </c>
      <c r="AI100" s="440">
        <v>6880</v>
      </c>
      <c r="AJ100" s="482">
        <v>13340</v>
      </c>
      <c r="AK100" s="482">
        <v>0</v>
      </c>
      <c r="AL100" s="482">
        <v>0</v>
      </c>
      <c r="AM100" s="482">
        <v>2900</v>
      </c>
      <c r="AN100" s="440">
        <v>13340</v>
      </c>
      <c r="AO100" s="440">
        <v>2900</v>
      </c>
      <c r="AP100" s="440">
        <v>1172</v>
      </c>
      <c r="AQ100" s="440">
        <v>510</v>
      </c>
      <c r="AR100" s="440">
        <v>662</v>
      </c>
      <c r="AS100" s="482">
        <v>717</v>
      </c>
      <c r="AT100" s="482">
        <v>0</v>
      </c>
      <c r="AU100" s="482">
        <v>0</v>
      </c>
      <c r="AV100" s="482">
        <v>87</v>
      </c>
      <c r="AW100" s="440">
        <v>717</v>
      </c>
      <c r="AX100" s="440">
        <v>87</v>
      </c>
      <c r="AY100" s="440">
        <v>0</v>
      </c>
      <c r="AZ100" s="503">
        <v>0</v>
      </c>
      <c r="BA100" s="503">
        <v>0</v>
      </c>
      <c r="BB100" s="441">
        <v>0</v>
      </c>
      <c r="BC100" s="200">
        <v>0</v>
      </c>
      <c r="BD100" s="539">
        <v>18846</v>
      </c>
      <c r="BE100" s="650">
        <v>15400</v>
      </c>
      <c r="BF100" s="650">
        <v>1431</v>
      </c>
      <c r="BG100" s="539">
        <v>789</v>
      </c>
    </row>
    <row r="101" spans="1:59" ht="13.5" thickTop="1" x14ac:dyDescent="0.2">
      <c r="A101" s="609" t="s">
        <v>679</v>
      </c>
      <c r="B101" t="s">
        <v>484</v>
      </c>
      <c r="C101" t="s">
        <v>680</v>
      </c>
      <c r="D101" s="442">
        <v>1463</v>
      </c>
      <c r="E101" s="443">
        <v>3806</v>
      </c>
      <c r="F101" s="443">
        <v>0</v>
      </c>
      <c r="G101" s="443">
        <v>3806</v>
      </c>
      <c r="H101" s="443">
        <v>0</v>
      </c>
      <c r="I101" s="443">
        <v>13090</v>
      </c>
      <c r="J101" s="443">
        <v>13090</v>
      </c>
      <c r="K101" s="443">
        <v>0</v>
      </c>
      <c r="L101" s="443">
        <v>0</v>
      </c>
      <c r="M101" s="483">
        <v>0</v>
      </c>
      <c r="N101" s="483">
        <v>0</v>
      </c>
      <c r="O101" s="443">
        <v>0</v>
      </c>
      <c r="P101" s="443">
        <v>0</v>
      </c>
      <c r="Q101" s="443">
        <v>0</v>
      </c>
      <c r="R101" s="443">
        <v>0</v>
      </c>
      <c r="S101" s="443">
        <v>0</v>
      </c>
      <c r="T101" s="443">
        <v>0</v>
      </c>
      <c r="U101" s="443">
        <v>468</v>
      </c>
      <c r="V101" s="443">
        <v>468</v>
      </c>
      <c r="W101" s="443">
        <v>0</v>
      </c>
      <c r="X101" s="443">
        <v>0</v>
      </c>
      <c r="Y101" s="483">
        <v>0</v>
      </c>
      <c r="Z101" s="483">
        <v>0</v>
      </c>
      <c r="AA101" s="443">
        <v>0</v>
      </c>
      <c r="AB101" s="443">
        <v>0</v>
      </c>
      <c r="AC101" s="443">
        <v>0</v>
      </c>
      <c r="AD101" s="443">
        <v>0</v>
      </c>
      <c r="AE101" s="443">
        <v>0</v>
      </c>
      <c r="AF101" s="443">
        <v>0</v>
      </c>
      <c r="AG101" s="443">
        <v>9610</v>
      </c>
      <c r="AH101" s="443">
        <v>4350</v>
      </c>
      <c r="AI101" s="443">
        <v>5260</v>
      </c>
      <c r="AJ101" s="483">
        <v>8840</v>
      </c>
      <c r="AK101" s="483">
        <v>0</v>
      </c>
      <c r="AL101" s="483">
        <v>0</v>
      </c>
      <c r="AM101" s="483">
        <v>3850</v>
      </c>
      <c r="AN101" s="443">
        <v>8840</v>
      </c>
      <c r="AO101" s="443">
        <v>3850</v>
      </c>
      <c r="AP101" s="443">
        <v>714</v>
      </c>
      <c r="AQ101" s="443">
        <v>116</v>
      </c>
      <c r="AR101" s="443">
        <v>598</v>
      </c>
      <c r="AS101" s="483">
        <v>623</v>
      </c>
      <c r="AT101" s="483">
        <v>0</v>
      </c>
      <c r="AU101" s="483">
        <v>0</v>
      </c>
      <c r="AV101" s="483">
        <v>17</v>
      </c>
      <c r="AW101" s="443">
        <v>623</v>
      </c>
      <c r="AX101" s="443">
        <v>17</v>
      </c>
      <c r="AY101" s="443">
        <v>0</v>
      </c>
      <c r="AZ101" s="504">
        <v>0</v>
      </c>
      <c r="BA101" s="504">
        <v>0</v>
      </c>
      <c r="BB101" s="444">
        <v>0</v>
      </c>
      <c r="BC101" s="517">
        <v>0</v>
      </c>
      <c r="BD101" s="540">
        <v>9763</v>
      </c>
      <c r="BE101" s="651">
        <v>6220</v>
      </c>
      <c r="BF101" s="540">
        <v>616</v>
      </c>
      <c r="BG101" s="540">
        <v>789</v>
      </c>
    </row>
    <row r="102" spans="1:59" ht="13.5" thickTop="1" x14ac:dyDescent="0.2">
      <c r="A102" s="609" t="s">
        <v>681</v>
      </c>
      <c r="B102" t="s">
        <v>484</v>
      </c>
      <c r="C102" t="s">
        <v>682</v>
      </c>
      <c r="D102" s="439">
        <v>1464</v>
      </c>
      <c r="E102" s="440">
        <v>0</v>
      </c>
      <c r="F102" s="440">
        <v>0</v>
      </c>
      <c r="G102" s="440">
        <v>0</v>
      </c>
      <c r="H102" s="440">
        <v>0</v>
      </c>
      <c r="I102" s="440">
        <v>34930</v>
      </c>
      <c r="J102" s="440">
        <v>34930</v>
      </c>
      <c r="K102" s="440">
        <v>0</v>
      </c>
      <c r="L102" s="440">
        <v>0</v>
      </c>
      <c r="M102" s="482">
        <v>0</v>
      </c>
      <c r="N102" s="482">
        <v>0</v>
      </c>
      <c r="O102" s="440">
        <v>0</v>
      </c>
      <c r="P102" s="440">
        <v>0</v>
      </c>
      <c r="Q102" s="440">
        <v>0</v>
      </c>
      <c r="R102" s="440">
        <v>0</v>
      </c>
      <c r="S102" s="440">
        <v>0</v>
      </c>
      <c r="T102" s="440">
        <v>0</v>
      </c>
      <c r="U102" s="440">
        <v>1248</v>
      </c>
      <c r="V102" s="440">
        <v>998</v>
      </c>
      <c r="W102" s="440">
        <v>250</v>
      </c>
      <c r="X102" s="440">
        <v>0</v>
      </c>
      <c r="Y102" s="482">
        <v>0</v>
      </c>
      <c r="Z102" s="482">
        <v>0</v>
      </c>
      <c r="AA102" s="440">
        <v>0</v>
      </c>
      <c r="AB102" s="440">
        <v>0</v>
      </c>
      <c r="AC102" s="440">
        <v>250</v>
      </c>
      <c r="AD102" s="440">
        <v>0</v>
      </c>
      <c r="AE102" s="440">
        <v>0</v>
      </c>
      <c r="AF102" s="440">
        <v>250</v>
      </c>
      <c r="AG102" s="440">
        <v>23240</v>
      </c>
      <c r="AH102" s="440">
        <v>14450</v>
      </c>
      <c r="AI102" s="440">
        <v>8790</v>
      </c>
      <c r="AJ102" s="482">
        <v>18090</v>
      </c>
      <c r="AK102" s="482">
        <v>0</v>
      </c>
      <c r="AL102" s="482">
        <v>0</v>
      </c>
      <c r="AM102" s="482">
        <v>3620</v>
      </c>
      <c r="AN102" s="440">
        <v>18090</v>
      </c>
      <c r="AO102" s="440">
        <v>3620</v>
      </c>
      <c r="AP102" s="440">
        <v>1462</v>
      </c>
      <c r="AQ102" s="440">
        <v>340</v>
      </c>
      <c r="AR102" s="440">
        <v>1122</v>
      </c>
      <c r="AS102" s="482">
        <v>1176</v>
      </c>
      <c r="AT102" s="482">
        <v>0</v>
      </c>
      <c r="AU102" s="482">
        <v>0</v>
      </c>
      <c r="AV102" s="482">
        <v>73</v>
      </c>
      <c r="AW102" s="440">
        <v>1176</v>
      </c>
      <c r="AX102" s="440">
        <v>0</v>
      </c>
      <c r="AY102" s="440">
        <v>0</v>
      </c>
      <c r="AZ102" s="503">
        <v>0</v>
      </c>
      <c r="BA102" s="503">
        <v>0</v>
      </c>
      <c r="BB102" s="441">
        <v>0</v>
      </c>
      <c r="BC102" s="200">
        <v>0</v>
      </c>
      <c r="BD102" s="539">
        <v>24494</v>
      </c>
      <c r="BE102" s="650">
        <v>16315</v>
      </c>
      <c r="BF102" s="650">
        <v>1520</v>
      </c>
      <c r="BG102" s="539">
        <v>789</v>
      </c>
    </row>
    <row r="103" spans="1:59" ht="13.5" thickTop="1" x14ac:dyDescent="0.2">
      <c r="A103" s="609" t="s">
        <v>683</v>
      </c>
      <c r="B103" t="s">
        <v>484</v>
      </c>
      <c r="C103" t="s">
        <v>684</v>
      </c>
      <c r="D103" s="442">
        <v>1465</v>
      </c>
      <c r="E103" s="443">
        <v>7854</v>
      </c>
      <c r="F103" s="443">
        <v>0</v>
      </c>
      <c r="G103" s="443">
        <v>7854</v>
      </c>
      <c r="H103" s="443">
        <v>0</v>
      </c>
      <c r="I103" s="443">
        <v>30170</v>
      </c>
      <c r="J103" s="443">
        <v>30170</v>
      </c>
      <c r="K103" s="443">
        <v>0</v>
      </c>
      <c r="L103" s="443">
        <v>280</v>
      </c>
      <c r="M103" s="483">
        <v>0</v>
      </c>
      <c r="N103" s="483">
        <v>0</v>
      </c>
      <c r="O103" s="443">
        <v>0</v>
      </c>
      <c r="P103" s="443">
        <v>0</v>
      </c>
      <c r="Q103" s="443">
        <v>280</v>
      </c>
      <c r="R103" s="443">
        <v>280</v>
      </c>
      <c r="S103" s="443">
        <v>0</v>
      </c>
      <c r="T103" s="443">
        <v>0</v>
      </c>
      <c r="U103" s="443">
        <v>1078</v>
      </c>
      <c r="V103" s="443">
        <v>715</v>
      </c>
      <c r="W103" s="443">
        <v>363</v>
      </c>
      <c r="X103" s="443">
        <v>10</v>
      </c>
      <c r="Y103" s="483">
        <v>0</v>
      </c>
      <c r="Z103" s="483">
        <v>0</v>
      </c>
      <c r="AA103" s="443">
        <v>0</v>
      </c>
      <c r="AB103" s="443">
        <v>0</v>
      </c>
      <c r="AC103" s="443">
        <v>373</v>
      </c>
      <c r="AD103" s="443">
        <v>0</v>
      </c>
      <c r="AE103" s="443">
        <v>0</v>
      </c>
      <c r="AF103" s="443">
        <v>373</v>
      </c>
      <c r="AG103" s="443">
        <v>21540</v>
      </c>
      <c r="AH103" s="443">
        <v>11450</v>
      </c>
      <c r="AI103" s="443">
        <v>10090</v>
      </c>
      <c r="AJ103" s="483">
        <v>20620</v>
      </c>
      <c r="AK103" s="483">
        <v>0</v>
      </c>
      <c r="AL103" s="483">
        <v>0</v>
      </c>
      <c r="AM103" s="483">
        <v>4530</v>
      </c>
      <c r="AN103" s="443">
        <v>20620</v>
      </c>
      <c r="AO103" s="443">
        <v>4530</v>
      </c>
      <c r="AP103" s="443">
        <v>1426</v>
      </c>
      <c r="AQ103" s="443">
        <v>1044</v>
      </c>
      <c r="AR103" s="443">
        <v>382</v>
      </c>
      <c r="AS103" s="483">
        <v>602</v>
      </c>
      <c r="AT103" s="483">
        <v>0</v>
      </c>
      <c r="AU103" s="483">
        <v>0</v>
      </c>
      <c r="AV103" s="483">
        <v>182</v>
      </c>
      <c r="AW103" s="443">
        <v>602</v>
      </c>
      <c r="AX103" s="443">
        <v>182</v>
      </c>
      <c r="AY103" s="443">
        <v>0</v>
      </c>
      <c r="AZ103" s="504">
        <v>0</v>
      </c>
      <c r="BA103" s="504">
        <v>0</v>
      </c>
      <c r="BB103" s="444">
        <v>0</v>
      </c>
      <c r="BC103" s="517">
        <v>0</v>
      </c>
      <c r="BD103" s="540">
        <v>22003</v>
      </c>
      <c r="BE103" s="651">
        <v>14420</v>
      </c>
      <c r="BF103" s="651">
        <v>1363</v>
      </c>
      <c r="BG103" s="540">
        <v>789</v>
      </c>
    </row>
    <row r="104" spans="1:59" ht="13.5" thickTop="1" x14ac:dyDescent="0.2">
      <c r="A104" s="609" t="s">
        <v>685</v>
      </c>
      <c r="B104" t="s">
        <v>484</v>
      </c>
      <c r="C104" t="s">
        <v>686</v>
      </c>
      <c r="D104" s="439">
        <v>1468</v>
      </c>
      <c r="E104" s="440">
        <v>5</v>
      </c>
      <c r="F104" s="440">
        <v>0</v>
      </c>
      <c r="G104" s="440">
        <v>5</v>
      </c>
      <c r="H104" s="440">
        <v>0</v>
      </c>
      <c r="I104" s="440">
        <v>38920</v>
      </c>
      <c r="J104" s="440">
        <v>38920</v>
      </c>
      <c r="K104" s="440">
        <v>0</v>
      </c>
      <c r="L104" s="440">
        <v>0</v>
      </c>
      <c r="M104" s="482">
        <v>0</v>
      </c>
      <c r="N104" s="482">
        <v>0</v>
      </c>
      <c r="O104" s="440">
        <v>0</v>
      </c>
      <c r="P104" s="440">
        <v>0</v>
      </c>
      <c r="Q104" s="440">
        <v>0</v>
      </c>
      <c r="R104" s="440">
        <v>0</v>
      </c>
      <c r="S104" s="440">
        <v>0</v>
      </c>
      <c r="T104" s="440">
        <v>0</v>
      </c>
      <c r="U104" s="440">
        <v>1390</v>
      </c>
      <c r="V104" s="440">
        <v>710</v>
      </c>
      <c r="W104" s="440">
        <v>680</v>
      </c>
      <c r="X104" s="440">
        <v>0</v>
      </c>
      <c r="Y104" s="482">
        <v>0</v>
      </c>
      <c r="Z104" s="482">
        <v>0</v>
      </c>
      <c r="AA104" s="440">
        <v>0</v>
      </c>
      <c r="AB104" s="440">
        <v>0</v>
      </c>
      <c r="AC104" s="440">
        <v>680</v>
      </c>
      <c r="AD104" s="440">
        <v>0</v>
      </c>
      <c r="AE104" s="440">
        <v>0</v>
      </c>
      <c r="AF104" s="440">
        <v>680</v>
      </c>
      <c r="AG104" s="440">
        <v>21200</v>
      </c>
      <c r="AH104" s="440">
        <v>19000</v>
      </c>
      <c r="AI104" s="440">
        <v>2200</v>
      </c>
      <c r="AJ104" s="482">
        <v>10250</v>
      </c>
      <c r="AK104" s="482">
        <v>0</v>
      </c>
      <c r="AL104" s="482">
        <v>0</v>
      </c>
      <c r="AM104" s="482">
        <v>4050</v>
      </c>
      <c r="AN104" s="440">
        <v>10250</v>
      </c>
      <c r="AO104" s="440">
        <v>4050</v>
      </c>
      <c r="AP104" s="440">
        <v>1466</v>
      </c>
      <c r="AQ104" s="440">
        <v>1400</v>
      </c>
      <c r="AR104" s="440">
        <v>66</v>
      </c>
      <c r="AS104" s="482">
        <v>69</v>
      </c>
      <c r="AT104" s="482">
        <v>0</v>
      </c>
      <c r="AU104" s="482">
        <v>0</v>
      </c>
      <c r="AV104" s="482">
        <v>629</v>
      </c>
      <c r="AW104" s="440">
        <v>69</v>
      </c>
      <c r="AX104" s="440">
        <v>629</v>
      </c>
      <c r="AY104" s="440">
        <v>0</v>
      </c>
      <c r="AZ104" s="503">
        <v>0</v>
      </c>
      <c r="BA104" s="503">
        <v>0</v>
      </c>
      <c r="BB104" s="441">
        <v>0</v>
      </c>
      <c r="BC104" s="200">
        <v>0</v>
      </c>
      <c r="BD104" s="539">
        <v>24745</v>
      </c>
      <c r="BE104" s="650">
        <v>17550</v>
      </c>
      <c r="BF104" s="650">
        <v>1654</v>
      </c>
      <c r="BG104" s="539">
        <v>789</v>
      </c>
    </row>
    <row r="105" spans="1:59" ht="13.5" thickTop="1" x14ac:dyDescent="0.2">
      <c r="A105" s="609" t="s">
        <v>687</v>
      </c>
      <c r="B105" t="s">
        <v>484</v>
      </c>
      <c r="C105" t="s">
        <v>688</v>
      </c>
      <c r="D105" s="442">
        <v>1469</v>
      </c>
      <c r="E105" s="443">
        <v>0</v>
      </c>
      <c r="F105" s="443">
        <v>0</v>
      </c>
      <c r="G105" s="443">
        <v>0</v>
      </c>
      <c r="H105" s="443">
        <v>0</v>
      </c>
      <c r="I105" s="443">
        <v>52780</v>
      </c>
      <c r="J105" s="443">
        <v>52780</v>
      </c>
      <c r="K105" s="443">
        <v>0</v>
      </c>
      <c r="L105" s="443">
        <v>770</v>
      </c>
      <c r="M105" s="483">
        <v>0</v>
      </c>
      <c r="N105" s="483">
        <v>0</v>
      </c>
      <c r="O105" s="443">
        <v>0</v>
      </c>
      <c r="P105" s="443">
        <v>0</v>
      </c>
      <c r="Q105" s="443">
        <v>770</v>
      </c>
      <c r="R105" s="443">
        <v>770</v>
      </c>
      <c r="S105" s="443">
        <v>0</v>
      </c>
      <c r="T105" s="443">
        <v>0</v>
      </c>
      <c r="U105" s="443">
        <v>1885</v>
      </c>
      <c r="V105" s="443">
        <v>1081</v>
      </c>
      <c r="W105" s="443">
        <v>804</v>
      </c>
      <c r="X105" s="443">
        <v>28</v>
      </c>
      <c r="Y105" s="483">
        <v>0</v>
      </c>
      <c r="Z105" s="483">
        <v>0</v>
      </c>
      <c r="AA105" s="443">
        <v>0</v>
      </c>
      <c r="AB105" s="443">
        <v>0</v>
      </c>
      <c r="AC105" s="443">
        <v>832</v>
      </c>
      <c r="AD105" s="443">
        <v>0</v>
      </c>
      <c r="AE105" s="443">
        <v>0</v>
      </c>
      <c r="AF105" s="443">
        <v>832</v>
      </c>
      <c r="AG105" s="443">
        <v>26530</v>
      </c>
      <c r="AH105" s="443">
        <v>17750</v>
      </c>
      <c r="AI105" s="443">
        <v>8780</v>
      </c>
      <c r="AJ105" s="483">
        <v>19300</v>
      </c>
      <c r="AK105" s="483">
        <v>0</v>
      </c>
      <c r="AL105" s="483">
        <v>0</v>
      </c>
      <c r="AM105" s="483">
        <v>4190</v>
      </c>
      <c r="AN105" s="443">
        <v>19300</v>
      </c>
      <c r="AO105" s="443">
        <v>4190</v>
      </c>
      <c r="AP105" s="443">
        <v>1890</v>
      </c>
      <c r="AQ105" s="443">
        <v>1030</v>
      </c>
      <c r="AR105" s="443">
        <v>860</v>
      </c>
      <c r="AS105" s="483">
        <v>931</v>
      </c>
      <c r="AT105" s="483">
        <v>0</v>
      </c>
      <c r="AU105" s="483">
        <v>0</v>
      </c>
      <c r="AV105" s="483">
        <v>189</v>
      </c>
      <c r="AW105" s="443">
        <v>931</v>
      </c>
      <c r="AX105" s="443">
        <v>189</v>
      </c>
      <c r="AY105" s="443">
        <v>0</v>
      </c>
      <c r="AZ105" s="504">
        <v>0</v>
      </c>
      <c r="BA105" s="504">
        <v>0</v>
      </c>
      <c r="BB105" s="444">
        <v>0</v>
      </c>
      <c r="BC105" s="517">
        <v>0</v>
      </c>
      <c r="BD105" s="540">
        <v>31088</v>
      </c>
      <c r="BE105" s="651">
        <v>24025</v>
      </c>
      <c r="BF105" s="651">
        <v>2229</v>
      </c>
      <c r="BG105" s="540">
        <v>789</v>
      </c>
    </row>
    <row r="106" spans="1:59" ht="13.5" thickTop="1" x14ac:dyDescent="0.2">
      <c r="A106" s="609" t="s">
        <v>689</v>
      </c>
      <c r="B106" t="s">
        <v>484</v>
      </c>
      <c r="C106" t="s">
        <v>690</v>
      </c>
      <c r="D106" s="439">
        <v>1470</v>
      </c>
      <c r="E106" s="440">
        <v>6101</v>
      </c>
      <c r="F106" s="440">
        <v>0</v>
      </c>
      <c r="G106" s="440">
        <v>1261</v>
      </c>
      <c r="H106" s="440">
        <v>4840</v>
      </c>
      <c r="I106" s="440">
        <v>4620</v>
      </c>
      <c r="J106" s="440">
        <v>4620</v>
      </c>
      <c r="K106" s="440">
        <v>0</v>
      </c>
      <c r="L106" s="440">
        <v>0</v>
      </c>
      <c r="M106" s="482">
        <v>0</v>
      </c>
      <c r="N106" s="482">
        <v>0</v>
      </c>
      <c r="O106" s="440">
        <v>0</v>
      </c>
      <c r="P106" s="440">
        <v>0</v>
      </c>
      <c r="Q106" s="440">
        <v>0</v>
      </c>
      <c r="R106" s="440">
        <v>0</v>
      </c>
      <c r="S106" s="440">
        <v>0</v>
      </c>
      <c r="T106" s="440">
        <v>0</v>
      </c>
      <c r="U106" s="440">
        <v>165</v>
      </c>
      <c r="V106" s="440">
        <v>165</v>
      </c>
      <c r="W106" s="440">
        <v>0</v>
      </c>
      <c r="X106" s="440">
        <v>0</v>
      </c>
      <c r="Y106" s="482">
        <v>0</v>
      </c>
      <c r="Z106" s="482">
        <v>0</v>
      </c>
      <c r="AA106" s="440">
        <v>0</v>
      </c>
      <c r="AB106" s="440">
        <v>0</v>
      </c>
      <c r="AC106" s="440">
        <v>0</v>
      </c>
      <c r="AD106" s="440">
        <v>0</v>
      </c>
      <c r="AE106" s="440">
        <v>0</v>
      </c>
      <c r="AF106" s="440">
        <v>0</v>
      </c>
      <c r="AG106" s="440">
        <v>4100</v>
      </c>
      <c r="AH106" s="440">
        <v>0</v>
      </c>
      <c r="AI106" s="440">
        <v>4100</v>
      </c>
      <c r="AJ106" s="482">
        <v>4400</v>
      </c>
      <c r="AK106" s="482">
        <v>0</v>
      </c>
      <c r="AL106" s="482">
        <v>0</v>
      </c>
      <c r="AM106" s="482">
        <v>430</v>
      </c>
      <c r="AN106" s="440">
        <v>4400</v>
      </c>
      <c r="AO106" s="440">
        <v>430</v>
      </c>
      <c r="AP106" s="440">
        <v>341</v>
      </c>
      <c r="AQ106" s="440">
        <v>0</v>
      </c>
      <c r="AR106" s="440">
        <v>341</v>
      </c>
      <c r="AS106" s="482">
        <v>229</v>
      </c>
      <c r="AT106" s="482">
        <v>0</v>
      </c>
      <c r="AU106" s="482">
        <v>0</v>
      </c>
      <c r="AV106" s="482">
        <v>20</v>
      </c>
      <c r="AW106" s="440">
        <v>229</v>
      </c>
      <c r="AX106" s="440">
        <v>20</v>
      </c>
      <c r="AY106" s="440">
        <v>0</v>
      </c>
      <c r="AZ106" s="503">
        <v>0</v>
      </c>
      <c r="BA106" s="503">
        <v>0</v>
      </c>
      <c r="BB106" s="441">
        <v>0</v>
      </c>
      <c r="BC106" s="200">
        <v>0</v>
      </c>
      <c r="BD106" s="539">
        <v>7851</v>
      </c>
      <c r="BE106" s="650">
        <v>2500</v>
      </c>
      <c r="BF106" s="539">
        <v>256</v>
      </c>
      <c r="BG106" s="539">
        <v>789</v>
      </c>
    </row>
    <row r="107" spans="1:59" ht="13.5" thickTop="1" x14ac:dyDescent="0.2">
      <c r="A107" s="609" t="s">
        <v>691</v>
      </c>
      <c r="B107" t="s">
        <v>484</v>
      </c>
      <c r="C107" t="s">
        <v>692</v>
      </c>
      <c r="D107" s="442">
        <v>1471</v>
      </c>
      <c r="E107" s="443">
        <v>0</v>
      </c>
      <c r="F107" s="443">
        <v>0</v>
      </c>
      <c r="G107" s="443">
        <v>0</v>
      </c>
      <c r="H107" s="443">
        <v>0</v>
      </c>
      <c r="I107" s="443">
        <v>11536</v>
      </c>
      <c r="J107" s="443">
        <v>11536</v>
      </c>
      <c r="K107" s="443">
        <v>0</v>
      </c>
      <c r="L107" s="443">
        <v>2674</v>
      </c>
      <c r="M107" s="483">
        <v>0</v>
      </c>
      <c r="N107" s="483">
        <v>0</v>
      </c>
      <c r="O107" s="443">
        <v>0</v>
      </c>
      <c r="P107" s="443">
        <v>0</v>
      </c>
      <c r="Q107" s="443">
        <v>2674</v>
      </c>
      <c r="R107" s="443">
        <v>2674</v>
      </c>
      <c r="S107" s="443">
        <v>0</v>
      </c>
      <c r="T107" s="443">
        <v>0</v>
      </c>
      <c r="U107" s="443">
        <v>412</v>
      </c>
      <c r="V107" s="443">
        <v>412</v>
      </c>
      <c r="W107" s="443">
        <v>0</v>
      </c>
      <c r="X107" s="443">
        <v>96</v>
      </c>
      <c r="Y107" s="483">
        <v>0</v>
      </c>
      <c r="Z107" s="483">
        <v>0</v>
      </c>
      <c r="AA107" s="443">
        <v>0</v>
      </c>
      <c r="AB107" s="443">
        <v>0</v>
      </c>
      <c r="AC107" s="443">
        <v>96</v>
      </c>
      <c r="AD107" s="443">
        <v>96</v>
      </c>
      <c r="AE107" s="443">
        <v>0</v>
      </c>
      <c r="AF107" s="443">
        <v>0</v>
      </c>
      <c r="AG107" s="443">
        <v>9530</v>
      </c>
      <c r="AH107" s="443">
        <v>6150</v>
      </c>
      <c r="AI107" s="443">
        <v>3380</v>
      </c>
      <c r="AJ107" s="483">
        <v>4450</v>
      </c>
      <c r="AK107" s="483">
        <v>0</v>
      </c>
      <c r="AL107" s="483">
        <v>0</v>
      </c>
      <c r="AM107" s="483">
        <v>0</v>
      </c>
      <c r="AN107" s="443">
        <v>4450</v>
      </c>
      <c r="AO107" s="443">
        <v>0</v>
      </c>
      <c r="AP107" s="443">
        <v>705</v>
      </c>
      <c r="AQ107" s="443">
        <v>705</v>
      </c>
      <c r="AR107" s="443">
        <v>0</v>
      </c>
      <c r="AS107" s="483">
        <v>0</v>
      </c>
      <c r="AT107" s="483">
        <v>0</v>
      </c>
      <c r="AU107" s="483">
        <v>0</v>
      </c>
      <c r="AV107" s="483">
        <v>0</v>
      </c>
      <c r="AW107" s="443">
        <v>0</v>
      </c>
      <c r="AX107" s="443">
        <v>0</v>
      </c>
      <c r="AY107" s="443">
        <v>0</v>
      </c>
      <c r="AZ107" s="504">
        <v>0</v>
      </c>
      <c r="BA107" s="504">
        <v>0</v>
      </c>
      <c r="BB107" s="444">
        <v>0</v>
      </c>
      <c r="BC107" s="517">
        <v>0</v>
      </c>
      <c r="BD107" s="540">
        <v>14279</v>
      </c>
      <c r="BE107" s="651">
        <v>6825</v>
      </c>
      <c r="BF107" s="540">
        <v>658</v>
      </c>
      <c r="BG107" s="540">
        <v>789</v>
      </c>
    </row>
    <row r="108" spans="1:59" ht="13.5" thickTop="1" x14ac:dyDescent="0.2">
      <c r="A108" s="609" t="s">
        <v>693</v>
      </c>
      <c r="B108" t="s">
        <v>484</v>
      </c>
      <c r="C108" t="s">
        <v>694</v>
      </c>
      <c r="D108" s="439">
        <v>1472</v>
      </c>
      <c r="E108" s="440">
        <v>0</v>
      </c>
      <c r="F108" s="440">
        <v>0</v>
      </c>
      <c r="G108" s="440">
        <v>0</v>
      </c>
      <c r="H108" s="440">
        <v>0</v>
      </c>
      <c r="I108" s="440">
        <v>9856</v>
      </c>
      <c r="J108" s="440">
        <v>9856</v>
      </c>
      <c r="K108" s="440">
        <v>0</v>
      </c>
      <c r="L108" s="440">
        <v>1904</v>
      </c>
      <c r="M108" s="482">
        <v>0</v>
      </c>
      <c r="N108" s="482">
        <v>0</v>
      </c>
      <c r="O108" s="440">
        <v>0</v>
      </c>
      <c r="P108" s="440">
        <v>0</v>
      </c>
      <c r="Q108" s="440">
        <v>1904</v>
      </c>
      <c r="R108" s="440">
        <v>1904</v>
      </c>
      <c r="S108" s="440">
        <v>0</v>
      </c>
      <c r="T108" s="440">
        <v>0</v>
      </c>
      <c r="U108" s="440">
        <v>352</v>
      </c>
      <c r="V108" s="440">
        <v>352</v>
      </c>
      <c r="W108" s="440">
        <v>0</v>
      </c>
      <c r="X108" s="440">
        <v>68</v>
      </c>
      <c r="Y108" s="482">
        <v>0</v>
      </c>
      <c r="Z108" s="482">
        <v>0</v>
      </c>
      <c r="AA108" s="440">
        <v>0</v>
      </c>
      <c r="AB108" s="440">
        <v>0</v>
      </c>
      <c r="AC108" s="440">
        <v>0</v>
      </c>
      <c r="AD108" s="440">
        <v>0</v>
      </c>
      <c r="AE108" s="440">
        <v>0</v>
      </c>
      <c r="AF108" s="440">
        <v>0</v>
      </c>
      <c r="AG108" s="440">
        <v>9250</v>
      </c>
      <c r="AH108" s="440">
        <v>9250</v>
      </c>
      <c r="AI108" s="440">
        <v>0</v>
      </c>
      <c r="AJ108" s="482">
        <v>3660</v>
      </c>
      <c r="AK108" s="482">
        <v>0</v>
      </c>
      <c r="AL108" s="482">
        <v>0</v>
      </c>
      <c r="AM108" s="482">
        <v>0</v>
      </c>
      <c r="AN108" s="440">
        <v>200</v>
      </c>
      <c r="AO108" s="440">
        <v>0</v>
      </c>
      <c r="AP108" s="440">
        <v>684</v>
      </c>
      <c r="AQ108" s="440">
        <v>506</v>
      </c>
      <c r="AR108" s="440">
        <v>178</v>
      </c>
      <c r="AS108" s="482">
        <v>208</v>
      </c>
      <c r="AT108" s="482">
        <v>0</v>
      </c>
      <c r="AU108" s="482">
        <v>0</v>
      </c>
      <c r="AV108" s="482">
        <v>0</v>
      </c>
      <c r="AW108" s="440">
        <v>0</v>
      </c>
      <c r="AX108" s="440">
        <v>0</v>
      </c>
      <c r="AY108" s="440">
        <v>0</v>
      </c>
      <c r="AZ108" s="503">
        <v>0</v>
      </c>
      <c r="BA108" s="503">
        <v>0</v>
      </c>
      <c r="BB108" s="441">
        <v>0</v>
      </c>
      <c r="BC108" s="200">
        <v>0</v>
      </c>
      <c r="BD108" s="539">
        <v>12733</v>
      </c>
      <c r="BE108" s="650">
        <v>6165</v>
      </c>
      <c r="BF108" s="539">
        <v>612</v>
      </c>
      <c r="BG108" s="539">
        <v>789</v>
      </c>
    </row>
    <row r="109" spans="1:59" ht="13.5" thickTop="1" x14ac:dyDescent="0.2">
      <c r="A109" s="609" t="s">
        <v>695</v>
      </c>
      <c r="B109" t="s">
        <v>484</v>
      </c>
      <c r="C109" t="s">
        <v>696</v>
      </c>
      <c r="D109" s="442">
        <v>1481</v>
      </c>
      <c r="E109" s="443">
        <v>0</v>
      </c>
      <c r="F109" s="443">
        <v>0</v>
      </c>
      <c r="G109" s="443">
        <v>0</v>
      </c>
      <c r="H109" s="443">
        <v>0</v>
      </c>
      <c r="I109" s="443">
        <v>43176</v>
      </c>
      <c r="J109" s="443">
        <v>43176</v>
      </c>
      <c r="K109" s="443">
        <v>0</v>
      </c>
      <c r="L109" s="443">
        <v>6874</v>
      </c>
      <c r="M109" s="483">
        <v>0</v>
      </c>
      <c r="N109" s="483">
        <v>0</v>
      </c>
      <c r="O109" s="443">
        <v>0</v>
      </c>
      <c r="P109" s="443">
        <v>0</v>
      </c>
      <c r="Q109" s="443">
        <v>6874</v>
      </c>
      <c r="R109" s="443">
        <v>6874</v>
      </c>
      <c r="S109" s="443">
        <v>0</v>
      </c>
      <c r="T109" s="443">
        <v>0</v>
      </c>
      <c r="U109" s="443">
        <v>1542</v>
      </c>
      <c r="V109" s="443">
        <v>1542</v>
      </c>
      <c r="W109" s="443">
        <v>0</v>
      </c>
      <c r="X109" s="443">
        <v>246</v>
      </c>
      <c r="Y109" s="483">
        <v>0</v>
      </c>
      <c r="Z109" s="483">
        <v>0</v>
      </c>
      <c r="AA109" s="443">
        <v>0</v>
      </c>
      <c r="AB109" s="443">
        <v>0</v>
      </c>
      <c r="AC109" s="443">
        <v>246</v>
      </c>
      <c r="AD109" s="443">
        <v>246</v>
      </c>
      <c r="AE109" s="443">
        <v>0</v>
      </c>
      <c r="AF109" s="443">
        <v>0</v>
      </c>
      <c r="AG109" s="443">
        <v>27770</v>
      </c>
      <c r="AH109" s="443">
        <v>14800</v>
      </c>
      <c r="AI109" s="443">
        <v>12970</v>
      </c>
      <c r="AJ109" s="483">
        <v>23310</v>
      </c>
      <c r="AK109" s="483">
        <v>0</v>
      </c>
      <c r="AL109" s="483">
        <v>0</v>
      </c>
      <c r="AM109" s="483">
        <v>9450</v>
      </c>
      <c r="AN109" s="443">
        <v>23310</v>
      </c>
      <c r="AO109" s="443">
        <v>9450</v>
      </c>
      <c r="AP109" s="443">
        <v>1882</v>
      </c>
      <c r="AQ109" s="443">
        <v>1731</v>
      </c>
      <c r="AR109" s="443">
        <v>151</v>
      </c>
      <c r="AS109" s="483">
        <v>331</v>
      </c>
      <c r="AT109" s="483">
        <v>0</v>
      </c>
      <c r="AU109" s="483">
        <v>0</v>
      </c>
      <c r="AV109" s="483">
        <v>234</v>
      </c>
      <c r="AW109" s="443">
        <v>331</v>
      </c>
      <c r="AX109" s="443">
        <v>234</v>
      </c>
      <c r="AY109" s="443">
        <v>0</v>
      </c>
      <c r="AZ109" s="504">
        <v>0</v>
      </c>
      <c r="BA109" s="504">
        <v>0</v>
      </c>
      <c r="BB109" s="444">
        <v>0</v>
      </c>
      <c r="BC109" s="517">
        <v>0</v>
      </c>
      <c r="BD109" s="540">
        <v>28836</v>
      </c>
      <c r="BE109" s="651">
        <v>22625</v>
      </c>
      <c r="BF109" s="651">
        <v>2111</v>
      </c>
      <c r="BG109" s="540">
        <v>789</v>
      </c>
    </row>
    <row r="110" spans="1:59" ht="13.5" thickTop="1" x14ac:dyDescent="0.2">
      <c r="A110" s="609" t="s">
        <v>697</v>
      </c>
      <c r="B110" t="s">
        <v>484</v>
      </c>
      <c r="C110" t="s">
        <v>698</v>
      </c>
      <c r="D110" s="439">
        <v>1482</v>
      </c>
      <c r="E110" s="440">
        <v>2060</v>
      </c>
      <c r="F110" s="440">
        <v>0</v>
      </c>
      <c r="G110" s="440">
        <v>0</v>
      </c>
      <c r="H110" s="440">
        <v>2060</v>
      </c>
      <c r="I110" s="440">
        <v>38640</v>
      </c>
      <c r="J110" s="440">
        <v>38640</v>
      </c>
      <c r="K110" s="440">
        <v>0</v>
      </c>
      <c r="L110" s="440">
        <v>0</v>
      </c>
      <c r="M110" s="482">
        <v>0</v>
      </c>
      <c r="N110" s="482">
        <v>0</v>
      </c>
      <c r="O110" s="440">
        <v>0</v>
      </c>
      <c r="P110" s="440">
        <v>0</v>
      </c>
      <c r="Q110" s="440">
        <v>0</v>
      </c>
      <c r="R110" s="440">
        <v>0</v>
      </c>
      <c r="S110" s="440">
        <v>0</v>
      </c>
      <c r="T110" s="440">
        <v>0</v>
      </c>
      <c r="U110" s="440">
        <v>1380</v>
      </c>
      <c r="V110" s="440">
        <v>704</v>
      </c>
      <c r="W110" s="440">
        <v>676</v>
      </c>
      <c r="X110" s="440">
        <v>0</v>
      </c>
      <c r="Y110" s="482">
        <v>0</v>
      </c>
      <c r="Z110" s="482">
        <v>0</v>
      </c>
      <c r="AA110" s="440">
        <v>0</v>
      </c>
      <c r="AB110" s="440">
        <v>0</v>
      </c>
      <c r="AC110" s="440">
        <v>0</v>
      </c>
      <c r="AD110" s="440">
        <v>0</v>
      </c>
      <c r="AE110" s="440">
        <v>0</v>
      </c>
      <c r="AF110" s="440">
        <v>0</v>
      </c>
      <c r="AG110" s="440">
        <v>20280</v>
      </c>
      <c r="AH110" s="440">
        <v>12000</v>
      </c>
      <c r="AI110" s="440">
        <v>8280</v>
      </c>
      <c r="AJ110" s="482">
        <v>15390</v>
      </c>
      <c r="AK110" s="482">
        <v>2450</v>
      </c>
      <c r="AL110" s="482">
        <v>0</v>
      </c>
      <c r="AM110" s="482">
        <v>7790</v>
      </c>
      <c r="AN110" s="440">
        <v>17840</v>
      </c>
      <c r="AO110" s="440">
        <v>7790</v>
      </c>
      <c r="AP110" s="440">
        <v>1409</v>
      </c>
      <c r="AQ110" s="440">
        <v>1258</v>
      </c>
      <c r="AR110" s="440">
        <v>151</v>
      </c>
      <c r="AS110" s="482">
        <v>197</v>
      </c>
      <c r="AT110" s="482">
        <v>8</v>
      </c>
      <c r="AU110" s="482">
        <v>0</v>
      </c>
      <c r="AV110" s="482">
        <v>343</v>
      </c>
      <c r="AW110" s="440">
        <v>205</v>
      </c>
      <c r="AX110" s="440">
        <v>343</v>
      </c>
      <c r="AY110" s="440">
        <v>0</v>
      </c>
      <c r="AZ110" s="503">
        <v>0</v>
      </c>
      <c r="BA110" s="503">
        <v>0</v>
      </c>
      <c r="BB110" s="441">
        <v>0</v>
      </c>
      <c r="BC110" s="200">
        <v>0</v>
      </c>
      <c r="BD110" s="539">
        <v>22282</v>
      </c>
      <c r="BE110" s="650">
        <v>17040</v>
      </c>
      <c r="BF110" s="650">
        <v>1597</v>
      </c>
      <c r="BG110" s="539">
        <v>789</v>
      </c>
    </row>
    <row r="111" spans="1:59" ht="13.5" thickTop="1" x14ac:dyDescent="0.2">
      <c r="A111" s="609" t="s">
        <v>699</v>
      </c>
      <c r="B111" t="s">
        <v>484</v>
      </c>
      <c r="C111" t="s">
        <v>700</v>
      </c>
      <c r="D111" s="442">
        <v>1483</v>
      </c>
      <c r="E111" s="443">
        <v>0</v>
      </c>
      <c r="F111" s="443">
        <v>0</v>
      </c>
      <c r="G111" s="443">
        <v>0</v>
      </c>
      <c r="H111" s="443">
        <v>0</v>
      </c>
      <c r="I111" s="443">
        <v>23520</v>
      </c>
      <c r="J111" s="443">
        <v>23520</v>
      </c>
      <c r="K111" s="443">
        <v>0</v>
      </c>
      <c r="L111" s="443">
        <v>7770</v>
      </c>
      <c r="M111" s="483">
        <v>0</v>
      </c>
      <c r="N111" s="483">
        <v>0</v>
      </c>
      <c r="O111" s="443">
        <v>0</v>
      </c>
      <c r="P111" s="443">
        <v>0</v>
      </c>
      <c r="Q111" s="443">
        <v>7770</v>
      </c>
      <c r="R111" s="443">
        <v>7770</v>
      </c>
      <c r="S111" s="443">
        <v>0</v>
      </c>
      <c r="T111" s="443">
        <v>0</v>
      </c>
      <c r="U111" s="443">
        <v>840</v>
      </c>
      <c r="V111" s="443">
        <v>197</v>
      </c>
      <c r="W111" s="443">
        <v>643</v>
      </c>
      <c r="X111" s="443">
        <v>278</v>
      </c>
      <c r="Y111" s="483">
        <v>0</v>
      </c>
      <c r="Z111" s="483">
        <v>0</v>
      </c>
      <c r="AA111" s="443">
        <v>0</v>
      </c>
      <c r="AB111" s="443">
        <v>0</v>
      </c>
      <c r="AC111" s="443">
        <v>205</v>
      </c>
      <c r="AD111" s="443">
        <v>205</v>
      </c>
      <c r="AE111" s="443">
        <v>0</v>
      </c>
      <c r="AF111" s="443">
        <v>0</v>
      </c>
      <c r="AG111" s="443">
        <v>21260</v>
      </c>
      <c r="AH111" s="443">
        <v>8800</v>
      </c>
      <c r="AI111" s="443">
        <v>12460</v>
      </c>
      <c r="AJ111" s="483">
        <v>15320</v>
      </c>
      <c r="AK111" s="483">
        <v>800</v>
      </c>
      <c r="AL111" s="483">
        <v>0</v>
      </c>
      <c r="AM111" s="483">
        <v>5130</v>
      </c>
      <c r="AN111" s="443">
        <v>16120</v>
      </c>
      <c r="AO111" s="443">
        <v>5130</v>
      </c>
      <c r="AP111" s="443">
        <v>1419</v>
      </c>
      <c r="AQ111" s="443">
        <v>35</v>
      </c>
      <c r="AR111" s="443">
        <v>1384</v>
      </c>
      <c r="AS111" s="483">
        <v>1281</v>
      </c>
      <c r="AT111" s="483">
        <v>18</v>
      </c>
      <c r="AU111" s="483">
        <v>0</v>
      </c>
      <c r="AV111" s="483">
        <v>163</v>
      </c>
      <c r="AW111" s="443">
        <v>1299</v>
      </c>
      <c r="AX111" s="443">
        <v>9</v>
      </c>
      <c r="AY111" s="443">
        <v>0</v>
      </c>
      <c r="AZ111" s="504">
        <v>0</v>
      </c>
      <c r="BA111" s="504">
        <v>0</v>
      </c>
      <c r="BB111" s="444">
        <v>0</v>
      </c>
      <c r="BC111" s="517">
        <v>0</v>
      </c>
      <c r="BD111" s="540">
        <v>22951</v>
      </c>
      <c r="BE111" s="651">
        <v>14895</v>
      </c>
      <c r="BF111" s="651">
        <v>1424</v>
      </c>
      <c r="BG111" s="540">
        <v>789</v>
      </c>
    </row>
    <row r="112" spans="1:59" ht="13.5" thickTop="1" x14ac:dyDescent="0.2">
      <c r="A112" s="609" t="s">
        <v>701</v>
      </c>
      <c r="B112" t="s">
        <v>484</v>
      </c>
      <c r="C112" t="s">
        <v>702</v>
      </c>
      <c r="D112" s="439">
        <v>1484</v>
      </c>
      <c r="E112" s="440">
        <v>0</v>
      </c>
      <c r="F112" s="440">
        <v>0</v>
      </c>
      <c r="G112" s="440">
        <v>0</v>
      </c>
      <c r="H112" s="440">
        <v>0</v>
      </c>
      <c r="I112" s="440">
        <v>73430</v>
      </c>
      <c r="J112" s="440">
        <v>73430</v>
      </c>
      <c r="K112" s="440">
        <v>0</v>
      </c>
      <c r="L112" s="440">
        <v>2170</v>
      </c>
      <c r="M112" s="482">
        <v>0</v>
      </c>
      <c r="N112" s="482">
        <v>0</v>
      </c>
      <c r="O112" s="440">
        <v>0</v>
      </c>
      <c r="P112" s="440">
        <v>0</v>
      </c>
      <c r="Q112" s="440">
        <v>2170</v>
      </c>
      <c r="R112" s="440">
        <v>2170</v>
      </c>
      <c r="S112" s="440">
        <v>0</v>
      </c>
      <c r="T112" s="440">
        <v>0</v>
      </c>
      <c r="U112" s="440">
        <v>2623</v>
      </c>
      <c r="V112" s="440">
        <v>820</v>
      </c>
      <c r="W112" s="440">
        <v>1803</v>
      </c>
      <c r="X112" s="440">
        <v>77</v>
      </c>
      <c r="Y112" s="482">
        <v>0</v>
      </c>
      <c r="Z112" s="482">
        <v>0</v>
      </c>
      <c r="AA112" s="440">
        <v>0</v>
      </c>
      <c r="AB112" s="440">
        <v>0</v>
      </c>
      <c r="AC112" s="440">
        <v>0</v>
      </c>
      <c r="AD112" s="440">
        <v>0</v>
      </c>
      <c r="AE112" s="440">
        <v>0</v>
      </c>
      <c r="AF112" s="440">
        <v>0</v>
      </c>
      <c r="AG112" s="440">
        <v>46200</v>
      </c>
      <c r="AH112" s="440">
        <v>25500</v>
      </c>
      <c r="AI112" s="440">
        <v>20700</v>
      </c>
      <c r="AJ112" s="482">
        <v>34330</v>
      </c>
      <c r="AK112" s="482">
        <v>1300</v>
      </c>
      <c r="AL112" s="482">
        <v>0</v>
      </c>
      <c r="AM112" s="482">
        <v>16440</v>
      </c>
      <c r="AN112" s="440">
        <v>35630</v>
      </c>
      <c r="AO112" s="440">
        <v>16440</v>
      </c>
      <c r="AP112" s="440">
        <v>3203</v>
      </c>
      <c r="AQ112" s="440">
        <v>1330</v>
      </c>
      <c r="AR112" s="440">
        <v>1873</v>
      </c>
      <c r="AS112" s="482">
        <v>1890</v>
      </c>
      <c r="AT112" s="482">
        <v>22</v>
      </c>
      <c r="AU112" s="482">
        <v>0</v>
      </c>
      <c r="AV112" s="482">
        <v>821</v>
      </c>
      <c r="AW112" s="440">
        <v>1912</v>
      </c>
      <c r="AX112" s="440">
        <v>725</v>
      </c>
      <c r="AY112" s="440">
        <v>0</v>
      </c>
      <c r="AZ112" s="503">
        <v>0</v>
      </c>
      <c r="BA112" s="503">
        <v>0</v>
      </c>
      <c r="BB112" s="441">
        <v>0</v>
      </c>
      <c r="BC112" s="200">
        <v>0</v>
      </c>
      <c r="BD112" s="539">
        <v>43449</v>
      </c>
      <c r="BE112" s="650">
        <v>35045</v>
      </c>
      <c r="BF112" s="650">
        <v>3322</v>
      </c>
      <c r="BG112" s="539">
        <v>1029</v>
      </c>
    </row>
    <row r="113" spans="1:59" ht="13.5" thickTop="1" x14ac:dyDescent="0.2">
      <c r="A113" s="609" t="s">
        <v>703</v>
      </c>
      <c r="B113" t="s">
        <v>484</v>
      </c>
      <c r="C113" t="s">
        <v>704</v>
      </c>
      <c r="D113" s="442">
        <v>1485</v>
      </c>
      <c r="E113" s="443">
        <v>0</v>
      </c>
      <c r="F113" s="443">
        <v>0</v>
      </c>
      <c r="G113" s="443">
        <v>0</v>
      </c>
      <c r="H113" s="443">
        <v>0</v>
      </c>
      <c r="I113" s="443">
        <v>13090</v>
      </c>
      <c r="J113" s="443">
        <v>13090</v>
      </c>
      <c r="K113" s="443">
        <v>0</v>
      </c>
      <c r="L113" s="443">
        <v>1260</v>
      </c>
      <c r="M113" s="483">
        <v>0</v>
      </c>
      <c r="N113" s="483">
        <v>0</v>
      </c>
      <c r="O113" s="443">
        <v>0</v>
      </c>
      <c r="P113" s="443">
        <v>0</v>
      </c>
      <c r="Q113" s="443">
        <v>1260</v>
      </c>
      <c r="R113" s="443">
        <v>1260</v>
      </c>
      <c r="S113" s="443">
        <v>0</v>
      </c>
      <c r="T113" s="443">
        <v>0</v>
      </c>
      <c r="U113" s="443">
        <v>468</v>
      </c>
      <c r="V113" s="443">
        <v>468</v>
      </c>
      <c r="W113" s="443">
        <v>0</v>
      </c>
      <c r="X113" s="443">
        <v>45</v>
      </c>
      <c r="Y113" s="483">
        <v>0</v>
      </c>
      <c r="Z113" s="483">
        <v>0</v>
      </c>
      <c r="AA113" s="443">
        <v>0</v>
      </c>
      <c r="AB113" s="443">
        <v>0</v>
      </c>
      <c r="AC113" s="443">
        <v>27</v>
      </c>
      <c r="AD113" s="443">
        <v>27</v>
      </c>
      <c r="AE113" s="443">
        <v>0</v>
      </c>
      <c r="AF113" s="443">
        <v>0</v>
      </c>
      <c r="AG113" s="443">
        <v>8090</v>
      </c>
      <c r="AH113" s="443">
        <v>3300</v>
      </c>
      <c r="AI113" s="443">
        <v>4790</v>
      </c>
      <c r="AJ113" s="483">
        <v>5880</v>
      </c>
      <c r="AK113" s="483">
        <v>100</v>
      </c>
      <c r="AL113" s="483">
        <v>0</v>
      </c>
      <c r="AM113" s="483">
        <v>2920</v>
      </c>
      <c r="AN113" s="443">
        <v>5980</v>
      </c>
      <c r="AO113" s="443">
        <v>2920</v>
      </c>
      <c r="AP113" s="443">
        <v>549</v>
      </c>
      <c r="AQ113" s="443">
        <v>3</v>
      </c>
      <c r="AR113" s="443">
        <v>546</v>
      </c>
      <c r="AS113" s="483">
        <v>473</v>
      </c>
      <c r="AT113" s="483">
        <v>0</v>
      </c>
      <c r="AU113" s="483">
        <v>0</v>
      </c>
      <c r="AV113" s="483">
        <v>133</v>
      </c>
      <c r="AW113" s="443">
        <v>473</v>
      </c>
      <c r="AX113" s="443">
        <v>133</v>
      </c>
      <c r="AY113" s="443">
        <v>0</v>
      </c>
      <c r="AZ113" s="504">
        <v>0</v>
      </c>
      <c r="BA113" s="504">
        <v>0</v>
      </c>
      <c r="BB113" s="444">
        <v>0</v>
      </c>
      <c r="BC113" s="517">
        <v>0</v>
      </c>
      <c r="BD113" s="540">
        <v>10580</v>
      </c>
      <c r="BE113" s="651">
        <v>6440</v>
      </c>
      <c r="BF113" s="540">
        <v>612</v>
      </c>
      <c r="BG113" s="540">
        <v>789</v>
      </c>
    </row>
    <row r="114" spans="1:59" ht="13.5" thickTop="1" x14ac:dyDescent="0.2">
      <c r="A114" s="609" t="s">
        <v>705</v>
      </c>
      <c r="B114" t="s">
        <v>484</v>
      </c>
      <c r="C114" t="s">
        <v>706</v>
      </c>
      <c r="D114" s="439">
        <v>1486</v>
      </c>
      <c r="E114" s="440">
        <v>0</v>
      </c>
      <c r="F114" s="440">
        <v>0</v>
      </c>
      <c r="G114" s="440">
        <v>0</v>
      </c>
      <c r="H114" s="440">
        <v>0</v>
      </c>
      <c r="I114" s="440">
        <v>24850</v>
      </c>
      <c r="J114" s="440">
        <v>24850</v>
      </c>
      <c r="K114" s="440">
        <v>0</v>
      </c>
      <c r="L114" s="440">
        <v>1680</v>
      </c>
      <c r="M114" s="482">
        <v>0</v>
      </c>
      <c r="N114" s="482">
        <v>0</v>
      </c>
      <c r="O114" s="440">
        <v>0</v>
      </c>
      <c r="P114" s="440">
        <v>0</v>
      </c>
      <c r="Q114" s="440">
        <v>1680</v>
      </c>
      <c r="R114" s="440">
        <v>1680</v>
      </c>
      <c r="S114" s="440">
        <v>0</v>
      </c>
      <c r="T114" s="440">
        <v>0</v>
      </c>
      <c r="U114" s="440">
        <v>888</v>
      </c>
      <c r="V114" s="440">
        <v>888</v>
      </c>
      <c r="W114" s="440">
        <v>0</v>
      </c>
      <c r="X114" s="440">
        <v>60</v>
      </c>
      <c r="Y114" s="482">
        <v>0</v>
      </c>
      <c r="Z114" s="482">
        <v>0</v>
      </c>
      <c r="AA114" s="440">
        <v>0</v>
      </c>
      <c r="AB114" s="440">
        <v>0</v>
      </c>
      <c r="AC114" s="440">
        <v>60</v>
      </c>
      <c r="AD114" s="440">
        <v>60</v>
      </c>
      <c r="AE114" s="440">
        <v>0</v>
      </c>
      <c r="AF114" s="440">
        <v>0</v>
      </c>
      <c r="AG114" s="440">
        <v>17720</v>
      </c>
      <c r="AH114" s="440">
        <v>9700</v>
      </c>
      <c r="AI114" s="440">
        <v>8020</v>
      </c>
      <c r="AJ114" s="482">
        <v>13800</v>
      </c>
      <c r="AK114" s="482">
        <v>346</v>
      </c>
      <c r="AL114" s="482">
        <v>0</v>
      </c>
      <c r="AM114" s="482">
        <v>9350</v>
      </c>
      <c r="AN114" s="440">
        <v>14146</v>
      </c>
      <c r="AO114" s="440">
        <v>9350</v>
      </c>
      <c r="AP114" s="440">
        <v>1243</v>
      </c>
      <c r="AQ114" s="440">
        <v>1243</v>
      </c>
      <c r="AR114" s="440">
        <v>0</v>
      </c>
      <c r="AS114" s="482">
        <v>0</v>
      </c>
      <c r="AT114" s="482">
        <v>0</v>
      </c>
      <c r="AU114" s="482">
        <v>0</v>
      </c>
      <c r="AV114" s="482">
        <v>353</v>
      </c>
      <c r="AW114" s="440">
        <v>0</v>
      </c>
      <c r="AX114" s="440">
        <v>353</v>
      </c>
      <c r="AY114" s="440">
        <v>0</v>
      </c>
      <c r="AZ114" s="503">
        <v>0</v>
      </c>
      <c r="BA114" s="503">
        <v>0</v>
      </c>
      <c r="BB114" s="441">
        <v>0</v>
      </c>
      <c r="BC114" s="200">
        <v>0</v>
      </c>
      <c r="BD114" s="539">
        <v>20895</v>
      </c>
      <c r="BE114" s="650">
        <v>12625</v>
      </c>
      <c r="BF114" s="650">
        <v>1216</v>
      </c>
      <c r="BG114" s="539">
        <v>789</v>
      </c>
    </row>
    <row r="115" spans="1:59" ht="13.5" thickTop="1" x14ac:dyDescent="0.2">
      <c r="A115" s="609" t="s">
        <v>707</v>
      </c>
      <c r="B115" t="s">
        <v>484</v>
      </c>
      <c r="C115" t="s">
        <v>708</v>
      </c>
      <c r="D115" s="442">
        <v>1487</v>
      </c>
      <c r="E115" s="443">
        <v>0</v>
      </c>
      <c r="F115" s="443">
        <v>0</v>
      </c>
      <c r="G115" s="443">
        <v>0</v>
      </c>
      <c r="H115" s="443">
        <v>0</v>
      </c>
      <c r="I115" s="443">
        <v>18536</v>
      </c>
      <c r="J115" s="443">
        <v>18536</v>
      </c>
      <c r="K115" s="443">
        <v>0</v>
      </c>
      <c r="L115" s="443">
        <v>4914</v>
      </c>
      <c r="M115" s="483">
        <v>0</v>
      </c>
      <c r="N115" s="483">
        <v>0</v>
      </c>
      <c r="O115" s="443">
        <v>0</v>
      </c>
      <c r="P115" s="443">
        <v>0</v>
      </c>
      <c r="Q115" s="443">
        <v>4914</v>
      </c>
      <c r="R115" s="443">
        <v>4914</v>
      </c>
      <c r="S115" s="443">
        <v>0</v>
      </c>
      <c r="T115" s="443">
        <v>0</v>
      </c>
      <c r="U115" s="443">
        <v>662</v>
      </c>
      <c r="V115" s="443">
        <v>662</v>
      </c>
      <c r="W115" s="443">
        <v>0</v>
      </c>
      <c r="X115" s="443">
        <v>176</v>
      </c>
      <c r="Y115" s="483">
        <v>0</v>
      </c>
      <c r="Z115" s="483">
        <v>0</v>
      </c>
      <c r="AA115" s="443">
        <v>0</v>
      </c>
      <c r="AB115" s="443">
        <v>0</v>
      </c>
      <c r="AC115" s="443">
        <v>176</v>
      </c>
      <c r="AD115" s="443">
        <v>176</v>
      </c>
      <c r="AE115" s="443">
        <v>0</v>
      </c>
      <c r="AF115" s="443">
        <v>0</v>
      </c>
      <c r="AG115" s="443">
        <v>21090</v>
      </c>
      <c r="AH115" s="443">
        <v>8000</v>
      </c>
      <c r="AI115" s="443">
        <v>13090</v>
      </c>
      <c r="AJ115" s="483">
        <v>19080</v>
      </c>
      <c r="AK115" s="483">
        <v>450</v>
      </c>
      <c r="AL115" s="483">
        <v>0</v>
      </c>
      <c r="AM115" s="483">
        <v>0</v>
      </c>
      <c r="AN115" s="443">
        <v>19530</v>
      </c>
      <c r="AO115" s="443">
        <v>0</v>
      </c>
      <c r="AP115" s="443">
        <v>1577</v>
      </c>
      <c r="AQ115" s="443">
        <v>236</v>
      </c>
      <c r="AR115" s="443">
        <v>1341</v>
      </c>
      <c r="AS115" s="483">
        <v>1344</v>
      </c>
      <c r="AT115" s="483">
        <v>0</v>
      </c>
      <c r="AU115" s="483">
        <v>0</v>
      </c>
      <c r="AV115" s="483">
        <v>0</v>
      </c>
      <c r="AW115" s="443">
        <v>1344</v>
      </c>
      <c r="AX115" s="443">
        <v>0</v>
      </c>
      <c r="AY115" s="443">
        <v>0</v>
      </c>
      <c r="AZ115" s="504">
        <v>0</v>
      </c>
      <c r="BA115" s="504">
        <v>0</v>
      </c>
      <c r="BB115" s="444">
        <v>0</v>
      </c>
      <c r="BC115" s="517">
        <v>0</v>
      </c>
      <c r="BD115" s="540">
        <v>22562</v>
      </c>
      <c r="BE115" s="651">
        <v>12585</v>
      </c>
      <c r="BF115" s="651">
        <v>1256</v>
      </c>
      <c r="BG115" s="540">
        <v>789</v>
      </c>
    </row>
    <row r="116" spans="1:59" ht="13.5" thickTop="1" x14ac:dyDescent="0.2">
      <c r="A116" s="609" t="s">
        <v>709</v>
      </c>
      <c r="B116" t="s">
        <v>484</v>
      </c>
      <c r="C116" t="s">
        <v>710</v>
      </c>
      <c r="D116" s="439">
        <v>1511</v>
      </c>
      <c r="E116" s="440">
        <v>0</v>
      </c>
      <c r="F116" s="440">
        <v>0</v>
      </c>
      <c r="G116" s="440">
        <v>0</v>
      </c>
      <c r="H116" s="440">
        <v>0</v>
      </c>
      <c r="I116" s="440">
        <v>12180</v>
      </c>
      <c r="J116" s="440">
        <v>12180</v>
      </c>
      <c r="K116" s="440">
        <v>0</v>
      </c>
      <c r="L116" s="440">
        <v>2170</v>
      </c>
      <c r="M116" s="482">
        <v>0</v>
      </c>
      <c r="N116" s="482">
        <v>0</v>
      </c>
      <c r="O116" s="440">
        <v>0</v>
      </c>
      <c r="P116" s="440">
        <v>0</v>
      </c>
      <c r="Q116" s="440">
        <v>2170</v>
      </c>
      <c r="R116" s="440">
        <v>2170</v>
      </c>
      <c r="S116" s="440">
        <v>0</v>
      </c>
      <c r="T116" s="440">
        <v>0</v>
      </c>
      <c r="U116" s="440">
        <v>435</v>
      </c>
      <c r="V116" s="440">
        <v>396</v>
      </c>
      <c r="W116" s="440">
        <v>39</v>
      </c>
      <c r="X116" s="440">
        <v>78</v>
      </c>
      <c r="Y116" s="482">
        <v>0</v>
      </c>
      <c r="Z116" s="482">
        <v>0</v>
      </c>
      <c r="AA116" s="440">
        <v>0</v>
      </c>
      <c r="AB116" s="440">
        <v>0</v>
      </c>
      <c r="AC116" s="440">
        <v>0</v>
      </c>
      <c r="AD116" s="440">
        <v>0</v>
      </c>
      <c r="AE116" s="440">
        <v>0</v>
      </c>
      <c r="AF116" s="440">
        <v>0</v>
      </c>
      <c r="AG116" s="440">
        <v>17610</v>
      </c>
      <c r="AH116" s="440">
        <v>6500</v>
      </c>
      <c r="AI116" s="440">
        <v>11110</v>
      </c>
      <c r="AJ116" s="482">
        <v>17840</v>
      </c>
      <c r="AK116" s="482">
        <v>0</v>
      </c>
      <c r="AL116" s="482">
        <v>0</v>
      </c>
      <c r="AM116" s="482">
        <v>0</v>
      </c>
      <c r="AN116" s="440">
        <v>17840</v>
      </c>
      <c r="AO116" s="440">
        <v>0</v>
      </c>
      <c r="AP116" s="440">
        <v>1462</v>
      </c>
      <c r="AQ116" s="440">
        <v>132</v>
      </c>
      <c r="AR116" s="440">
        <v>1330</v>
      </c>
      <c r="AS116" s="482">
        <v>1360</v>
      </c>
      <c r="AT116" s="482">
        <v>0</v>
      </c>
      <c r="AU116" s="482">
        <v>0</v>
      </c>
      <c r="AV116" s="482">
        <v>0</v>
      </c>
      <c r="AW116" s="440">
        <v>1360</v>
      </c>
      <c r="AX116" s="440">
        <v>0</v>
      </c>
      <c r="AY116" s="440">
        <v>0</v>
      </c>
      <c r="AZ116" s="503">
        <v>0</v>
      </c>
      <c r="BA116" s="503">
        <v>0</v>
      </c>
      <c r="BB116" s="441">
        <v>0</v>
      </c>
      <c r="BC116" s="200">
        <v>0</v>
      </c>
      <c r="BD116" s="539">
        <v>17352</v>
      </c>
      <c r="BE116" s="650">
        <v>8965</v>
      </c>
      <c r="BF116" s="539">
        <v>962</v>
      </c>
      <c r="BG116" s="539">
        <v>789</v>
      </c>
    </row>
    <row r="117" spans="1:59" ht="13.5" thickTop="1" x14ac:dyDescent="0.2">
      <c r="A117" s="609" t="s">
        <v>711</v>
      </c>
      <c r="B117" t="s">
        <v>484</v>
      </c>
      <c r="C117" t="s">
        <v>712</v>
      </c>
      <c r="D117" s="442">
        <v>1512</v>
      </c>
      <c r="E117" s="443">
        <v>0</v>
      </c>
      <c r="F117" s="443">
        <v>0</v>
      </c>
      <c r="G117" s="443">
        <v>0</v>
      </c>
      <c r="H117" s="443">
        <v>0</v>
      </c>
      <c r="I117" s="443">
        <v>28490</v>
      </c>
      <c r="J117" s="443">
        <v>28490</v>
      </c>
      <c r="K117" s="443">
        <v>0</v>
      </c>
      <c r="L117" s="443">
        <v>0</v>
      </c>
      <c r="M117" s="483">
        <v>0</v>
      </c>
      <c r="N117" s="483">
        <v>0</v>
      </c>
      <c r="O117" s="443">
        <v>0</v>
      </c>
      <c r="P117" s="443">
        <v>0</v>
      </c>
      <c r="Q117" s="443">
        <v>0</v>
      </c>
      <c r="R117" s="443">
        <v>0</v>
      </c>
      <c r="S117" s="443">
        <v>0</v>
      </c>
      <c r="T117" s="443">
        <v>0</v>
      </c>
      <c r="U117" s="443">
        <v>1018</v>
      </c>
      <c r="V117" s="443">
        <v>229</v>
      </c>
      <c r="W117" s="443">
        <v>789</v>
      </c>
      <c r="X117" s="443">
        <v>0</v>
      </c>
      <c r="Y117" s="483">
        <v>0</v>
      </c>
      <c r="Z117" s="483">
        <v>0</v>
      </c>
      <c r="AA117" s="443">
        <v>0</v>
      </c>
      <c r="AB117" s="443">
        <v>0</v>
      </c>
      <c r="AC117" s="443">
        <v>789</v>
      </c>
      <c r="AD117" s="443">
        <v>0</v>
      </c>
      <c r="AE117" s="443">
        <v>0</v>
      </c>
      <c r="AF117" s="443">
        <v>789</v>
      </c>
      <c r="AG117" s="443">
        <v>25550</v>
      </c>
      <c r="AH117" s="443">
        <v>11500</v>
      </c>
      <c r="AI117" s="443">
        <v>14050</v>
      </c>
      <c r="AJ117" s="483">
        <v>15880</v>
      </c>
      <c r="AK117" s="483">
        <v>2600</v>
      </c>
      <c r="AL117" s="483">
        <v>0</v>
      </c>
      <c r="AM117" s="483">
        <v>4350</v>
      </c>
      <c r="AN117" s="443">
        <v>18480</v>
      </c>
      <c r="AO117" s="443">
        <v>4350</v>
      </c>
      <c r="AP117" s="443">
        <v>1932</v>
      </c>
      <c r="AQ117" s="443">
        <v>1051</v>
      </c>
      <c r="AR117" s="443">
        <v>881</v>
      </c>
      <c r="AS117" s="483">
        <v>481</v>
      </c>
      <c r="AT117" s="483">
        <v>0</v>
      </c>
      <c r="AU117" s="483">
        <v>0</v>
      </c>
      <c r="AV117" s="483">
        <v>37</v>
      </c>
      <c r="AW117" s="443">
        <v>481</v>
      </c>
      <c r="AX117" s="443">
        <v>37</v>
      </c>
      <c r="AY117" s="443">
        <v>0</v>
      </c>
      <c r="AZ117" s="504">
        <v>0</v>
      </c>
      <c r="BA117" s="504">
        <v>0</v>
      </c>
      <c r="BB117" s="444">
        <v>0</v>
      </c>
      <c r="BC117" s="517">
        <v>0</v>
      </c>
      <c r="BD117" s="540">
        <v>24495</v>
      </c>
      <c r="BE117" s="651">
        <v>14030</v>
      </c>
      <c r="BF117" s="651">
        <v>1425</v>
      </c>
      <c r="BG117" s="540">
        <v>789</v>
      </c>
    </row>
    <row r="118" spans="1:59" ht="13.5" thickTop="1" x14ac:dyDescent="0.2">
      <c r="A118" s="609" t="s">
        <v>713</v>
      </c>
      <c r="B118" t="s">
        <v>484</v>
      </c>
      <c r="C118" t="s">
        <v>714</v>
      </c>
      <c r="D118" s="439">
        <v>1513</v>
      </c>
      <c r="E118" s="440">
        <v>0</v>
      </c>
      <c r="F118" s="440">
        <v>0</v>
      </c>
      <c r="G118" s="440">
        <v>0</v>
      </c>
      <c r="H118" s="440">
        <v>0</v>
      </c>
      <c r="I118" s="440">
        <v>22190</v>
      </c>
      <c r="J118" s="440">
        <v>22190</v>
      </c>
      <c r="K118" s="440">
        <v>0</v>
      </c>
      <c r="L118" s="440">
        <v>0</v>
      </c>
      <c r="M118" s="482">
        <v>0</v>
      </c>
      <c r="N118" s="482">
        <v>0</v>
      </c>
      <c r="O118" s="440">
        <v>0</v>
      </c>
      <c r="P118" s="440">
        <v>0</v>
      </c>
      <c r="Q118" s="440">
        <v>0</v>
      </c>
      <c r="R118" s="440">
        <v>0</v>
      </c>
      <c r="S118" s="440">
        <v>0</v>
      </c>
      <c r="T118" s="440">
        <v>0</v>
      </c>
      <c r="U118" s="440">
        <v>793</v>
      </c>
      <c r="V118" s="440">
        <v>427</v>
      </c>
      <c r="W118" s="440">
        <v>366</v>
      </c>
      <c r="X118" s="440">
        <v>0</v>
      </c>
      <c r="Y118" s="482">
        <v>0</v>
      </c>
      <c r="Z118" s="482">
        <v>0</v>
      </c>
      <c r="AA118" s="440">
        <v>0</v>
      </c>
      <c r="AB118" s="440">
        <v>0</v>
      </c>
      <c r="AC118" s="440">
        <v>366</v>
      </c>
      <c r="AD118" s="440">
        <v>0</v>
      </c>
      <c r="AE118" s="440">
        <v>0</v>
      </c>
      <c r="AF118" s="440">
        <v>366</v>
      </c>
      <c r="AG118" s="440">
        <v>11580</v>
      </c>
      <c r="AH118" s="440">
        <v>4250</v>
      </c>
      <c r="AI118" s="440">
        <v>7330</v>
      </c>
      <c r="AJ118" s="482">
        <v>12100</v>
      </c>
      <c r="AK118" s="482">
        <v>15</v>
      </c>
      <c r="AL118" s="482">
        <v>0</v>
      </c>
      <c r="AM118" s="482">
        <v>0</v>
      </c>
      <c r="AN118" s="440">
        <v>12115</v>
      </c>
      <c r="AO118" s="440">
        <v>0</v>
      </c>
      <c r="AP118" s="440">
        <v>827</v>
      </c>
      <c r="AQ118" s="440">
        <v>827</v>
      </c>
      <c r="AR118" s="440">
        <v>0</v>
      </c>
      <c r="AS118" s="482">
        <v>47</v>
      </c>
      <c r="AT118" s="482">
        <v>0</v>
      </c>
      <c r="AU118" s="482">
        <v>0</v>
      </c>
      <c r="AV118" s="482">
        <v>0</v>
      </c>
      <c r="AW118" s="440">
        <v>47</v>
      </c>
      <c r="AX118" s="440">
        <v>0</v>
      </c>
      <c r="AY118" s="440">
        <v>0</v>
      </c>
      <c r="AZ118" s="503">
        <v>0</v>
      </c>
      <c r="BA118" s="503">
        <v>0</v>
      </c>
      <c r="BB118" s="441">
        <v>0</v>
      </c>
      <c r="BC118" s="200">
        <v>0</v>
      </c>
      <c r="BD118" s="539">
        <v>14798</v>
      </c>
      <c r="BE118" s="650">
        <v>9400</v>
      </c>
      <c r="BF118" s="539">
        <v>890</v>
      </c>
      <c r="BG118" s="539">
        <v>789</v>
      </c>
    </row>
    <row r="119" spans="1:59" ht="13.5" thickTop="1" x14ac:dyDescent="0.2">
      <c r="A119" s="609" t="s">
        <v>715</v>
      </c>
      <c r="B119" t="s">
        <v>484</v>
      </c>
      <c r="C119" t="s">
        <v>716</v>
      </c>
      <c r="D119" s="442">
        <v>1514</v>
      </c>
      <c r="E119" s="443">
        <v>27694</v>
      </c>
      <c r="F119" s="443">
        <v>0</v>
      </c>
      <c r="G119" s="443">
        <v>27694</v>
      </c>
      <c r="H119" s="443">
        <v>0</v>
      </c>
      <c r="I119" s="443">
        <v>63140</v>
      </c>
      <c r="J119" s="443">
        <v>63140</v>
      </c>
      <c r="K119" s="443">
        <v>0</v>
      </c>
      <c r="L119" s="443">
        <v>6930</v>
      </c>
      <c r="M119" s="483">
        <v>0</v>
      </c>
      <c r="N119" s="483">
        <v>0</v>
      </c>
      <c r="O119" s="443">
        <v>0</v>
      </c>
      <c r="P119" s="443">
        <v>0</v>
      </c>
      <c r="Q119" s="443">
        <v>6930</v>
      </c>
      <c r="R119" s="443">
        <v>6930</v>
      </c>
      <c r="S119" s="443">
        <v>0</v>
      </c>
      <c r="T119" s="443">
        <v>0</v>
      </c>
      <c r="U119" s="443">
        <v>2255</v>
      </c>
      <c r="V119" s="443">
        <v>2255</v>
      </c>
      <c r="W119" s="443">
        <v>0</v>
      </c>
      <c r="X119" s="443">
        <v>248</v>
      </c>
      <c r="Y119" s="483">
        <v>0</v>
      </c>
      <c r="Z119" s="483">
        <v>0</v>
      </c>
      <c r="AA119" s="443">
        <v>0</v>
      </c>
      <c r="AB119" s="443">
        <v>0</v>
      </c>
      <c r="AC119" s="443">
        <v>248</v>
      </c>
      <c r="AD119" s="443">
        <v>248</v>
      </c>
      <c r="AE119" s="443">
        <v>0</v>
      </c>
      <c r="AF119" s="443">
        <v>0</v>
      </c>
      <c r="AG119" s="443">
        <v>54500</v>
      </c>
      <c r="AH119" s="443">
        <v>25000</v>
      </c>
      <c r="AI119" s="443">
        <v>29500</v>
      </c>
      <c r="AJ119" s="483">
        <v>36100</v>
      </c>
      <c r="AK119" s="483">
        <v>700</v>
      </c>
      <c r="AL119" s="483">
        <v>0</v>
      </c>
      <c r="AM119" s="483">
        <v>21240</v>
      </c>
      <c r="AN119" s="443">
        <v>36800</v>
      </c>
      <c r="AO119" s="443">
        <v>21240</v>
      </c>
      <c r="AP119" s="443">
        <v>4072</v>
      </c>
      <c r="AQ119" s="443">
        <v>0</v>
      </c>
      <c r="AR119" s="443">
        <v>4072</v>
      </c>
      <c r="AS119" s="483">
        <v>3530</v>
      </c>
      <c r="AT119" s="483">
        <v>0</v>
      </c>
      <c r="AU119" s="483">
        <v>0</v>
      </c>
      <c r="AV119" s="483">
        <v>830</v>
      </c>
      <c r="AW119" s="443">
        <v>3530</v>
      </c>
      <c r="AX119" s="443">
        <v>830</v>
      </c>
      <c r="AY119" s="443">
        <v>0</v>
      </c>
      <c r="AZ119" s="504">
        <v>0</v>
      </c>
      <c r="BA119" s="504">
        <v>0</v>
      </c>
      <c r="BB119" s="444">
        <v>0</v>
      </c>
      <c r="BC119" s="517">
        <v>0</v>
      </c>
      <c r="BD119" s="540">
        <v>44061</v>
      </c>
      <c r="BE119" s="651">
        <v>36000</v>
      </c>
      <c r="BF119" s="651">
        <v>3543</v>
      </c>
      <c r="BG119" s="540">
        <v>1029</v>
      </c>
    </row>
    <row r="120" spans="1:59" ht="13.5" thickTop="1" x14ac:dyDescent="0.2">
      <c r="A120" s="609" t="s">
        <v>717</v>
      </c>
      <c r="B120" t="s">
        <v>484</v>
      </c>
      <c r="C120" t="s">
        <v>718</v>
      </c>
      <c r="D120" s="439">
        <v>1516</v>
      </c>
      <c r="E120" s="440">
        <v>0</v>
      </c>
      <c r="F120" s="440">
        <v>0</v>
      </c>
      <c r="G120" s="440">
        <v>0</v>
      </c>
      <c r="H120" s="440">
        <v>0</v>
      </c>
      <c r="I120" s="440">
        <v>33460</v>
      </c>
      <c r="J120" s="440">
        <v>33460</v>
      </c>
      <c r="K120" s="440">
        <v>0</v>
      </c>
      <c r="L120" s="440">
        <v>0</v>
      </c>
      <c r="M120" s="482">
        <v>0</v>
      </c>
      <c r="N120" s="482">
        <v>0</v>
      </c>
      <c r="O120" s="440">
        <v>0</v>
      </c>
      <c r="P120" s="440">
        <v>0</v>
      </c>
      <c r="Q120" s="440">
        <v>0</v>
      </c>
      <c r="R120" s="440">
        <v>0</v>
      </c>
      <c r="S120" s="440">
        <v>0</v>
      </c>
      <c r="T120" s="440">
        <v>0</v>
      </c>
      <c r="U120" s="440">
        <v>1195</v>
      </c>
      <c r="V120" s="440">
        <v>589</v>
      </c>
      <c r="W120" s="440">
        <v>606</v>
      </c>
      <c r="X120" s="440">
        <v>0</v>
      </c>
      <c r="Y120" s="482">
        <v>0</v>
      </c>
      <c r="Z120" s="482">
        <v>0</v>
      </c>
      <c r="AA120" s="440">
        <v>0</v>
      </c>
      <c r="AB120" s="440">
        <v>0</v>
      </c>
      <c r="AC120" s="440">
        <v>606</v>
      </c>
      <c r="AD120" s="440">
        <v>0</v>
      </c>
      <c r="AE120" s="440">
        <v>0</v>
      </c>
      <c r="AF120" s="440">
        <v>606</v>
      </c>
      <c r="AG120" s="440">
        <v>27550</v>
      </c>
      <c r="AH120" s="440">
        <v>11700</v>
      </c>
      <c r="AI120" s="440">
        <v>15850</v>
      </c>
      <c r="AJ120" s="482">
        <v>18340</v>
      </c>
      <c r="AK120" s="482">
        <v>350</v>
      </c>
      <c r="AL120" s="482">
        <v>0</v>
      </c>
      <c r="AM120" s="482">
        <v>7010</v>
      </c>
      <c r="AN120" s="440">
        <v>18690</v>
      </c>
      <c r="AO120" s="440">
        <v>7010</v>
      </c>
      <c r="AP120" s="440">
        <v>2000</v>
      </c>
      <c r="AQ120" s="440">
        <v>92</v>
      </c>
      <c r="AR120" s="440">
        <v>1908</v>
      </c>
      <c r="AS120" s="482">
        <v>1617</v>
      </c>
      <c r="AT120" s="482">
        <v>35</v>
      </c>
      <c r="AU120" s="482">
        <v>0</v>
      </c>
      <c r="AV120" s="482">
        <v>116</v>
      </c>
      <c r="AW120" s="440">
        <v>1546</v>
      </c>
      <c r="AX120" s="440">
        <v>0</v>
      </c>
      <c r="AY120" s="440">
        <v>0</v>
      </c>
      <c r="AZ120" s="503">
        <v>0</v>
      </c>
      <c r="BA120" s="503">
        <v>0</v>
      </c>
      <c r="BB120" s="441">
        <v>0</v>
      </c>
      <c r="BC120" s="200">
        <v>0</v>
      </c>
      <c r="BD120" s="539">
        <v>28773</v>
      </c>
      <c r="BE120" s="650">
        <v>17180</v>
      </c>
      <c r="BF120" s="650">
        <v>1690</v>
      </c>
      <c r="BG120" s="539">
        <v>789</v>
      </c>
    </row>
    <row r="121" spans="1:59" ht="13.5" thickTop="1" x14ac:dyDescent="0.2">
      <c r="A121" s="609" t="s">
        <v>719</v>
      </c>
      <c r="B121" t="s">
        <v>484</v>
      </c>
      <c r="C121" t="s">
        <v>720</v>
      </c>
      <c r="D121" s="442">
        <v>1517</v>
      </c>
      <c r="E121" s="443">
        <v>1501</v>
      </c>
      <c r="F121" s="443">
        <v>0</v>
      </c>
      <c r="G121" s="443">
        <v>0</v>
      </c>
      <c r="H121" s="443">
        <v>0</v>
      </c>
      <c r="I121" s="443">
        <v>17150</v>
      </c>
      <c r="J121" s="443">
        <v>17150</v>
      </c>
      <c r="K121" s="443">
        <v>0</v>
      </c>
      <c r="L121" s="443">
        <v>0</v>
      </c>
      <c r="M121" s="483">
        <v>0</v>
      </c>
      <c r="N121" s="483">
        <v>630</v>
      </c>
      <c r="O121" s="443">
        <v>0</v>
      </c>
      <c r="P121" s="443">
        <v>0</v>
      </c>
      <c r="Q121" s="443">
        <v>630</v>
      </c>
      <c r="R121" s="443">
        <v>0</v>
      </c>
      <c r="S121" s="443">
        <v>630</v>
      </c>
      <c r="T121" s="443">
        <v>0</v>
      </c>
      <c r="U121" s="443">
        <v>613</v>
      </c>
      <c r="V121" s="443">
        <v>490</v>
      </c>
      <c r="W121" s="443">
        <v>123</v>
      </c>
      <c r="X121" s="443">
        <v>0</v>
      </c>
      <c r="Y121" s="483">
        <v>0</v>
      </c>
      <c r="Z121" s="483">
        <v>22</v>
      </c>
      <c r="AA121" s="443">
        <v>0</v>
      </c>
      <c r="AB121" s="443">
        <v>0</v>
      </c>
      <c r="AC121" s="443">
        <v>145</v>
      </c>
      <c r="AD121" s="443">
        <v>0</v>
      </c>
      <c r="AE121" s="443">
        <v>145</v>
      </c>
      <c r="AF121" s="443">
        <v>0</v>
      </c>
      <c r="AG121" s="443">
        <v>16490</v>
      </c>
      <c r="AH121" s="443">
        <v>0</v>
      </c>
      <c r="AI121" s="443">
        <v>16490</v>
      </c>
      <c r="AJ121" s="483">
        <v>17600</v>
      </c>
      <c r="AK121" s="483">
        <v>0</v>
      </c>
      <c r="AL121" s="483">
        <v>0</v>
      </c>
      <c r="AM121" s="483">
        <v>2710</v>
      </c>
      <c r="AN121" s="443">
        <v>17600</v>
      </c>
      <c r="AO121" s="443">
        <v>2710</v>
      </c>
      <c r="AP121" s="443">
        <v>1275</v>
      </c>
      <c r="AQ121" s="443">
        <v>936</v>
      </c>
      <c r="AR121" s="443">
        <v>339</v>
      </c>
      <c r="AS121" s="483">
        <v>91</v>
      </c>
      <c r="AT121" s="483">
        <v>0</v>
      </c>
      <c r="AU121" s="483">
        <v>0</v>
      </c>
      <c r="AV121" s="483">
        <v>47</v>
      </c>
      <c r="AW121" s="443">
        <v>91</v>
      </c>
      <c r="AX121" s="443">
        <v>47</v>
      </c>
      <c r="AY121" s="443">
        <v>0</v>
      </c>
      <c r="AZ121" s="504">
        <v>0</v>
      </c>
      <c r="BA121" s="504">
        <v>0</v>
      </c>
      <c r="BB121" s="444">
        <v>0</v>
      </c>
      <c r="BC121" s="517">
        <v>0</v>
      </c>
      <c r="BD121" s="540">
        <v>20151</v>
      </c>
      <c r="BE121" s="651">
        <v>9830</v>
      </c>
      <c r="BF121" s="540">
        <v>994</v>
      </c>
      <c r="BG121" s="540">
        <v>789</v>
      </c>
    </row>
    <row r="122" spans="1:59" ht="13.5" thickTop="1" x14ac:dyDescent="0.2">
      <c r="A122" s="609" t="s">
        <v>721</v>
      </c>
      <c r="B122" t="s">
        <v>484</v>
      </c>
      <c r="C122" t="s">
        <v>722</v>
      </c>
      <c r="D122" s="439">
        <v>1518</v>
      </c>
      <c r="E122" s="440">
        <v>14041</v>
      </c>
      <c r="F122" s="440">
        <v>0</v>
      </c>
      <c r="G122" s="440">
        <v>14041</v>
      </c>
      <c r="H122" s="440">
        <v>0</v>
      </c>
      <c r="I122" s="440">
        <v>18550</v>
      </c>
      <c r="J122" s="440">
        <v>18550</v>
      </c>
      <c r="K122" s="440">
        <v>0</v>
      </c>
      <c r="L122" s="440">
        <v>0</v>
      </c>
      <c r="M122" s="482">
        <v>0</v>
      </c>
      <c r="N122" s="482">
        <v>0</v>
      </c>
      <c r="O122" s="440">
        <v>0</v>
      </c>
      <c r="P122" s="440">
        <v>0</v>
      </c>
      <c r="Q122" s="440">
        <v>0</v>
      </c>
      <c r="R122" s="440">
        <v>0</v>
      </c>
      <c r="S122" s="440">
        <v>0</v>
      </c>
      <c r="T122" s="440">
        <v>0</v>
      </c>
      <c r="U122" s="440">
        <v>663</v>
      </c>
      <c r="V122" s="440">
        <v>530</v>
      </c>
      <c r="W122" s="440">
        <v>133</v>
      </c>
      <c r="X122" s="440">
        <v>0</v>
      </c>
      <c r="Y122" s="482">
        <v>0</v>
      </c>
      <c r="Z122" s="482">
        <v>0</v>
      </c>
      <c r="AA122" s="440">
        <v>0</v>
      </c>
      <c r="AB122" s="440">
        <v>0</v>
      </c>
      <c r="AC122" s="440">
        <v>133</v>
      </c>
      <c r="AD122" s="440">
        <v>0</v>
      </c>
      <c r="AE122" s="440">
        <v>0</v>
      </c>
      <c r="AF122" s="440">
        <v>133</v>
      </c>
      <c r="AG122" s="440">
        <v>13430</v>
      </c>
      <c r="AH122" s="440">
        <v>0</v>
      </c>
      <c r="AI122" s="440">
        <v>13430</v>
      </c>
      <c r="AJ122" s="482">
        <v>18070</v>
      </c>
      <c r="AK122" s="482">
        <v>0</v>
      </c>
      <c r="AL122" s="482">
        <v>0</v>
      </c>
      <c r="AM122" s="482">
        <v>0</v>
      </c>
      <c r="AN122" s="440">
        <v>18070</v>
      </c>
      <c r="AO122" s="440">
        <v>0</v>
      </c>
      <c r="AP122" s="440">
        <v>1018</v>
      </c>
      <c r="AQ122" s="440">
        <v>0</v>
      </c>
      <c r="AR122" s="440">
        <v>1018</v>
      </c>
      <c r="AS122" s="482">
        <v>1043</v>
      </c>
      <c r="AT122" s="482">
        <v>0</v>
      </c>
      <c r="AU122" s="482">
        <v>0</v>
      </c>
      <c r="AV122" s="482">
        <v>0</v>
      </c>
      <c r="AW122" s="440">
        <v>1018</v>
      </c>
      <c r="AX122" s="440">
        <v>25</v>
      </c>
      <c r="AY122" s="440">
        <v>0</v>
      </c>
      <c r="AZ122" s="503">
        <v>0</v>
      </c>
      <c r="BA122" s="503">
        <v>0</v>
      </c>
      <c r="BB122" s="441">
        <v>0</v>
      </c>
      <c r="BC122" s="200">
        <v>0</v>
      </c>
      <c r="BD122" s="539">
        <v>17416</v>
      </c>
      <c r="BE122" s="650">
        <v>9290</v>
      </c>
      <c r="BF122" s="539">
        <v>910</v>
      </c>
      <c r="BG122" s="539">
        <v>789</v>
      </c>
    </row>
    <row r="123" spans="1:59" ht="13.5" thickTop="1" x14ac:dyDescent="0.2">
      <c r="A123" s="609" t="s">
        <v>723</v>
      </c>
      <c r="B123" t="s">
        <v>484</v>
      </c>
      <c r="C123" t="s">
        <v>724</v>
      </c>
      <c r="D123" s="442">
        <v>1519</v>
      </c>
      <c r="E123" s="443">
        <v>14576</v>
      </c>
      <c r="F123" s="443">
        <v>0</v>
      </c>
      <c r="G123" s="443">
        <v>14576</v>
      </c>
      <c r="H123" s="443">
        <v>0</v>
      </c>
      <c r="I123" s="443">
        <v>19488</v>
      </c>
      <c r="J123" s="443">
        <v>19488</v>
      </c>
      <c r="K123" s="443">
        <v>0</v>
      </c>
      <c r="L123" s="443">
        <v>5782</v>
      </c>
      <c r="M123" s="483">
        <v>0</v>
      </c>
      <c r="N123" s="483">
        <v>0</v>
      </c>
      <c r="O123" s="443">
        <v>0</v>
      </c>
      <c r="P123" s="443">
        <v>0</v>
      </c>
      <c r="Q123" s="443">
        <v>5782</v>
      </c>
      <c r="R123" s="443">
        <v>5782</v>
      </c>
      <c r="S123" s="443">
        <v>0</v>
      </c>
      <c r="T123" s="443">
        <v>0</v>
      </c>
      <c r="U123" s="443">
        <v>696</v>
      </c>
      <c r="V123" s="443">
        <v>696</v>
      </c>
      <c r="W123" s="443">
        <v>0</v>
      </c>
      <c r="X123" s="443">
        <v>207</v>
      </c>
      <c r="Y123" s="483">
        <v>0</v>
      </c>
      <c r="Z123" s="483">
        <v>0</v>
      </c>
      <c r="AA123" s="443">
        <v>0</v>
      </c>
      <c r="AB123" s="443">
        <v>0</v>
      </c>
      <c r="AC123" s="443">
        <v>207</v>
      </c>
      <c r="AD123" s="443">
        <v>207</v>
      </c>
      <c r="AE123" s="443">
        <v>0</v>
      </c>
      <c r="AF123" s="443">
        <v>0</v>
      </c>
      <c r="AG123" s="443">
        <v>16370</v>
      </c>
      <c r="AH123" s="443">
        <v>0</v>
      </c>
      <c r="AI123" s="443">
        <v>16370</v>
      </c>
      <c r="AJ123" s="483">
        <v>22220</v>
      </c>
      <c r="AK123" s="483">
        <v>0</v>
      </c>
      <c r="AL123" s="483">
        <v>0</v>
      </c>
      <c r="AM123" s="483">
        <v>118</v>
      </c>
      <c r="AN123" s="443">
        <v>16250</v>
      </c>
      <c r="AO123" s="443">
        <v>6088</v>
      </c>
      <c r="AP123" s="443">
        <v>1115</v>
      </c>
      <c r="AQ123" s="443">
        <v>0</v>
      </c>
      <c r="AR123" s="443">
        <v>1115</v>
      </c>
      <c r="AS123" s="483">
        <v>1168</v>
      </c>
      <c r="AT123" s="483">
        <v>0</v>
      </c>
      <c r="AU123" s="483">
        <v>0</v>
      </c>
      <c r="AV123" s="483">
        <v>0</v>
      </c>
      <c r="AW123" s="443">
        <v>1168</v>
      </c>
      <c r="AX123" s="443">
        <v>0</v>
      </c>
      <c r="AY123" s="443">
        <v>0</v>
      </c>
      <c r="AZ123" s="504">
        <v>0</v>
      </c>
      <c r="BA123" s="504">
        <v>0</v>
      </c>
      <c r="BB123" s="444">
        <v>0</v>
      </c>
      <c r="BC123" s="517">
        <v>0</v>
      </c>
      <c r="BD123" s="540">
        <v>20304</v>
      </c>
      <c r="BE123" s="651">
        <v>12070</v>
      </c>
      <c r="BF123" s="651">
        <v>1150</v>
      </c>
      <c r="BG123" s="540">
        <v>789</v>
      </c>
    </row>
    <row r="124" spans="1:59" ht="13.5" thickTop="1" x14ac:dyDescent="0.2">
      <c r="A124" s="609" t="s">
        <v>725</v>
      </c>
      <c r="B124" t="s">
        <v>484</v>
      </c>
      <c r="C124" t="s">
        <v>726</v>
      </c>
      <c r="D124" s="439">
        <v>1520</v>
      </c>
      <c r="E124" s="440">
        <v>0</v>
      </c>
      <c r="F124" s="440">
        <v>0</v>
      </c>
      <c r="G124" s="440">
        <v>0</v>
      </c>
      <c r="H124" s="440">
        <v>0</v>
      </c>
      <c r="I124" s="440">
        <v>21630</v>
      </c>
      <c r="J124" s="440">
        <v>21630</v>
      </c>
      <c r="K124" s="440">
        <v>0</v>
      </c>
      <c r="L124" s="440">
        <v>0</v>
      </c>
      <c r="M124" s="482">
        <v>0</v>
      </c>
      <c r="N124" s="482">
        <v>0</v>
      </c>
      <c r="O124" s="440">
        <v>0</v>
      </c>
      <c r="P124" s="440">
        <v>0</v>
      </c>
      <c r="Q124" s="440">
        <v>0</v>
      </c>
      <c r="R124" s="440">
        <v>0</v>
      </c>
      <c r="S124" s="440">
        <v>0</v>
      </c>
      <c r="T124" s="440">
        <v>0</v>
      </c>
      <c r="U124" s="440">
        <v>773</v>
      </c>
      <c r="V124" s="440">
        <v>618</v>
      </c>
      <c r="W124" s="440">
        <v>155</v>
      </c>
      <c r="X124" s="440">
        <v>0</v>
      </c>
      <c r="Y124" s="482">
        <v>0</v>
      </c>
      <c r="Z124" s="482">
        <v>0</v>
      </c>
      <c r="AA124" s="440">
        <v>0</v>
      </c>
      <c r="AB124" s="440">
        <v>0</v>
      </c>
      <c r="AC124" s="440">
        <v>155</v>
      </c>
      <c r="AD124" s="440">
        <v>0</v>
      </c>
      <c r="AE124" s="440">
        <v>155</v>
      </c>
      <c r="AF124" s="440">
        <v>0</v>
      </c>
      <c r="AG124" s="440">
        <v>16200</v>
      </c>
      <c r="AH124" s="440">
        <v>0</v>
      </c>
      <c r="AI124" s="440">
        <v>16200</v>
      </c>
      <c r="AJ124" s="482">
        <v>16050</v>
      </c>
      <c r="AK124" s="482">
        <v>0</v>
      </c>
      <c r="AL124" s="482">
        <v>0</v>
      </c>
      <c r="AM124" s="482">
        <v>0</v>
      </c>
      <c r="AN124" s="440">
        <v>16050</v>
      </c>
      <c r="AO124" s="440">
        <v>0</v>
      </c>
      <c r="AP124" s="440">
        <v>1190</v>
      </c>
      <c r="AQ124" s="440">
        <v>0</v>
      </c>
      <c r="AR124" s="440">
        <v>1190</v>
      </c>
      <c r="AS124" s="482">
        <v>855</v>
      </c>
      <c r="AT124" s="482">
        <v>0</v>
      </c>
      <c r="AU124" s="482">
        <v>0</v>
      </c>
      <c r="AV124" s="482">
        <v>0</v>
      </c>
      <c r="AW124" s="440">
        <v>855</v>
      </c>
      <c r="AX124" s="440">
        <v>0</v>
      </c>
      <c r="AY124" s="440">
        <v>0</v>
      </c>
      <c r="AZ124" s="503">
        <v>0</v>
      </c>
      <c r="BA124" s="503">
        <v>0</v>
      </c>
      <c r="BB124" s="441">
        <v>0</v>
      </c>
      <c r="BC124" s="200">
        <v>0</v>
      </c>
      <c r="BD124" s="539">
        <v>16818</v>
      </c>
      <c r="BE124" s="650">
        <v>10335</v>
      </c>
      <c r="BF124" s="650">
        <v>1019</v>
      </c>
      <c r="BG124" s="539">
        <v>789</v>
      </c>
    </row>
    <row r="125" spans="1:59" ht="13.5" thickTop="1" x14ac:dyDescent="0.2">
      <c r="A125" s="609" t="s">
        <v>727</v>
      </c>
      <c r="B125" t="s">
        <v>484</v>
      </c>
      <c r="C125" t="s">
        <v>728</v>
      </c>
      <c r="D125" s="442">
        <v>1543</v>
      </c>
      <c r="E125" s="443">
        <v>0</v>
      </c>
      <c r="F125" s="443">
        <v>0</v>
      </c>
      <c r="G125" s="443">
        <v>0</v>
      </c>
      <c r="H125" s="443">
        <v>0</v>
      </c>
      <c r="I125" s="443">
        <v>173250</v>
      </c>
      <c r="J125" s="443">
        <v>173250</v>
      </c>
      <c r="K125" s="443">
        <v>0</v>
      </c>
      <c r="L125" s="443">
        <v>0</v>
      </c>
      <c r="M125" s="483">
        <v>0</v>
      </c>
      <c r="N125" s="483">
        <v>700</v>
      </c>
      <c r="O125" s="443">
        <v>0</v>
      </c>
      <c r="P125" s="443">
        <v>0</v>
      </c>
      <c r="Q125" s="443">
        <v>700</v>
      </c>
      <c r="R125" s="443">
        <v>0</v>
      </c>
      <c r="S125" s="443">
        <v>700</v>
      </c>
      <c r="T125" s="443">
        <v>0</v>
      </c>
      <c r="U125" s="443">
        <v>6188</v>
      </c>
      <c r="V125" s="443">
        <v>3263</v>
      </c>
      <c r="W125" s="443">
        <v>2925</v>
      </c>
      <c r="X125" s="443">
        <v>0</v>
      </c>
      <c r="Y125" s="483">
        <v>0</v>
      </c>
      <c r="Z125" s="483">
        <v>25</v>
      </c>
      <c r="AA125" s="443">
        <v>0</v>
      </c>
      <c r="AB125" s="443">
        <v>0</v>
      </c>
      <c r="AC125" s="443">
        <v>0</v>
      </c>
      <c r="AD125" s="443">
        <v>0</v>
      </c>
      <c r="AE125" s="443">
        <v>0</v>
      </c>
      <c r="AF125" s="443">
        <v>0</v>
      </c>
      <c r="AG125" s="443">
        <v>128820</v>
      </c>
      <c r="AH125" s="443">
        <v>53750</v>
      </c>
      <c r="AI125" s="443">
        <v>75070</v>
      </c>
      <c r="AJ125" s="483">
        <v>120180</v>
      </c>
      <c r="AK125" s="483">
        <v>0</v>
      </c>
      <c r="AL125" s="483">
        <v>0</v>
      </c>
      <c r="AM125" s="483">
        <v>39110</v>
      </c>
      <c r="AN125" s="443">
        <v>120180</v>
      </c>
      <c r="AO125" s="443">
        <v>39110</v>
      </c>
      <c r="AP125" s="443">
        <v>9404</v>
      </c>
      <c r="AQ125" s="443">
        <v>1777</v>
      </c>
      <c r="AR125" s="443">
        <v>7627</v>
      </c>
      <c r="AS125" s="483">
        <v>8346</v>
      </c>
      <c r="AT125" s="483">
        <v>0</v>
      </c>
      <c r="AU125" s="483">
        <v>0</v>
      </c>
      <c r="AV125" s="483">
        <v>1448</v>
      </c>
      <c r="AW125" s="443">
        <v>5830</v>
      </c>
      <c r="AX125" s="443">
        <v>0</v>
      </c>
      <c r="AY125" s="443">
        <v>0</v>
      </c>
      <c r="AZ125" s="504">
        <v>0</v>
      </c>
      <c r="BA125" s="504">
        <v>0</v>
      </c>
      <c r="BB125" s="444">
        <v>0</v>
      </c>
      <c r="BC125" s="517">
        <v>0</v>
      </c>
      <c r="BD125" s="540">
        <v>79994</v>
      </c>
      <c r="BE125" s="651">
        <v>87495</v>
      </c>
      <c r="BF125" s="651">
        <v>8529</v>
      </c>
      <c r="BG125" s="540">
        <v>1509</v>
      </c>
    </row>
    <row r="126" spans="1:59" ht="13.5" thickTop="1" x14ac:dyDescent="0.2">
      <c r="A126" s="609" t="s">
        <v>729</v>
      </c>
      <c r="B126" t="s">
        <v>484</v>
      </c>
      <c r="C126" t="s">
        <v>730</v>
      </c>
      <c r="D126" s="439">
        <v>1544</v>
      </c>
      <c r="E126" s="440">
        <v>0</v>
      </c>
      <c r="F126" s="440">
        <v>0</v>
      </c>
      <c r="G126" s="440">
        <v>0</v>
      </c>
      <c r="H126" s="440">
        <v>0</v>
      </c>
      <c r="I126" s="440">
        <v>41440</v>
      </c>
      <c r="J126" s="440">
        <v>41440</v>
      </c>
      <c r="K126" s="440">
        <v>0</v>
      </c>
      <c r="L126" s="440">
        <v>0</v>
      </c>
      <c r="M126" s="482">
        <v>0</v>
      </c>
      <c r="N126" s="482">
        <v>8330</v>
      </c>
      <c r="O126" s="440">
        <v>0</v>
      </c>
      <c r="P126" s="440">
        <v>0</v>
      </c>
      <c r="Q126" s="440">
        <v>8330</v>
      </c>
      <c r="R126" s="440">
        <v>0</v>
      </c>
      <c r="S126" s="440">
        <v>8330</v>
      </c>
      <c r="T126" s="440">
        <v>0</v>
      </c>
      <c r="U126" s="440">
        <v>1480</v>
      </c>
      <c r="V126" s="440">
        <v>879</v>
      </c>
      <c r="W126" s="440">
        <v>601</v>
      </c>
      <c r="X126" s="440">
        <v>0</v>
      </c>
      <c r="Y126" s="482">
        <v>0</v>
      </c>
      <c r="Z126" s="482">
        <v>298</v>
      </c>
      <c r="AA126" s="440">
        <v>0</v>
      </c>
      <c r="AB126" s="440">
        <v>0</v>
      </c>
      <c r="AC126" s="440">
        <v>862</v>
      </c>
      <c r="AD126" s="440">
        <v>0</v>
      </c>
      <c r="AE126" s="440">
        <v>0</v>
      </c>
      <c r="AF126" s="440">
        <v>862</v>
      </c>
      <c r="AG126" s="440">
        <v>31570</v>
      </c>
      <c r="AH126" s="440">
        <v>16000</v>
      </c>
      <c r="AI126" s="440">
        <v>15570</v>
      </c>
      <c r="AJ126" s="482">
        <v>23410</v>
      </c>
      <c r="AK126" s="482">
        <v>0</v>
      </c>
      <c r="AL126" s="482">
        <v>0</v>
      </c>
      <c r="AM126" s="482">
        <v>5580</v>
      </c>
      <c r="AN126" s="440">
        <v>23410</v>
      </c>
      <c r="AO126" s="440">
        <v>5580</v>
      </c>
      <c r="AP126" s="440">
        <v>2130</v>
      </c>
      <c r="AQ126" s="440">
        <v>411</v>
      </c>
      <c r="AR126" s="440">
        <v>1719</v>
      </c>
      <c r="AS126" s="482">
        <v>1703</v>
      </c>
      <c r="AT126" s="482">
        <v>0</v>
      </c>
      <c r="AU126" s="482">
        <v>0</v>
      </c>
      <c r="AV126" s="482">
        <v>186</v>
      </c>
      <c r="AW126" s="440">
        <v>1703</v>
      </c>
      <c r="AX126" s="440">
        <v>186</v>
      </c>
      <c r="AY126" s="440">
        <v>0</v>
      </c>
      <c r="AZ126" s="503">
        <v>0</v>
      </c>
      <c r="BA126" s="503">
        <v>0</v>
      </c>
      <c r="BB126" s="441">
        <v>0</v>
      </c>
      <c r="BC126" s="200">
        <v>0</v>
      </c>
      <c r="BD126" s="539">
        <v>30689</v>
      </c>
      <c r="BE126" s="650">
        <v>23070</v>
      </c>
      <c r="BF126" s="650">
        <v>2181</v>
      </c>
      <c r="BG126" s="539">
        <v>789</v>
      </c>
    </row>
    <row r="127" spans="1:59" ht="13.5" thickTop="1" x14ac:dyDescent="0.2">
      <c r="A127" s="609" t="s">
        <v>731</v>
      </c>
      <c r="B127" t="s">
        <v>484</v>
      </c>
      <c r="C127" t="s">
        <v>732</v>
      </c>
      <c r="D127" s="442">
        <v>1545</v>
      </c>
      <c r="E127" s="443">
        <v>0</v>
      </c>
      <c r="F127" s="443">
        <v>0</v>
      </c>
      <c r="G127" s="443">
        <v>0</v>
      </c>
      <c r="H127" s="443">
        <v>0</v>
      </c>
      <c r="I127" s="443">
        <v>96040</v>
      </c>
      <c r="J127" s="443">
        <v>96040</v>
      </c>
      <c r="K127" s="443">
        <v>0</v>
      </c>
      <c r="L127" s="443">
        <v>0</v>
      </c>
      <c r="M127" s="483">
        <v>0</v>
      </c>
      <c r="N127" s="483">
        <v>0</v>
      </c>
      <c r="O127" s="443">
        <v>0</v>
      </c>
      <c r="P127" s="443">
        <v>0</v>
      </c>
      <c r="Q127" s="443">
        <v>0</v>
      </c>
      <c r="R127" s="443">
        <v>0</v>
      </c>
      <c r="S127" s="443">
        <v>0</v>
      </c>
      <c r="T127" s="443">
        <v>0</v>
      </c>
      <c r="U127" s="443">
        <v>3430</v>
      </c>
      <c r="V127" s="443">
        <v>3430</v>
      </c>
      <c r="W127" s="443">
        <v>0</v>
      </c>
      <c r="X127" s="443">
        <v>0</v>
      </c>
      <c r="Y127" s="483">
        <v>0</v>
      </c>
      <c r="Z127" s="483">
        <v>0</v>
      </c>
      <c r="AA127" s="443">
        <v>0</v>
      </c>
      <c r="AB127" s="443">
        <v>0</v>
      </c>
      <c r="AC127" s="443">
        <v>0</v>
      </c>
      <c r="AD127" s="443">
        <v>0</v>
      </c>
      <c r="AE127" s="443">
        <v>0</v>
      </c>
      <c r="AF127" s="443">
        <v>0</v>
      </c>
      <c r="AG127" s="443">
        <v>74720</v>
      </c>
      <c r="AH127" s="443">
        <v>65000</v>
      </c>
      <c r="AI127" s="443">
        <v>9720</v>
      </c>
      <c r="AJ127" s="483">
        <v>25130</v>
      </c>
      <c r="AK127" s="483">
        <v>0</v>
      </c>
      <c r="AL127" s="483">
        <v>0</v>
      </c>
      <c r="AM127" s="483">
        <v>0</v>
      </c>
      <c r="AN127" s="443">
        <v>25130</v>
      </c>
      <c r="AO127" s="443">
        <v>0</v>
      </c>
      <c r="AP127" s="443">
        <v>5698</v>
      </c>
      <c r="AQ127" s="443">
        <v>5698</v>
      </c>
      <c r="AR127" s="443">
        <v>0</v>
      </c>
      <c r="AS127" s="483">
        <v>0</v>
      </c>
      <c r="AT127" s="483">
        <v>0</v>
      </c>
      <c r="AU127" s="483">
        <v>0</v>
      </c>
      <c r="AV127" s="483">
        <v>0</v>
      </c>
      <c r="AW127" s="443">
        <v>0</v>
      </c>
      <c r="AX127" s="443">
        <v>0</v>
      </c>
      <c r="AY127" s="443">
        <v>0</v>
      </c>
      <c r="AZ127" s="504">
        <v>0</v>
      </c>
      <c r="BA127" s="504">
        <v>0</v>
      </c>
      <c r="BB127" s="444">
        <v>0</v>
      </c>
      <c r="BC127" s="517">
        <v>0</v>
      </c>
      <c r="BD127" s="540">
        <v>55769</v>
      </c>
      <c r="BE127" s="651">
        <v>48055</v>
      </c>
      <c r="BF127" s="651">
        <v>4784</v>
      </c>
      <c r="BG127" s="540">
        <v>1269</v>
      </c>
    </row>
    <row r="128" spans="1:59" ht="13.5" thickTop="1" x14ac:dyDescent="0.2">
      <c r="A128" s="609" t="s">
        <v>733</v>
      </c>
      <c r="B128" t="s">
        <v>484</v>
      </c>
      <c r="C128" t="s">
        <v>734</v>
      </c>
      <c r="D128" s="439">
        <v>1546</v>
      </c>
      <c r="E128" s="440">
        <v>20989</v>
      </c>
      <c r="F128" s="440">
        <v>0</v>
      </c>
      <c r="G128" s="440">
        <v>20989</v>
      </c>
      <c r="H128" s="440">
        <v>0</v>
      </c>
      <c r="I128" s="440">
        <v>32970</v>
      </c>
      <c r="J128" s="440">
        <v>32970</v>
      </c>
      <c r="K128" s="440">
        <v>0</v>
      </c>
      <c r="L128" s="440">
        <v>0</v>
      </c>
      <c r="M128" s="482">
        <v>0</v>
      </c>
      <c r="N128" s="482">
        <v>0</v>
      </c>
      <c r="O128" s="440">
        <v>0</v>
      </c>
      <c r="P128" s="440">
        <v>0</v>
      </c>
      <c r="Q128" s="440">
        <v>0</v>
      </c>
      <c r="R128" s="440">
        <v>0</v>
      </c>
      <c r="S128" s="440">
        <v>0</v>
      </c>
      <c r="T128" s="440">
        <v>0</v>
      </c>
      <c r="U128" s="440">
        <v>1178</v>
      </c>
      <c r="V128" s="440">
        <v>511</v>
      </c>
      <c r="W128" s="440">
        <v>667</v>
      </c>
      <c r="X128" s="440">
        <v>0</v>
      </c>
      <c r="Y128" s="482">
        <v>0</v>
      </c>
      <c r="Z128" s="482">
        <v>0</v>
      </c>
      <c r="AA128" s="440">
        <v>0</v>
      </c>
      <c r="AB128" s="440">
        <v>0</v>
      </c>
      <c r="AC128" s="440">
        <v>667</v>
      </c>
      <c r="AD128" s="440">
        <v>0</v>
      </c>
      <c r="AE128" s="440">
        <v>0</v>
      </c>
      <c r="AF128" s="440">
        <v>667</v>
      </c>
      <c r="AG128" s="440">
        <v>26190</v>
      </c>
      <c r="AH128" s="440">
        <v>12000</v>
      </c>
      <c r="AI128" s="440">
        <v>14190</v>
      </c>
      <c r="AJ128" s="482">
        <v>20870</v>
      </c>
      <c r="AK128" s="482">
        <v>0</v>
      </c>
      <c r="AL128" s="482">
        <v>0</v>
      </c>
      <c r="AM128" s="482">
        <v>7160</v>
      </c>
      <c r="AN128" s="440">
        <v>20870</v>
      </c>
      <c r="AO128" s="440">
        <v>7160</v>
      </c>
      <c r="AP128" s="440">
        <v>1987</v>
      </c>
      <c r="AQ128" s="440">
        <v>66</v>
      </c>
      <c r="AR128" s="440">
        <v>1921</v>
      </c>
      <c r="AS128" s="482">
        <v>1752</v>
      </c>
      <c r="AT128" s="482">
        <v>0</v>
      </c>
      <c r="AU128" s="482">
        <v>0</v>
      </c>
      <c r="AV128" s="482">
        <v>0</v>
      </c>
      <c r="AW128" s="440">
        <v>1752</v>
      </c>
      <c r="AX128" s="440">
        <v>0</v>
      </c>
      <c r="AY128" s="440">
        <v>0</v>
      </c>
      <c r="AZ128" s="503">
        <v>0</v>
      </c>
      <c r="BA128" s="503">
        <v>0</v>
      </c>
      <c r="BB128" s="441">
        <v>0</v>
      </c>
      <c r="BC128" s="200">
        <v>0</v>
      </c>
      <c r="BD128" s="539">
        <v>27145</v>
      </c>
      <c r="BE128" s="650">
        <v>16815</v>
      </c>
      <c r="BF128" s="650">
        <v>1656</v>
      </c>
      <c r="BG128" s="539">
        <v>789</v>
      </c>
    </row>
    <row r="129" spans="1:59" ht="13.5" thickTop="1" x14ac:dyDescent="0.2">
      <c r="A129" s="609" t="s">
        <v>735</v>
      </c>
      <c r="B129" t="s">
        <v>484</v>
      </c>
      <c r="C129" t="s">
        <v>736</v>
      </c>
      <c r="D129" s="442">
        <v>1547</v>
      </c>
      <c r="E129" s="443">
        <v>0</v>
      </c>
      <c r="F129" s="443">
        <v>0</v>
      </c>
      <c r="G129" s="443">
        <v>0</v>
      </c>
      <c r="H129" s="443">
        <v>0</v>
      </c>
      <c r="I129" s="443">
        <v>32830</v>
      </c>
      <c r="J129" s="443">
        <v>32830</v>
      </c>
      <c r="K129" s="443">
        <v>0</v>
      </c>
      <c r="L129" s="443">
        <v>1540</v>
      </c>
      <c r="M129" s="483">
        <v>0</v>
      </c>
      <c r="N129" s="483">
        <v>0</v>
      </c>
      <c r="O129" s="443">
        <v>0</v>
      </c>
      <c r="P129" s="443">
        <v>0</v>
      </c>
      <c r="Q129" s="443">
        <v>1540</v>
      </c>
      <c r="R129" s="443">
        <v>1540</v>
      </c>
      <c r="S129" s="443">
        <v>0</v>
      </c>
      <c r="T129" s="443">
        <v>0</v>
      </c>
      <c r="U129" s="443">
        <v>1173</v>
      </c>
      <c r="V129" s="443">
        <v>530</v>
      </c>
      <c r="W129" s="443">
        <v>643</v>
      </c>
      <c r="X129" s="443">
        <v>55</v>
      </c>
      <c r="Y129" s="483">
        <v>0</v>
      </c>
      <c r="Z129" s="483">
        <v>0</v>
      </c>
      <c r="AA129" s="443">
        <v>0</v>
      </c>
      <c r="AB129" s="443">
        <v>0</v>
      </c>
      <c r="AC129" s="443">
        <v>698</v>
      </c>
      <c r="AD129" s="443">
        <v>0</v>
      </c>
      <c r="AE129" s="443">
        <v>0</v>
      </c>
      <c r="AF129" s="443">
        <v>698</v>
      </c>
      <c r="AG129" s="443">
        <v>32810</v>
      </c>
      <c r="AH129" s="443">
        <v>14850</v>
      </c>
      <c r="AI129" s="443">
        <v>17960</v>
      </c>
      <c r="AJ129" s="483">
        <v>23350</v>
      </c>
      <c r="AK129" s="483">
        <v>0</v>
      </c>
      <c r="AL129" s="483">
        <v>0</v>
      </c>
      <c r="AM129" s="483">
        <v>0</v>
      </c>
      <c r="AN129" s="443">
        <v>23350</v>
      </c>
      <c r="AO129" s="443">
        <v>0</v>
      </c>
      <c r="AP129" s="443">
        <v>2468</v>
      </c>
      <c r="AQ129" s="443">
        <v>2468</v>
      </c>
      <c r="AR129" s="443">
        <v>0</v>
      </c>
      <c r="AS129" s="483">
        <v>0</v>
      </c>
      <c r="AT129" s="483">
        <v>0</v>
      </c>
      <c r="AU129" s="483">
        <v>0</v>
      </c>
      <c r="AV129" s="483">
        <v>0</v>
      </c>
      <c r="AW129" s="443">
        <v>0</v>
      </c>
      <c r="AX129" s="443">
        <v>0</v>
      </c>
      <c r="AY129" s="443">
        <v>0</v>
      </c>
      <c r="AZ129" s="504">
        <v>0</v>
      </c>
      <c r="BA129" s="504">
        <v>0</v>
      </c>
      <c r="BB129" s="444">
        <v>0</v>
      </c>
      <c r="BC129" s="517">
        <v>0</v>
      </c>
      <c r="BD129" s="540">
        <v>32676</v>
      </c>
      <c r="BE129" s="651">
        <v>18975</v>
      </c>
      <c r="BF129" s="651">
        <v>1908</v>
      </c>
      <c r="BG129" s="540">
        <v>789</v>
      </c>
    </row>
    <row r="130" spans="1:59" ht="13.5" thickTop="1" x14ac:dyDescent="0.2">
      <c r="A130" s="609" t="s">
        <v>737</v>
      </c>
      <c r="B130" t="s">
        <v>484</v>
      </c>
      <c r="C130" t="s">
        <v>738</v>
      </c>
      <c r="D130" s="439">
        <v>1549</v>
      </c>
      <c r="E130" s="440">
        <v>21696</v>
      </c>
      <c r="F130" s="440">
        <v>0</v>
      </c>
      <c r="G130" s="440">
        <v>21696</v>
      </c>
      <c r="H130" s="440">
        <v>0</v>
      </c>
      <c r="I130" s="440">
        <v>28784</v>
      </c>
      <c r="J130" s="440">
        <v>28784</v>
      </c>
      <c r="K130" s="440">
        <v>0</v>
      </c>
      <c r="L130" s="440">
        <v>11676</v>
      </c>
      <c r="M130" s="482">
        <v>0</v>
      </c>
      <c r="N130" s="482">
        <v>0</v>
      </c>
      <c r="O130" s="440">
        <v>0</v>
      </c>
      <c r="P130" s="440">
        <v>0</v>
      </c>
      <c r="Q130" s="440">
        <v>11676</v>
      </c>
      <c r="R130" s="440">
        <v>11676</v>
      </c>
      <c r="S130" s="440">
        <v>0</v>
      </c>
      <c r="T130" s="440">
        <v>0</v>
      </c>
      <c r="U130" s="440">
        <v>1028</v>
      </c>
      <c r="V130" s="440">
        <v>342</v>
      </c>
      <c r="W130" s="440">
        <v>686</v>
      </c>
      <c r="X130" s="440">
        <v>417</v>
      </c>
      <c r="Y130" s="482">
        <v>0</v>
      </c>
      <c r="Z130" s="482">
        <v>0</v>
      </c>
      <c r="AA130" s="440">
        <v>0</v>
      </c>
      <c r="AB130" s="440">
        <v>0</v>
      </c>
      <c r="AC130" s="440">
        <v>0</v>
      </c>
      <c r="AD130" s="440">
        <v>0</v>
      </c>
      <c r="AE130" s="440">
        <v>0</v>
      </c>
      <c r="AF130" s="440">
        <v>0</v>
      </c>
      <c r="AG130" s="440">
        <v>33750</v>
      </c>
      <c r="AH130" s="440">
        <v>18000</v>
      </c>
      <c r="AI130" s="440">
        <v>15750</v>
      </c>
      <c r="AJ130" s="482">
        <v>23650</v>
      </c>
      <c r="AK130" s="482">
        <v>0</v>
      </c>
      <c r="AL130" s="482">
        <v>0</v>
      </c>
      <c r="AM130" s="482">
        <v>8200</v>
      </c>
      <c r="AN130" s="440">
        <v>14000</v>
      </c>
      <c r="AO130" s="440">
        <v>17850</v>
      </c>
      <c r="AP130" s="440">
        <v>2413</v>
      </c>
      <c r="AQ130" s="440">
        <v>150</v>
      </c>
      <c r="AR130" s="440">
        <v>2263</v>
      </c>
      <c r="AS130" s="482">
        <v>2097</v>
      </c>
      <c r="AT130" s="482">
        <v>0</v>
      </c>
      <c r="AU130" s="482">
        <v>0</v>
      </c>
      <c r="AV130" s="482">
        <v>163</v>
      </c>
      <c r="AW130" s="440">
        <v>2097</v>
      </c>
      <c r="AX130" s="440">
        <v>49</v>
      </c>
      <c r="AY130" s="440">
        <v>0</v>
      </c>
      <c r="AZ130" s="503">
        <v>0</v>
      </c>
      <c r="BA130" s="503">
        <v>0</v>
      </c>
      <c r="BB130" s="441">
        <v>0</v>
      </c>
      <c r="BC130" s="200">
        <v>0</v>
      </c>
      <c r="BD130" s="539">
        <v>30445</v>
      </c>
      <c r="BE130" s="650">
        <v>20945</v>
      </c>
      <c r="BF130" s="650">
        <v>2054</v>
      </c>
      <c r="BG130" s="539">
        <v>789</v>
      </c>
    </row>
    <row r="131" spans="1:59" ht="13.5" thickTop="1" x14ac:dyDescent="0.2">
      <c r="A131" s="609" t="s">
        <v>739</v>
      </c>
      <c r="B131" t="s">
        <v>484</v>
      </c>
      <c r="C131" t="s">
        <v>740</v>
      </c>
      <c r="D131" s="442">
        <v>1550</v>
      </c>
      <c r="E131" s="443">
        <v>0</v>
      </c>
      <c r="F131" s="443">
        <v>0</v>
      </c>
      <c r="G131" s="443">
        <v>0</v>
      </c>
      <c r="H131" s="443">
        <v>0</v>
      </c>
      <c r="I131" s="443">
        <v>26544</v>
      </c>
      <c r="J131" s="443">
        <v>26544</v>
      </c>
      <c r="K131" s="443">
        <v>0</v>
      </c>
      <c r="L131" s="443">
        <v>4116</v>
      </c>
      <c r="M131" s="483">
        <v>0</v>
      </c>
      <c r="N131" s="483">
        <v>0</v>
      </c>
      <c r="O131" s="443">
        <v>0</v>
      </c>
      <c r="P131" s="443">
        <v>0</v>
      </c>
      <c r="Q131" s="443">
        <v>4116</v>
      </c>
      <c r="R131" s="443">
        <v>4116</v>
      </c>
      <c r="S131" s="443">
        <v>0</v>
      </c>
      <c r="T131" s="443">
        <v>0</v>
      </c>
      <c r="U131" s="443">
        <v>948</v>
      </c>
      <c r="V131" s="443">
        <v>554</v>
      </c>
      <c r="W131" s="443">
        <v>394</v>
      </c>
      <c r="X131" s="443">
        <v>147</v>
      </c>
      <c r="Y131" s="483">
        <v>0</v>
      </c>
      <c r="Z131" s="483">
        <v>0</v>
      </c>
      <c r="AA131" s="443">
        <v>0</v>
      </c>
      <c r="AB131" s="443">
        <v>0</v>
      </c>
      <c r="AC131" s="443">
        <v>541</v>
      </c>
      <c r="AD131" s="443">
        <v>541</v>
      </c>
      <c r="AE131" s="443">
        <v>0</v>
      </c>
      <c r="AF131" s="443">
        <v>0</v>
      </c>
      <c r="AG131" s="443">
        <v>18480</v>
      </c>
      <c r="AH131" s="443">
        <v>11500</v>
      </c>
      <c r="AI131" s="443">
        <v>6980</v>
      </c>
      <c r="AJ131" s="483">
        <v>15110</v>
      </c>
      <c r="AK131" s="483">
        <v>0</v>
      </c>
      <c r="AL131" s="483">
        <v>0</v>
      </c>
      <c r="AM131" s="483">
        <v>0</v>
      </c>
      <c r="AN131" s="443">
        <v>15110</v>
      </c>
      <c r="AO131" s="443">
        <v>0</v>
      </c>
      <c r="AP131" s="443">
        <v>1294</v>
      </c>
      <c r="AQ131" s="443">
        <v>350</v>
      </c>
      <c r="AR131" s="443">
        <v>944</v>
      </c>
      <c r="AS131" s="483">
        <v>1037</v>
      </c>
      <c r="AT131" s="483">
        <v>0</v>
      </c>
      <c r="AU131" s="483">
        <v>0</v>
      </c>
      <c r="AV131" s="483">
        <v>0</v>
      </c>
      <c r="AW131" s="443">
        <v>1037</v>
      </c>
      <c r="AX131" s="443">
        <v>0</v>
      </c>
      <c r="AY131" s="443">
        <v>0</v>
      </c>
      <c r="AZ131" s="504">
        <v>0</v>
      </c>
      <c r="BA131" s="504">
        <v>0</v>
      </c>
      <c r="BB131" s="444">
        <v>0</v>
      </c>
      <c r="BC131" s="517">
        <v>0</v>
      </c>
      <c r="BD131" s="540">
        <v>22616</v>
      </c>
      <c r="BE131" s="651">
        <v>14255</v>
      </c>
      <c r="BF131" s="651">
        <v>1350</v>
      </c>
      <c r="BG131" s="540">
        <v>789</v>
      </c>
    </row>
    <row r="132" spans="1:59" ht="13.5" thickTop="1" x14ac:dyDescent="0.2">
      <c r="A132" s="609" t="s">
        <v>741</v>
      </c>
      <c r="B132" t="s">
        <v>484</v>
      </c>
      <c r="C132" t="s">
        <v>742</v>
      </c>
      <c r="D132" s="439">
        <v>1552</v>
      </c>
      <c r="E132" s="440">
        <v>0</v>
      </c>
      <c r="F132" s="440">
        <v>0</v>
      </c>
      <c r="G132" s="440">
        <v>0</v>
      </c>
      <c r="H132" s="440">
        <v>0</v>
      </c>
      <c r="I132" s="440">
        <v>41860</v>
      </c>
      <c r="J132" s="440">
        <v>41860</v>
      </c>
      <c r="K132" s="440">
        <v>0</v>
      </c>
      <c r="L132" s="440">
        <v>2660</v>
      </c>
      <c r="M132" s="482">
        <v>0</v>
      </c>
      <c r="N132" s="482">
        <v>0</v>
      </c>
      <c r="O132" s="440">
        <v>0</v>
      </c>
      <c r="P132" s="440">
        <v>0</v>
      </c>
      <c r="Q132" s="440">
        <v>2660</v>
      </c>
      <c r="R132" s="440">
        <v>2660</v>
      </c>
      <c r="S132" s="440">
        <v>0</v>
      </c>
      <c r="T132" s="440">
        <v>0</v>
      </c>
      <c r="U132" s="440">
        <v>1495</v>
      </c>
      <c r="V132" s="440">
        <v>683</v>
      </c>
      <c r="W132" s="440">
        <v>812</v>
      </c>
      <c r="X132" s="440">
        <v>95</v>
      </c>
      <c r="Y132" s="482">
        <v>0</v>
      </c>
      <c r="Z132" s="482">
        <v>0</v>
      </c>
      <c r="AA132" s="440">
        <v>0</v>
      </c>
      <c r="AB132" s="440">
        <v>0</v>
      </c>
      <c r="AC132" s="440">
        <v>0</v>
      </c>
      <c r="AD132" s="440">
        <v>0</v>
      </c>
      <c r="AE132" s="440">
        <v>0</v>
      </c>
      <c r="AF132" s="440">
        <v>0</v>
      </c>
      <c r="AG132" s="440">
        <v>34790</v>
      </c>
      <c r="AH132" s="440">
        <v>18000</v>
      </c>
      <c r="AI132" s="440">
        <v>16790</v>
      </c>
      <c r="AJ132" s="482">
        <v>22940</v>
      </c>
      <c r="AK132" s="482">
        <v>0</v>
      </c>
      <c r="AL132" s="482">
        <v>0</v>
      </c>
      <c r="AM132" s="482">
        <v>2070</v>
      </c>
      <c r="AN132" s="440">
        <v>22940</v>
      </c>
      <c r="AO132" s="440">
        <v>2070</v>
      </c>
      <c r="AP132" s="440">
        <v>2462</v>
      </c>
      <c r="AQ132" s="440">
        <v>367</v>
      </c>
      <c r="AR132" s="440">
        <v>2095</v>
      </c>
      <c r="AS132" s="482">
        <v>1825</v>
      </c>
      <c r="AT132" s="482">
        <v>0</v>
      </c>
      <c r="AU132" s="482">
        <v>0</v>
      </c>
      <c r="AV132" s="482">
        <v>0</v>
      </c>
      <c r="AW132" s="440">
        <v>1792</v>
      </c>
      <c r="AX132" s="440">
        <v>33</v>
      </c>
      <c r="AY132" s="440">
        <v>0</v>
      </c>
      <c r="AZ132" s="503">
        <v>0</v>
      </c>
      <c r="BA132" s="503">
        <v>0</v>
      </c>
      <c r="BB132" s="441">
        <v>0</v>
      </c>
      <c r="BC132" s="200">
        <v>0</v>
      </c>
      <c r="BD132" s="539">
        <v>30997</v>
      </c>
      <c r="BE132" s="650">
        <v>22165</v>
      </c>
      <c r="BF132" s="650">
        <v>2154</v>
      </c>
      <c r="BG132" s="539">
        <v>1029</v>
      </c>
    </row>
    <row r="133" spans="1:59" ht="13.5" thickTop="1" x14ac:dyDescent="0.2">
      <c r="A133" s="609" t="s">
        <v>743</v>
      </c>
      <c r="B133" t="s">
        <v>484</v>
      </c>
      <c r="C133" t="s">
        <v>744</v>
      </c>
      <c r="D133" s="442">
        <v>1555</v>
      </c>
      <c r="E133" s="443">
        <v>8361</v>
      </c>
      <c r="F133" s="443">
        <v>0</v>
      </c>
      <c r="G133" s="443">
        <v>8361</v>
      </c>
      <c r="H133" s="443">
        <v>0</v>
      </c>
      <c r="I133" s="443">
        <v>201110</v>
      </c>
      <c r="J133" s="443">
        <v>201110</v>
      </c>
      <c r="K133" s="443">
        <v>0</v>
      </c>
      <c r="L133" s="443">
        <v>0</v>
      </c>
      <c r="M133" s="483">
        <v>0</v>
      </c>
      <c r="N133" s="483">
        <v>0</v>
      </c>
      <c r="O133" s="443">
        <v>0</v>
      </c>
      <c r="P133" s="443">
        <v>0</v>
      </c>
      <c r="Q133" s="443">
        <v>0</v>
      </c>
      <c r="R133" s="443">
        <v>0</v>
      </c>
      <c r="S133" s="443">
        <v>0</v>
      </c>
      <c r="T133" s="443">
        <v>0</v>
      </c>
      <c r="U133" s="443">
        <v>7183</v>
      </c>
      <c r="V133" s="443">
        <v>5746</v>
      </c>
      <c r="W133" s="443">
        <v>1437</v>
      </c>
      <c r="X133" s="443">
        <v>0</v>
      </c>
      <c r="Y133" s="483">
        <v>0</v>
      </c>
      <c r="Z133" s="483">
        <v>0</v>
      </c>
      <c r="AA133" s="443">
        <v>0</v>
      </c>
      <c r="AB133" s="443">
        <v>0</v>
      </c>
      <c r="AC133" s="443">
        <v>0</v>
      </c>
      <c r="AD133" s="443">
        <v>0</v>
      </c>
      <c r="AE133" s="443">
        <v>0</v>
      </c>
      <c r="AF133" s="443">
        <v>0</v>
      </c>
      <c r="AG133" s="443">
        <v>131900</v>
      </c>
      <c r="AH133" s="443">
        <v>77500</v>
      </c>
      <c r="AI133" s="443">
        <v>54400</v>
      </c>
      <c r="AJ133" s="483">
        <v>101970</v>
      </c>
      <c r="AK133" s="483">
        <v>0</v>
      </c>
      <c r="AL133" s="483">
        <v>0</v>
      </c>
      <c r="AM133" s="483">
        <v>34660</v>
      </c>
      <c r="AN133" s="443">
        <v>101970</v>
      </c>
      <c r="AO133" s="443">
        <v>34660</v>
      </c>
      <c r="AP133" s="443">
        <v>9533</v>
      </c>
      <c r="AQ133" s="443">
        <v>2375</v>
      </c>
      <c r="AR133" s="443">
        <v>7158</v>
      </c>
      <c r="AS133" s="483">
        <v>7364</v>
      </c>
      <c r="AT133" s="483">
        <v>0</v>
      </c>
      <c r="AU133" s="483">
        <v>0</v>
      </c>
      <c r="AV133" s="483">
        <v>1282</v>
      </c>
      <c r="AW133" s="443">
        <v>7364</v>
      </c>
      <c r="AX133" s="443">
        <v>741</v>
      </c>
      <c r="AY133" s="443">
        <v>0</v>
      </c>
      <c r="AZ133" s="504">
        <v>0</v>
      </c>
      <c r="BA133" s="504">
        <v>0</v>
      </c>
      <c r="BB133" s="444">
        <v>0</v>
      </c>
      <c r="BC133" s="517">
        <v>0</v>
      </c>
      <c r="BD133" s="540">
        <v>87003</v>
      </c>
      <c r="BE133" s="651">
        <v>96780</v>
      </c>
      <c r="BF133" s="651">
        <v>9308</v>
      </c>
      <c r="BG133" s="540">
        <v>1509</v>
      </c>
    </row>
    <row r="134" spans="1:59" ht="13.5" thickTop="1" x14ac:dyDescent="0.2">
      <c r="A134" s="609" t="s">
        <v>745</v>
      </c>
      <c r="B134" t="s">
        <v>484</v>
      </c>
      <c r="C134" t="s">
        <v>746</v>
      </c>
      <c r="D134" s="439">
        <v>1559</v>
      </c>
      <c r="E134" s="440">
        <v>0</v>
      </c>
      <c r="F134" s="440">
        <v>0</v>
      </c>
      <c r="G134" s="440">
        <v>0</v>
      </c>
      <c r="H134" s="440">
        <v>0</v>
      </c>
      <c r="I134" s="440">
        <v>78820</v>
      </c>
      <c r="J134" s="440">
        <v>78820</v>
      </c>
      <c r="K134" s="440">
        <v>0</v>
      </c>
      <c r="L134" s="440">
        <v>3290</v>
      </c>
      <c r="M134" s="482">
        <v>0</v>
      </c>
      <c r="N134" s="482">
        <v>0</v>
      </c>
      <c r="O134" s="440">
        <v>0</v>
      </c>
      <c r="P134" s="440">
        <v>0</v>
      </c>
      <c r="Q134" s="440">
        <v>3290</v>
      </c>
      <c r="R134" s="440">
        <v>3290</v>
      </c>
      <c r="S134" s="440">
        <v>0</v>
      </c>
      <c r="T134" s="440">
        <v>0</v>
      </c>
      <c r="U134" s="440">
        <v>2815</v>
      </c>
      <c r="V134" s="440">
        <v>2252</v>
      </c>
      <c r="W134" s="440">
        <v>563</v>
      </c>
      <c r="X134" s="440">
        <v>118</v>
      </c>
      <c r="Y134" s="482">
        <v>0</v>
      </c>
      <c r="Z134" s="482">
        <v>0</v>
      </c>
      <c r="AA134" s="440">
        <v>0</v>
      </c>
      <c r="AB134" s="440">
        <v>0</v>
      </c>
      <c r="AC134" s="440">
        <v>0</v>
      </c>
      <c r="AD134" s="440">
        <v>0</v>
      </c>
      <c r="AE134" s="440">
        <v>0</v>
      </c>
      <c r="AF134" s="440">
        <v>0</v>
      </c>
      <c r="AG134" s="440">
        <v>63690</v>
      </c>
      <c r="AH134" s="440">
        <v>32000</v>
      </c>
      <c r="AI134" s="440">
        <v>31690</v>
      </c>
      <c r="AJ134" s="482">
        <v>35290</v>
      </c>
      <c r="AK134" s="482">
        <v>0</v>
      </c>
      <c r="AL134" s="482">
        <v>0</v>
      </c>
      <c r="AM134" s="482">
        <v>15460</v>
      </c>
      <c r="AN134" s="440">
        <v>35290</v>
      </c>
      <c r="AO134" s="440">
        <v>15460</v>
      </c>
      <c r="AP134" s="440">
        <v>4440</v>
      </c>
      <c r="AQ134" s="440">
        <v>470</v>
      </c>
      <c r="AR134" s="440">
        <v>3970</v>
      </c>
      <c r="AS134" s="482">
        <v>3305</v>
      </c>
      <c r="AT134" s="482">
        <v>0</v>
      </c>
      <c r="AU134" s="482">
        <v>0</v>
      </c>
      <c r="AV134" s="482">
        <v>326</v>
      </c>
      <c r="AW134" s="440">
        <v>3305</v>
      </c>
      <c r="AX134" s="440">
        <v>326</v>
      </c>
      <c r="AY134" s="440">
        <v>0</v>
      </c>
      <c r="AZ134" s="503">
        <v>0</v>
      </c>
      <c r="BA134" s="503">
        <v>0</v>
      </c>
      <c r="BB134" s="441">
        <v>0</v>
      </c>
      <c r="BC134" s="200">
        <v>0</v>
      </c>
      <c r="BD134" s="539">
        <v>47196</v>
      </c>
      <c r="BE134" s="650">
        <v>40425</v>
      </c>
      <c r="BF134" s="650">
        <v>3934</v>
      </c>
      <c r="BG134" s="539">
        <v>1029</v>
      </c>
    </row>
    <row r="135" spans="1:59" ht="13.5" thickTop="1" x14ac:dyDescent="0.2">
      <c r="A135" s="609" t="s">
        <v>747</v>
      </c>
      <c r="B135" t="s">
        <v>484</v>
      </c>
      <c r="C135" t="s">
        <v>748</v>
      </c>
      <c r="D135" s="442">
        <v>1560</v>
      </c>
      <c r="E135" s="443">
        <v>0</v>
      </c>
      <c r="F135" s="443">
        <v>0</v>
      </c>
      <c r="G135" s="443">
        <v>0</v>
      </c>
      <c r="H135" s="443">
        <v>0</v>
      </c>
      <c r="I135" s="443">
        <v>24304</v>
      </c>
      <c r="J135" s="443">
        <v>24304</v>
      </c>
      <c r="K135" s="443">
        <v>0</v>
      </c>
      <c r="L135" s="443">
        <v>0</v>
      </c>
      <c r="M135" s="483">
        <v>0</v>
      </c>
      <c r="N135" s="483">
        <v>5656</v>
      </c>
      <c r="O135" s="443">
        <v>0</v>
      </c>
      <c r="P135" s="443">
        <v>0</v>
      </c>
      <c r="Q135" s="443">
        <v>5656</v>
      </c>
      <c r="R135" s="443">
        <v>0</v>
      </c>
      <c r="S135" s="443">
        <v>5656</v>
      </c>
      <c r="T135" s="443">
        <v>0</v>
      </c>
      <c r="U135" s="443">
        <v>868</v>
      </c>
      <c r="V135" s="443">
        <v>286</v>
      </c>
      <c r="W135" s="443">
        <v>582</v>
      </c>
      <c r="X135" s="443">
        <v>0</v>
      </c>
      <c r="Y135" s="483">
        <v>0</v>
      </c>
      <c r="Z135" s="483">
        <v>202</v>
      </c>
      <c r="AA135" s="443">
        <v>0</v>
      </c>
      <c r="AB135" s="443">
        <v>0</v>
      </c>
      <c r="AC135" s="443">
        <v>0</v>
      </c>
      <c r="AD135" s="443">
        <v>0</v>
      </c>
      <c r="AE135" s="443">
        <v>0</v>
      </c>
      <c r="AF135" s="443">
        <v>0</v>
      </c>
      <c r="AG135" s="443">
        <v>17530</v>
      </c>
      <c r="AH135" s="443">
        <v>10250</v>
      </c>
      <c r="AI135" s="443">
        <v>7280</v>
      </c>
      <c r="AJ135" s="483">
        <v>12920</v>
      </c>
      <c r="AK135" s="483">
        <v>0</v>
      </c>
      <c r="AL135" s="483">
        <v>0</v>
      </c>
      <c r="AM135" s="483">
        <v>100</v>
      </c>
      <c r="AN135" s="443">
        <v>12920</v>
      </c>
      <c r="AO135" s="443">
        <v>100</v>
      </c>
      <c r="AP135" s="443">
        <v>1190</v>
      </c>
      <c r="AQ135" s="443">
        <v>255</v>
      </c>
      <c r="AR135" s="443">
        <v>935</v>
      </c>
      <c r="AS135" s="483">
        <v>925</v>
      </c>
      <c r="AT135" s="483">
        <v>0</v>
      </c>
      <c r="AU135" s="483">
        <v>0</v>
      </c>
      <c r="AV135" s="483">
        <v>0</v>
      </c>
      <c r="AW135" s="443">
        <v>0</v>
      </c>
      <c r="AX135" s="443">
        <v>0</v>
      </c>
      <c r="AY135" s="443">
        <v>0</v>
      </c>
      <c r="AZ135" s="504">
        <v>0</v>
      </c>
      <c r="BA135" s="504">
        <v>0</v>
      </c>
      <c r="BB135" s="444">
        <v>0</v>
      </c>
      <c r="BC135" s="517">
        <v>0</v>
      </c>
      <c r="BD135" s="540">
        <v>19746</v>
      </c>
      <c r="BE135" s="651">
        <v>13710</v>
      </c>
      <c r="BF135" s="651">
        <v>1291</v>
      </c>
      <c r="BG135" s="540">
        <v>789</v>
      </c>
    </row>
    <row r="136" spans="1:59" ht="13.5" thickTop="1" x14ac:dyDescent="0.2">
      <c r="A136" s="609" t="s">
        <v>749</v>
      </c>
      <c r="B136" t="s">
        <v>484</v>
      </c>
      <c r="C136" t="s">
        <v>750</v>
      </c>
      <c r="D136" s="439">
        <v>1561</v>
      </c>
      <c r="E136" s="440">
        <v>0</v>
      </c>
      <c r="F136" s="440">
        <v>0</v>
      </c>
      <c r="G136" s="440">
        <v>0</v>
      </c>
      <c r="H136" s="440">
        <v>0</v>
      </c>
      <c r="I136" s="440">
        <v>28210</v>
      </c>
      <c r="J136" s="440">
        <v>28210</v>
      </c>
      <c r="K136" s="440">
        <v>0</v>
      </c>
      <c r="L136" s="440">
        <v>2590</v>
      </c>
      <c r="M136" s="482">
        <v>0</v>
      </c>
      <c r="N136" s="482">
        <v>0</v>
      </c>
      <c r="O136" s="440">
        <v>0</v>
      </c>
      <c r="P136" s="440">
        <v>0</v>
      </c>
      <c r="Q136" s="440">
        <v>2590</v>
      </c>
      <c r="R136" s="440">
        <v>2590</v>
      </c>
      <c r="S136" s="440">
        <v>0</v>
      </c>
      <c r="T136" s="440">
        <v>0</v>
      </c>
      <c r="U136" s="440">
        <v>1008</v>
      </c>
      <c r="V136" s="440">
        <v>1008</v>
      </c>
      <c r="W136" s="440">
        <v>0</v>
      </c>
      <c r="X136" s="440">
        <v>92</v>
      </c>
      <c r="Y136" s="482">
        <v>0</v>
      </c>
      <c r="Z136" s="482">
        <v>0</v>
      </c>
      <c r="AA136" s="440">
        <v>0</v>
      </c>
      <c r="AB136" s="440">
        <v>0</v>
      </c>
      <c r="AC136" s="440">
        <v>0</v>
      </c>
      <c r="AD136" s="440">
        <v>0</v>
      </c>
      <c r="AE136" s="440">
        <v>0</v>
      </c>
      <c r="AF136" s="440">
        <v>0</v>
      </c>
      <c r="AG136" s="440">
        <v>25850</v>
      </c>
      <c r="AH136" s="440">
        <v>11750</v>
      </c>
      <c r="AI136" s="440">
        <v>14100</v>
      </c>
      <c r="AJ136" s="482">
        <v>16730</v>
      </c>
      <c r="AK136" s="482">
        <v>0</v>
      </c>
      <c r="AL136" s="482">
        <v>0</v>
      </c>
      <c r="AM136" s="482">
        <v>0</v>
      </c>
      <c r="AN136" s="440">
        <v>16730</v>
      </c>
      <c r="AO136" s="440">
        <v>0</v>
      </c>
      <c r="AP136" s="440">
        <v>1955</v>
      </c>
      <c r="AQ136" s="440">
        <v>750</v>
      </c>
      <c r="AR136" s="440">
        <v>1205</v>
      </c>
      <c r="AS136" s="482">
        <v>860</v>
      </c>
      <c r="AT136" s="482">
        <v>0</v>
      </c>
      <c r="AU136" s="482">
        <v>0</v>
      </c>
      <c r="AV136" s="482">
        <v>0</v>
      </c>
      <c r="AW136" s="440">
        <v>860</v>
      </c>
      <c r="AX136" s="440">
        <v>0</v>
      </c>
      <c r="AY136" s="440">
        <v>0</v>
      </c>
      <c r="AZ136" s="503">
        <v>0</v>
      </c>
      <c r="BA136" s="503">
        <v>0</v>
      </c>
      <c r="BB136" s="441">
        <v>0</v>
      </c>
      <c r="BC136" s="200">
        <v>0</v>
      </c>
      <c r="BD136" s="539">
        <v>25405</v>
      </c>
      <c r="BE136" s="650">
        <v>16130</v>
      </c>
      <c r="BF136" s="650">
        <v>1603</v>
      </c>
      <c r="BG136" s="539">
        <v>789</v>
      </c>
    </row>
    <row r="137" spans="1:59" ht="13.5" thickTop="1" x14ac:dyDescent="0.2">
      <c r="A137" s="609" t="s">
        <v>751</v>
      </c>
      <c r="B137" t="s">
        <v>484</v>
      </c>
      <c r="C137" t="s">
        <v>752</v>
      </c>
      <c r="D137" s="442">
        <v>1562</v>
      </c>
      <c r="E137" s="443">
        <v>0</v>
      </c>
      <c r="F137" s="443">
        <v>0</v>
      </c>
      <c r="G137" s="443">
        <v>0</v>
      </c>
      <c r="H137" s="443">
        <v>0</v>
      </c>
      <c r="I137" s="443">
        <v>13944</v>
      </c>
      <c r="J137" s="443">
        <v>13944</v>
      </c>
      <c r="K137" s="443">
        <v>0</v>
      </c>
      <c r="L137" s="443">
        <v>3696</v>
      </c>
      <c r="M137" s="483">
        <v>0</v>
      </c>
      <c r="N137" s="483">
        <v>0</v>
      </c>
      <c r="O137" s="443">
        <v>0</v>
      </c>
      <c r="P137" s="443">
        <v>0</v>
      </c>
      <c r="Q137" s="443">
        <v>3696</v>
      </c>
      <c r="R137" s="443">
        <v>3696</v>
      </c>
      <c r="S137" s="443">
        <v>0</v>
      </c>
      <c r="T137" s="443">
        <v>0</v>
      </c>
      <c r="U137" s="443">
        <v>498</v>
      </c>
      <c r="V137" s="443">
        <v>498</v>
      </c>
      <c r="W137" s="443">
        <v>0</v>
      </c>
      <c r="X137" s="443">
        <v>132</v>
      </c>
      <c r="Y137" s="483">
        <v>0</v>
      </c>
      <c r="Z137" s="483">
        <v>0</v>
      </c>
      <c r="AA137" s="443">
        <v>0</v>
      </c>
      <c r="AB137" s="443">
        <v>0</v>
      </c>
      <c r="AC137" s="443">
        <v>132</v>
      </c>
      <c r="AD137" s="443">
        <v>0</v>
      </c>
      <c r="AE137" s="443">
        <v>0</v>
      </c>
      <c r="AF137" s="443">
        <v>132</v>
      </c>
      <c r="AG137" s="443">
        <v>7020</v>
      </c>
      <c r="AH137" s="443">
        <v>2700</v>
      </c>
      <c r="AI137" s="443">
        <v>4320</v>
      </c>
      <c r="AJ137" s="483">
        <v>7090</v>
      </c>
      <c r="AK137" s="483">
        <v>0</v>
      </c>
      <c r="AL137" s="483">
        <v>0</v>
      </c>
      <c r="AM137" s="483">
        <v>1470</v>
      </c>
      <c r="AN137" s="443">
        <v>7090</v>
      </c>
      <c r="AO137" s="443">
        <v>1470</v>
      </c>
      <c r="AP137" s="443">
        <v>524</v>
      </c>
      <c r="AQ137" s="443">
        <v>70</v>
      </c>
      <c r="AR137" s="443">
        <v>454</v>
      </c>
      <c r="AS137" s="483">
        <v>474</v>
      </c>
      <c r="AT137" s="483">
        <v>0</v>
      </c>
      <c r="AU137" s="483">
        <v>0</v>
      </c>
      <c r="AV137" s="483">
        <v>55</v>
      </c>
      <c r="AW137" s="443">
        <v>474</v>
      </c>
      <c r="AX137" s="443">
        <v>55</v>
      </c>
      <c r="AY137" s="443">
        <v>0</v>
      </c>
      <c r="AZ137" s="504">
        <v>0</v>
      </c>
      <c r="BA137" s="504">
        <v>0</v>
      </c>
      <c r="BB137" s="444">
        <v>0</v>
      </c>
      <c r="BC137" s="517">
        <v>0</v>
      </c>
      <c r="BD137" s="540">
        <v>10199</v>
      </c>
      <c r="BE137" s="651">
        <v>7715</v>
      </c>
      <c r="BF137" s="540">
        <v>709</v>
      </c>
      <c r="BG137" s="540">
        <v>789</v>
      </c>
    </row>
    <row r="138" spans="1:59" ht="13.5" thickTop="1" x14ac:dyDescent="0.2">
      <c r="A138" s="609" t="s">
        <v>753</v>
      </c>
      <c r="B138" t="s">
        <v>484</v>
      </c>
      <c r="C138" t="s">
        <v>754</v>
      </c>
      <c r="D138" s="439">
        <v>1563</v>
      </c>
      <c r="E138" s="440">
        <v>0</v>
      </c>
      <c r="F138" s="440">
        <v>0</v>
      </c>
      <c r="G138" s="440">
        <v>0</v>
      </c>
      <c r="H138" s="440">
        <v>0</v>
      </c>
      <c r="I138" s="440">
        <v>37240</v>
      </c>
      <c r="J138" s="440">
        <v>37240</v>
      </c>
      <c r="K138" s="440">
        <v>0</v>
      </c>
      <c r="L138" s="440">
        <v>2520</v>
      </c>
      <c r="M138" s="482">
        <v>0</v>
      </c>
      <c r="N138" s="482">
        <v>0</v>
      </c>
      <c r="O138" s="440">
        <v>0</v>
      </c>
      <c r="P138" s="440">
        <v>0</v>
      </c>
      <c r="Q138" s="440">
        <v>2520</v>
      </c>
      <c r="R138" s="440">
        <v>2520</v>
      </c>
      <c r="S138" s="440">
        <v>0</v>
      </c>
      <c r="T138" s="440">
        <v>0</v>
      </c>
      <c r="U138" s="440">
        <v>1330</v>
      </c>
      <c r="V138" s="440">
        <v>1330</v>
      </c>
      <c r="W138" s="440">
        <v>0</v>
      </c>
      <c r="X138" s="440">
        <v>90</v>
      </c>
      <c r="Y138" s="482">
        <v>0</v>
      </c>
      <c r="Z138" s="482">
        <v>0</v>
      </c>
      <c r="AA138" s="440">
        <v>0</v>
      </c>
      <c r="AB138" s="440">
        <v>0</v>
      </c>
      <c r="AC138" s="440">
        <v>90</v>
      </c>
      <c r="AD138" s="440">
        <v>90</v>
      </c>
      <c r="AE138" s="440">
        <v>0</v>
      </c>
      <c r="AF138" s="440">
        <v>0</v>
      </c>
      <c r="AG138" s="440">
        <v>28860</v>
      </c>
      <c r="AH138" s="440">
        <v>13500</v>
      </c>
      <c r="AI138" s="440">
        <v>15360</v>
      </c>
      <c r="AJ138" s="482">
        <v>14740</v>
      </c>
      <c r="AK138" s="482">
        <v>0</v>
      </c>
      <c r="AL138" s="482">
        <v>0</v>
      </c>
      <c r="AM138" s="482">
        <v>0</v>
      </c>
      <c r="AN138" s="440">
        <v>14740</v>
      </c>
      <c r="AO138" s="440">
        <v>0</v>
      </c>
      <c r="AP138" s="440">
        <v>2227</v>
      </c>
      <c r="AQ138" s="440">
        <v>400</v>
      </c>
      <c r="AR138" s="440">
        <v>1827</v>
      </c>
      <c r="AS138" s="482">
        <v>1332</v>
      </c>
      <c r="AT138" s="482">
        <v>0</v>
      </c>
      <c r="AU138" s="482">
        <v>0</v>
      </c>
      <c r="AV138" s="482">
        <v>0</v>
      </c>
      <c r="AW138" s="440">
        <v>1332</v>
      </c>
      <c r="AX138" s="440">
        <v>0</v>
      </c>
      <c r="AY138" s="440">
        <v>0</v>
      </c>
      <c r="AZ138" s="503">
        <v>0</v>
      </c>
      <c r="BA138" s="503">
        <v>0</v>
      </c>
      <c r="BB138" s="441">
        <v>0</v>
      </c>
      <c r="BC138" s="200">
        <v>0</v>
      </c>
      <c r="BD138" s="539">
        <v>27859</v>
      </c>
      <c r="BE138" s="650">
        <v>19945</v>
      </c>
      <c r="BF138" s="650">
        <v>1976</v>
      </c>
      <c r="BG138" s="539">
        <v>1029</v>
      </c>
    </row>
    <row r="139" spans="1:59" ht="13.5" thickTop="1" x14ac:dyDescent="0.2">
      <c r="A139" s="609" t="s">
        <v>755</v>
      </c>
      <c r="B139" t="s">
        <v>484</v>
      </c>
      <c r="C139" t="s">
        <v>756</v>
      </c>
      <c r="D139" s="442">
        <v>1564</v>
      </c>
      <c r="E139" s="443">
        <v>0</v>
      </c>
      <c r="F139" s="443">
        <v>0</v>
      </c>
      <c r="G139" s="443">
        <v>0</v>
      </c>
      <c r="H139" s="443">
        <v>0</v>
      </c>
      <c r="I139" s="443">
        <v>45710</v>
      </c>
      <c r="J139" s="443">
        <v>45710</v>
      </c>
      <c r="K139" s="443">
        <v>0</v>
      </c>
      <c r="L139" s="443">
        <v>3220</v>
      </c>
      <c r="M139" s="483">
        <v>0</v>
      </c>
      <c r="N139" s="483">
        <v>0</v>
      </c>
      <c r="O139" s="443">
        <v>0</v>
      </c>
      <c r="P139" s="443">
        <v>0</v>
      </c>
      <c r="Q139" s="443">
        <v>3220</v>
      </c>
      <c r="R139" s="443">
        <v>3220</v>
      </c>
      <c r="S139" s="443">
        <v>0</v>
      </c>
      <c r="T139" s="443">
        <v>0</v>
      </c>
      <c r="U139" s="443">
        <v>1633</v>
      </c>
      <c r="V139" s="443">
        <v>1306</v>
      </c>
      <c r="W139" s="443">
        <v>327</v>
      </c>
      <c r="X139" s="443">
        <v>115</v>
      </c>
      <c r="Y139" s="483">
        <v>0</v>
      </c>
      <c r="Z139" s="483">
        <v>0</v>
      </c>
      <c r="AA139" s="443">
        <v>0</v>
      </c>
      <c r="AB139" s="443">
        <v>0</v>
      </c>
      <c r="AC139" s="443">
        <v>442</v>
      </c>
      <c r="AD139" s="443">
        <v>115</v>
      </c>
      <c r="AE139" s="443">
        <v>227</v>
      </c>
      <c r="AF139" s="443">
        <v>100</v>
      </c>
      <c r="AG139" s="443">
        <v>47880</v>
      </c>
      <c r="AH139" s="443">
        <v>35000</v>
      </c>
      <c r="AI139" s="443">
        <v>12880</v>
      </c>
      <c r="AJ139" s="483">
        <v>16840</v>
      </c>
      <c r="AK139" s="483">
        <v>0</v>
      </c>
      <c r="AL139" s="483">
        <v>0</v>
      </c>
      <c r="AM139" s="483">
        <v>20420</v>
      </c>
      <c r="AN139" s="443">
        <v>16840</v>
      </c>
      <c r="AO139" s="443">
        <v>20420</v>
      </c>
      <c r="AP139" s="443">
        <v>3612</v>
      </c>
      <c r="AQ139" s="443">
        <v>900</v>
      </c>
      <c r="AR139" s="443">
        <v>2712</v>
      </c>
      <c r="AS139" s="483">
        <v>2155</v>
      </c>
      <c r="AT139" s="483">
        <v>0</v>
      </c>
      <c r="AU139" s="483">
        <v>0</v>
      </c>
      <c r="AV139" s="483">
        <v>992</v>
      </c>
      <c r="AW139" s="443">
        <v>2155</v>
      </c>
      <c r="AX139" s="443">
        <v>992</v>
      </c>
      <c r="AY139" s="443">
        <v>3300</v>
      </c>
      <c r="AZ139" s="504">
        <v>0</v>
      </c>
      <c r="BA139" s="504">
        <v>0</v>
      </c>
      <c r="BB139" s="444">
        <v>2957</v>
      </c>
      <c r="BC139" s="517">
        <v>0</v>
      </c>
      <c r="BD139" s="540">
        <v>40701</v>
      </c>
      <c r="BE139" s="651">
        <v>27285</v>
      </c>
      <c r="BF139" s="651">
        <v>2755</v>
      </c>
      <c r="BG139" s="540">
        <v>570</v>
      </c>
    </row>
    <row r="140" spans="1:59" ht="13.5" thickTop="1" x14ac:dyDescent="0.2">
      <c r="A140" s="609" t="s">
        <v>757</v>
      </c>
      <c r="B140" t="s">
        <v>484</v>
      </c>
      <c r="C140" t="s">
        <v>758</v>
      </c>
      <c r="D140" s="439">
        <v>1571</v>
      </c>
      <c r="E140" s="440">
        <v>0</v>
      </c>
      <c r="F140" s="440">
        <v>0</v>
      </c>
      <c r="G140" s="440">
        <v>0</v>
      </c>
      <c r="H140" s="440">
        <v>0</v>
      </c>
      <c r="I140" s="440">
        <v>51380</v>
      </c>
      <c r="J140" s="440">
        <v>51380</v>
      </c>
      <c r="K140" s="440">
        <v>0</v>
      </c>
      <c r="L140" s="440">
        <v>0</v>
      </c>
      <c r="M140" s="482">
        <v>0</v>
      </c>
      <c r="N140" s="482">
        <v>1190</v>
      </c>
      <c r="O140" s="440">
        <v>0</v>
      </c>
      <c r="P140" s="440">
        <v>0</v>
      </c>
      <c r="Q140" s="440">
        <v>1190</v>
      </c>
      <c r="R140" s="440">
        <v>0</v>
      </c>
      <c r="S140" s="440">
        <v>1190</v>
      </c>
      <c r="T140" s="440">
        <v>0</v>
      </c>
      <c r="U140" s="440">
        <v>1835</v>
      </c>
      <c r="V140" s="440">
        <v>1468</v>
      </c>
      <c r="W140" s="440">
        <v>367</v>
      </c>
      <c r="X140" s="440">
        <v>0</v>
      </c>
      <c r="Y140" s="482">
        <v>0</v>
      </c>
      <c r="Z140" s="482">
        <v>43</v>
      </c>
      <c r="AA140" s="440">
        <v>0</v>
      </c>
      <c r="AB140" s="440">
        <v>0</v>
      </c>
      <c r="AC140" s="440">
        <v>410</v>
      </c>
      <c r="AD140" s="440">
        <v>0</v>
      </c>
      <c r="AE140" s="440">
        <v>410</v>
      </c>
      <c r="AF140" s="440">
        <v>0</v>
      </c>
      <c r="AG140" s="440">
        <v>25290</v>
      </c>
      <c r="AH140" s="440">
        <v>17750</v>
      </c>
      <c r="AI140" s="440">
        <v>7540</v>
      </c>
      <c r="AJ140" s="482">
        <v>21050</v>
      </c>
      <c r="AK140" s="482">
        <v>0</v>
      </c>
      <c r="AL140" s="482">
        <v>0</v>
      </c>
      <c r="AM140" s="482">
        <v>8850</v>
      </c>
      <c r="AN140" s="440">
        <v>21050</v>
      </c>
      <c r="AO140" s="440">
        <v>8850</v>
      </c>
      <c r="AP140" s="440">
        <v>1669</v>
      </c>
      <c r="AQ140" s="440">
        <v>1255</v>
      </c>
      <c r="AR140" s="440">
        <v>414</v>
      </c>
      <c r="AS140" s="482">
        <v>677</v>
      </c>
      <c r="AT140" s="482">
        <v>0</v>
      </c>
      <c r="AU140" s="482">
        <v>0</v>
      </c>
      <c r="AV140" s="482">
        <v>383</v>
      </c>
      <c r="AW140" s="440">
        <v>677</v>
      </c>
      <c r="AX140" s="440">
        <v>383</v>
      </c>
      <c r="AY140" s="440">
        <v>0</v>
      </c>
      <c r="AZ140" s="503">
        <v>0</v>
      </c>
      <c r="BA140" s="503">
        <v>0</v>
      </c>
      <c r="BB140" s="441">
        <v>0</v>
      </c>
      <c r="BC140" s="200">
        <v>0</v>
      </c>
      <c r="BD140" s="539">
        <v>28117</v>
      </c>
      <c r="BE140" s="650">
        <v>24030</v>
      </c>
      <c r="BF140" s="650">
        <v>2188</v>
      </c>
      <c r="BG140" s="539">
        <v>789</v>
      </c>
    </row>
    <row r="141" spans="1:59" ht="13.5" thickTop="1" x14ac:dyDescent="0.2">
      <c r="A141" s="609" t="s">
        <v>759</v>
      </c>
      <c r="B141" t="s">
        <v>484</v>
      </c>
      <c r="C141" t="s">
        <v>760</v>
      </c>
      <c r="D141" s="442">
        <v>1575</v>
      </c>
      <c r="E141" s="443">
        <v>0</v>
      </c>
      <c r="F141" s="443">
        <v>0</v>
      </c>
      <c r="G141" s="443">
        <v>0</v>
      </c>
      <c r="H141" s="443">
        <v>0</v>
      </c>
      <c r="I141" s="443">
        <v>30660</v>
      </c>
      <c r="J141" s="443">
        <v>30660</v>
      </c>
      <c r="K141" s="443">
        <v>0</v>
      </c>
      <c r="L141" s="443">
        <v>490</v>
      </c>
      <c r="M141" s="483">
        <v>0</v>
      </c>
      <c r="N141" s="483">
        <v>2520</v>
      </c>
      <c r="O141" s="443">
        <v>0</v>
      </c>
      <c r="P141" s="443">
        <v>0</v>
      </c>
      <c r="Q141" s="443">
        <v>3010</v>
      </c>
      <c r="R141" s="443">
        <v>490</v>
      </c>
      <c r="S141" s="443">
        <v>2520</v>
      </c>
      <c r="T141" s="443">
        <v>0</v>
      </c>
      <c r="U141" s="443">
        <v>1095</v>
      </c>
      <c r="V141" s="443">
        <v>1095</v>
      </c>
      <c r="W141" s="443">
        <v>0</v>
      </c>
      <c r="X141" s="443">
        <v>18</v>
      </c>
      <c r="Y141" s="483">
        <v>0</v>
      </c>
      <c r="Z141" s="483">
        <v>90</v>
      </c>
      <c r="AA141" s="443">
        <v>0</v>
      </c>
      <c r="AB141" s="443">
        <v>0</v>
      </c>
      <c r="AC141" s="443">
        <v>96</v>
      </c>
      <c r="AD141" s="443">
        <v>0</v>
      </c>
      <c r="AE141" s="443">
        <v>96</v>
      </c>
      <c r="AF141" s="443">
        <v>0</v>
      </c>
      <c r="AG141" s="443">
        <v>16410</v>
      </c>
      <c r="AH141" s="443">
        <v>16410</v>
      </c>
      <c r="AI141" s="443">
        <v>0</v>
      </c>
      <c r="AJ141" s="483">
        <v>7950</v>
      </c>
      <c r="AK141" s="483">
        <v>0</v>
      </c>
      <c r="AL141" s="483">
        <v>0</v>
      </c>
      <c r="AM141" s="483">
        <v>10050</v>
      </c>
      <c r="AN141" s="443">
        <v>7950</v>
      </c>
      <c r="AO141" s="443">
        <v>10050</v>
      </c>
      <c r="AP141" s="443">
        <v>1102</v>
      </c>
      <c r="AQ141" s="443">
        <v>450</v>
      </c>
      <c r="AR141" s="443">
        <v>652</v>
      </c>
      <c r="AS141" s="483">
        <v>865</v>
      </c>
      <c r="AT141" s="483">
        <v>0</v>
      </c>
      <c r="AU141" s="483">
        <v>0</v>
      </c>
      <c r="AV141" s="483">
        <v>302</v>
      </c>
      <c r="AW141" s="443">
        <v>865</v>
      </c>
      <c r="AX141" s="443">
        <v>302</v>
      </c>
      <c r="AY141" s="443">
        <v>0</v>
      </c>
      <c r="AZ141" s="504">
        <v>0</v>
      </c>
      <c r="BA141" s="504">
        <v>0</v>
      </c>
      <c r="BB141" s="444">
        <v>0</v>
      </c>
      <c r="BC141" s="517">
        <v>0</v>
      </c>
      <c r="BD141" s="540">
        <v>19834</v>
      </c>
      <c r="BE141" s="651">
        <v>15365</v>
      </c>
      <c r="BF141" s="651">
        <v>1402</v>
      </c>
      <c r="BG141" s="540">
        <v>789</v>
      </c>
    </row>
    <row r="142" spans="1:59" ht="13.5" thickTop="1" x14ac:dyDescent="0.2">
      <c r="A142" s="609" t="s">
        <v>761</v>
      </c>
      <c r="B142" t="s">
        <v>484</v>
      </c>
      <c r="C142" t="s">
        <v>762</v>
      </c>
      <c r="D142" s="439">
        <v>1578</v>
      </c>
      <c r="E142" s="440">
        <v>51976</v>
      </c>
      <c r="F142" s="440">
        <v>0</v>
      </c>
      <c r="G142" s="440">
        <v>51976</v>
      </c>
      <c r="H142" s="440">
        <v>0</v>
      </c>
      <c r="I142" s="440">
        <v>236600</v>
      </c>
      <c r="J142" s="440">
        <v>236600</v>
      </c>
      <c r="K142" s="440">
        <v>0</v>
      </c>
      <c r="L142" s="440">
        <v>2450</v>
      </c>
      <c r="M142" s="482">
        <v>0</v>
      </c>
      <c r="N142" s="482">
        <v>0</v>
      </c>
      <c r="O142" s="440">
        <v>0</v>
      </c>
      <c r="P142" s="440">
        <v>0</v>
      </c>
      <c r="Q142" s="440">
        <v>2450</v>
      </c>
      <c r="R142" s="440">
        <v>2450</v>
      </c>
      <c r="S142" s="440">
        <v>0</v>
      </c>
      <c r="T142" s="440">
        <v>0</v>
      </c>
      <c r="U142" s="440">
        <v>8450</v>
      </c>
      <c r="V142" s="440">
        <v>8450</v>
      </c>
      <c r="W142" s="440">
        <v>0</v>
      </c>
      <c r="X142" s="440">
        <v>88</v>
      </c>
      <c r="Y142" s="482">
        <v>0</v>
      </c>
      <c r="Z142" s="482">
        <v>0</v>
      </c>
      <c r="AA142" s="440">
        <v>0</v>
      </c>
      <c r="AB142" s="440">
        <v>0</v>
      </c>
      <c r="AC142" s="440">
        <v>88</v>
      </c>
      <c r="AD142" s="440">
        <v>0</v>
      </c>
      <c r="AE142" s="440">
        <v>0</v>
      </c>
      <c r="AF142" s="440">
        <v>88</v>
      </c>
      <c r="AG142" s="440">
        <v>122140</v>
      </c>
      <c r="AH142" s="440">
        <v>106000</v>
      </c>
      <c r="AI142" s="440">
        <v>16140</v>
      </c>
      <c r="AJ142" s="482">
        <v>50740</v>
      </c>
      <c r="AK142" s="482">
        <v>0</v>
      </c>
      <c r="AL142" s="482">
        <v>0</v>
      </c>
      <c r="AM142" s="482">
        <v>49200</v>
      </c>
      <c r="AN142" s="440">
        <v>50740</v>
      </c>
      <c r="AO142" s="440">
        <v>49200</v>
      </c>
      <c r="AP142" s="440">
        <v>7749</v>
      </c>
      <c r="AQ142" s="440">
        <v>3050</v>
      </c>
      <c r="AR142" s="440">
        <v>4699</v>
      </c>
      <c r="AS142" s="482">
        <v>5675</v>
      </c>
      <c r="AT142" s="482">
        <v>122</v>
      </c>
      <c r="AU142" s="482">
        <v>0</v>
      </c>
      <c r="AV142" s="482">
        <v>999</v>
      </c>
      <c r="AW142" s="440">
        <v>5797</v>
      </c>
      <c r="AX142" s="440">
        <v>0</v>
      </c>
      <c r="AY142" s="440">
        <v>0</v>
      </c>
      <c r="AZ142" s="503">
        <v>0</v>
      </c>
      <c r="BA142" s="503">
        <v>0</v>
      </c>
      <c r="BB142" s="441">
        <v>0</v>
      </c>
      <c r="BC142" s="200">
        <v>0</v>
      </c>
      <c r="BD142" s="539">
        <v>67902</v>
      </c>
      <c r="BE142" s="650">
        <v>104625</v>
      </c>
      <c r="BF142" s="650">
        <v>9642</v>
      </c>
      <c r="BG142" s="539">
        <v>1509</v>
      </c>
    </row>
    <row r="143" spans="1:59" ht="13.5" thickTop="1" x14ac:dyDescent="0.2">
      <c r="A143" s="609" t="s">
        <v>763</v>
      </c>
      <c r="B143" t="s">
        <v>484</v>
      </c>
      <c r="C143" t="s">
        <v>764</v>
      </c>
      <c r="D143" s="442">
        <v>1581</v>
      </c>
      <c r="E143" s="443">
        <v>0</v>
      </c>
      <c r="F143" s="443">
        <v>0</v>
      </c>
      <c r="G143" s="443">
        <v>0</v>
      </c>
      <c r="H143" s="443">
        <v>0</v>
      </c>
      <c r="I143" s="443">
        <v>36610</v>
      </c>
      <c r="J143" s="443">
        <v>36610</v>
      </c>
      <c r="K143" s="443">
        <v>0</v>
      </c>
      <c r="L143" s="443">
        <v>0</v>
      </c>
      <c r="M143" s="483">
        <v>420</v>
      </c>
      <c r="N143" s="483">
        <v>0</v>
      </c>
      <c r="O143" s="443">
        <v>0</v>
      </c>
      <c r="P143" s="443">
        <v>0</v>
      </c>
      <c r="Q143" s="443">
        <v>420</v>
      </c>
      <c r="R143" s="443">
        <v>0</v>
      </c>
      <c r="S143" s="443">
        <v>420</v>
      </c>
      <c r="T143" s="443">
        <v>0</v>
      </c>
      <c r="U143" s="443">
        <v>1308</v>
      </c>
      <c r="V143" s="443">
        <v>1308</v>
      </c>
      <c r="W143" s="443">
        <v>0</v>
      </c>
      <c r="X143" s="443">
        <v>0</v>
      </c>
      <c r="Y143" s="483">
        <v>0</v>
      </c>
      <c r="Z143" s="483">
        <v>0</v>
      </c>
      <c r="AA143" s="443">
        <v>0</v>
      </c>
      <c r="AB143" s="443">
        <v>0</v>
      </c>
      <c r="AC143" s="443">
        <v>0</v>
      </c>
      <c r="AD143" s="443">
        <v>0</v>
      </c>
      <c r="AE143" s="443">
        <v>0</v>
      </c>
      <c r="AF143" s="443">
        <v>0</v>
      </c>
      <c r="AG143" s="443">
        <v>32690</v>
      </c>
      <c r="AH143" s="443">
        <v>18400</v>
      </c>
      <c r="AI143" s="443">
        <v>14290</v>
      </c>
      <c r="AJ143" s="483">
        <v>21110</v>
      </c>
      <c r="AK143" s="483">
        <v>2050</v>
      </c>
      <c r="AL143" s="483">
        <v>0</v>
      </c>
      <c r="AM143" s="483">
        <v>12630</v>
      </c>
      <c r="AN143" s="443">
        <v>23160</v>
      </c>
      <c r="AO143" s="443">
        <v>12630</v>
      </c>
      <c r="AP143" s="443">
        <v>2219</v>
      </c>
      <c r="AQ143" s="443">
        <v>2219</v>
      </c>
      <c r="AR143" s="443">
        <v>0</v>
      </c>
      <c r="AS143" s="483">
        <v>0</v>
      </c>
      <c r="AT143" s="483">
        <v>0</v>
      </c>
      <c r="AU143" s="483">
        <v>0</v>
      </c>
      <c r="AV143" s="483">
        <v>309</v>
      </c>
      <c r="AW143" s="443">
        <v>0</v>
      </c>
      <c r="AX143" s="443">
        <v>309</v>
      </c>
      <c r="AY143" s="443">
        <v>0</v>
      </c>
      <c r="AZ143" s="504">
        <v>0</v>
      </c>
      <c r="BA143" s="504">
        <v>0</v>
      </c>
      <c r="BB143" s="444">
        <v>0</v>
      </c>
      <c r="BC143" s="517">
        <v>0</v>
      </c>
      <c r="BD143" s="540">
        <v>25050</v>
      </c>
      <c r="BE143" s="651">
        <v>18360</v>
      </c>
      <c r="BF143" s="651">
        <v>1816</v>
      </c>
      <c r="BG143" s="540">
        <v>789</v>
      </c>
    </row>
    <row r="144" spans="1:59" ht="13.5" thickTop="1" x14ac:dyDescent="0.2">
      <c r="A144" s="609" t="s">
        <v>765</v>
      </c>
      <c r="B144" t="s">
        <v>484</v>
      </c>
      <c r="C144" t="s">
        <v>766</v>
      </c>
      <c r="D144" s="439">
        <v>1584</v>
      </c>
      <c r="E144" s="440">
        <v>0</v>
      </c>
      <c r="F144" s="440">
        <v>0</v>
      </c>
      <c r="G144" s="440">
        <v>0</v>
      </c>
      <c r="H144" s="440">
        <v>0</v>
      </c>
      <c r="I144" s="440">
        <v>113960</v>
      </c>
      <c r="J144" s="440">
        <v>113960</v>
      </c>
      <c r="K144" s="440">
        <v>0</v>
      </c>
      <c r="L144" s="440">
        <v>7210</v>
      </c>
      <c r="M144" s="482">
        <v>0</v>
      </c>
      <c r="N144" s="482">
        <v>1400</v>
      </c>
      <c r="O144" s="440">
        <v>70</v>
      </c>
      <c r="P144" s="440">
        <v>0</v>
      </c>
      <c r="Q144" s="440">
        <v>8680</v>
      </c>
      <c r="R144" s="440">
        <v>7210</v>
      </c>
      <c r="S144" s="440">
        <v>1400</v>
      </c>
      <c r="T144" s="440">
        <v>70</v>
      </c>
      <c r="U144" s="440">
        <v>4070</v>
      </c>
      <c r="V144" s="440">
        <v>2974</v>
      </c>
      <c r="W144" s="440">
        <v>1096</v>
      </c>
      <c r="X144" s="440">
        <v>258</v>
      </c>
      <c r="Y144" s="482">
        <v>0</v>
      </c>
      <c r="Z144" s="482">
        <v>50</v>
      </c>
      <c r="AA144" s="440">
        <v>2</v>
      </c>
      <c r="AB144" s="440">
        <v>0</v>
      </c>
      <c r="AC144" s="440">
        <v>28</v>
      </c>
      <c r="AD144" s="440">
        <v>28</v>
      </c>
      <c r="AE144" s="440">
        <v>0</v>
      </c>
      <c r="AF144" s="440">
        <v>0</v>
      </c>
      <c r="AG144" s="440">
        <v>58370</v>
      </c>
      <c r="AH144" s="440">
        <v>39000</v>
      </c>
      <c r="AI144" s="440">
        <v>19370</v>
      </c>
      <c r="AJ144" s="482">
        <v>42840</v>
      </c>
      <c r="AK144" s="482">
        <v>0</v>
      </c>
      <c r="AL144" s="482">
        <v>0</v>
      </c>
      <c r="AM144" s="482">
        <v>25060</v>
      </c>
      <c r="AN144" s="440">
        <v>42840</v>
      </c>
      <c r="AO144" s="440">
        <v>25060</v>
      </c>
      <c r="AP144" s="440">
        <v>3931</v>
      </c>
      <c r="AQ144" s="440">
        <v>1474</v>
      </c>
      <c r="AR144" s="440">
        <v>2457</v>
      </c>
      <c r="AS144" s="482">
        <v>2899</v>
      </c>
      <c r="AT144" s="482">
        <v>0</v>
      </c>
      <c r="AU144" s="482">
        <v>0</v>
      </c>
      <c r="AV144" s="482">
        <v>1035</v>
      </c>
      <c r="AW144" s="440">
        <v>1917</v>
      </c>
      <c r="AX144" s="440">
        <v>583</v>
      </c>
      <c r="AY144" s="440">
        <v>0</v>
      </c>
      <c r="AZ144" s="503">
        <v>0</v>
      </c>
      <c r="BA144" s="503">
        <v>0</v>
      </c>
      <c r="BB144" s="441">
        <v>0</v>
      </c>
      <c r="BC144" s="200">
        <v>0</v>
      </c>
      <c r="BD144" s="539">
        <v>47192</v>
      </c>
      <c r="BE144" s="650">
        <v>54475</v>
      </c>
      <c r="BF144" s="650">
        <v>5015</v>
      </c>
      <c r="BG144" s="539">
        <v>1269</v>
      </c>
    </row>
    <row r="145" spans="1:59" ht="13.5" thickTop="1" x14ac:dyDescent="0.2">
      <c r="A145" s="609" t="s">
        <v>767</v>
      </c>
      <c r="B145" t="s">
        <v>484</v>
      </c>
      <c r="C145" t="s">
        <v>768</v>
      </c>
      <c r="D145" s="442">
        <v>1585</v>
      </c>
      <c r="E145" s="443">
        <v>16000</v>
      </c>
      <c r="F145" s="443">
        <v>0</v>
      </c>
      <c r="G145" s="443">
        <v>16000</v>
      </c>
      <c r="H145" s="443">
        <v>0</v>
      </c>
      <c r="I145" s="443">
        <v>64232</v>
      </c>
      <c r="J145" s="443">
        <v>64232</v>
      </c>
      <c r="K145" s="443">
        <v>0</v>
      </c>
      <c r="L145" s="443">
        <v>22708</v>
      </c>
      <c r="M145" s="483">
        <v>0</v>
      </c>
      <c r="N145" s="483">
        <v>210</v>
      </c>
      <c r="O145" s="443">
        <v>0</v>
      </c>
      <c r="P145" s="443">
        <v>0</v>
      </c>
      <c r="Q145" s="443">
        <v>22918</v>
      </c>
      <c r="R145" s="443">
        <v>22708</v>
      </c>
      <c r="S145" s="443">
        <v>210</v>
      </c>
      <c r="T145" s="443">
        <v>0</v>
      </c>
      <c r="U145" s="443">
        <v>2294</v>
      </c>
      <c r="V145" s="443">
        <v>2036</v>
      </c>
      <c r="W145" s="443">
        <v>258</v>
      </c>
      <c r="X145" s="443">
        <v>811</v>
      </c>
      <c r="Y145" s="483">
        <v>0</v>
      </c>
      <c r="Z145" s="483">
        <v>8</v>
      </c>
      <c r="AA145" s="443">
        <v>0</v>
      </c>
      <c r="AB145" s="443">
        <v>0</v>
      </c>
      <c r="AC145" s="443">
        <v>617</v>
      </c>
      <c r="AD145" s="443">
        <v>0</v>
      </c>
      <c r="AE145" s="443">
        <v>617</v>
      </c>
      <c r="AF145" s="443">
        <v>0</v>
      </c>
      <c r="AG145" s="443">
        <v>52580</v>
      </c>
      <c r="AH145" s="443">
        <v>34000</v>
      </c>
      <c r="AI145" s="443">
        <v>18580</v>
      </c>
      <c r="AJ145" s="483">
        <v>40330</v>
      </c>
      <c r="AK145" s="483">
        <v>0</v>
      </c>
      <c r="AL145" s="483">
        <v>0</v>
      </c>
      <c r="AM145" s="483">
        <v>21370</v>
      </c>
      <c r="AN145" s="443">
        <v>40330</v>
      </c>
      <c r="AO145" s="443">
        <v>21370</v>
      </c>
      <c r="AP145" s="443">
        <v>3643</v>
      </c>
      <c r="AQ145" s="443">
        <v>846</v>
      </c>
      <c r="AR145" s="443">
        <v>2797</v>
      </c>
      <c r="AS145" s="483">
        <v>2990</v>
      </c>
      <c r="AT145" s="483">
        <v>0</v>
      </c>
      <c r="AU145" s="483">
        <v>0</v>
      </c>
      <c r="AV145" s="483">
        <v>634</v>
      </c>
      <c r="AW145" s="443">
        <v>2442</v>
      </c>
      <c r="AX145" s="443">
        <v>1182</v>
      </c>
      <c r="AY145" s="443">
        <v>0</v>
      </c>
      <c r="AZ145" s="504">
        <v>0</v>
      </c>
      <c r="BA145" s="504">
        <v>0</v>
      </c>
      <c r="BB145" s="444">
        <v>0</v>
      </c>
      <c r="BC145" s="517">
        <v>0</v>
      </c>
      <c r="BD145" s="540">
        <v>33865</v>
      </c>
      <c r="BE145" s="651">
        <v>41335</v>
      </c>
      <c r="BF145" s="651">
        <v>3889</v>
      </c>
      <c r="BG145" s="540">
        <v>1029</v>
      </c>
    </row>
    <row r="146" spans="1:59" ht="13.5" thickTop="1" x14ac:dyDescent="0.2">
      <c r="A146" s="609" t="s">
        <v>769</v>
      </c>
      <c r="B146" t="s">
        <v>484</v>
      </c>
      <c r="C146" t="s">
        <v>770</v>
      </c>
      <c r="D146" s="439">
        <v>1586</v>
      </c>
      <c r="E146" s="440">
        <v>15409</v>
      </c>
      <c r="F146" s="440">
        <v>0</v>
      </c>
      <c r="G146" s="440">
        <v>0</v>
      </c>
      <c r="H146" s="440">
        <v>15409</v>
      </c>
      <c r="I146" s="440">
        <v>64008</v>
      </c>
      <c r="J146" s="440">
        <v>64008</v>
      </c>
      <c r="K146" s="440">
        <v>0</v>
      </c>
      <c r="L146" s="440">
        <v>15582</v>
      </c>
      <c r="M146" s="482">
        <v>0</v>
      </c>
      <c r="N146" s="482">
        <v>0</v>
      </c>
      <c r="O146" s="440">
        <v>0</v>
      </c>
      <c r="P146" s="440">
        <v>0</v>
      </c>
      <c r="Q146" s="440">
        <v>15582</v>
      </c>
      <c r="R146" s="440">
        <v>15582</v>
      </c>
      <c r="S146" s="440">
        <v>0</v>
      </c>
      <c r="T146" s="440">
        <v>0</v>
      </c>
      <c r="U146" s="440">
        <v>2286</v>
      </c>
      <c r="V146" s="440">
        <v>939</v>
      </c>
      <c r="W146" s="440">
        <v>1347</v>
      </c>
      <c r="X146" s="440">
        <v>557</v>
      </c>
      <c r="Y146" s="482">
        <v>0</v>
      </c>
      <c r="Z146" s="482">
        <v>0</v>
      </c>
      <c r="AA146" s="440">
        <v>0</v>
      </c>
      <c r="AB146" s="440">
        <v>0</v>
      </c>
      <c r="AC146" s="440">
        <v>0</v>
      </c>
      <c r="AD146" s="440">
        <v>0</v>
      </c>
      <c r="AE146" s="440">
        <v>0</v>
      </c>
      <c r="AF146" s="440">
        <v>0</v>
      </c>
      <c r="AG146" s="440">
        <v>55520</v>
      </c>
      <c r="AH146" s="440">
        <v>31000</v>
      </c>
      <c r="AI146" s="440">
        <v>24520</v>
      </c>
      <c r="AJ146" s="482">
        <v>45170</v>
      </c>
      <c r="AK146" s="482">
        <v>0</v>
      </c>
      <c r="AL146" s="482">
        <v>0</v>
      </c>
      <c r="AM146" s="482">
        <v>0</v>
      </c>
      <c r="AN146" s="440">
        <v>45170</v>
      </c>
      <c r="AO146" s="440">
        <v>0</v>
      </c>
      <c r="AP146" s="440">
        <v>3878</v>
      </c>
      <c r="AQ146" s="440">
        <v>782</v>
      </c>
      <c r="AR146" s="440">
        <v>3096</v>
      </c>
      <c r="AS146" s="482">
        <v>3487</v>
      </c>
      <c r="AT146" s="482">
        <v>0</v>
      </c>
      <c r="AU146" s="482">
        <v>0</v>
      </c>
      <c r="AV146" s="482">
        <v>0</v>
      </c>
      <c r="AW146" s="440">
        <v>0</v>
      </c>
      <c r="AX146" s="440">
        <v>3310</v>
      </c>
      <c r="AY146" s="440">
        <v>0</v>
      </c>
      <c r="AZ146" s="503">
        <v>0</v>
      </c>
      <c r="BA146" s="503">
        <v>0</v>
      </c>
      <c r="BB146" s="441">
        <v>0</v>
      </c>
      <c r="BC146" s="200">
        <v>0</v>
      </c>
      <c r="BD146" s="539">
        <v>45073</v>
      </c>
      <c r="BE146" s="650">
        <v>38620</v>
      </c>
      <c r="BF146" s="650">
        <v>3695</v>
      </c>
      <c r="BG146" s="539">
        <v>1029</v>
      </c>
    </row>
    <row r="147" spans="1:59" ht="13.5" thickTop="1" x14ac:dyDescent="0.2">
      <c r="A147" s="609" t="s">
        <v>771</v>
      </c>
      <c r="B147" t="s">
        <v>484</v>
      </c>
      <c r="C147" t="s">
        <v>772</v>
      </c>
      <c r="D147" s="442">
        <v>1601</v>
      </c>
      <c r="E147" s="443">
        <v>0</v>
      </c>
      <c r="F147" s="443">
        <v>0</v>
      </c>
      <c r="G147" s="443">
        <v>0</v>
      </c>
      <c r="H147" s="443">
        <v>0</v>
      </c>
      <c r="I147" s="443">
        <v>128240</v>
      </c>
      <c r="J147" s="443">
        <v>128240</v>
      </c>
      <c r="K147" s="443">
        <v>0</v>
      </c>
      <c r="L147" s="443">
        <v>2730</v>
      </c>
      <c r="M147" s="483">
        <v>0</v>
      </c>
      <c r="N147" s="483">
        <v>0</v>
      </c>
      <c r="O147" s="443">
        <v>0</v>
      </c>
      <c r="P147" s="443">
        <v>0</v>
      </c>
      <c r="Q147" s="443">
        <v>2730</v>
      </c>
      <c r="R147" s="443">
        <v>2730</v>
      </c>
      <c r="S147" s="443">
        <v>0</v>
      </c>
      <c r="T147" s="443">
        <v>0</v>
      </c>
      <c r="U147" s="443">
        <v>4580</v>
      </c>
      <c r="V147" s="443">
        <v>2654</v>
      </c>
      <c r="W147" s="443">
        <v>1926</v>
      </c>
      <c r="X147" s="443">
        <v>98</v>
      </c>
      <c r="Y147" s="483">
        <v>0</v>
      </c>
      <c r="Z147" s="483">
        <v>0</v>
      </c>
      <c r="AA147" s="443">
        <v>0</v>
      </c>
      <c r="AB147" s="443">
        <v>0</v>
      </c>
      <c r="AC147" s="443">
        <v>0</v>
      </c>
      <c r="AD147" s="443">
        <v>0</v>
      </c>
      <c r="AE147" s="443">
        <v>0</v>
      </c>
      <c r="AF147" s="443">
        <v>0</v>
      </c>
      <c r="AG147" s="443">
        <v>80990</v>
      </c>
      <c r="AH147" s="443">
        <v>42500</v>
      </c>
      <c r="AI147" s="443">
        <v>38490</v>
      </c>
      <c r="AJ147" s="483">
        <v>56080</v>
      </c>
      <c r="AK147" s="483">
        <v>0</v>
      </c>
      <c r="AL147" s="483">
        <v>0</v>
      </c>
      <c r="AM147" s="483">
        <v>27090</v>
      </c>
      <c r="AN147" s="443">
        <v>56080</v>
      </c>
      <c r="AO147" s="443">
        <v>27090</v>
      </c>
      <c r="AP147" s="443">
        <v>5846</v>
      </c>
      <c r="AQ147" s="443">
        <v>2518</v>
      </c>
      <c r="AR147" s="443">
        <v>3328</v>
      </c>
      <c r="AS147" s="483">
        <v>2765</v>
      </c>
      <c r="AT147" s="483">
        <v>0</v>
      </c>
      <c r="AU147" s="483">
        <v>0</v>
      </c>
      <c r="AV147" s="483">
        <v>1373</v>
      </c>
      <c r="AW147" s="443">
        <v>2765</v>
      </c>
      <c r="AX147" s="443">
        <v>695</v>
      </c>
      <c r="AY147" s="443">
        <v>0</v>
      </c>
      <c r="AZ147" s="504">
        <v>0</v>
      </c>
      <c r="BA147" s="504">
        <v>0</v>
      </c>
      <c r="BB147" s="444">
        <v>0</v>
      </c>
      <c r="BC147" s="517">
        <v>0</v>
      </c>
      <c r="BD147" s="540">
        <v>58287</v>
      </c>
      <c r="BE147" s="651">
        <v>62170</v>
      </c>
      <c r="BF147" s="651">
        <v>5951</v>
      </c>
      <c r="BG147" s="540">
        <v>1269</v>
      </c>
    </row>
    <row r="148" spans="1:59" ht="13.5" thickTop="1" x14ac:dyDescent="0.2">
      <c r="A148" s="609" t="s">
        <v>773</v>
      </c>
      <c r="B148" t="s">
        <v>484</v>
      </c>
      <c r="C148" t="s">
        <v>774</v>
      </c>
      <c r="D148" s="439">
        <v>1602</v>
      </c>
      <c r="E148" s="440">
        <v>0</v>
      </c>
      <c r="F148" s="440">
        <v>0</v>
      </c>
      <c r="G148" s="440">
        <v>0</v>
      </c>
      <c r="H148" s="440">
        <v>0</v>
      </c>
      <c r="I148" s="440">
        <v>42560</v>
      </c>
      <c r="J148" s="440">
        <v>42560</v>
      </c>
      <c r="K148" s="440">
        <v>0</v>
      </c>
      <c r="L148" s="440">
        <v>6090</v>
      </c>
      <c r="M148" s="482">
        <v>0</v>
      </c>
      <c r="N148" s="482">
        <v>0</v>
      </c>
      <c r="O148" s="440">
        <v>0</v>
      </c>
      <c r="P148" s="440">
        <v>0</v>
      </c>
      <c r="Q148" s="440">
        <v>6090</v>
      </c>
      <c r="R148" s="440">
        <v>6090</v>
      </c>
      <c r="S148" s="440">
        <v>0</v>
      </c>
      <c r="T148" s="440">
        <v>0</v>
      </c>
      <c r="U148" s="440">
        <v>1520</v>
      </c>
      <c r="V148" s="440">
        <v>1216</v>
      </c>
      <c r="W148" s="440">
        <v>304</v>
      </c>
      <c r="X148" s="440">
        <v>218</v>
      </c>
      <c r="Y148" s="482">
        <v>0</v>
      </c>
      <c r="Z148" s="482">
        <v>0</v>
      </c>
      <c r="AA148" s="440">
        <v>0</v>
      </c>
      <c r="AB148" s="440">
        <v>0</v>
      </c>
      <c r="AC148" s="440">
        <v>522</v>
      </c>
      <c r="AD148" s="440">
        <v>522</v>
      </c>
      <c r="AE148" s="440">
        <v>0</v>
      </c>
      <c r="AF148" s="440">
        <v>0</v>
      </c>
      <c r="AG148" s="440">
        <v>31720</v>
      </c>
      <c r="AH148" s="440">
        <v>18500</v>
      </c>
      <c r="AI148" s="440">
        <v>13220</v>
      </c>
      <c r="AJ148" s="482">
        <v>24610</v>
      </c>
      <c r="AK148" s="482">
        <v>0</v>
      </c>
      <c r="AL148" s="482">
        <v>0</v>
      </c>
      <c r="AM148" s="482">
        <v>4620</v>
      </c>
      <c r="AN148" s="440">
        <v>24610</v>
      </c>
      <c r="AO148" s="440">
        <v>4620</v>
      </c>
      <c r="AP148" s="440">
        <v>2324</v>
      </c>
      <c r="AQ148" s="440">
        <v>602</v>
      </c>
      <c r="AR148" s="440">
        <v>1722</v>
      </c>
      <c r="AS148" s="482">
        <v>1700</v>
      </c>
      <c r="AT148" s="482">
        <v>0</v>
      </c>
      <c r="AU148" s="482">
        <v>0</v>
      </c>
      <c r="AV148" s="482">
        <v>0</v>
      </c>
      <c r="AW148" s="440">
        <v>1700</v>
      </c>
      <c r="AX148" s="440">
        <v>0</v>
      </c>
      <c r="AY148" s="440">
        <v>0</v>
      </c>
      <c r="AZ148" s="503">
        <v>0</v>
      </c>
      <c r="BA148" s="503">
        <v>0</v>
      </c>
      <c r="BB148" s="441">
        <v>0</v>
      </c>
      <c r="BC148" s="200">
        <v>0</v>
      </c>
      <c r="BD148" s="539">
        <v>32808</v>
      </c>
      <c r="BE148" s="650">
        <v>23595</v>
      </c>
      <c r="BF148" s="650">
        <v>2261</v>
      </c>
      <c r="BG148" s="539">
        <v>1029</v>
      </c>
    </row>
    <row r="149" spans="1:59" ht="13.5" thickTop="1" x14ac:dyDescent="0.2">
      <c r="A149" s="609" t="s">
        <v>775</v>
      </c>
      <c r="B149" t="s">
        <v>484</v>
      </c>
      <c r="C149" t="s">
        <v>776</v>
      </c>
      <c r="D149" s="442">
        <v>1604</v>
      </c>
      <c r="E149" s="443">
        <v>26897</v>
      </c>
      <c r="F149" s="443">
        <v>0</v>
      </c>
      <c r="G149" s="443">
        <v>26897</v>
      </c>
      <c r="H149" s="443">
        <v>0</v>
      </c>
      <c r="I149" s="443">
        <v>55930</v>
      </c>
      <c r="J149" s="443">
        <v>55930</v>
      </c>
      <c r="K149" s="443">
        <v>0</v>
      </c>
      <c r="L149" s="443">
        <v>0</v>
      </c>
      <c r="M149" s="483">
        <v>0</v>
      </c>
      <c r="N149" s="483">
        <v>3360</v>
      </c>
      <c r="O149" s="443">
        <v>0</v>
      </c>
      <c r="P149" s="443">
        <v>0</v>
      </c>
      <c r="Q149" s="443">
        <v>3360</v>
      </c>
      <c r="R149" s="443">
        <v>0</v>
      </c>
      <c r="S149" s="443">
        <v>3360</v>
      </c>
      <c r="T149" s="443">
        <v>0</v>
      </c>
      <c r="U149" s="443">
        <v>1998</v>
      </c>
      <c r="V149" s="443">
        <v>1226</v>
      </c>
      <c r="W149" s="443">
        <v>772</v>
      </c>
      <c r="X149" s="443">
        <v>0</v>
      </c>
      <c r="Y149" s="483">
        <v>0</v>
      </c>
      <c r="Z149" s="483">
        <v>120</v>
      </c>
      <c r="AA149" s="443">
        <v>0</v>
      </c>
      <c r="AB149" s="443">
        <v>0</v>
      </c>
      <c r="AC149" s="443">
        <v>892</v>
      </c>
      <c r="AD149" s="443">
        <v>0</v>
      </c>
      <c r="AE149" s="443">
        <v>623</v>
      </c>
      <c r="AF149" s="443">
        <v>269</v>
      </c>
      <c r="AG149" s="443">
        <v>37150</v>
      </c>
      <c r="AH149" s="443">
        <v>34800</v>
      </c>
      <c r="AI149" s="443">
        <v>2350</v>
      </c>
      <c r="AJ149" s="483">
        <v>1330</v>
      </c>
      <c r="AK149" s="483">
        <v>0</v>
      </c>
      <c r="AL149" s="483">
        <v>0</v>
      </c>
      <c r="AM149" s="483">
        <v>19520</v>
      </c>
      <c r="AN149" s="443">
        <v>1330</v>
      </c>
      <c r="AO149" s="443">
        <v>19520</v>
      </c>
      <c r="AP149" s="443">
        <v>2690</v>
      </c>
      <c r="AQ149" s="443">
        <v>224</v>
      </c>
      <c r="AR149" s="443">
        <v>2466</v>
      </c>
      <c r="AS149" s="483">
        <v>2036</v>
      </c>
      <c r="AT149" s="483">
        <v>0</v>
      </c>
      <c r="AU149" s="483">
        <v>0</v>
      </c>
      <c r="AV149" s="483">
        <v>320</v>
      </c>
      <c r="AW149" s="443">
        <v>2036</v>
      </c>
      <c r="AX149" s="443">
        <v>320</v>
      </c>
      <c r="AY149" s="443">
        <v>0</v>
      </c>
      <c r="AZ149" s="504">
        <v>0</v>
      </c>
      <c r="BA149" s="504">
        <v>0</v>
      </c>
      <c r="BB149" s="444">
        <v>0</v>
      </c>
      <c r="BC149" s="517">
        <v>0</v>
      </c>
      <c r="BD149" s="540">
        <v>33624</v>
      </c>
      <c r="BE149" s="651">
        <v>28395</v>
      </c>
      <c r="BF149" s="651">
        <v>2709</v>
      </c>
      <c r="BG149" s="540">
        <v>1029</v>
      </c>
    </row>
    <row r="150" spans="1:59" ht="13.5" thickTop="1" x14ac:dyDescent="0.2">
      <c r="A150" s="609" t="s">
        <v>777</v>
      </c>
      <c r="B150" t="s">
        <v>484</v>
      </c>
      <c r="C150" t="s">
        <v>778</v>
      </c>
      <c r="D150" s="439">
        <v>1607</v>
      </c>
      <c r="E150" s="440">
        <v>0</v>
      </c>
      <c r="F150" s="440">
        <v>0</v>
      </c>
      <c r="G150" s="440">
        <v>0</v>
      </c>
      <c r="H150" s="440">
        <v>0</v>
      </c>
      <c r="I150" s="440">
        <v>139020</v>
      </c>
      <c r="J150" s="440">
        <v>139020</v>
      </c>
      <c r="K150" s="440">
        <v>0</v>
      </c>
      <c r="L150" s="440">
        <v>2240</v>
      </c>
      <c r="M150" s="482">
        <v>0</v>
      </c>
      <c r="N150" s="482">
        <v>0</v>
      </c>
      <c r="O150" s="440">
        <v>0</v>
      </c>
      <c r="P150" s="440">
        <v>0</v>
      </c>
      <c r="Q150" s="440">
        <v>2240</v>
      </c>
      <c r="R150" s="440">
        <v>2240</v>
      </c>
      <c r="S150" s="440">
        <v>0</v>
      </c>
      <c r="T150" s="440">
        <v>0</v>
      </c>
      <c r="U150" s="440">
        <v>4965</v>
      </c>
      <c r="V150" s="440">
        <v>2432</v>
      </c>
      <c r="W150" s="440">
        <v>2533</v>
      </c>
      <c r="X150" s="440">
        <v>80</v>
      </c>
      <c r="Y150" s="482">
        <v>0</v>
      </c>
      <c r="Z150" s="482">
        <v>0</v>
      </c>
      <c r="AA150" s="440">
        <v>0</v>
      </c>
      <c r="AB150" s="440">
        <v>0</v>
      </c>
      <c r="AC150" s="440">
        <v>0</v>
      </c>
      <c r="AD150" s="440">
        <v>0</v>
      </c>
      <c r="AE150" s="440">
        <v>0</v>
      </c>
      <c r="AF150" s="440">
        <v>0</v>
      </c>
      <c r="AG150" s="440">
        <v>85030</v>
      </c>
      <c r="AH150" s="440">
        <v>50000</v>
      </c>
      <c r="AI150" s="440">
        <v>35030</v>
      </c>
      <c r="AJ150" s="482">
        <v>52570</v>
      </c>
      <c r="AK150" s="482">
        <v>0</v>
      </c>
      <c r="AL150" s="482">
        <v>0</v>
      </c>
      <c r="AM150" s="482">
        <v>25260</v>
      </c>
      <c r="AN150" s="440">
        <v>52570</v>
      </c>
      <c r="AO150" s="440">
        <v>25260</v>
      </c>
      <c r="AP150" s="440">
        <v>6062</v>
      </c>
      <c r="AQ150" s="440">
        <v>767</v>
      </c>
      <c r="AR150" s="440">
        <v>5295</v>
      </c>
      <c r="AS150" s="482">
        <v>4839</v>
      </c>
      <c r="AT150" s="482">
        <v>0</v>
      </c>
      <c r="AU150" s="482">
        <v>0</v>
      </c>
      <c r="AV150" s="482">
        <v>0</v>
      </c>
      <c r="AW150" s="440">
        <v>4839</v>
      </c>
      <c r="AX150" s="440">
        <v>0</v>
      </c>
      <c r="AY150" s="440">
        <v>0</v>
      </c>
      <c r="AZ150" s="503">
        <v>0</v>
      </c>
      <c r="BA150" s="503">
        <v>0</v>
      </c>
      <c r="BB150" s="441">
        <v>0</v>
      </c>
      <c r="BC150" s="200">
        <v>0</v>
      </c>
      <c r="BD150" s="539">
        <v>61698</v>
      </c>
      <c r="BE150" s="650">
        <v>64975</v>
      </c>
      <c r="BF150" s="650">
        <v>6221</v>
      </c>
      <c r="BG150" s="539">
        <v>1269</v>
      </c>
    </row>
    <row r="151" spans="1:59" ht="13.5" thickTop="1" x14ac:dyDescent="0.2">
      <c r="A151" s="609" t="s">
        <v>779</v>
      </c>
      <c r="B151" t="s">
        <v>484</v>
      </c>
      <c r="C151" t="s">
        <v>780</v>
      </c>
      <c r="D151" s="442">
        <v>1608</v>
      </c>
      <c r="E151" s="443">
        <v>0</v>
      </c>
      <c r="F151" s="443">
        <v>0</v>
      </c>
      <c r="G151" s="443">
        <v>0</v>
      </c>
      <c r="H151" s="443">
        <v>0</v>
      </c>
      <c r="I151" s="443">
        <v>41300</v>
      </c>
      <c r="J151" s="443">
        <v>41300</v>
      </c>
      <c r="K151" s="443">
        <v>0</v>
      </c>
      <c r="L151" s="443">
        <v>630</v>
      </c>
      <c r="M151" s="483">
        <v>0</v>
      </c>
      <c r="N151" s="483">
        <v>0</v>
      </c>
      <c r="O151" s="443">
        <v>0</v>
      </c>
      <c r="P151" s="443">
        <v>0</v>
      </c>
      <c r="Q151" s="443">
        <v>630</v>
      </c>
      <c r="R151" s="443">
        <v>630</v>
      </c>
      <c r="S151" s="443">
        <v>0</v>
      </c>
      <c r="T151" s="443">
        <v>0</v>
      </c>
      <c r="U151" s="443">
        <v>1475</v>
      </c>
      <c r="V151" s="443">
        <v>1475</v>
      </c>
      <c r="W151" s="443">
        <v>0</v>
      </c>
      <c r="X151" s="443">
        <v>23</v>
      </c>
      <c r="Y151" s="483">
        <v>0</v>
      </c>
      <c r="Z151" s="483">
        <v>0</v>
      </c>
      <c r="AA151" s="443">
        <v>0</v>
      </c>
      <c r="AB151" s="443">
        <v>0</v>
      </c>
      <c r="AC151" s="443">
        <v>23</v>
      </c>
      <c r="AD151" s="443">
        <v>0</v>
      </c>
      <c r="AE151" s="443">
        <v>23</v>
      </c>
      <c r="AF151" s="443">
        <v>0</v>
      </c>
      <c r="AG151" s="443">
        <v>30700</v>
      </c>
      <c r="AH151" s="443">
        <v>16850</v>
      </c>
      <c r="AI151" s="443">
        <v>13850</v>
      </c>
      <c r="AJ151" s="483">
        <v>22660</v>
      </c>
      <c r="AK151" s="483">
        <v>1190</v>
      </c>
      <c r="AL151" s="483">
        <v>0</v>
      </c>
      <c r="AM151" s="483">
        <v>17240</v>
      </c>
      <c r="AN151" s="443">
        <v>23850</v>
      </c>
      <c r="AO151" s="443">
        <v>17240</v>
      </c>
      <c r="AP151" s="443">
        <v>2067</v>
      </c>
      <c r="AQ151" s="443">
        <v>2067</v>
      </c>
      <c r="AR151" s="443">
        <v>0</v>
      </c>
      <c r="AS151" s="483">
        <v>178</v>
      </c>
      <c r="AT151" s="483">
        <v>0</v>
      </c>
      <c r="AU151" s="483">
        <v>0</v>
      </c>
      <c r="AV151" s="483">
        <v>628</v>
      </c>
      <c r="AW151" s="443">
        <v>178</v>
      </c>
      <c r="AX151" s="443">
        <v>628</v>
      </c>
      <c r="AY151" s="443">
        <v>0</v>
      </c>
      <c r="AZ151" s="504">
        <v>0</v>
      </c>
      <c r="BA151" s="504">
        <v>0</v>
      </c>
      <c r="BB151" s="444">
        <v>0</v>
      </c>
      <c r="BC151" s="517">
        <v>0</v>
      </c>
      <c r="BD151" s="540">
        <v>29103</v>
      </c>
      <c r="BE151" s="651">
        <v>20485</v>
      </c>
      <c r="BF151" s="651">
        <v>1954</v>
      </c>
      <c r="BG151" s="540">
        <v>789</v>
      </c>
    </row>
    <row r="152" spans="1:59" ht="13.5" thickTop="1" x14ac:dyDescent="0.2">
      <c r="A152" s="609" t="s">
        <v>781</v>
      </c>
      <c r="B152" t="s">
        <v>484</v>
      </c>
      <c r="C152" t="s">
        <v>782</v>
      </c>
      <c r="D152" s="439">
        <v>1609</v>
      </c>
      <c r="E152" s="440">
        <v>0</v>
      </c>
      <c r="F152" s="440">
        <v>0</v>
      </c>
      <c r="G152" s="440">
        <v>0</v>
      </c>
      <c r="H152" s="440">
        <v>0</v>
      </c>
      <c r="I152" s="440">
        <v>25536</v>
      </c>
      <c r="J152" s="440">
        <v>25536</v>
      </c>
      <c r="K152" s="440">
        <v>0</v>
      </c>
      <c r="L152" s="440">
        <v>9044</v>
      </c>
      <c r="M152" s="482">
        <v>0</v>
      </c>
      <c r="N152" s="482">
        <v>0</v>
      </c>
      <c r="O152" s="440">
        <v>0</v>
      </c>
      <c r="P152" s="440">
        <v>0</v>
      </c>
      <c r="Q152" s="440">
        <v>9044</v>
      </c>
      <c r="R152" s="440">
        <v>9044</v>
      </c>
      <c r="S152" s="440">
        <v>0</v>
      </c>
      <c r="T152" s="440">
        <v>0</v>
      </c>
      <c r="U152" s="440">
        <v>912</v>
      </c>
      <c r="V152" s="440">
        <v>912</v>
      </c>
      <c r="W152" s="440">
        <v>0</v>
      </c>
      <c r="X152" s="440">
        <v>323</v>
      </c>
      <c r="Y152" s="482">
        <v>0</v>
      </c>
      <c r="Z152" s="482">
        <v>0</v>
      </c>
      <c r="AA152" s="440">
        <v>0</v>
      </c>
      <c r="AB152" s="440">
        <v>0</v>
      </c>
      <c r="AC152" s="440">
        <v>323</v>
      </c>
      <c r="AD152" s="440">
        <v>0</v>
      </c>
      <c r="AE152" s="440">
        <v>0</v>
      </c>
      <c r="AF152" s="440">
        <v>323</v>
      </c>
      <c r="AG152" s="440">
        <v>30010</v>
      </c>
      <c r="AH152" s="440">
        <v>18500</v>
      </c>
      <c r="AI152" s="440">
        <v>11510</v>
      </c>
      <c r="AJ152" s="482">
        <v>23760</v>
      </c>
      <c r="AK152" s="482">
        <v>0</v>
      </c>
      <c r="AL152" s="482">
        <v>0</v>
      </c>
      <c r="AM152" s="482">
        <v>0</v>
      </c>
      <c r="AN152" s="440">
        <v>23760</v>
      </c>
      <c r="AO152" s="440">
        <v>0</v>
      </c>
      <c r="AP152" s="440">
        <v>2187</v>
      </c>
      <c r="AQ152" s="440">
        <v>418</v>
      </c>
      <c r="AR152" s="440">
        <v>1769</v>
      </c>
      <c r="AS152" s="482">
        <v>1774</v>
      </c>
      <c r="AT152" s="482">
        <v>0</v>
      </c>
      <c r="AU152" s="482">
        <v>0</v>
      </c>
      <c r="AV152" s="482">
        <v>0</v>
      </c>
      <c r="AW152" s="440">
        <v>1351</v>
      </c>
      <c r="AX152" s="440">
        <v>423</v>
      </c>
      <c r="AY152" s="440">
        <v>0</v>
      </c>
      <c r="AZ152" s="503">
        <v>0</v>
      </c>
      <c r="BA152" s="503">
        <v>0</v>
      </c>
      <c r="BB152" s="441">
        <v>0</v>
      </c>
      <c r="BC152" s="200">
        <v>0</v>
      </c>
      <c r="BD152" s="539">
        <v>30272</v>
      </c>
      <c r="BE152" s="650">
        <v>18405</v>
      </c>
      <c r="BF152" s="650">
        <v>1793</v>
      </c>
      <c r="BG152" s="539">
        <v>789</v>
      </c>
    </row>
    <row r="153" spans="1:59" ht="13.5" thickTop="1" x14ac:dyDescent="0.2">
      <c r="A153" s="609" t="s">
        <v>783</v>
      </c>
      <c r="B153" t="s">
        <v>484</v>
      </c>
      <c r="C153" t="s">
        <v>784</v>
      </c>
      <c r="D153" s="442">
        <v>1610</v>
      </c>
      <c r="E153" s="443">
        <v>0</v>
      </c>
      <c r="F153" s="443">
        <v>0</v>
      </c>
      <c r="G153" s="443">
        <v>0</v>
      </c>
      <c r="H153" s="443">
        <v>0</v>
      </c>
      <c r="I153" s="443">
        <v>225610</v>
      </c>
      <c r="J153" s="443">
        <v>225610</v>
      </c>
      <c r="K153" s="443">
        <v>0</v>
      </c>
      <c r="L153" s="443">
        <v>2240</v>
      </c>
      <c r="M153" s="483">
        <v>0</v>
      </c>
      <c r="N153" s="483">
        <v>1050</v>
      </c>
      <c r="O153" s="443">
        <v>0</v>
      </c>
      <c r="P153" s="443">
        <v>0</v>
      </c>
      <c r="Q153" s="443">
        <v>3290</v>
      </c>
      <c r="R153" s="443">
        <v>2240</v>
      </c>
      <c r="S153" s="443">
        <v>1050</v>
      </c>
      <c r="T153" s="443">
        <v>0</v>
      </c>
      <c r="U153" s="443">
        <v>8058</v>
      </c>
      <c r="V153" s="443">
        <v>8058</v>
      </c>
      <c r="W153" s="443">
        <v>0</v>
      </c>
      <c r="X153" s="443">
        <v>80</v>
      </c>
      <c r="Y153" s="483">
        <v>0</v>
      </c>
      <c r="Z153" s="483">
        <v>37</v>
      </c>
      <c r="AA153" s="443">
        <v>0</v>
      </c>
      <c r="AB153" s="443">
        <v>0</v>
      </c>
      <c r="AC153" s="443">
        <v>117</v>
      </c>
      <c r="AD153" s="443">
        <v>80</v>
      </c>
      <c r="AE153" s="443">
        <v>37</v>
      </c>
      <c r="AF153" s="443">
        <v>0</v>
      </c>
      <c r="AG153" s="443">
        <v>147260</v>
      </c>
      <c r="AH153" s="443">
        <v>95000</v>
      </c>
      <c r="AI153" s="443">
        <v>52260</v>
      </c>
      <c r="AJ153" s="483">
        <v>110070</v>
      </c>
      <c r="AK153" s="483">
        <v>0</v>
      </c>
      <c r="AL153" s="483">
        <v>0</v>
      </c>
      <c r="AM153" s="483">
        <v>38060</v>
      </c>
      <c r="AN153" s="443">
        <v>110070</v>
      </c>
      <c r="AO153" s="443">
        <v>38060</v>
      </c>
      <c r="AP153" s="443">
        <v>10553</v>
      </c>
      <c r="AQ153" s="443">
        <v>4436</v>
      </c>
      <c r="AR153" s="443">
        <v>6117</v>
      </c>
      <c r="AS153" s="483">
        <v>6635</v>
      </c>
      <c r="AT153" s="483">
        <v>0</v>
      </c>
      <c r="AU153" s="483">
        <v>0</v>
      </c>
      <c r="AV153" s="483">
        <v>611</v>
      </c>
      <c r="AW153" s="443">
        <v>6635</v>
      </c>
      <c r="AX153" s="443">
        <v>611</v>
      </c>
      <c r="AY153" s="443">
        <v>0</v>
      </c>
      <c r="AZ153" s="504">
        <v>0</v>
      </c>
      <c r="BA153" s="504">
        <v>0</v>
      </c>
      <c r="BB153" s="444">
        <v>0</v>
      </c>
      <c r="BC153" s="517">
        <v>0</v>
      </c>
      <c r="BD153" s="540">
        <v>94500</v>
      </c>
      <c r="BE153" s="651">
        <v>111500</v>
      </c>
      <c r="BF153" s="651">
        <v>10567</v>
      </c>
      <c r="BG153" s="540">
        <v>1509</v>
      </c>
    </row>
    <row r="154" spans="1:59" ht="13.5" thickTop="1" x14ac:dyDescent="0.2">
      <c r="A154" s="609" t="s">
        <v>785</v>
      </c>
      <c r="B154" t="s">
        <v>484</v>
      </c>
      <c r="C154" t="s">
        <v>786</v>
      </c>
      <c r="D154" s="439">
        <v>1631</v>
      </c>
      <c r="E154" s="440">
        <v>0</v>
      </c>
      <c r="F154" s="440">
        <v>0</v>
      </c>
      <c r="G154" s="440">
        <v>0</v>
      </c>
      <c r="H154" s="440">
        <v>0</v>
      </c>
      <c r="I154" s="440">
        <v>332850</v>
      </c>
      <c r="J154" s="440">
        <v>332850</v>
      </c>
      <c r="K154" s="440">
        <v>0</v>
      </c>
      <c r="L154" s="440">
        <v>6860</v>
      </c>
      <c r="M154" s="482">
        <v>0</v>
      </c>
      <c r="N154" s="482">
        <v>1190</v>
      </c>
      <c r="O154" s="440">
        <v>0</v>
      </c>
      <c r="P154" s="440">
        <v>0</v>
      </c>
      <c r="Q154" s="440">
        <v>8050</v>
      </c>
      <c r="R154" s="440">
        <v>6860</v>
      </c>
      <c r="S154" s="440">
        <v>1190</v>
      </c>
      <c r="T154" s="440">
        <v>0</v>
      </c>
      <c r="U154" s="440">
        <v>11888</v>
      </c>
      <c r="V154" s="440">
        <v>2675</v>
      </c>
      <c r="W154" s="440">
        <v>9213</v>
      </c>
      <c r="X154" s="440">
        <v>245</v>
      </c>
      <c r="Y154" s="482">
        <v>0</v>
      </c>
      <c r="Z154" s="482">
        <v>42</v>
      </c>
      <c r="AA154" s="440">
        <v>0</v>
      </c>
      <c r="AB154" s="440">
        <v>0</v>
      </c>
      <c r="AC154" s="440">
        <v>700</v>
      </c>
      <c r="AD154" s="440">
        <v>700</v>
      </c>
      <c r="AE154" s="440">
        <v>0</v>
      </c>
      <c r="AF154" s="440">
        <v>0</v>
      </c>
      <c r="AG154" s="440">
        <v>288590</v>
      </c>
      <c r="AH154" s="440">
        <v>135000</v>
      </c>
      <c r="AI154" s="440">
        <v>153590</v>
      </c>
      <c r="AJ154" s="482">
        <v>246390</v>
      </c>
      <c r="AK154" s="482">
        <v>0</v>
      </c>
      <c r="AL154" s="482">
        <v>0</v>
      </c>
      <c r="AM154" s="482">
        <v>93040</v>
      </c>
      <c r="AN154" s="440">
        <v>246390</v>
      </c>
      <c r="AO154" s="440">
        <v>93040</v>
      </c>
      <c r="AP154" s="440">
        <v>22177</v>
      </c>
      <c r="AQ154" s="440">
        <v>699</v>
      </c>
      <c r="AR154" s="440">
        <v>21478</v>
      </c>
      <c r="AS154" s="482">
        <v>21686</v>
      </c>
      <c r="AT154" s="482">
        <v>0</v>
      </c>
      <c r="AU154" s="482">
        <v>0</v>
      </c>
      <c r="AV154" s="482">
        <v>3538</v>
      </c>
      <c r="AW154" s="440">
        <v>8736</v>
      </c>
      <c r="AX154" s="440">
        <v>0</v>
      </c>
      <c r="AY154" s="440">
        <v>3300</v>
      </c>
      <c r="AZ154" s="503">
        <v>0</v>
      </c>
      <c r="BA154" s="503">
        <v>0</v>
      </c>
      <c r="BB154" s="441">
        <v>3300</v>
      </c>
      <c r="BC154" s="200">
        <v>0</v>
      </c>
      <c r="BD154" s="539">
        <v>142026</v>
      </c>
      <c r="BE154" s="650">
        <v>185875</v>
      </c>
      <c r="BF154" s="650">
        <v>18508</v>
      </c>
      <c r="BG154" s="539">
        <v>1770</v>
      </c>
    </row>
    <row r="155" spans="1:59" ht="13.5" thickTop="1" x14ac:dyDescent="0.2">
      <c r="A155" s="609" t="s">
        <v>787</v>
      </c>
      <c r="B155" t="s">
        <v>484</v>
      </c>
      <c r="C155" t="s">
        <v>788</v>
      </c>
      <c r="D155" s="442">
        <v>1632</v>
      </c>
      <c r="E155" s="443">
        <v>0</v>
      </c>
      <c r="F155" s="443">
        <v>0</v>
      </c>
      <c r="G155" s="443">
        <v>0</v>
      </c>
      <c r="H155" s="443">
        <v>0</v>
      </c>
      <c r="I155" s="443">
        <v>41160</v>
      </c>
      <c r="J155" s="443">
        <v>41160</v>
      </c>
      <c r="K155" s="443">
        <v>0</v>
      </c>
      <c r="L155" s="443">
        <v>4060</v>
      </c>
      <c r="M155" s="483">
        <v>0</v>
      </c>
      <c r="N155" s="483">
        <v>210</v>
      </c>
      <c r="O155" s="443">
        <v>0</v>
      </c>
      <c r="P155" s="443">
        <v>0</v>
      </c>
      <c r="Q155" s="443">
        <v>4270</v>
      </c>
      <c r="R155" s="443">
        <v>4060</v>
      </c>
      <c r="S155" s="443">
        <v>210</v>
      </c>
      <c r="T155" s="443">
        <v>0</v>
      </c>
      <c r="U155" s="443">
        <v>1470</v>
      </c>
      <c r="V155" s="443">
        <v>610</v>
      </c>
      <c r="W155" s="443">
        <v>860</v>
      </c>
      <c r="X155" s="443">
        <v>145</v>
      </c>
      <c r="Y155" s="483">
        <v>0</v>
      </c>
      <c r="Z155" s="483">
        <v>8</v>
      </c>
      <c r="AA155" s="443">
        <v>0</v>
      </c>
      <c r="AB155" s="443">
        <v>0</v>
      </c>
      <c r="AC155" s="443">
        <v>574</v>
      </c>
      <c r="AD155" s="443">
        <v>574</v>
      </c>
      <c r="AE155" s="443">
        <v>0</v>
      </c>
      <c r="AF155" s="443">
        <v>0</v>
      </c>
      <c r="AG155" s="443">
        <v>41360</v>
      </c>
      <c r="AH155" s="443">
        <v>17600</v>
      </c>
      <c r="AI155" s="443">
        <v>23760</v>
      </c>
      <c r="AJ155" s="483">
        <v>29250</v>
      </c>
      <c r="AK155" s="483">
        <v>400</v>
      </c>
      <c r="AL155" s="483">
        <v>0</v>
      </c>
      <c r="AM155" s="483">
        <v>8800</v>
      </c>
      <c r="AN155" s="443">
        <v>29650</v>
      </c>
      <c r="AO155" s="443">
        <v>8800</v>
      </c>
      <c r="AP155" s="443">
        <v>3199</v>
      </c>
      <c r="AQ155" s="443">
        <v>223</v>
      </c>
      <c r="AR155" s="443">
        <v>2976</v>
      </c>
      <c r="AS155" s="483">
        <v>2441</v>
      </c>
      <c r="AT155" s="483">
        <v>0</v>
      </c>
      <c r="AU155" s="483">
        <v>0</v>
      </c>
      <c r="AV155" s="483">
        <v>366</v>
      </c>
      <c r="AW155" s="443">
        <v>2441</v>
      </c>
      <c r="AX155" s="443">
        <v>39</v>
      </c>
      <c r="AY155" s="443">
        <v>0</v>
      </c>
      <c r="AZ155" s="504">
        <v>0</v>
      </c>
      <c r="BA155" s="504">
        <v>0</v>
      </c>
      <c r="BB155" s="444">
        <v>0</v>
      </c>
      <c r="BC155" s="517">
        <v>0</v>
      </c>
      <c r="BD155" s="540">
        <v>29385</v>
      </c>
      <c r="BE155" s="651">
        <v>24120</v>
      </c>
      <c r="BF155" s="651">
        <v>2454</v>
      </c>
      <c r="BG155" s="540">
        <v>1029</v>
      </c>
    </row>
    <row r="156" spans="1:59" ht="13.5" thickTop="1" x14ac:dyDescent="0.2">
      <c r="A156" s="609" t="s">
        <v>789</v>
      </c>
      <c r="B156" t="s">
        <v>484</v>
      </c>
      <c r="C156" t="s">
        <v>790</v>
      </c>
      <c r="D156" s="439">
        <v>1633</v>
      </c>
      <c r="E156" s="440">
        <v>0</v>
      </c>
      <c r="F156" s="440">
        <v>0</v>
      </c>
      <c r="G156" s="440">
        <v>0</v>
      </c>
      <c r="H156" s="440">
        <v>0</v>
      </c>
      <c r="I156" s="440">
        <v>32760</v>
      </c>
      <c r="J156" s="440">
        <v>32760</v>
      </c>
      <c r="K156" s="440">
        <v>0</v>
      </c>
      <c r="L156" s="440">
        <v>12040</v>
      </c>
      <c r="M156" s="482">
        <v>0</v>
      </c>
      <c r="N156" s="482">
        <v>0</v>
      </c>
      <c r="O156" s="440">
        <v>0</v>
      </c>
      <c r="P156" s="440">
        <v>0</v>
      </c>
      <c r="Q156" s="440">
        <v>12040</v>
      </c>
      <c r="R156" s="440">
        <v>12040</v>
      </c>
      <c r="S156" s="440">
        <v>0</v>
      </c>
      <c r="T156" s="440">
        <v>0</v>
      </c>
      <c r="U156" s="440">
        <v>1170</v>
      </c>
      <c r="V156" s="440">
        <v>1170</v>
      </c>
      <c r="W156" s="440">
        <v>0</v>
      </c>
      <c r="X156" s="440">
        <v>430</v>
      </c>
      <c r="Y156" s="482">
        <v>0</v>
      </c>
      <c r="Z156" s="482">
        <v>0</v>
      </c>
      <c r="AA156" s="440">
        <v>0</v>
      </c>
      <c r="AB156" s="440">
        <v>0</v>
      </c>
      <c r="AC156" s="440">
        <v>430</v>
      </c>
      <c r="AD156" s="440">
        <v>430</v>
      </c>
      <c r="AE156" s="440">
        <v>0</v>
      </c>
      <c r="AF156" s="440">
        <v>0</v>
      </c>
      <c r="AG156" s="440">
        <v>35260</v>
      </c>
      <c r="AH156" s="440">
        <v>26000</v>
      </c>
      <c r="AI156" s="440">
        <v>9260</v>
      </c>
      <c r="AJ156" s="482">
        <v>21200</v>
      </c>
      <c r="AK156" s="482">
        <v>0</v>
      </c>
      <c r="AL156" s="482">
        <v>0</v>
      </c>
      <c r="AM156" s="482">
        <v>12580</v>
      </c>
      <c r="AN156" s="440">
        <v>21200</v>
      </c>
      <c r="AO156" s="440">
        <v>12580</v>
      </c>
      <c r="AP156" s="440">
        <v>2676</v>
      </c>
      <c r="AQ156" s="440">
        <v>1162</v>
      </c>
      <c r="AR156" s="440">
        <v>1514</v>
      </c>
      <c r="AS156" s="482">
        <v>1319</v>
      </c>
      <c r="AT156" s="482">
        <v>0</v>
      </c>
      <c r="AU156" s="482">
        <v>0</v>
      </c>
      <c r="AV156" s="482">
        <v>543</v>
      </c>
      <c r="AW156" s="440">
        <v>1319</v>
      </c>
      <c r="AX156" s="440">
        <v>543</v>
      </c>
      <c r="AY156" s="440">
        <v>0</v>
      </c>
      <c r="AZ156" s="503">
        <v>0</v>
      </c>
      <c r="BA156" s="503">
        <v>0</v>
      </c>
      <c r="BB156" s="441">
        <v>0</v>
      </c>
      <c r="BC156" s="200">
        <v>0</v>
      </c>
      <c r="BD156" s="539">
        <v>30859</v>
      </c>
      <c r="BE156" s="650">
        <v>23170</v>
      </c>
      <c r="BF156" s="650">
        <v>2280</v>
      </c>
      <c r="BG156" s="539">
        <v>1029</v>
      </c>
    </row>
    <row r="157" spans="1:59" ht="13.5" thickTop="1" x14ac:dyDescent="0.2">
      <c r="A157" s="609" t="s">
        <v>791</v>
      </c>
      <c r="B157" t="s">
        <v>484</v>
      </c>
      <c r="C157" t="s">
        <v>792</v>
      </c>
      <c r="D157" s="442">
        <v>1634</v>
      </c>
      <c r="E157" s="443">
        <v>0</v>
      </c>
      <c r="F157" s="443">
        <v>0</v>
      </c>
      <c r="G157" s="443">
        <v>0</v>
      </c>
      <c r="H157" s="443">
        <v>0</v>
      </c>
      <c r="I157" s="443">
        <v>28420</v>
      </c>
      <c r="J157" s="443">
        <v>28420</v>
      </c>
      <c r="K157" s="443">
        <v>0</v>
      </c>
      <c r="L157" s="443">
        <v>2030</v>
      </c>
      <c r="M157" s="483">
        <v>0</v>
      </c>
      <c r="N157" s="483">
        <v>0</v>
      </c>
      <c r="O157" s="443">
        <v>0</v>
      </c>
      <c r="P157" s="443">
        <v>0</v>
      </c>
      <c r="Q157" s="443">
        <v>2030</v>
      </c>
      <c r="R157" s="443">
        <v>2030</v>
      </c>
      <c r="S157" s="443">
        <v>0</v>
      </c>
      <c r="T157" s="443">
        <v>0</v>
      </c>
      <c r="U157" s="443">
        <v>1015</v>
      </c>
      <c r="V157" s="443">
        <v>1015</v>
      </c>
      <c r="W157" s="443">
        <v>0</v>
      </c>
      <c r="X157" s="443">
        <v>73</v>
      </c>
      <c r="Y157" s="483">
        <v>0</v>
      </c>
      <c r="Z157" s="483">
        <v>0</v>
      </c>
      <c r="AA157" s="443">
        <v>0</v>
      </c>
      <c r="AB157" s="443">
        <v>0</v>
      </c>
      <c r="AC157" s="443">
        <v>73</v>
      </c>
      <c r="AD157" s="443">
        <v>73</v>
      </c>
      <c r="AE157" s="443">
        <v>0</v>
      </c>
      <c r="AF157" s="443">
        <v>0</v>
      </c>
      <c r="AG157" s="443">
        <v>34390</v>
      </c>
      <c r="AH157" s="443">
        <v>14000</v>
      </c>
      <c r="AI157" s="443">
        <v>20390</v>
      </c>
      <c r="AJ157" s="483">
        <v>25910</v>
      </c>
      <c r="AK157" s="483">
        <v>0</v>
      </c>
      <c r="AL157" s="483">
        <v>0</v>
      </c>
      <c r="AM157" s="483">
        <v>0</v>
      </c>
      <c r="AN157" s="443">
        <v>25910</v>
      </c>
      <c r="AO157" s="443">
        <v>0</v>
      </c>
      <c r="AP157" s="443">
        <v>2799</v>
      </c>
      <c r="AQ157" s="443">
        <v>350</v>
      </c>
      <c r="AR157" s="443">
        <v>2449</v>
      </c>
      <c r="AS157" s="483">
        <v>1883</v>
      </c>
      <c r="AT157" s="483">
        <v>0</v>
      </c>
      <c r="AU157" s="483">
        <v>0</v>
      </c>
      <c r="AV157" s="483">
        <v>0</v>
      </c>
      <c r="AW157" s="443">
        <v>1883</v>
      </c>
      <c r="AX157" s="443">
        <v>0</v>
      </c>
      <c r="AY157" s="443">
        <v>0</v>
      </c>
      <c r="AZ157" s="504">
        <v>0</v>
      </c>
      <c r="BA157" s="504">
        <v>0</v>
      </c>
      <c r="BB157" s="444">
        <v>0</v>
      </c>
      <c r="BC157" s="517">
        <v>0</v>
      </c>
      <c r="BD157" s="540">
        <v>31627</v>
      </c>
      <c r="BE157" s="651">
        <v>18740</v>
      </c>
      <c r="BF157" s="651">
        <v>1944</v>
      </c>
      <c r="BG157" s="540">
        <v>1029</v>
      </c>
    </row>
    <row r="158" spans="1:59" ht="13.5" thickTop="1" x14ac:dyDescent="0.2">
      <c r="A158" s="609" t="s">
        <v>793</v>
      </c>
      <c r="B158" t="s">
        <v>484</v>
      </c>
      <c r="C158" t="s">
        <v>794</v>
      </c>
      <c r="D158" s="439">
        <v>1635</v>
      </c>
      <c r="E158" s="440">
        <v>0</v>
      </c>
      <c r="F158" s="440">
        <v>0</v>
      </c>
      <c r="G158" s="440">
        <v>0</v>
      </c>
      <c r="H158" s="440">
        <v>0</v>
      </c>
      <c r="I158" s="440">
        <v>63210</v>
      </c>
      <c r="J158" s="440">
        <v>63210</v>
      </c>
      <c r="K158" s="440">
        <v>0</v>
      </c>
      <c r="L158" s="440">
        <v>910</v>
      </c>
      <c r="M158" s="482">
        <v>0</v>
      </c>
      <c r="N158" s="482">
        <v>0</v>
      </c>
      <c r="O158" s="440">
        <v>0</v>
      </c>
      <c r="P158" s="440">
        <v>0</v>
      </c>
      <c r="Q158" s="440">
        <v>910</v>
      </c>
      <c r="R158" s="440">
        <v>910</v>
      </c>
      <c r="S158" s="440">
        <v>0</v>
      </c>
      <c r="T158" s="440">
        <v>0</v>
      </c>
      <c r="U158" s="440">
        <v>2258</v>
      </c>
      <c r="V158" s="440">
        <v>1778</v>
      </c>
      <c r="W158" s="440">
        <v>480</v>
      </c>
      <c r="X158" s="440">
        <v>32</v>
      </c>
      <c r="Y158" s="482">
        <v>0</v>
      </c>
      <c r="Z158" s="482">
        <v>0</v>
      </c>
      <c r="AA158" s="440">
        <v>0</v>
      </c>
      <c r="AB158" s="440">
        <v>0</v>
      </c>
      <c r="AC158" s="440">
        <v>512</v>
      </c>
      <c r="AD158" s="440">
        <v>0</v>
      </c>
      <c r="AE158" s="440">
        <v>0</v>
      </c>
      <c r="AF158" s="440">
        <v>512</v>
      </c>
      <c r="AG158" s="440">
        <v>40030</v>
      </c>
      <c r="AH158" s="440">
        <v>22500</v>
      </c>
      <c r="AI158" s="440">
        <v>17530</v>
      </c>
      <c r="AJ158" s="482">
        <v>26360</v>
      </c>
      <c r="AK158" s="482">
        <v>0</v>
      </c>
      <c r="AL158" s="482">
        <v>0</v>
      </c>
      <c r="AM158" s="482">
        <v>14300</v>
      </c>
      <c r="AN158" s="440">
        <v>26360</v>
      </c>
      <c r="AO158" s="440">
        <v>14300</v>
      </c>
      <c r="AP158" s="440">
        <v>2864</v>
      </c>
      <c r="AQ158" s="440">
        <v>575</v>
      </c>
      <c r="AR158" s="440">
        <v>2289</v>
      </c>
      <c r="AS158" s="482">
        <v>2018</v>
      </c>
      <c r="AT158" s="482">
        <v>0</v>
      </c>
      <c r="AU158" s="482">
        <v>0</v>
      </c>
      <c r="AV158" s="482">
        <v>329</v>
      </c>
      <c r="AW158" s="440">
        <v>2018</v>
      </c>
      <c r="AX158" s="440">
        <v>329</v>
      </c>
      <c r="AY158" s="440">
        <v>0</v>
      </c>
      <c r="AZ158" s="503">
        <v>0</v>
      </c>
      <c r="BA158" s="503">
        <v>0</v>
      </c>
      <c r="BB158" s="441">
        <v>0</v>
      </c>
      <c r="BC158" s="200">
        <v>0</v>
      </c>
      <c r="BD158" s="539">
        <v>35648</v>
      </c>
      <c r="BE158" s="650">
        <v>30805</v>
      </c>
      <c r="BF158" s="650">
        <v>2909</v>
      </c>
      <c r="BG158" s="539">
        <v>1029</v>
      </c>
    </row>
    <row r="159" spans="1:59" ht="13.5" thickTop="1" x14ac:dyDescent="0.2">
      <c r="A159" s="609" t="s">
        <v>795</v>
      </c>
      <c r="B159" t="s">
        <v>484</v>
      </c>
      <c r="C159" t="s">
        <v>796</v>
      </c>
      <c r="D159" s="442">
        <v>1636</v>
      </c>
      <c r="E159" s="443">
        <v>0</v>
      </c>
      <c r="F159" s="443">
        <v>0</v>
      </c>
      <c r="G159" s="443">
        <v>0</v>
      </c>
      <c r="H159" s="443">
        <v>0</v>
      </c>
      <c r="I159" s="443">
        <v>69104</v>
      </c>
      <c r="J159" s="443">
        <v>69104</v>
      </c>
      <c r="K159" s="443">
        <v>0</v>
      </c>
      <c r="L159" s="443">
        <v>14056</v>
      </c>
      <c r="M159" s="483">
        <v>0</v>
      </c>
      <c r="N159" s="483">
        <v>5880</v>
      </c>
      <c r="O159" s="443">
        <v>0</v>
      </c>
      <c r="P159" s="443">
        <v>0</v>
      </c>
      <c r="Q159" s="443">
        <v>19936</v>
      </c>
      <c r="R159" s="443">
        <v>14056</v>
      </c>
      <c r="S159" s="443">
        <v>5880</v>
      </c>
      <c r="T159" s="443">
        <v>0</v>
      </c>
      <c r="U159" s="443">
        <v>2468</v>
      </c>
      <c r="V159" s="443">
        <v>2468</v>
      </c>
      <c r="W159" s="443">
        <v>0</v>
      </c>
      <c r="X159" s="443">
        <v>502</v>
      </c>
      <c r="Y159" s="483">
        <v>0</v>
      </c>
      <c r="Z159" s="483">
        <v>210</v>
      </c>
      <c r="AA159" s="443">
        <v>0</v>
      </c>
      <c r="AB159" s="443">
        <v>0</v>
      </c>
      <c r="AC159" s="443">
        <v>712</v>
      </c>
      <c r="AD159" s="443">
        <v>0</v>
      </c>
      <c r="AE159" s="443">
        <v>569</v>
      </c>
      <c r="AF159" s="443">
        <v>143</v>
      </c>
      <c r="AG159" s="443">
        <v>65470</v>
      </c>
      <c r="AH159" s="443">
        <v>29000</v>
      </c>
      <c r="AI159" s="443">
        <v>36470</v>
      </c>
      <c r="AJ159" s="483">
        <v>56150</v>
      </c>
      <c r="AK159" s="483">
        <v>0</v>
      </c>
      <c r="AL159" s="483">
        <v>0</v>
      </c>
      <c r="AM159" s="483">
        <v>0</v>
      </c>
      <c r="AN159" s="443">
        <v>56150</v>
      </c>
      <c r="AO159" s="443">
        <v>0</v>
      </c>
      <c r="AP159" s="443">
        <v>4790</v>
      </c>
      <c r="AQ159" s="443">
        <v>750</v>
      </c>
      <c r="AR159" s="443">
        <v>4040</v>
      </c>
      <c r="AS159" s="483">
        <v>4080</v>
      </c>
      <c r="AT159" s="483">
        <v>0</v>
      </c>
      <c r="AU159" s="483">
        <v>0</v>
      </c>
      <c r="AV159" s="483">
        <v>0</v>
      </c>
      <c r="AW159" s="443">
        <v>4080</v>
      </c>
      <c r="AX159" s="443">
        <v>0</v>
      </c>
      <c r="AY159" s="443">
        <v>0</v>
      </c>
      <c r="AZ159" s="504">
        <v>0</v>
      </c>
      <c r="BA159" s="504">
        <v>0</v>
      </c>
      <c r="BB159" s="444">
        <v>0</v>
      </c>
      <c r="BC159" s="517">
        <v>0</v>
      </c>
      <c r="BD159" s="540">
        <v>47552</v>
      </c>
      <c r="BE159" s="651">
        <v>44110</v>
      </c>
      <c r="BF159" s="651">
        <v>4309</v>
      </c>
      <c r="BG159" s="540">
        <v>1029</v>
      </c>
    </row>
    <row r="160" spans="1:59" ht="13.5" thickTop="1" x14ac:dyDescent="0.2">
      <c r="A160" s="609" t="s">
        <v>797</v>
      </c>
      <c r="B160" t="s">
        <v>484</v>
      </c>
      <c r="C160" t="s">
        <v>798</v>
      </c>
      <c r="D160" s="439">
        <v>1637</v>
      </c>
      <c r="E160" s="440">
        <v>0</v>
      </c>
      <c r="F160" s="440">
        <v>0</v>
      </c>
      <c r="G160" s="440">
        <v>0</v>
      </c>
      <c r="H160" s="440">
        <v>0</v>
      </c>
      <c r="I160" s="440">
        <v>108920</v>
      </c>
      <c r="J160" s="440">
        <v>108920</v>
      </c>
      <c r="K160" s="440">
        <v>0</v>
      </c>
      <c r="L160" s="440">
        <v>2030</v>
      </c>
      <c r="M160" s="482">
        <v>0</v>
      </c>
      <c r="N160" s="482">
        <v>2590</v>
      </c>
      <c r="O160" s="440">
        <v>0</v>
      </c>
      <c r="P160" s="440">
        <v>0</v>
      </c>
      <c r="Q160" s="440">
        <v>4620</v>
      </c>
      <c r="R160" s="440">
        <v>2030</v>
      </c>
      <c r="S160" s="440">
        <v>2590</v>
      </c>
      <c r="T160" s="440">
        <v>0</v>
      </c>
      <c r="U160" s="440">
        <v>3890</v>
      </c>
      <c r="V160" s="440">
        <v>2416</v>
      </c>
      <c r="W160" s="440">
        <v>1474</v>
      </c>
      <c r="X160" s="440">
        <v>73</v>
      </c>
      <c r="Y160" s="482">
        <v>0</v>
      </c>
      <c r="Z160" s="482">
        <v>92</v>
      </c>
      <c r="AA160" s="440">
        <v>0</v>
      </c>
      <c r="AB160" s="440">
        <v>0</v>
      </c>
      <c r="AC160" s="440">
        <v>718</v>
      </c>
      <c r="AD160" s="440">
        <v>0</v>
      </c>
      <c r="AE160" s="440">
        <v>718</v>
      </c>
      <c r="AF160" s="440">
        <v>0</v>
      </c>
      <c r="AG160" s="440">
        <v>119250</v>
      </c>
      <c r="AH160" s="440">
        <v>59500</v>
      </c>
      <c r="AI160" s="440">
        <v>59750</v>
      </c>
      <c r="AJ160" s="482">
        <v>103140</v>
      </c>
      <c r="AK160" s="482">
        <v>0</v>
      </c>
      <c r="AL160" s="482">
        <v>0</v>
      </c>
      <c r="AM160" s="482">
        <v>33210</v>
      </c>
      <c r="AN160" s="440">
        <v>103140</v>
      </c>
      <c r="AO160" s="440">
        <v>33210</v>
      </c>
      <c r="AP160" s="440">
        <v>9430</v>
      </c>
      <c r="AQ160" s="440">
        <v>1863</v>
      </c>
      <c r="AR160" s="440">
        <v>7567</v>
      </c>
      <c r="AS160" s="482">
        <v>7425</v>
      </c>
      <c r="AT160" s="482">
        <v>0</v>
      </c>
      <c r="AU160" s="482">
        <v>0</v>
      </c>
      <c r="AV160" s="482">
        <v>1217</v>
      </c>
      <c r="AW160" s="440">
        <v>5477</v>
      </c>
      <c r="AX160" s="440">
        <v>1055</v>
      </c>
      <c r="AY160" s="440">
        <v>0</v>
      </c>
      <c r="AZ160" s="503">
        <v>0</v>
      </c>
      <c r="BA160" s="503">
        <v>0</v>
      </c>
      <c r="BB160" s="441">
        <v>0</v>
      </c>
      <c r="BC160" s="200">
        <v>0</v>
      </c>
      <c r="BD160" s="539">
        <v>65003</v>
      </c>
      <c r="BE160" s="650">
        <v>67210</v>
      </c>
      <c r="BF160" s="650">
        <v>6873</v>
      </c>
      <c r="BG160" s="539">
        <v>1509</v>
      </c>
    </row>
    <row r="161" spans="1:59" ht="13.5" thickTop="1" x14ac:dyDescent="0.2">
      <c r="A161" s="609" t="s">
        <v>799</v>
      </c>
      <c r="B161" t="s">
        <v>484</v>
      </c>
      <c r="C161" t="s">
        <v>800</v>
      </c>
      <c r="D161" s="442">
        <v>1638</v>
      </c>
      <c r="E161" s="443">
        <v>0</v>
      </c>
      <c r="F161" s="443">
        <v>0</v>
      </c>
      <c r="G161" s="443">
        <v>0</v>
      </c>
      <c r="H161" s="443">
        <v>0</v>
      </c>
      <c r="I161" s="443">
        <v>38290</v>
      </c>
      <c r="J161" s="443">
        <v>38290</v>
      </c>
      <c r="K161" s="443">
        <v>0</v>
      </c>
      <c r="L161" s="443">
        <v>0</v>
      </c>
      <c r="M161" s="483">
        <v>0</v>
      </c>
      <c r="N161" s="483">
        <v>0</v>
      </c>
      <c r="O161" s="443">
        <v>0</v>
      </c>
      <c r="P161" s="443">
        <v>0</v>
      </c>
      <c r="Q161" s="443">
        <v>0</v>
      </c>
      <c r="R161" s="443">
        <v>0</v>
      </c>
      <c r="S161" s="443">
        <v>0</v>
      </c>
      <c r="T161" s="443">
        <v>0</v>
      </c>
      <c r="U161" s="443">
        <v>1368</v>
      </c>
      <c r="V161" s="443">
        <v>733</v>
      </c>
      <c r="W161" s="443">
        <v>635</v>
      </c>
      <c r="X161" s="443">
        <v>0</v>
      </c>
      <c r="Y161" s="483">
        <v>0</v>
      </c>
      <c r="Z161" s="483">
        <v>0</v>
      </c>
      <c r="AA161" s="443">
        <v>0</v>
      </c>
      <c r="AB161" s="443">
        <v>0</v>
      </c>
      <c r="AC161" s="443">
        <v>299</v>
      </c>
      <c r="AD161" s="443">
        <v>0</v>
      </c>
      <c r="AE161" s="443">
        <v>0</v>
      </c>
      <c r="AF161" s="443">
        <v>299</v>
      </c>
      <c r="AG161" s="443">
        <v>27050</v>
      </c>
      <c r="AH161" s="443">
        <v>13000</v>
      </c>
      <c r="AI161" s="443">
        <v>14050</v>
      </c>
      <c r="AJ161" s="483">
        <v>17540</v>
      </c>
      <c r="AK161" s="483">
        <v>0</v>
      </c>
      <c r="AL161" s="483">
        <v>0</v>
      </c>
      <c r="AM161" s="483">
        <v>14610</v>
      </c>
      <c r="AN161" s="443">
        <v>17540</v>
      </c>
      <c r="AO161" s="443">
        <v>14610</v>
      </c>
      <c r="AP161" s="443">
        <v>2115</v>
      </c>
      <c r="AQ161" s="443">
        <v>134</v>
      </c>
      <c r="AR161" s="443">
        <v>1981</v>
      </c>
      <c r="AS161" s="483">
        <v>1614</v>
      </c>
      <c r="AT161" s="483">
        <v>0</v>
      </c>
      <c r="AU161" s="483">
        <v>0</v>
      </c>
      <c r="AV161" s="483">
        <v>697</v>
      </c>
      <c r="AW161" s="443">
        <v>1614</v>
      </c>
      <c r="AX161" s="443">
        <v>697</v>
      </c>
      <c r="AY161" s="443">
        <v>0</v>
      </c>
      <c r="AZ161" s="504">
        <v>0</v>
      </c>
      <c r="BA161" s="504">
        <v>0</v>
      </c>
      <c r="BB161" s="444">
        <v>0</v>
      </c>
      <c r="BC161" s="517">
        <v>0</v>
      </c>
      <c r="BD161" s="540">
        <v>23748</v>
      </c>
      <c r="BE161" s="651">
        <v>18295</v>
      </c>
      <c r="BF161" s="651">
        <v>1815</v>
      </c>
      <c r="BG161" s="540">
        <v>789</v>
      </c>
    </row>
    <row r="162" spans="1:59" ht="13.5" thickTop="1" x14ac:dyDescent="0.2">
      <c r="A162" s="609" t="s">
        <v>801</v>
      </c>
      <c r="B162" t="s">
        <v>484</v>
      </c>
      <c r="C162" t="s">
        <v>802</v>
      </c>
      <c r="D162" s="439">
        <v>1639</v>
      </c>
      <c r="E162" s="440">
        <v>0</v>
      </c>
      <c r="F162" s="440">
        <v>0</v>
      </c>
      <c r="G162" s="440">
        <v>0</v>
      </c>
      <c r="H162" s="440">
        <v>0</v>
      </c>
      <c r="I162" s="440">
        <v>17430</v>
      </c>
      <c r="J162" s="440">
        <v>17430</v>
      </c>
      <c r="K162" s="440">
        <v>0</v>
      </c>
      <c r="L162" s="440">
        <v>0</v>
      </c>
      <c r="M162" s="482">
        <v>0</v>
      </c>
      <c r="N162" s="482">
        <v>0</v>
      </c>
      <c r="O162" s="440">
        <v>0</v>
      </c>
      <c r="P162" s="440">
        <v>0</v>
      </c>
      <c r="Q162" s="440">
        <v>0</v>
      </c>
      <c r="R162" s="440">
        <v>0</v>
      </c>
      <c r="S162" s="440">
        <v>0</v>
      </c>
      <c r="T162" s="440">
        <v>0</v>
      </c>
      <c r="U162" s="440">
        <v>623</v>
      </c>
      <c r="V162" s="440">
        <v>318</v>
      </c>
      <c r="W162" s="440">
        <v>305</v>
      </c>
      <c r="X162" s="440">
        <v>0</v>
      </c>
      <c r="Y162" s="482">
        <v>0</v>
      </c>
      <c r="Z162" s="482">
        <v>0</v>
      </c>
      <c r="AA162" s="440">
        <v>0</v>
      </c>
      <c r="AB162" s="440">
        <v>0</v>
      </c>
      <c r="AC162" s="440">
        <v>305</v>
      </c>
      <c r="AD162" s="440">
        <v>0</v>
      </c>
      <c r="AE162" s="440">
        <v>0</v>
      </c>
      <c r="AF162" s="440">
        <v>305</v>
      </c>
      <c r="AG162" s="440">
        <v>21630</v>
      </c>
      <c r="AH162" s="440">
        <v>8300</v>
      </c>
      <c r="AI162" s="440">
        <v>13330</v>
      </c>
      <c r="AJ162" s="482">
        <v>16250</v>
      </c>
      <c r="AK162" s="482">
        <v>1400</v>
      </c>
      <c r="AL162" s="482">
        <v>0</v>
      </c>
      <c r="AM162" s="482">
        <v>5140</v>
      </c>
      <c r="AN162" s="440">
        <v>17650</v>
      </c>
      <c r="AO162" s="440">
        <v>5140</v>
      </c>
      <c r="AP162" s="440">
        <v>1746</v>
      </c>
      <c r="AQ162" s="440">
        <v>238</v>
      </c>
      <c r="AR162" s="440">
        <v>1508</v>
      </c>
      <c r="AS162" s="482">
        <v>1107</v>
      </c>
      <c r="AT162" s="482">
        <v>0</v>
      </c>
      <c r="AU162" s="482">
        <v>0</v>
      </c>
      <c r="AV162" s="482">
        <v>307</v>
      </c>
      <c r="AW162" s="440">
        <v>1107</v>
      </c>
      <c r="AX162" s="440">
        <v>307</v>
      </c>
      <c r="AY162" s="440">
        <v>0</v>
      </c>
      <c r="AZ162" s="503">
        <v>0</v>
      </c>
      <c r="BA162" s="503">
        <v>0</v>
      </c>
      <c r="BB162" s="441">
        <v>0</v>
      </c>
      <c r="BC162" s="200">
        <v>0</v>
      </c>
      <c r="BD162" s="539">
        <v>20181</v>
      </c>
      <c r="BE162" s="650">
        <v>10715</v>
      </c>
      <c r="BF162" s="650">
        <v>1139</v>
      </c>
      <c r="BG162" s="539">
        <v>789</v>
      </c>
    </row>
    <row r="163" spans="1:59" ht="13.5" thickTop="1" x14ac:dyDescent="0.2">
      <c r="A163" s="609" t="s">
        <v>803</v>
      </c>
      <c r="B163" t="s">
        <v>484</v>
      </c>
      <c r="C163" t="s">
        <v>804</v>
      </c>
      <c r="D163" s="442">
        <v>1641</v>
      </c>
      <c r="E163" s="443">
        <v>0</v>
      </c>
      <c r="F163" s="443">
        <v>0</v>
      </c>
      <c r="G163" s="443">
        <v>0</v>
      </c>
      <c r="H163" s="443">
        <v>0</v>
      </c>
      <c r="I163" s="443">
        <v>41580</v>
      </c>
      <c r="J163" s="443">
        <v>41580</v>
      </c>
      <c r="K163" s="443">
        <v>0</v>
      </c>
      <c r="L163" s="443">
        <v>7000</v>
      </c>
      <c r="M163" s="483">
        <v>0</v>
      </c>
      <c r="N163" s="483">
        <v>0</v>
      </c>
      <c r="O163" s="443">
        <v>0</v>
      </c>
      <c r="P163" s="443">
        <v>0</v>
      </c>
      <c r="Q163" s="443">
        <v>7000</v>
      </c>
      <c r="R163" s="443">
        <v>7000</v>
      </c>
      <c r="S163" s="443">
        <v>0</v>
      </c>
      <c r="T163" s="443">
        <v>0</v>
      </c>
      <c r="U163" s="443">
        <v>1485</v>
      </c>
      <c r="V163" s="443">
        <v>1485</v>
      </c>
      <c r="W163" s="443">
        <v>0</v>
      </c>
      <c r="X163" s="443">
        <v>250</v>
      </c>
      <c r="Y163" s="483">
        <v>0</v>
      </c>
      <c r="Z163" s="483">
        <v>0</v>
      </c>
      <c r="AA163" s="443">
        <v>0</v>
      </c>
      <c r="AB163" s="443">
        <v>0</v>
      </c>
      <c r="AC163" s="443">
        <v>250</v>
      </c>
      <c r="AD163" s="443">
        <v>170</v>
      </c>
      <c r="AE163" s="443">
        <v>0</v>
      </c>
      <c r="AF163" s="443">
        <v>80</v>
      </c>
      <c r="AG163" s="443">
        <v>39650</v>
      </c>
      <c r="AH163" s="443">
        <v>17500</v>
      </c>
      <c r="AI163" s="443">
        <v>22150</v>
      </c>
      <c r="AJ163" s="483">
        <v>27310</v>
      </c>
      <c r="AK163" s="483">
        <v>0</v>
      </c>
      <c r="AL163" s="483">
        <v>0</v>
      </c>
      <c r="AM163" s="483">
        <v>0</v>
      </c>
      <c r="AN163" s="443">
        <v>27310</v>
      </c>
      <c r="AO163" s="443">
        <v>0</v>
      </c>
      <c r="AP163" s="443">
        <v>2952</v>
      </c>
      <c r="AQ163" s="443">
        <v>465</v>
      </c>
      <c r="AR163" s="443">
        <v>2487</v>
      </c>
      <c r="AS163" s="483">
        <v>2144</v>
      </c>
      <c r="AT163" s="483">
        <v>0</v>
      </c>
      <c r="AU163" s="483">
        <v>0</v>
      </c>
      <c r="AV163" s="483">
        <v>0</v>
      </c>
      <c r="AW163" s="443">
        <v>2144</v>
      </c>
      <c r="AX163" s="443">
        <v>0</v>
      </c>
      <c r="AY163" s="443">
        <v>0</v>
      </c>
      <c r="AZ163" s="504">
        <v>0</v>
      </c>
      <c r="BA163" s="504">
        <v>0</v>
      </c>
      <c r="BB163" s="444">
        <v>0</v>
      </c>
      <c r="BC163" s="517">
        <v>0</v>
      </c>
      <c r="BD163" s="540">
        <v>34227</v>
      </c>
      <c r="BE163" s="651">
        <v>25190</v>
      </c>
      <c r="BF163" s="651">
        <v>2503</v>
      </c>
      <c r="BG163" s="540">
        <v>1029</v>
      </c>
    </row>
    <row r="164" spans="1:59" ht="13.5" thickTop="1" x14ac:dyDescent="0.2">
      <c r="A164" s="609" t="s">
        <v>805</v>
      </c>
      <c r="B164" t="s">
        <v>484</v>
      </c>
      <c r="C164" t="s">
        <v>806</v>
      </c>
      <c r="D164" s="439">
        <v>1642</v>
      </c>
      <c r="E164" s="440">
        <v>0</v>
      </c>
      <c r="F164" s="440">
        <v>0</v>
      </c>
      <c r="G164" s="440">
        <v>0</v>
      </c>
      <c r="H164" s="440">
        <v>0</v>
      </c>
      <c r="I164" s="440">
        <v>55664</v>
      </c>
      <c r="J164" s="440">
        <v>55664</v>
      </c>
      <c r="K164" s="440">
        <v>0</v>
      </c>
      <c r="L164" s="440">
        <v>12376</v>
      </c>
      <c r="M164" s="482">
        <v>0</v>
      </c>
      <c r="N164" s="482">
        <v>0</v>
      </c>
      <c r="O164" s="440">
        <v>0</v>
      </c>
      <c r="P164" s="440">
        <v>0</v>
      </c>
      <c r="Q164" s="440">
        <v>12376</v>
      </c>
      <c r="R164" s="440">
        <v>12376</v>
      </c>
      <c r="S164" s="440">
        <v>0</v>
      </c>
      <c r="T164" s="440">
        <v>0</v>
      </c>
      <c r="U164" s="440">
        <v>1988</v>
      </c>
      <c r="V164" s="440">
        <v>1813</v>
      </c>
      <c r="W164" s="440">
        <v>175</v>
      </c>
      <c r="X164" s="440">
        <v>442</v>
      </c>
      <c r="Y164" s="482">
        <v>192</v>
      </c>
      <c r="Z164" s="482">
        <v>0</v>
      </c>
      <c r="AA164" s="440">
        <v>0</v>
      </c>
      <c r="AB164" s="440">
        <v>0</v>
      </c>
      <c r="AC164" s="440">
        <v>384</v>
      </c>
      <c r="AD164" s="440">
        <v>0</v>
      </c>
      <c r="AE164" s="440">
        <v>192</v>
      </c>
      <c r="AF164" s="440">
        <v>192</v>
      </c>
      <c r="AG164" s="440">
        <v>43880</v>
      </c>
      <c r="AH164" s="440">
        <v>33500</v>
      </c>
      <c r="AI164" s="440">
        <v>10380</v>
      </c>
      <c r="AJ164" s="482">
        <v>23800</v>
      </c>
      <c r="AK164" s="482">
        <v>12150</v>
      </c>
      <c r="AL164" s="482">
        <v>0</v>
      </c>
      <c r="AM164" s="482">
        <v>0</v>
      </c>
      <c r="AN164" s="440">
        <v>35950</v>
      </c>
      <c r="AO164" s="440">
        <v>0</v>
      </c>
      <c r="AP164" s="440">
        <v>3108</v>
      </c>
      <c r="AQ164" s="440">
        <v>1467</v>
      </c>
      <c r="AR164" s="440">
        <v>1641</v>
      </c>
      <c r="AS164" s="482">
        <v>1558</v>
      </c>
      <c r="AT164" s="482">
        <v>480</v>
      </c>
      <c r="AU164" s="482">
        <v>0</v>
      </c>
      <c r="AV164" s="482">
        <v>0</v>
      </c>
      <c r="AW164" s="440">
        <v>2038</v>
      </c>
      <c r="AX164" s="440">
        <v>0</v>
      </c>
      <c r="AY164" s="440">
        <v>0</v>
      </c>
      <c r="AZ164" s="503">
        <v>0</v>
      </c>
      <c r="BA164" s="503">
        <v>0</v>
      </c>
      <c r="BB164" s="441">
        <v>0</v>
      </c>
      <c r="BC164" s="200">
        <v>0</v>
      </c>
      <c r="BD164" s="539">
        <v>40672</v>
      </c>
      <c r="BE164" s="650">
        <v>32200</v>
      </c>
      <c r="BF164" s="650">
        <v>3086</v>
      </c>
      <c r="BG164" s="539">
        <v>1029</v>
      </c>
    </row>
    <row r="165" spans="1:59" ht="13.5" thickTop="1" x14ac:dyDescent="0.2">
      <c r="A165" s="609" t="s">
        <v>807</v>
      </c>
      <c r="B165" t="s">
        <v>484</v>
      </c>
      <c r="C165" t="s">
        <v>808</v>
      </c>
      <c r="D165" s="442">
        <v>1643</v>
      </c>
      <c r="E165" s="443">
        <v>74091</v>
      </c>
      <c r="F165" s="443">
        <v>0</v>
      </c>
      <c r="G165" s="443">
        <v>74091</v>
      </c>
      <c r="H165" s="443">
        <v>0</v>
      </c>
      <c r="I165" s="443">
        <v>208530</v>
      </c>
      <c r="J165" s="443">
        <v>208530</v>
      </c>
      <c r="K165" s="443">
        <v>0</v>
      </c>
      <c r="L165" s="443">
        <v>12880</v>
      </c>
      <c r="M165" s="483">
        <v>0</v>
      </c>
      <c r="N165" s="483">
        <v>1610</v>
      </c>
      <c r="O165" s="443">
        <v>0</v>
      </c>
      <c r="P165" s="443">
        <v>0</v>
      </c>
      <c r="Q165" s="443">
        <v>14490</v>
      </c>
      <c r="R165" s="443">
        <v>12880</v>
      </c>
      <c r="S165" s="443">
        <v>1610</v>
      </c>
      <c r="T165" s="443">
        <v>0</v>
      </c>
      <c r="U165" s="443">
        <v>7448</v>
      </c>
      <c r="V165" s="443">
        <v>6365</v>
      </c>
      <c r="W165" s="443">
        <v>1083</v>
      </c>
      <c r="X165" s="443">
        <v>460</v>
      </c>
      <c r="Y165" s="483">
        <v>52</v>
      </c>
      <c r="Z165" s="483">
        <v>57</v>
      </c>
      <c r="AA165" s="443">
        <v>0</v>
      </c>
      <c r="AB165" s="443">
        <v>0</v>
      </c>
      <c r="AC165" s="443">
        <v>104</v>
      </c>
      <c r="AD165" s="443">
        <v>52</v>
      </c>
      <c r="AE165" s="443">
        <v>52</v>
      </c>
      <c r="AF165" s="443">
        <v>0</v>
      </c>
      <c r="AG165" s="443">
        <v>182210</v>
      </c>
      <c r="AH165" s="443">
        <v>109000</v>
      </c>
      <c r="AI165" s="443">
        <v>73210</v>
      </c>
      <c r="AJ165" s="483">
        <v>139260</v>
      </c>
      <c r="AK165" s="483">
        <v>25800</v>
      </c>
      <c r="AL165" s="483">
        <v>0</v>
      </c>
      <c r="AM165" s="483">
        <v>77730</v>
      </c>
      <c r="AN165" s="443">
        <v>132580</v>
      </c>
      <c r="AO165" s="443">
        <v>110210</v>
      </c>
      <c r="AP165" s="443">
        <v>13489</v>
      </c>
      <c r="AQ165" s="443">
        <v>2007</v>
      </c>
      <c r="AR165" s="443">
        <v>11482</v>
      </c>
      <c r="AS165" s="483">
        <v>11768</v>
      </c>
      <c r="AT165" s="483">
        <v>75</v>
      </c>
      <c r="AU165" s="483">
        <v>0</v>
      </c>
      <c r="AV165" s="483">
        <v>3227</v>
      </c>
      <c r="AW165" s="443">
        <v>11843</v>
      </c>
      <c r="AX165" s="443">
        <v>2310</v>
      </c>
      <c r="AY165" s="443">
        <v>0</v>
      </c>
      <c r="AZ165" s="504">
        <v>0</v>
      </c>
      <c r="BA165" s="504">
        <v>0</v>
      </c>
      <c r="BB165" s="444">
        <v>0</v>
      </c>
      <c r="BC165" s="517">
        <v>0</v>
      </c>
      <c r="BD165" s="540">
        <v>107076</v>
      </c>
      <c r="BE165" s="651">
        <v>117850</v>
      </c>
      <c r="BF165" s="651">
        <v>11565</v>
      </c>
      <c r="BG165" s="540">
        <v>1509</v>
      </c>
    </row>
    <row r="166" spans="1:59" ht="13.5" thickTop="1" x14ac:dyDescent="0.2">
      <c r="A166" s="609" t="s">
        <v>809</v>
      </c>
      <c r="B166" t="s">
        <v>484</v>
      </c>
      <c r="C166" t="s">
        <v>810</v>
      </c>
      <c r="D166" s="439">
        <v>1644</v>
      </c>
      <c r="E166" s="440">
        <v>0</v>
      </c>
      <c r="F166" s="440">
        <v>0</v>
      </c>
      <c r="G166" s="440">
        <v>0</v>
      </c>
      <c r="H166" s="440">
        <v>0</v>
      </c>
      <c r="I166" s="440">
        <v>64400</v>
      </c>
      <c r="J166" s="440">
        <v>64400</v>
      </c>
      <c r="K166" s="440">
        <v>0</v>
      </c>
      <c r="L166" s="440">
        <v>1190</v>
      </c>
      <c r="M166" s="482">
        <v>0</v>
      </c>
      <c r="N166" s="482">
        <v>0</v>
      </c>
      <c r="O166" s="440">
        <v>0</v>
      </c>
      <c r="P166" s="440">
        <v>0</v>
      </c>
      <c r="Q166" s="440">
        <v>1190</v>
      </c>
      <c r="R166" s="440">
        <v>1190</v>
      </c>
      <c r="S166" s="440">
        <v>0</v>
      </c>
      <c r="T166" s="440">
        <v>0</v>
      </c>
      <c r="U166" s="440">
        <v>2300</v>
      </c>
      <c r="V166" s="440">
        <v>1176</v>
      </c>
      <c r="W166" s="440">
        <v>1124</v>
      </c>
      <c r="X166" s="440">
        <v>43</v>
      </c>
      <c r="Y166" s="482">
        <v>0</v>
      </c>
      <c r="Z166" s="482">
        <v>0</v>
      </c>
      <c r="AA166" s="440">
        <v>0</v>
      </c>
      <c r="AB166" s="440">
        <v>0</v>
      </c>
      <c r="AC166" s="440">
        <v>1167</v>
      </c>
      <c r="AD166" s="440">
        <v>0</v>
      </c>
      <c r="AE166" s="440">
        <v>0</v>
      </c>
      <c r="AF166" s="440">
        <v>1167</v>
      </c>
      <c r="AG166" s="440">
        <v>45920</v>
      </c>
      <c r="AH166" s="440">
        <v>2750</v>
      </c>
      <c r="AI166" s="440">
        <v>43170</v>
      </c>
      <c r="AJ166" s="482">
        <v>61650</v>
      </c>
      <c r="AK166" s="482">
        <v>150</v>
      </c>
      <c r="AL166" s="482">
        <v>0</v>
      </c>
      <c r="AM166" s="482">
        <v>0</v>
      </c>
      <c r="AN166" s="440">
        <v>61800</v>
      </c>
      <c r="AO166" s="440">
        <v>0</v>
      </c>
      <c r="AP166" s="440">
        <v>3203</v>
      </c>
      <c r="AQ166" s="440">
        <v>0</v>
      </c>
      <c r="AR166" s="440">
        <v>3203</v>
      </c>
      <c r="AS166" s="482">
        <v>3461</v>
      </c>
      <c r="AT166" s="482">
        <v>0</v>
      </c>
      <c r="AU166" s="482">
        <v>0</v>
      </c>
      <c r="AV166" s="482">
        <v>0</v>
      </c>
      <c r="AW166" s="440">
        <v>3461</v>
      </c>
      <c r="AX166" s="440">
        <v>0</v>
      </c>
      <c r="AY166" s="440">
        <v>0</v>
      </c>
      <c r="AZ166" s="503">
        <v>0</v>
      </c>
      <c r="BA166" s="503">
        <v>0</v>
      </c>
      <c r="BB166" s="441">
        <v>0</v>
      </c>
      <c r="BC166" s="200">
        <v>0</v>
      </c>
      <c r="BD166" s="539">
        <v>39919</v>
      </c>
      <c r="BE166" s="650">
        <v>31125</v>
      </c>
      <c r="BF166" s="650">
        <v>3008</v>
      </c>
      <c r="BG166" s="539">
        <v>1029</v>
      </c>
    </row>
    <row r="167" spans="1:59" ht="13.5" thickTop="1" x14ac:dyDescent="0.2">
      <c r="A167" s="609" t="s">
        <v>811</v>
      </c>
      <c r="B167" t="s">
        <v>484</v>
      </c>
      <c r="C167" t="s">
        <v>812</v>
      </c>
      <c r="D167" s="442">
        <v>1645</v>
      </c>
      <c r="E167" s="443">
        <v>0</v>
      </c>
      <c r="F167" s="443">
        <v>0</v>
      </c>
      <c r="G167" s="443">
        <v>0</v>
      </c>
      <c r="H167" s="443">
        <v>0</v>
      </c>
      <c r="I167" s="443">
        <v>27020</v>
      </c>
      <c r="J167" s="443">
        <v>27020</v>
      </c>
      <c r="K167" s="443">
        <v>0</v>
      </c>
      <c r="L167" s="443">
        <v>140</v>
      </c>
      <c r="M167" s="483">
        <v>0</v>
      </c>
      <c r="N167" s="483">
        <v>0</v>
      </c>
      <c r="O167" s="443">
        <v>0</v>
      </c>
      <c r="P167" s="443">
        <v>0</v>
      </c>
      <c r="Q167" s="443">
        <v>140</v>
      </c>
      <c r="R167" s="443">
        <v>140</v>
      </c>
      <c r="S167" s="443">
        <v>0</v>
      </c>
      <c r="T167" s="443">
        <v>0</v>
      </c>
      <c r="U167" s="443">
        <v>965</v>
      </c>
      <c r="V167" s="443">
        <v>940</v>
      </c>
      <c r="W167" s="443">
        <v>25</v>
      </c>
      <c r="X167" s="443">
        <v>5</v>
      </c>
      <c r="Y167" s="483">
        <v>0</v>
      </c>
      <c r="Z167" s="483">
        <v>0</v>
      </c>
      <c r="AA167" s="443">
        <v>0</v>
      </c>
      <c r="AB167" s="443">
        <v>0</v>
      </c>
      <c r="AC167" s="443">
        <v>30</v>
      </c>
      <c r="AD167" s="443">
        <v>30</v>
      </c>
      <c r="AE167" s="443">
        <v>0</v>
      </c>
      <c r="AF167" s="443">
        <v>0</v>
      </c>
      <c r="AG167" s="443">
        <v>21730</v>
      </c>
      <c r="AH167" s="443">
        <v>9750</v>
      </c>
      <c r="AI167" s="443">
        <v>11980</v>
      </c>
      <c r="AJ167" s="483">
        <v>18580</v>
      </c>
      <c r="AK167" s="483">
        <v>0</v>
      </c>
      <c r="AL167" s="483">
        <v>0</v>
      </c>
      <c r="AM167" s="483">
        <v>7380</v>
      </c>
      <c r="AN167" s="443">
        <v>18580</v>
      </c>
      <c r="AO167" s="443">
        <v>7380</v>
      </c>
      <c r="AP167" s="443">
        <v>1575</v>
      </c>
      <c r="AQ167" s="443">
        <v>263</v>
      </c>
      <c r="AR167" s="443">
        <v>1312</v>
      </c>
      <c r="AS167" s="483">
        <v>1345</v>
      </c>
      <c r="AT167" s="483">
        <v>0</v>
      </c>
      <c r="AU167" s="483">
        <v>0</v>
      </c>
      <c r="AV167" s="483">
        <v>238</v>
      </c>
      <c r="AW167" s="443">
        <v>1312</v>
      </c>
      <c r="AX167" s="443">
        <v>271</v>
      </c>
      <c r="AY167" s="443">
        <v>0</v>
      </c>
      <c r="AZ167" s="504">
        <v>0</v>
      </c>
      <c r="BA167" s="504">
        <v>0</v>
      </c>
      <c r="BB167" s="444">
        <v>0</v>
      </c>
      <c r="BC167" s="517">
        <v>0</v>
      </c>
      <c r="BD167" s="540">
        <v>21050</v>
      </c>
      <c r="BE167" s="651">
        <v>13665</v>
      </c>
      <c r="BF167" s="651">
        <v>1344</v>
      </c>
      <c r="BG167" s="540">
        <v>789</v>
      </c>
    </row>
    <row r="168" spans="1:59" ht="13.5" thickTop="1" x14ac:dyDescent="0.2">
      <c r="A168" s="609" t="s">
        <v>813</v>
      </c>
      <c r="B168" t="s">
        <v>484</v>
      </c>
      <c r="C168" t="s">
        <v>814</v>
      </c>
      <c r="D168" s="439">
        <v>1646</v>
      </c>
      <c r="E168" s="440">
        <v>0</v>
      </c>
      <c r="F168" s="440">
        <v>0</v>
      </c>
      <c r="G168" s="440">
        <v>0</v>
      </c>
      <c r="H168" s="440">
        <v>0</v>
      </c>
      <c r="I168" s="440">
        <v>69090</v>
      </c>
      <c r="J168" s="440">
        <v>69090</v>
      </c>
      <c r="K168" s="440">
        <v>0</v>
      </c>
      <c r="L168" s="440">
        <v>3990</v>
      </c>
      <c r="M168" s="482">
        <v>0</v>
      </c>
      <c r="N168" s="482">
        <v>910</v>
      </c>
      <c r="O168" s="440">
        <v>0</v>
      </c>
      <c r="P168" s="440">
        <v>0</v>
      </c>
      <c r="Q168" s="440">
        <v>4900</v>
      </c>
      <c r="R168" s="440">
        <v>3990</v>
      </c>
      <c r="S168" s="440">
        <v>910</v>
      </c>
      <c r="T168" s="440">
        <v>0</v>
      </c>
      <c r="U168" s="440">
        <v>2468</v>
      </c>
      <c r="V168" s="440">
        <v>2159</v>
      </c>
      <c r="W168" s="440">
        <v>309</v>
      </c>
      <c r="X168" s="440">
        <v>142</v>
      </c>
      <c r="Y168" s="482">
        <v>0</v>
      </c>
      <c r="Z168" s="482">
        <v>33</v>
      </c>
      <c r="AA168" s="440">
        <v>0</v>
      </c>
      <c r="AB168" s="440">
        <v>0</v>
      </c>
      <c r="AC168" s="440">
        <v>484</v>
      </c>
      <c r="AD168" s="440">
        <v>451</v>
      </c>
      <c r="AE168" s="440">
        <v>33</v>
      </c>
      <c r="AF168" s="440">
        <v>0</v>
      </c>
      <c r="AG168" s="440">
        <v>48560</v>
      </c>
      <c r="AH168" s="440">
        <v>23650</v>
      </c>
      <c r="AI168" s="440">
        <v>24910</v>
      </c>
      <c r="AJ168" s="482">
        <v>33910</v>
      </c>
      <c r="AK168" s="482">
        <v>0</v>
      </c>
      <c r="AL168" s="482">
        <v>0</v>
      </c>
      <c r="AM168" s="482">
        <v>3170</v>
      </c>
      <c r="AN168" s="440">
        <v>31337</v>
      </c>
      <c r="AO168" s="440">
        <v>5743</v>
      </c>
      <c r="AP168" s="440">
        <v>3449</v>
      </c>
      <c r="AQ168" s="440">
        <v>1106</v>
      </c>
      <c r="AR168" s="440">
        <v>2343</v>
      </c>
      <c r="AS168" s="482">
        <v>1931</v>
      </c>
      <c r="AT168" s="482">
        <v>0</v>
      </c>
      <c r="AU168" s="482">
        <v>0</v>
      </c>
      <c r="AV168" s="482">
        <v>294</v>
      </c>
      <c r="AW168" s="440">
        <v>1931</v>
      </c>
      <c r="AX168" s="440">
        <v>294</v>
      </c>
      <c r="AY168" s="440">
        <v>0</v>
      </c>
      <c r="AZ168" s="503">
        <v>0</v>
      </c>
      <c r="BA168" s="503">
        <v>0</v>
      </c>
      <c r="BB168" s="441">
        <v>0</v>
      </c>
      <c r="BC168" s="200">
        <v>0</v>
      </c>
      <c r="BD168" s="539">
        <v>39818</v>
      </c>
      <c r="BE168" s="650">
        <v>34250</v>
      </c>
      <c r="BF168" s="650">
        <v>3299</v>
      </c>
      <c r="BG168" s="539">
        <v>1029</v>
      </c>
    </row>
    <row r="169" spans="1:59" ht="13.5" thickTop="1" x14ac:dyDescent="0.2">
      <c r="A169" s="609" t="s">
        <v>815</v>
      </c>
      <c r="B169" t="s">
        <v>484</v>
      </c>
      <c r="C169" t="s">
        <v>816</v>
      </c>
      <c r="D169" s="442">
        <v>1647</v>
      </c>
      <c r="E169" s="443">
        <v>0</v>
      </c>
      <c r="F169" s="443">
        <v>0</v>
      </c>
      <c r="G169" s="443">
        <v>0</v>
      </c>
      <c r="H169" s="443">
        <v>0</v>
      </c>
      <c r="I169" s="443">
        <v>65870</v>
      </c>
      <c r="J169" s="443">
        <v>65870</v>
      </c>
      <c r="K169" s="443">
        <v>0</v>
      </c>
      <c r="L169" s="443">
        <v>0</v>
      </c>
      <c r="M169" s="483">
        <v>0</v>
      </c>
      <c r="N169" s="483">
        <v>0</v>
      </c>
      <c r="O169" s="443">
        <v>0</v>
      </c>
      <c r="P169" s="443">
        <v>0</v>
      </c>
      <c r="Q169" s="443">
        <v>0</v>
      </c>
      <c r="R169" s="443">
        <v>0</v>
      </c>
      <c r="S169" s="443">
        <v>0</v>
      </c>
      <c r="T169" s="443">
        <v>0</v>
      </c>
      <c r="U169" s="443">
        <v>2353</v>
      </c>
      <c r="V169" s="443">
        <v>1882</v>
      </c>
      <c r="W169" s="443">
        <v>471</v>
      </c>
      <c r="X169" s="443">
        <v>0</v>
      </c>
      <c r="Y169" s="483">
        <v>0</v>
      </c>
      <c r="Z169" s="483">
        <v>0</v>
      </c>
      <c r="AA169" s="443">
        <v>0</v>
      </c>
      <c r="AB169" s="443">
        <v>0</v>
      </c>
      <c r="AC169" s="443">
        <v>471</v>
      </c>
      <c r="AD169" s="443">
        <v>0</v>
      </c>
      <c r="AE169" s="443">
        <v>0</v>
      </c>
      <c r="AF169" s="443">
        <v>471</v>
      </c>
      <c r="AG169" s="443">
        <v>46910</v>
      </c>
      <c r="AH169" s="443">
        <v>20850</v>
      </c>
      <c r="AI169" s="443">
        <v>26060</v>
      </c>
      <c r="AJ169" s="483">
        <v>37440</v>
      </c>
      <c r="AK169" s="483">
        <v>0</v>
      </c>
      <c r="AL169" s="483">
        <v>0</v>
      </c>
      <c r="AM169" s="483">
        <v>12200</v>
      </c>
      <c r="AN169" s="443">
        <v>37440</v>
      </c>
      <c r="AO169" s="443">
        <v>12200</v>
      </c>
      <c r="AP169" s="443">
        <v>3355</v>
      </c>
      <c r="AQ169" s="443">
        <v>553</v>
      </c>
      <c r="AR169" s="443">
        <v>2802</v>
      </c>
      <c r="AS169" s="483">
        <v>2677</v>
      </c>
      <c r="AT169" s="483">
        <v>0</v>
      </c>
      <c r="AU169" s="483">
        <v>0</v>
      </c>
      <c r="AV169" s="483">
        <v>570</v>
      </c>
      <c r="AW169" s="443">
        <v>2677</v>
      </c>
      <c r="AX169" s="443">
        <v>570</v>
      </c>
      <c r="AY169" s="443">
        <v>0</v>
      </c>
      <c r="AZ169" s="504">
        <v>0</v>
      </c>
      <c r="BA169" s="504">
        <v>0</v>
      </c>
      <c r="BB169" s="444">
        <v>0</v>
      </c>
      <c r="BC169" s="517">
        <v>0</v>
      </c>
      <c r="BD169" s="540">
        <v>40880</v>
      </c>
      <c r="BE169" s="651">
        <v>31945</v>
      </c>
      <c r="BF169" s="651">
        <v>3075</v>
      </c>
      <c r="BG169" s="540">
        <v>1029</v>
      </c>
    </row>
    <row r="170" spans="1:59" ht="13.5" thickTop="1" x14ac:dyDescent="0.2">
      <c r="A170" s="609" t="s">
        <v>817</v>
      </c>
      <c r="B170" t="s">
        <v>484</v>
      </c>
      <c r="C170" t="s">
        <v>818</v>
      </c>
      <c r="D170" s="439">
        <v>1648</v>
      </c>
      <c r="E170" s="440">
        <v>0</v>
      </c>
      <c r="F170" s="440">
        <v>0</v>
      </c>
      <c r="G170" s="440">
        <v>0</v>
      </c>
      <c r="H170" s="440">
        <v>0</v>
      </c>
      <c r="I170" s="440">
        <v>25872</v>
      </c>
      <c r="J170" s="440">
        <v>25872</v>
      </c>
      <c r="K170" s="440">
        <v>0</v>
      </c>
      <c r="L170" s="440">
        <v>6258</v>
      </c>
      <c r="M170" s="482">
        <v>0</v>
      </c>
      <c r="N170" s="482">
        <v>0</v>
      </c>
      <c r="O170" s="440">
        <v>0</v>
      </c>
      <c r="P170" s="440">
        <v>0</v>
      </c>
      <c r="Q170" s="440">
        <v>6258</v>
      </c>
      <c r="R170" s="440">
        <v>6258</v>
      </c>
      <c r="S170" s="440">
        <v>0</v>
      </c>
      <c r="T170" s="440">
        <v>0</v>
      </c>
      <c r="U170" s="440">
        <v>924</v>
      </c>
      <c r="V170" s="440">
        <v>924</v>
      </c>
      <c r="W170" s="440">
        <v>0</v>
      </c>
      <c r="X170" s="440">
        <v>224</v>
      </c>
      <c r="Y170" s="482">
        <v>0</v>
      </c>
      <c r="Z170" s="482">
        <v>0</v>
      </c>
      <c r="AA170" s="440">
        <v>0</v>
      </c>
      <c r="AB170" s="440">
        <v>0</v>
      </c>
      <c r="AC170" s="440">
        <v>224</v>
      </c>
      <c r="AD170" s="440">
        <v>224</v>
      </c>
      <c r="AE170" s="440">
        <v>0</v>
      </c>
      <c r="AF170" s="440">
        <v>0</v>
      </c>
      <c r="AG170" s="440">
        <v>16080</v>
      </c>
      <c r="AH170" s="440">
        <v>16080</v>
      </c>
      <c r="AI170" s="440">
        <v>0</v>
      </c>
      <c r="AJ170" s="482">
        <v>6350</v>
      </c>
      <c r="AK170" s="482">
        <v>1250</v>
      </c>
      <c r="AL170" s="482">
        <v>0</v>
      </c>
      <c r="AM170" s="482">
        <v>0</v>
      </c>
      <c r="AN170" s="440">
        <v>7600</v>
      </c>
      <c r="AO170" s="440">
        <v>0</v>
      </c>
      <c r="AP170" s="440">
        <v>1129</v>
      </c>
      <c r="AQ170" s="440">
        <v>1129</v>
      </c>
      <c r="AR170" s="440">
        <v>0</v>
      </c>
      <c r="AS170" s="482">
        <v>53</v>
      </c>
      <c r="AT170" s="482">
        <v>0</v>
      </c>
      <c r="AU170" s="482">
        <v>0</v>
      </c>
      <c r="AV170" s="482">
        <v>0</v>
      </c>
      <c r="AW170" s="440">
        <v>53</v>
      </c>
      <c r="AX170" s="440">
        <v>0</v>
      </c>
      <c r="AY170" s="440">
        <v>0</v>
      </c>
      <c r="AZ170" s="503">
        <v>0</v>
      </c>
      <c r="BA170" s="503">
        <v>0</v>
      </c>
      <c r="BB170" s="441">
        <v>0</v>
      </c>
      <c r="BC170" s="200">
        <v>0</v>
      </c>
      <c r="BD170" s="539">
        <v>17756</v>
      </c>
      <c r="BE170" s="650">
        <v>14390</v>
      </c>
      <c r="BF170" s="650">
        <v>1336</v>
      </c>
      <c r="BG170" s="539">
        <v>789</v>
      </c>
    </row>
    <row r="171" spans="1:59" ht="13.5" thickTop="1" x14ac:dyDescent="0.2">
      <c r="A171" s="609" t="s">
        <v>819</v>
      </c>
      <c r="B171" t="s">
        <v>484</v>
      </c>
      <c r="C171" t="s">
        <v>820</v>
      </c>
      <c r="D171" s="442">
        <v>1649</v>
      </c>
      <c r="E171" s="443">
        <v>0</v>
      </c>
      <c r="F171" s="443">
        <v>0</v>
      </c>
      <c r="G171" s="443">
        <v>0</v>
      </c>
      <c r="H171" s="443">
        <v>0</v>
      </c>
      <c r="I171" s="443">
        <v>33432</v>
      </c>
      <c r="J171" s="443">
        <v>33432</v>
      </c>
      <c r="K171" s="443">
        <v>0</v>
      </c>
      <c r="L171" s="443">
        <v>13398</v>
      </c>
      <c r="M171" s="483">
        <v>0</v>
      </c>
      <c r="N171" s="483">
        <v>0</v>
      </c>
      <c r="O171" s="443">
        <v>0</v>
      </c>
      <c r="P171" s="443">
        <v>0</v>
      </c>
      <c r="Q171" s="443">
        <v>13398</v>
      </c>
      <c r="R171" s="443">
        <v>13398</v>
      </c>
      <c r="S171" s="443">
        <v>0</v>
      </c>
      <c r="T171" s="443">
        <v>0</v>
      </c>
      <c r="U171" s="443">
        <v>1194</v>
      </c>
      <c r="V171" s="443">
        <v>1194</v>
      </c>
      <c r="W171" s="443">
        <v>0</v>
      </c>
      <c r="X171" s="443">
        <v>479</v>
      </c>
      <c r="Y171" s="483">
        <v>0</v>
      </c>
      <c r="Z171" s="483">
        <v>0</v>
      </c>
      <c r="AA171" s="443">
        <v>0</v>
      </c>
      <c r="AB171" s="443">
        <v>0</v>
      </c>
      <c r="AC171" s="443">
        <v>479</v>
      </c>
      <c r="AD171" s="443">
        <v>0</v>
      </c>
      <c r="AE171" s="443">
        <v>0</v>
      </c>
      <c r="AF171" s="443">
        <v>479</v>
      </c>
      <c r="AG171" s="443">
        <v>31500</v>
      </c>
      <c r="AH171" s="443">
        <v>14200</v>
      </c>
      <c r="AI171" s="443">
        <v>17300</v>
      </c>
      <c r="AJ171" s="483">
        <v>23580</v>
      </c>
      <c r="AK171" s="483">
        <v>0</v>
      </c>
      <c r="AL171" s="483">
        <v>0</v>
      </c>
      <c r="AM171" s="483">
        <v>4870</v>
      </c>
      <c r="AN171" s="443">
        <v>23580</v>
      </c>
      <c r="AO171" s="443">
        <v>4870</v>
      </c>
      <c r="AP171" s="443">
        <v>2275</v>
      </c>
      <c r="AQ171" s="443">
        <v>465</v>
      </c>
      <c r="AR171" s="443">
        <v>1810</v>
      </c>
      <c r="AS171" s="483">
        <v>1602</v>
      </c>
      <c r="AT171" s="483">
        <v>0</v>
      </c>
      <c r="AU171" s="483">
        <v>0</v>
      </c>
      <c r="AV171" s="483">
        <v>56</v>
      </c>
      <c r="AW171" s="443">
        <v>1602</v>
      </c>
      <c r="AX171" s="443">
        <v>56</v>
      </c>
      <c r="AY171" s="443">
        <v>0</v>
      </c>
      <c r="AZ171" s="504">
        <v>0</v>
      </c>
      <c r="BA171" s="504">
        <v>0</v>
      </c>
      <c r="BB171" s="444">
        <v>0</v>
      </c>
      <c r="BC171" s="517">
        <v>0</v>
      </c>
      <c r="BD171" s="540">
        <v>30566</v>
      </c>
      <c r="BE171" s="651">
        <v>22450</v>
      </c>
      <c r="BF171" s="651">
        <v>2163</v>
      </c>
      <c r="BG171" s="540">
        <v>789</v>
      </c>
    </row>
    <row r="172" spans="1:59" ht="13.5" thickTop="1" x14ac:dyDescent="0.2">
      <c r="A172" s="609" t="s">
        <v>821</v>
      </c>
      <c r="B172" t="s">
        <v>484</v>
      </c>
      <c r="C172" t="s">
        <v>822</v>
      </c>
      <c r="D172" s="439">
        <v>1661</v>
      </c>
      <c r="E172" s="440">
        <v>25889</v>
      </c>
      <c r="F172" s="440">
        <v>0</v>
      </c>
      <c r="G172" s="440">
        <v>25889</v>
      </c>
      <c r="H172" s="440">
        <v>0</v>
      </c>
      <c r="I172" s="440">
        <v>137312</v>
      </c>
      <c r="J172" s="440">
        <v>137312</v>
      </c>
      <c r="K172" s="440">
        <v>0</v>
      </c>
      <c r="L172" s="440">
        <v>37478</v>
      </c>
      <c r="M172" s="482">
        <v>0</v>
      </c>
      <c r="N172" s="482">
        <v>0</v>
      </c>
      <c r="O172" s="440">
        <v>0</v>
      </c>
      <c r="P172" s="440">
        <v>0</v>
      </c>
      <c r="Q172" s="440">
        <v>37478</v>
      </c>
      <c r="R172" s="440">
        <v>37478</v>
      </c>
      <c r="S172" s="440">
        <v>0</v>
      </c>
      <c r="T172" s="440">
        <v>0</v>
      </c>
      <c r="U172" s="440">
        <v>4904</v>
      </c>
      <c r="V172" s="440">
        <v>4123</v>
      </c>
      <c r="W172" s="440">
        <v>781</v>
      </c>
      <c r="X172" s="440">
        <v>1339</v>
      </c>
      <c r="Y172" s="482">
        <v>0</v>
      </c>
      <c r="Z172" s="482">
        <v>0</v>
      </c>
      <c r="AA172" s="440">
        <v>0</v>
      </c>
      <c r="AB172" s="440">
        <v>0</v>
      </c>
      <c r="AC172" s="440">
        <v>2120</v>
      </c>
      <c r="AD172" s="440">
        <v>518</v>
      </c>
      <c r="AE172" s="440">
        <v>0</v>
      </c>
      <c r="AF172" s="440">
        <v>1602</v>
      </c>
      <c r="AG172" s="440">
        <v>132570</v>
      </c>
      <c r="AH172" s="440">
        <v>85000</v>
      </c>
      <c r="AI172" s="440">
        <v>47570</v>
      </c>
      <c r="AJ172" s="482">
        <v>98360</v>
      </c>
      <c r="AK172" s="482">
        <v>0</v>
      </c>
      <c r="AL172" s="482">
        <v>0</v>
      </c>
      <c r="AM172" s="482">
        <v>47490</v>
      </c>
      <c r="AN172" s="440">
        <v>98360</v>
      </c>
      <c r="AO172" s="440">
        <v>47490</v>
      </c>
      <c r="AP172" s="440">
        <v>9758</v>
      </c>
      <c r="AQ172" s="440">
        <v>4248</v>
      </c>
      <c r="AR172" s="440">
        <v>5510</v>
      </c>
      <c r="AS172" s="482">
        <v>5907</v>
      </c>
      <c r="AT172" s="482">
        <v>0</v>
      </c>
      <c r="AU172" s="482">
        <v>0</v>
      </c>
      <c r="AV172" s="482">
        <v>1496</v>
      </c>
      <c r="AW172" s="440">
        <v>5907</v>
      </c>
      <c r="AX172" s="440">
        <v>1496</v>
      </c>
      <c r="AY172" s="440">
        <v>0</v>
      </c>
      <c r="AZ172" s="503">
        <v>0</v>
      </c>
      <c r="BA172" s="503">
        <v>0</v>
      </c>
      <c r="BB172" s="441">
        <v>0</v>
      </c>
      <c r="BC172" s="200">
        <v>0</v>
      </c>
      <c r="BD172" s="539">
        <v>74598</v>
      </c>
      <c r="BE172" s="650">
        <v>91715</v>
      </c>
      <c r="BF172" s="650">
        <v>8867</v>
      </c>
      <c r="BG172" s="539">
        <v>1509</v>
      </c>
    </row>
    <row r="173" spans="1:59" ht="13.5" thickTop="1" x14ac:dyDescent="0.2">
      <c r="A173" s="609" t="s">
        <v>823</v>
      </c>
      <c r="B173" t="s">
        <v>484</v>
      </c>
      <c r="C173" t="s">
        <v>824</v>
      </c>
      <c r="D173" s="442">
        <v>1662</v>
      </c>
      <c r="E173" s="443">
        <v>37374</v>
      </c>
      <c r="F173" s="443">
        <v>0</v>
      </c>
      <c r="G173" s="443">
        <v>37374</v>
      </c>
      <c r="H173" s="443">
        <v>0</v>
      </c>
      <c r="I173" s="443">
        <v>67648</v>
      </c>
      <c r="J173" s="443">
        <v>67648</v>
      </c>
      <c r="K173" s="443">
        <v>0</v>
      </c>
      <c r="L173" s="443">
        <v>14602</v>
      </c>
      <c r="M173" s="483">
        <v>0</v>
      </c>
      <c r="N173" s="483">
        <v>3430</v>
      </c>
      <c r="O173" s="443">
        <v>0</v>
      </c>
      <c r="P173" s="443">
        <v>0</v>
      </c>
      <c r="Q173" s="443">
        <v>18032</v>
      </c>
      <c r="R173" s="443">
        <v>14602</v>
      </c>
      <c r="S173" s="443">
        <v>3430</v>
      </c>
      <c r="T173" s="443">
        <v>0</v>
      </c>
      <c r="U173" s="443">
        <v>2416</v>
      </c>
      <c r="V173" s="443">
        <v>2416</v>
      </c>
      <c r="W173" s="443">
        <v>0</v>
      </c>
      <c r="X173" s="443">
        <v>522</v>
      </c>
      <c r="Y173" s="483">
        <v>0</v>
      </c>
      <c r="Z173" s="483">
        <v>122</v>
      </c>
      <c r="AA173" s="443">
        <v>0</v>
      </c>
      <c r="AB173" s="443">
        <v>0</v>
      </c>
      <c r="AC173" s="443">
        <v>644</v>
      </c>
      <c r="AD173" s="443">
        <v>522</v>
      </c>
      <c r="AE173" s="443">
        <v>1</v>
      </c>
      <c r="AF173" s="443">
        <v>121</v>
      </c>
      <c r="AG173" s="443">
        <v>67540</v>
      </c>
      <c r="AH173" s="443">
        <v>35200</v>
      </c>
      <c r="AI173" s="443">
        <v>32340</v>
      </c>
      <c r="AJ173" s="483">
        <v>52750</v>
      </c>
      <c r="AK173" s="483">
        <v>0</v>
      </c>
      <c r="AL173" s="483">
        <v>0</v>
      </c>
      <c r="AM173" s="483">
        <v>12190</v>
      </c>
      <c r="AN173" s="443">
        <v>52750</v>
      </c>
      <c r="AO173" s="443">
        <v>12190</v>
      </c>
      <c r="AP173" s="443">
        <v>4524</v>
      </c>
      <c r="AQ173" s="443">
        <v>1435</v>
      </c>
      <c r="AR173" s="443">
        <v>3089</v>
      </c>
      <c r="AS173" s="483">
        <v>3231</v>
      </c>
      <c r="AT173" s="483">
        <v>0</v>
      </c>
      <c r="AU173" s="483">
        <v>0</v>
      </c>
      <c r="AV173" s="483">
        <v>411</v>
      </c>
      <c r="AW173" s="443">
        <v>3231</v>
      </c>
      <c r="AX173" s="443">
        <v>411</v>
      </c>
      <c r="AY173" s="443">
        <v>0</v>
      </c>
      <c r="AZ173" s="504">
        <v>0</v>
      </c>
      <c r="BA173" s="504">
        <v>0</v>
      </c>
      <c r="BB173" s="444">
        <v>0</v>
      </c>
      <c r="BC173" s="517">
        <v>0</v>
      </c>
      <c r="BD173" s="540">
        <v>48665</v>
      </c>
      <c r="BE173" s="651">
        <v>42710</v>
      </c>
      <c r="BF173" s="651">
        <v>4104</v>
      </c>
      <c r="BG173" s="540">
        <v>1029</v>
      </c>
    </row>
    <row r="174" spans="1:59" ht="13.5" thickTop="1" x14ac:dyDescent="0.2">
      <c r="A174" s="609" t="s">
        <v>825</v>
      </c>
      <c r="B174" t="s">
        <v>484</v>
      </c>
      <c r="C174" t="s">
        <v>826</v>
      </c>
      <c r="D174" s="439">
        <v>1663</v>
      </c>
      <c r="E174" s="440">
        <v>0</v>
      </c>
      <c r="F174" s="440">
        <v>0</v>
      </c>
      <c r="G174" s="440">
        <v>0</v>
      </c>
      <c r="H174" s="440">
        <v>0</v>
      </c>
      <c r="I174" s="440">
        <v>36890</v>
      </c>
      <c r="J174" s="440">
        <v>36890</v>
      </c>
      <c r="K174" s="440">
        <v>0</v>
      </c>
      <c r="L174" s="440">
        <v>4620</v>
      </c>
      <c r="M174" s="482">
        <v>0</v>
      </c>
      <c r="N174" s="482">
        <v>0</v>
      </c>
      <c r="O174" s="440">
        <v>0</v>
      </c>
      <c r="P174" s="440">
        <v>0</v>
      </c>
      <c r="Q174" s="440">
        <v>4620</v>
      </c>
      <c r="R174" s="440">
        <v>4620</v>
      </c>
      <c r="S174" s="440">
        <v>0</v>
      </c>
      <c r="T174" s="440">
        <v>0</v>
      </c>
      <c r="U174" s="440">
        <v>1318</v>
      </c>
      <c r="V174" s="440">
        <v>1102</v>
      </c>
      <c r="W174" s="440">
        <v>216</v>
      </c>
      <c r="X174" s="440">
        <v>165</v>
      </c>
      <c r="Y174" s="482">
        <v>0</v>
      </c>
      <c r="Z174" s="482">
        <v>0</v>
      </c>
      <c r="AA174" s="440">
        <v>0</v>
      </c>
      <c r="AB174" s="440">
        <v>0</v>
      </c>
      <c r="AC174" s="440">
        <v>381</v>
      </c>
      <c r="AD174" s="440">
        <v>0</v>
      </c>
      <c r="AE174" s="440">
        <v>0</v>
      </c>
      <c r="AF174" s="440">
        <v>381</v>
      </c>
      <c r="AG174" s="440">
        <v>43650</v>
      </c>
      <c r="AH174" s="440">
        <v>20500</v>
      </c>
      <c r="AI174" s="440">
        <v>23150</v>
      </c>
      <c r="AJ174" s="482">
        <v>32410</v>
      </c>
      <c r="AK174" s="482">
        <v>0</v>
      </c>
      <c r="AL174" s="482">
        <v>0</v>
      </c>
      <c r="AM174" s="482">
        <v>0</v>
      </c>
      <c r="AN174" s="440">
        <v>32410</v>
      </c>
      <c r="AO174" s="440">
        <v>0</v>
      </c>
      <c r="AP174" s="440">
        <v>2924</v>
      </c>
      <c r="AQ174" s="440">
        <v>1035</v>
      </c>
      <c r="AR174" s="440">
        <v>1889</v>
      </c>
      <c r="AS174" s="482">
        <v>1739</v>
      </c>
      <c r="AT174" s="482">
        <v>0</v>
      </c>
      <c r="AU174" s="482">
        <v>0</v>
      </c>
      <c r="AV174" s="482">
        <v>387</v>
      </c>
      <c r="AW174" s="440">
        <v>1739</v>
      </c>
      <c r="AX174" s="440">
        <v>387</v>
      </c>
      <c r="AY174" s="440">
        <v>0</v>
      </c>
      <c r="AZ174" s="503">
        <v>0</v>
      </c>
      <c r="BA174" s="503">
        <v>0</v>
      </c>
      <c r="BB174" s="441">
        <v>0</v>
      </c>
      <c r="BC174" s="200">
        <v>0</v>
      </c>
      <c r="BD174" s="539">
        <v>33907</v>
      </c>
      <c r="BE174" s="650">
        <v>22910</v>
      </c>
      <c r="BF174" s="650">
        <v>2259</v>
      </c>
      <c r="BG174" s="539">
        <v>1029</v>
      </c>
    </row>
    <row r="175" spans="1:59" ht="13.5" thickTop="1" x14ac:dyDescent="0.2">
      <c r="A175" s="609" t="s">
        <v>827</v>
      </c>
      <c r="B175" t="s">
        <v>484</v>
      </c>
      <c r="C175" t="s">
        <v>828</v>
      </c>
      <c r="D175" s="442">
        <v>1664</v>
      </c>
      <c r="E175" s="443">
        <v>0</v>
      </c>
      <c r="F175" s="443">
        <v>0</v>
      </c>
      <c r="G175" s="443">
        <v>0</v>
      </c>
      <c r="H175" s="443">
        <v>0</v>
      </c>
      <c r="I175" s="443">
        <v>60970</v>
      </c>
      <c r="J175" s="443">
        <v>60970</v>
      </c>
      <c r="K175" s="443">
        <v>0</v>
      </c>
      <c r="L175" s="443">
        <v>140</v>
      </c>
      <c r="M175" s="483">
        <v>0</v>
      </c>
      <c r="N175" s="483">
        <v>0</v>
      </c>
      <c r="O175" s="443">
        <v>0</v>
      </c>
      <c r="P175" s="443">
        <v>0</v>
      </c>
      <c r="Q175" s="443">
        <v>140</v>
      </c>
      <c r="R175" s="443">
        <v>140</v>
      </c>
      <c r="S175" s="443">
        <v>0</v>
      </c>
      <c r="T175" s="443">
        <v>0</v>
      </c>
      <c r="U175" s="443">
        <v>2178</v>
      </c>
      <c r="V175" s="443">
        <v>1136</v>
      </c>
      <c r="W175" s="443">
        <v>1042</v>
      </c>
      <c r="X175" s="443">
        <v>5</v>
      </c>
      <c r="Y175" s="483">
        <v>0</v>
      </c>
      <c r="Z175" s="483">
        <v>0</v>
      </c>
      <c r="AA175" s="443">
        <v>0</v>
      </c>
      <c r="AB175" s="443">
        <v>0</v>
      </c>
      <c r="AC175" s="443">
        <v>5</v>
      </c>
      <c r="AD175" s="443">
        <v>0</v>
      </c>
      <c r="AE175" s="443">
        <v>0</v>
      </c>
      <c r="AF175" s="443">
        <v>5</v>
      </c>
      <c r="AG175" s="443">
        <v>53820</v>
      </c>
      <c r="AH175" s="443">
        <v>28100</v>
      </c>
      <c r="AI175" s="443">
        <v>25720</v>
      </c>
      <c r="AJ175" s="483">
        <v>31370</v>
      </c>
      <c r="AK175" s="483">
        <v>0</v>
      </c>
      <c r="AL175" s="483">
        <v>0</v>
      </c>
      <c r="AM175" s="483">
        <v>13680</v>
      </c>
      <c r="AN175" s="443">
        <v>31370</v>
      </c>
      <c r="AO175" s="443">
        <v>13680</v>
      </c>
      <c r="AP175" s="443">
        <v>3831</v>
      </c>
      <c r="AQ175" s="443">
        <v>1123</v>
      </c>
      <c r="AR175" s="443">
        <v>2708</v>
      </c>
      <c r="AS175" s="483">
        <v>2158</v>
      </c>
      <c r="AT175" s="483">
        <v>0</v>
      </c>
      <c r="AU175" s="483">
        <v>0</v>
      </c>
      <c r="AV175" s="483">
        <v>470</v>
      </c>
      <c r="AW175" s="443">
        <v>670</v>
      </c>
      <c r="AX175" s="443">
        <v>1271</v>
      </c>
      <c r="AY175" s="443">
        <v>0</v>
      </c>
      <c r="AZ175" s="504">
        <v>0</v>
      </c>
      <c r="BA175" s="504">
        <v>0</v>
      </c>
      <c r="BB175" s="444">
        <v>0</v>
      </c>
      <c r="BC175" s="517">
        <v>0</v>
      </c>
      <c r="BD175" s="540">
        <v>42704</v>
      </c>
      <c r="BE175" s="651">
        <v>32100</v>
      </c>
      <c r="BF175" s="651">
        <v>3162</v>
      </c>
      <c r="BG175" s="540">
        <v>1029</v>
      </c>
    </row>
    <row r="176" spans="1:59" ht="13.5" thickTop="1" x14ac:dyDescent="0.2">
      <c r="A176" s="609" t="s">
        <v>829</v>
      </c>
      <c r="B176" t="s">
        <v>484</v>
      </c>
      <c r="C176" t="s">
        <v>830</v>
      </c>
      <c r="D176" s="439">
        <v>1665</v>
      </c>
      <c r="E176" s="440">
        <v>0</v>
      </c>
      <c r="F176" s="440">
        <v>0</v>
      </c>
      <c r="G176" s="440">
        <v>0</v>
      </c>
      <c r="H176" s="440">
        <v>0</v>
      </c>
      <c r="I176" s="440">
        <v>83860</v>
      </c>
      <c r="J176" s="440">
        <v>83860</v>
      </c>
      <c r="K176" s="440">
        <v>0</v>
      </c>
      <c r="L176" s="440">
        <v>0</v>
      </c>
      <c r="M176" s="482">
        <v>0</v>
      </c>
      <c r="N176" s="482">
        <v>0</v>
      </c>
      <c r="O176" s="440">
        <v>0</v>
      </c>
      <c r="P176" s="440">
        <v>0</v>
      </c>
      <c r="Q176" s="440">
        <v>0</v>
      </c>
      <c r="R176" s="440">
        <v>0</v>
      </c>
      <c r="S176" s="440">
        <v>0</v>
      </c>
      <c r="T176" s="440">
        <v>0</v>
      </c>
      <c r="U176" s="440">
        <v>2995</v>
      </c>
      <c r="V176" s="440">
        <v>2995</v>
      </c>
      <c r="W176" s="440">
        <v>0</v>
      </c>
      <c r="X176" s="440">
        <v>0</v>
      </c>
      <c r="Y176" s="482">
        <v>0</v>
      </c>
      <c r="Z176" s="482">
        <v>0</v>
      </c>
      <c r="AA176" s="440">
        <v>0</v>
      </c>
      <c r="AB176" s="440">
        <v>0</v>
      </c>
      <c r="AC176" s="440">
        <v>0</v>
      </c>
      <c r="AD176" s="440">
        <v>0</v>
      </c>
      <c r="AE176" s="440">
        <v>0</v>
      </c>
      <c r="AF176" s="440">
        <v>0</v>
      </c>
      <c r="AG176" s="440">
        <v>49910</v>
      </c>
      <c r="AH176" s="440">
        <v>28500</v>
      </c>
      <c r="AI176" s="440">
        <v>21410</v>
      </c>
      <c r="AJ176" s="482">
        <v>34310</v>
      </c>
      <c r="AK176" s="482">
        <v>450</v>
      </c>
      <c r="AL176" s="482">
        <v>0</v>
      </c>
      <c r="AM176" s="482">
        <v>14410</v>
      </c>
      <c r="AN176" s="440">
        <v>34760</v>
      </c>
      <c r="AO176" s="440">
        <v>14410</v>
      </c>
      <c r="AP176" s="440">
        <v>3422</v>
      </c>
      <c r="AQ176" s="440">
        <v>3422</v>
      </c>
      <c r="AR176" s="440">
        <v>0</v>
      </c>
      <c r="AS176" s="482">
        <v>0</v>
      </c>
      <c r="AT176" s="482">
        <v>23</v>
      </c>
      <c r="AU176" s="482">
        <v>0</v>
      </c>
      <c r="AV176" s="482">
        <v>397</v>
      </c>
      <c r="AW176" s="440">
        <v>23</v>
      </c>
      <c r="AX176" s="440">
        <v>397</v>
      </c>
      <c r="AY176" s="440">
        <v>0</v>
      </c>
      <c r="AZ176" s="503">
        <v>0</v>
      </c>
      <c r="BA176" s="503">
        <v>0</v>
      </c>
      <c r="BB176" s="441">
        <v>0</v>
      </c>
      <c r="BC176" s="200">
        <v>0</v>
      </c>
      <c r="BD176" s="539">
        <v>43059</v>
      </c>
      <c r="BE176" s="650">
        <v>38535</v>
      </c>
      <c r="BF176" s="650">
        <v>3645</v>
      </c>
      <c r="BG176" s="539">
        <v>1029</v>
      </c>
    </row>
    <row r="177" spans="1:59" ht="13.5" thickTop="1" x14ac:dyDescent="0.2">
      <c r="A177" s="609" t="s">
        <v>831</v>
      </c>
      <c r="B177" t="s">
        <v>484</v>
      </c>
      <c r="C177" t="s">
        <v>832</v>
      </c>
      <c r="D177" s="442">
        <v>1667</v>
      </c>
      <c r="E177" s="443">
        <v>0</v>
      </c>
      <c r="F177" s="443">
        <v>0</v>
      </c>
      <c r="G177" s="443">
        <v>0</v>
      </c>
      <c r="H177" s="443">
        <v>0</v>
      </c>
      <c r="I177" s="443">
        <v>17150</v>
      </c>
      <c r="J177" s="443">
        <v>17150</v>
      </c>
      <c r="K177" s="443">
        <v>0</v>
      </c>
      <c r="L177" s="443">
        <v>560</v>
      </c>
      <c r="M177" s="483">
        <v>0</v>
      </c>
      <c r="N177" s="483">
        <v>0</v>
      </c>
      <c r="O177" s="443">
        <v>0</v>
      </c>
      <c r="P177" s="443">
        <v>0</v>
      </c>
      <c r="Q177" s="443">
        <v>560</v>
      </c>
      <c r="R177" s="443">
        <v>560</v>
      </c>
      <c r="S177" s="443">
        <v>0</v>
      </c>
      <c r="T177" s="443">
        <v>0</v>
      </c>
      <c r="U177" s="443">
        <v>613</v>
      </c>
      <c r="V177" s="443">
        <v>613</v>
      </c>
      <c r="W177" s="443">
        <v>0</v>
      </c>
      <c r="X177" s="443">
        <v>20</v>
      </c>
      <c r="Y177" s="483">
        <v>0</v>
      </c>
      <c r="Z177" s="483">
        <v>0</v>
      </c>
      <c r="AA177" s="443">
        <v>0</v>
      </c>
      <c r="AB177" s="443">
        <v>0</v>
      </c>
      <c r="AC177" s="443">
        <v>20</v>
      </c>
      <c r="AD177" s="443">
        <v>20</v>
      </c>
      <c r="AE177" s="443">
        <v>0</v>
      </c>
      <c r="AF177" s="443">
        <v>0</v>
      </c>
      <c r="AG177" s="443">
        <v>17910</v>
      </c>
      <c r="AH177" s="443">
        <v>10750</v>
      </c>
      <c r="AI177" s="443">
        <v>7160</v>
      </c>
      <c r="AJ177" s="483">
        <v>13230</v>
      </c>
      <c r="AK177" s="483">
        <v>1600</v>
      </c>
      <c r="AL177" s="483">
        <v>0</v>
      </c>
      <c r="AM177" s="483">
        <v>0</v>
      </c>
      <c r="AN177" s="443">
        <v>14830</v>
      </c>
      <c r="AO177" s="443">
        <v>0</v>
      </c>
      <c r="AP177" s="443">
        <v>1262</v>
      </c>
      <c r="AQ177" s="443">
        <v>27</v>
      </c>
      <c r="AR177" s="443">
        <v>1235</v>
      </c>
      <c r="AS177" s="483">
        <v>1277</v>
      </c>
      <c r="AT177" s="483">
        <v>14</v>
      </c>
      <c r="AU177" s="483">
        <v>0</v>
      </c>
      <c r="AV177" s="483">
        <v>0</v>
      </c>
      <c r="AW177" s="443">
        <v>1199</v>
      </c>
      <c r="AX177" s="443">
        <v>92</v>
      </c>
      <c r="AY177" s="443">
        <v>0</v>
      </c>
      <c r="AZ177" s="504">
        <v>0</v>
      </c>
      <c r="BA177" s="504">
        <v>0</v>
      </c>
      <c r="BB177" s="444">
        <v>0</v>
      </c>
      <c r="BC177" s="517">
        <v>0</v>
      </c>
      <c r="BD177" s="540">
        <v>18543</v>
      </c>
      <c r="BE177" s="651">
        <v>9475</v>
      </c>
      <c r="BF177" s="540">
        <v>962</v>
      </c>
      <c r="BG177" s="540">
        <v>789</v>
      </c>
    </row>
    <row r="178" spans="1:59" ht="13.5" thickTop="1" x14ac:dyDescent="0.2">
      <c r="A178" s="609" t="s">
        <v>833</v>
      </c>
      <c r="B178" t="s">
        <v>484</v>
      </c>
      <c r="C178" t="s">
        <v>834</v>
      </c>
      <c r="D178" s="439">
        <v>1668</v>
      </c>
      <c r="E178" s="440">
        <v>0</v>
      </c>
      <c r="F178" s="440">
        <v>0</v>
      </c>
      <c r="G178" s="440">
        <v>0</v>
      </c>
      <c r="H178" s="440">
        <v>0</v>
      </c>
      <c r="I178" s="440">
        <v>98140</v>
      </c>
      <c r="J178" s="440">
        <v>98140</v>
      </c>
      <c r="K178" s="440">
        <v>0</v>
      </c>
      <c r="L178" s="440">
        <v>1190</v>
      </c>
      <c r="M178" s="482">
        <v>0</v>
      </c>
      <c r="N178" s="482">
        <v>0</v>
      </c>
      <c r="O178" s="440">
        <v>0</v>
      </c>
      <c r="P178" s="440">
        <v>0</v>
      </c>
      <c r="Q178" s="440">
        <v>1190</v>
      </c>
      <c r="R178" s="440">
        <v>1190</v>
      </c>
      <c r="S178" s="440">
        <v>0</v>
      </c>
      <c r="T178" s="440">
        <v>0</v>
      </c>
      <c r="U178" s="440">
        <v>3505</v>
      </c>
      <c r="V178" s="440">
        <v>1468</v>
      </c>
      <c r="W178" s="440">
        <v>2037</v>
      </c>
      <c r="X178" s="440">
        <v>43</v>
      </c>
      <c r="Y178" s="482">
        <v>0</v>
      </c>
      <c r="Z178" s="482">
        <v>0</v>
      </c>
      <c r="AA178" s="440">
        <v>0</v>
      </c>
      <c r="AB178" s="440">
        <v>0</v>
      </c>
      <c r="AC178" s="440">
        <v>0</v>
      </c>
      <c r="AD178" s="440">
        <v>0</v>
      </c>
      <c r="AE178" s="440">
        <v>0</v>
      </c>
      <c r="AF178" s="440">
        <v>0</v>
      </c>
      <c r="AG178" s="440">
        <v>53820</v>
      </c>
      <c r="AH178" s="440">
        <v>31500</v>
      </c>
      <c r="AI178" s="440">
        <v>22320</v>
      </c>
      <c r="AJ178" s="482">
        <v>40990</v>
      </c>
      <c r="AK178" s="482">
        <v>0</v>
      </c>
      <c r="AL178" s="482">
        <v>0</v>
      </c>
      <c r="AM178" s="482">
        <v>28360</v>
      </c>
      <c r="AN178" s="440">
        <v>40990</v>
      </c>
      <c r="AO178" s="440">
        <v>28360</v>
      </c>
      <c r="AP178" s="440">
        <v>3575</v>
      </c>
      <c r="AQ178" s="440">
        <v>263</v>
      </c>
      <c r="AR178" s="440">
        <v>3312</v>
      </c>
      <c r="AS178" s="482">
        <v>3979</v>
      </c>
      <c r="AT178" s="482">
        <v>0</v>
      </c>
      <c r="AU178" s="482">
        <v>0</v>
      </c>
      <c r="AV178" s="482">
        <v>608</v>
      </c>
      <c r="AW178" s="440">
        <v>2834</v>
      </c>
      <c r="AX178" s="440">
        <v>0</v>
      </c>
      <c r="AY178" s="440">
        <v>0</v>
      </c>
      <c r="AZ178" s="503">
        <v>0</v>
      </c>
      <c r="BA178" s="503">
        <v>0</v>
      </c>
      <c r="BB178" s="441">
        <v>0</v>
      </c>
      <c r="BC178" s="200">
        <v>0</v>
      </c>
      <c r="BD178" s="539">
        <v>42637</v>
      </c>
      <c r="BE178" s="650">
        <v>44940</v>
      </c>
      <c r="BF178" s="650">
        <v>4171</v>
      </c>
      <c r="BG178" s="539">
        <v>1029</v>
      </c>
    </row>
    <row r="179" spans="1:59" ht="13.5" thickTop="1" x14ac:dyDescent="0.2">
      <c r="A179" s="609" t="s">
        <v>835</v>
      </c>
      <c r="B179" t="s">
        <v>484</v>
      </c>
      <c r="C179" t="s">
        <v>836</v>
      </c>
      <c r="D179" s="442">
        <v>1691</v>
      </c>
      <c r="E179" s="443">
        <v>0</v>
      </c>
      <c r="F179" s="443">
        <v>0</v>
      </c>
      <c r="G179" s="443">
        <v>0</v>
      </c>
      <c r="H179" s="443">
        <v>0</v>
      </c>
      <c r="I179" s="443">
        <v>76020</v>
      </c>
      <c r="J179" s="443">
        <v>76020</v>
      </c>
      <c r="K179" s="443">
        <v>0</v>
      </c>
      <c r="L179" s="443">
        <v>11410</v>
      </c>
      <c r="M179" s="483">
        <v>0</v>
      </c>
      <c r="N179" s="483">
        <v>0</v>
      </c>
      <c r="O179" s="443">
        <v>0</v>
      </c>
      <c r="P179" s="443">
        <v>0</v>
      </c>
      <c r="Q179" s="443">
        <v>11410</v>
      </c>
      <c r="R179" s="443">
        <v>11410</v>
      </c>
      <c r="S179" s="443">
        <v>0</v>
      </c>
      <c r="T179" s="443">
        <v>0</v>
      </c>
      <c r="U179" s="443">
        <v>2715</v>
      </c>
      <c r="V179" s="443">
        <v>1280</v>
      </c>
      <c r="W179" s="443">
        <v>1435</v>
      </c>
      <c r="X179" s="443">
        <v>408</v>
      </c>
      <c r="Y179" s="483">
        <v>0</v>
      </c>
      <c r="Z179" s="483">
        <v>0</v>
      </c>
      <c r="AA179" s="443">
        <v>0</v>
      </c>
      <c r="AB179" s="443">
        <v>0</v>
      </c>
      <c r="AC179" s="443">
        <v>0</v>
      </c>
      <c r="AD179" s="443">
        <v>0</v>
      </c>
      <c r="AE179" s="443">
        <v>0</v>
      </c>
      <c r="AF179" s="443">
        <v>0</v>
      </c>
      <c r="AG179" s="443">
        <v>102700</v>
      </c>
      <c r="AH179" s="443">
        <v>37970</v>
      </c>
      <c r="AI179" s="443">
        <v>64730</v>
      </c>
      <c r="AJ179" s="483">
        <v>64960</v>
      </c>
      <c r="AK179" s="483">
        <v>0</v>
      </c>
      <c r="AL179" s="483">
        <v>0</v>
      </c>
      <c r="AM179" s="483">
        <v>30840</v>
      </c>
      <c r="AN179" s="443">
        <v>64960</v>
      </c>
      <c r="AO179" s="443">
        <v>30840</v>
      </c>
      <c r="AP179" s="443">
        <v>8125</v>
      </c>
      <c r="AQ179" s="443">
        <v>1649</v>
      </c>
      <c r="AR179" s="443">
        <v>6476</v>
      </c>
      <c r="AS179" s="483">
        <v>4493</v>
      </c>
      <c r="AT179" s="483">
        <v>0</v>
      </c>
      <c r="AU179" s="483">
        <v>0</v>
      </c>
      <c r="AV179" s="483">
        <v>850</v>
      </c>
      <c r="AW179" s="443">
        <v>4493</v>
      </c>
      <c r="AX179" s="443">
        <v>523</v>
      </c>
      <c r="AY179" s="443">
        <v>0</v>
      </c>
      <c r="AZ179" s="504">
        <v>0</v>
      </c>
      <c r="BA179" s="504">
        <v>0</v>
      </c>
      <c r="BB179" s="444">
        <v>0</v>
      </c>
      <c r="BC179" s="517">
        <v>0</v>
      </c>
      <c r="BD179" s="540">
        <v>64830</v>
      </c>
      <c r="BE179" s="651">
        <v>53405</v>
      </c>
      <c r="BF179" s="651">
        <v>5558</v>
      </c>
      <c r="BG179" s="540">
        <v>1269</v>
      </c>
    </row>
    <row r="180" spans="1:59" ht="13.5" thickTop="1" x14ac:dyDescent="0.2">
      <c r="A180" s="609" t="s">
        <v>837</v>
      </c>
      <c r="B180" t="s">
        <v>484</v>
      </c>
      <c r="C180" t="s">
        <v>838</v>
      </c>
      <c r="D180" s="439">
        <v>1692</v>
      </c>
      <c r="E180" s="440">
        <v>60000</v>
      </c>
      <c r="F180" s="440">
        <v>0</v>
      </c>
      <c r="G180" s="440">
        <v>60000</v>
      </c>
      <c r="H180" s="440">
        <v>0</v>
      </c>
      <c r="I180" s="440">
        <v>156170</v>
      </c>
      <c r="J180" s="440">
        <v>156170</v>
      </c>
      <c r="K180" s="440">
        <v>0</v>
      </c>
      <c r="L180" s="440">
        <v>910</v>
      </c>
      <c r="M180" s="482">
        <v>0</v>
      </c>
      <c r="N180" s="482">
        <v>0</v>
      </c>
      <c r="O180" s="440">
        <v>0</v>
      </c>
      <c r="P180" s="440">
        <v>0</v>
      </c>
      <c r="Q180" s="440">
        <v>910</v>
      </c>
      <c r="R180" s="440">
        <v>910</v>
      </c>
      <c r="S180" s="440">
        <v>0</v>
      </c>
      <c r="T180" s="440">
        <v>0</v>
      </c>
      <c r="U180" s="440">
        <v>5578</v>
      </c>
      <c r="V180" s="440">
        <v>2786</v>
      </c>
      <c r="W180" s="440">
        <v>2792</v>
      </c>
      <c r="X180" s="440">
        <v>32</v>
      </c>
      <c r="Y180" s="482">
        <v>0</v>
      </c>
      <c r="Z180" s="482">
        <v>0</v>
      </c>
      <c r="AA180" s="440">
        <v>0</v>
      </c>
      <c r="AB180" s="440">
        <v>0</v>
      </c>
      <c r="AC180" s="440">
        <v>2824</v>
      </c>
      <c r="AD180" s="440">
        <v>0</v>
      </c>
      <c r="AE180" s="440">
        <v>0</v>
      </c>
      <c r="AF180" s="440">
        <v>2824</v>
      </c>
      <c r="AG180" s="440">
        <v>158960</v>
      </c>
      <c r="AH180" s="440">
        <v>95050</v>
      </c>
      <c r="AI180" s="440">
        <v>63910</v>
      </c>
      <c r="AJ180" s="482">
        <v>102930</v>
      </c>
      <c r="AK180" s="482">
        <v>0</v>
      </c>
      <c r="AL180" s="482">
        <v>0</v>
      </c>
      <c r="AM180" s="482">
        <v>56940</v>
      </c>
      <c r="AN180" s="440">
        <v>102930</v>
      </c>
      <c r="AO180" s="440">
        <v>56940</v>
      </c>
      <c r="AP180" s="440">
        <v>12355</v>
      </c>
      <c r="AQ180" s="440">
        <v>3379</v>
      </c>
      <c r="AR180" s="440">
        <v>8976</v>
      </c>
      <c r="AS180" s="482">
        <v>7841</v>
      </c>
      <c r="AT180" s="482">
        <v>0</v>
      </c>
      <c r="AU180" s="482">
        <v>0</v>
      </c>
      <c r="AV180" s="482">
        <v>1914</v>
      </c>
      <c r="AW180" s="440">
        <v>7841</v>
      </c>
      <c r="AX180" s="440">
        <v>1914</v>
      </c>
      <c r="AY180" s="440">
        <v>3300</v>
      </c>
      <c r="AZ180" s="503">
        <v>0</v>
      </c>
      <c r="BA180" s="503">
        <v>0</v>
      </c>
      <c r="BB180" s="441">
        <v>2957</v>
      </c>
      <c r="BC180" s="200">
        <v>0</v>
      </c>
      <c r="BD180" s="539">
        <v>91763</v>
      </c>
      <c r="BE180" s="650">
        <v>92600</v>
      </c>
      <c r="BF180" s="650">
        <v>9397</v>
      </c>
      <c r="BG180" s="539">
        <v>1050</v>
      </c>
    </row>
    <row r="181" spans="1:59" ht="13.5" thickTop="1" x14ac:dyDescent="0.2">
      <c r="A181" s="609" t="s">
        <v>839</v>
      </c>
      <c r="B181" t="s">
        <v>484</v>
      </c>
      <c r="C181" t="s">
        <v>840</v>
      </c>
      <c r="D181" s="442">
        <v>1693</v>
      </c>
      <c r="E181" s="443">
        <v>5393</v>
      </c>
      <c r="F181" s="443">
        <v>0</v>
      </c>
      <c r="G181" s="443">
        <v>0</v>
      </c>
      <c r="H181" s="443">
        <v>0</v>
      </c>
      <c r="I181" s="443">
        <v>34300</v>
      </c>
      <c r="J181" s="443">
        <v>34300</v>
      </c>
      <c r="K181" s="443">
        <v>0</v>
      </c>
      <c r="L181" s="443">
        <v>3010</v>
      </c>
      <c r="M181" s="483">
        <v>0</v>
      </c>
      <c r="N181" s="483">
        <v>0</v>
      </c>
      <c r="O181" s="443">
        <v>0</v>
      </c>
      <c r="P181" s="443">
        <v>0</v>
      </c>
      <c r="Q181" s="443">
        <v>3010</v>
      </c>
      <c r="R181" s="443">
        <v>3010</v>
      </c>
      <c r="S181" s="443">
        <v>0</v>
      </c>
      <c r="T181" s="443">
        <v>0</v>
      </c>
      <c r="U181" s="443">
        <v>1225</v>
      </c>
      <c r="V181" s="443">
        <v>482</v>
      </c>
      <c r="W181" s="443">
        <v>743</v>
      </c>
      <c r="X181" s="443">
        <v>108</v>
      </c>
      <c r="Y181" s="483">
        <v>0</v>
      </c>
      <c r="Z181" s="483">
        <v>0</v>
      </c>
      <c r="AA181" s="443">
        <v>0</v>
      </c>
      <c r="AB181" s="443">
        <v>0</v>
      </c>
      <c r="AC181" s="443">
        <v>0</v>
      </c>
      <c r="AD181" s="443">
        <v>0</v>
      </c>
      <c r="AE181" s="443">
        <v>0</v>
      </c>
      <c r="AF181" s="443">
        <v>0</v>
      </c>
      <c r="AG181" s="443">
        <v>35880</v>
      </c>
      <c r="AH181" s="443">
        <v>15300</v>
      </c>
      <c r="AI181" s="443">
        <v>20580</v>
      </c>
      <c r="AJ181" s="483">
        <v>27680</v>
      </c>
      <c r="AK181" s="483">
        <v>0</v>
      </c>
      <c r="AL181" s="483">
        <v>0</v>
      </c>
      <c r="AM181" s="483">
        <v>10870</v>
      </c>
      <c r="AN181" s="443">
        <v>27680</v>
      </c>
      <c r="AO181" s="443">
        <v>10870</v>
      </c>
      <c r="AP181" s="443">
        <v>2650</v>
      </c>
      <c r="AQ181" s="443">
        <v>401</v>
      </c>
      <c r="AR181" s="443">
        <v>2249</v>
      </c>
      <c r="AS181" s="483">
        <v>1949</v>
      </c>
      <c r="AT181" s="483">
        <v>0</v>
      </c>
      <c r="AU181" s="483">
        <v>0</v>
      </c>
      <c r="AV181" s="483">
        <v>188</v>
      </c>
      <c r="AW181" s="443">
        <v>1949</v>
      </c>
      <c r="AX181" s="443">
        <v>188</v>
      </c>
      <c r="AY181" s="443">
        <v>0</v>
      </c>
      <c r="AZ181" s="504">
        <v>0</v>
      </c>
      <c r="BA181" s="504">
        <v>0</v>
      </c>
      <c r="BB181" s="444">
        <v>0</v>
      </c>
      <c r="BC181" s="517">
        <v>0</v>
      </c>
      <c r="BD181" s="540">
        <v>32849</v>
      </c>
      <c r="BE181" s="651">
        <v>20965</v>
      </c>
      <c r="BF181" s="651">
        <v>2083</v>
      </c>
      <c r="BG181" s="540">
        <v>789</v>
      </c>
    </row>
    <row r="182" spans="1:59" ht="13.5" thickTop="1" x14ac:dyDescent="0.2">
      <c r="A182" s="609" t="s">
        <v>841</v>
      </c>
      <c r="B182" t="s">
        <v>484</v>
      </c>
      <c r="C182" t="s">
        <v>842</v>
      </c>
      <c r="D182" s="439">
        <v>1694</v>
      </c>
      <c r="E182" s="440">
        <v>25333</v>
      </c>
      <c r="F182" s="440">
        <v>0</v>
      </c>
      <c r="G182" s="440">
        <v>0</v>
      </c>
      <c r="H182" s="440">
        <v>25333</v>
      </c>
      <c r="I182" s="440">
        <v>28000</v>
      </c>
      <c r="J182" s="440">
        <v>28000</v>
      </c>
      <c r="K182" s="440">
        <v>0</v>
      </c>
      <c r="L182" s="440">
        <v>0</v>
      </c>
      <c r="M182" s="482">
        <v>0</v>
      </c>
      <c r="N182" s="482">
        <v>0</v>
      </c>
      <c r="O182" s="440">
        <v>0</v>
      </c>
      <c r="P182" s="440">
        <v>0</v>
      </c>
      <c r="Q182" s="440">
        <v>0</v>
      </c>
      <c r="R182" s="440">
        <v>0</v>
      </c>
      <c r="S182" s="440">
        <v>0</v>
      </c>
      <c r="T182" s="440">
        <v>0</v>
      </c>
      <c r="U182" s="440">
        <v>1000</v>
      </c>
      <c r="V182" s="440">
        <v>1000</v>
      </c>
      <c r="W182" s="440">
        <v>0</v>
      </c>
      <c r="X182" s="440">
        <v>0</v>
      </c>
      <c r="Y182" s="482">
        <v>0</v>
      </c>
      <c r="Z182" s="482">
        <v>0</v>
      </c>
      <c r="AA182" s="440">
        <v>0</v>
      </c>
      <c r="AB182" s="440">
        <v>0</v>
      </c>
      <c r="AC182" s="440">
        <v>0</v>
      </c>
      <c r="AD182" s="440">
        <v>0</v>
      </c>
      <c r="AE182" s="440">
        <v>0</v>
      </c>
      <c r="AF182" s="440">
        <v>0</v>
      </c>
      <c r="AG182" s="440">
        <v>32200</v>
      </c>
      <c r="AH182" s="440">
        <v>13750</v>
      </c>
      <c r="AI182" s="440">
        <v>18450</v>
      </c>
      <c r="AJ182" s="482">
        <v>24160</v>
      </c>
      <c r="AK182" s="482">
        <v>0</v>
      </c>
      <c r="AL182" s="482">
        <v>0</v>
      </c>
      <c r="AM182" s="482">
        <v>8670</v>
      </c>
      <c r="AN182" s="440">
        <v>24160</v>
      </c>
      <c r="AO182" s="440">
        <v>8670</v>
      </c>
      <c r="AP182" s="440">
        <v>2386</v>
      </c>
      <c r="AQ182" s="440">
        <v>413</v>
      </c>
      <c r="AR182" s="440">
        <v>1973</v>
      </c>
      <c r="AS182" s="482">
        <v>1651</v>
      </c>
      <c r="AT182" s="482">
        <v>0</v>
      </c>
      <c r="AU182" s="482">
        <v>0</v>
      </c>
      <c r="AV182" s="482">
        <v>362</v>
      </c>
      <c r="AW182" s="440">
        <v>1651</v>
      </c>
      <c r="AX182" s="440">
        <v>362</v>
      </c>
      <c r="AY182" s="440">
        <v>0</v>
      </c>
      <c r="AZ182" s="503">
        <v>0</v>
      </c>
      <c r="BA182" s="503">
        <v>0</v>
      </c>
      <c r="BB182" s="441">
        <v>0</v>
      </c>
      <c r="BC182" s="200">
        <v>0</v>
      </c>
      <c r="BD182" s="539">
        <v>32488</v>
      </c>
      <c r="BE182" s="650">
        <v>16110</v>
      </c>
      <c r="BF182" s="650">
        <v>1678</v>
      </c>
      <c r="BG182" s="539">
        <v>789</v>
      </c>
    </row>
    <row r="183" spans="1:59" ht="13.5" thickTop="1" x14ac:dyDescent="0.2">
      <c r="A183" s="609" t="s">
        <v>843</v>
      </c>
      <c r="B183" t="s">
        <v>844</v>
      </c>
      <c r="C183">
        <v>0</v>
      </c>
      <c r="D183" s="442">
        <v>2000</v>
      </c>
      <c r="E183" s="443">
        <v>2300000</v>
      </c>
      <c r="F183" s="443">
        <v>0</v>
      </c>
      <c r="G183" s="443">
        <v>1000000</v>
      </c>
      <c r="H183" s="443">
        <v>1300000</v>
      </c>
      <c r="I183" s="443">
        <v>0</v>
      </c>
      <c r="J183" s="443">
        <v>0</v>
      </c>
      <c r="K183" s="443">
        <v>0</v>
      </c>
      <c r="L183" s="443">
        <v>0</v>
      </c>
      <c r="M183" s="483">
        <v>0</v>
      </c>
      <c r="N183" s="483">
        <v>0</v>
      </c>
      <c r="O183" s="443">
        <v>0</v>
      </c>
      <c r="P183" s="443">
        <v>0</v>
      </c>
      <c r="Q183" s="443">
        <v>0</v>
      </c>
      <c r="R183" s="443">
        <v>0</v>
      </c>
      <c r="S183" s="443">
        <v>0</v>
      </c>
      <c r="T183" s="443">
        <v>0</v>
      </c>
      <c r="U183" s="443">
        <v>0</v>
      </c>
      <c r="V183" s="443">
        <v>0</v>
      </c>
      <c r="W183" s="443">
        <v>0</v>
      </c>
      <c r="X183" s="443">
        <v>0</v>
      </c>
      <c r="Y183" s="483">
        <v>0</v>
      </c>
      <c r="Z183" s="483">
        <v>0</v>
      </c>
      <c r="AA183" s="443">
        <v>0</v>
      </c>
      <c r="AB183" s="443">
        <v>0</v>
      </c>
      <c r="AC183" s="443">
        <v>0</v>
      </c>
      <c r="AD183" s="443">
        <v>0</v>
      </c>
      <c r="AE183" s="443">
        <v>0</v>
      </c>
      <c r="AF183" s="443">
        <v>0</v>
      </c>
      <c r="AG183" s="443">
        <v>0</v>
      </c>
      <c r="AH183" s="443">
        <v>0</v>
      </c>
      <c r="AI183" s="443">
        <v>0</v>
      </c>
      <c r="AJ183" s="483">
        <v>0</v>
      </c>
      <c r="AK183" s="483">
        <v>0</v>
      </c>
      <c r="AL183" s="483">
        <v>0</v>
      </c>
      <c r="AM183" s="483">
        <v>0</v>
      </c>
      <c r="AN183" s="443">
        <v>0</v>
      </c>
      <c r="AO183" s="443">
        <v>0</v>
      </c>
      <c r="AP183" s="443">
        <v>0</v>
      </c>
      <c r="AQ183" s="443">
        <v>0</v>
      </c>
      <c r="AR183" s="443">
        <v>0</v>
      </c>
      <c r="AS183" s="483">
        <v>0</v>
      </c>
      <c r="AT183" s="483">
        <v>0</v>
      </c>
      <c r="AU183" s="483">
        <v>0</v>
      </c>
      <c r="AV183" s="483">
        <v>0</v>
      </c>
      <c r="AW183" s="443">
        <v>0</v>
      </c>
      <c r="AX183" s="443">
        <v>0</v>
      </c>
      <c r="AY183" s="443">
        <v>0</v>
      </c>
      <c r="AZ183" s="504">
        <v>0</v>
      </c>
      <c r="BA183" s="504">
        <v>0</v>
      </c>
      <c r="BB183" s="444">
        <v>0</v>
      </c>
      <c r="BC183" s="517">
        <v>0</v>
      </c>
      <c r="BD183" s="540">
        <v>5855578</v>
      </c>
      <c r="BE183" s="540">
        <v>0</v>
      </c>
      <c r="BF183" s="540">
        <v>0</v>
      </c>
      <c r="BG183" s="540">
        <v>0</v>
      </c>
    </row>
    <row r="184" spans="1:59" ht="13.5" thickTop="1" x14ac:dyDescent="0.2">
      <c r="A184" s="609" t="s">
        <v>845</v>
      </c>
      <c r="B184" t="s">
        <v>844</v>
      </c>
      <c r="C184" t="s">
        <v>846</v>
      </c>
      <c r="D184" s="439">
        <v>2201</v>
      </c>
      <c r="E184" s="440">
        <v>0</v>
      </c>
      <c r="F184" s="440">
        <v>0</v>
      </c>
      <c r="G184" s="440">
        <v>0</v>
      </c>
      <c r="H184" s="440">
        <v>0</v>
      </c>
      <c r="I184" s="440">
        <v>2724680</v>
      </c>
      <c r="J184" s="440">
        <v>2724680</v>
      </c>
      <c r="K184" s="440">
        <v>0</v>
      </c>
      <c r="L184" s="440">
        <v>35490</v>
      </c>
      <c r="M184" s="482">
        <v>0</v>
      </c>
      <c r="N184" s="482">
        <v>0</v>
      </c>
      <c r="O184" s="440">
        <v>0</v>
      </c>
      <c r="P184" s="440">
        <v>0</v>
      </c>
      <c r="Q184" s="440">
        <v>35490</v>
      </c>
      <c r="R184" s="440">
        <v>35490</v>
      </c>
      <c r="S184" s="440">
        <v>0</v>
      </c>
      <c r="T184" s="440">
        <v>0</v>
      </c>
      <c r="U184" s="440">
        <v>97310</v>
      </c>
      <c r="V184" s="440">
        <v>37402</v>
      </c>
      <c r="W184" s="440">
        <v>59908</v>
      </c>
      <c r="X184" s="440">
        <v>1268</v>
      </c>
      <c r="Y184" s="482">
        <v>0</v>
      </c>
      <c r="Z184" s="482">
        <v>0</v>
      </c>
      <c r="AA184" s="440">
        <v>0</v>
      </c>
      <c r="AB184" s="440">
        <v>0</v>
      </c>
      <c r="AC184" s="440">
        <v>61176</v>
      </c>
      <c r="AD184" s="440">
        <v>0</v>
      </c>
      <c r="AE184" s="440">
        <v>0</v>
      </c>
      <c r="AF184" s="440">
        <v>61176</v>
      </c>
      <c r="AG184" s="440">
        <v>1743020</v>
      </c>
      <c r="AH184" s="440">
        <v>855000</v>
      </c>
      <c r="AI184" s="440">
        <v>888020</v>
      </c>
      <c r="AJ184" s="482">
        <v>1643910</v>
      </c>
      <c r="AK184" s="482">
        <v>0</v>
      </c>
      <c r="AL184" s="482">
        <v>0</v>
      </c>
      <c r="AM184" s="482">
        <v>541380</v>
      </c>
      <c r="AN184" s="440">
        <v>1643910</v>
      </c>
      <c r="AO184" s="440">
        <v>541380</v>
      </c>
      <c r="AP184" s="440">
        <v>133382</v>
      </c>
      <c r="AQ184" s="440">
        <v>54327</v>
      </c>
      <c r="AR184" s="440">
        <v>79055</v>
      </c>
      <c r="AS184" s="482">
        <v>94618</v>
      </c>
      <c r="AT184" s="482">
        <v>0</v>
      </c>
      <c r="AU184" s="482">
        <v>0</v>
      </c>
      <c r="AV184" s="482">
        <v>17744</v>
      </c>
      <c r="AW184" s="440">
        <v>94618</v>
      </c>
      <c r="AX184" s="440">
        <v>17744</v>
      </c>
      <c r="AY184" s="440">
        <v>0</v>
      </c>
      <c r="AZ184" s="503">
        <v>0</v>
      </c>
      <c r="BA184" s="503">
        <v>0</v>
      </c>
      <c r="BB184" s="441">
        <v>0</v>
      </c>
      <c r="BC184" s="200">
        <v>0</v>
      </c>
      <c r="BD184" s="539">
        <v>787715</v>
      </c>
      <c r="BE184" s="650">
        <v>1369150</v>
      </c>
      <c r="BF184" s="650">
        <v>131984</v>
      </c>
      <c r="BG184" s="539">
        <v>9429</v>
      </c>
    </row>
    <row r="185" spans="1:59" ht="13.5" thickTop="1" x14ac:dyDescent="0.2">
      <c r="A185" s="609" t="s">
        <v>847</v>
      </c>
      <c r="B185" t="s">
        <v>844</v>
      </c>
      <c r="C185" t="s">
        <v>848</v>
      </c>
      <c r="D185" s="442">
        <v>2202</v>
      </c>
      <c r="E185" s="443">
        <v>0</v>
      </c>
      <c r="F185" s="443">
        <v>0</v>
      </c>
      <c r="G185" s="443">
        <v>0</v>
      </c>
      <c r="H185" s="443">
        <v>0</v>
      </c>
      <c r="I185" s="443">
        <v>1657950</v>
      </c>
      <c r="J185" s="443">
        <v>1657950</v>
      </c>
      <c r="K185" s="443">
        <v>0</v>
      </c>
      <c r="L185" s="443">
        <v>0</v>
      </c>
      <c r="M185" s="483">
        <v>0</v>
      </c>
      <c r="N185" s="483">
        <v>0</v>
      </c>
      <c r="O185" s="443">
        <v>0</v>
      </c>
      <c r="P185" s="443">
        <v>0</v>
      </c>
      <c r="Q185" s="443">
        <v>0</v>
      </c>
      <c r="R185" s="443">
        <v>0</v>
      </c>
      <c r="S185" s="443">
        <v>0</v>
      </c>
      <c r="T185" s="443">
        <v>0</v>
      </c>
      <c r="U185" s="443">
        <v>59213</v>
      </c>
      <c r="V185" s="443">
        <v>51876</v>
      </c>
      <c r="W185" s="443">
        <v>7337</v>
      </c>
      <c r="X185" s="443">
        <v>0</v>
      </c>
      <c r="Y185" s="483">
        <v>0</v>
      </c>
      <c r="Z185" s="483">
        <v>0</v>
      </c>
      <c r="AA185" s="443">
        <v>0</v>
      </c>
      <c r="AB185" s="443">
        <v>0</v>
      </c>
      <c r="AC185" s="443">
        <v>0</v>
      </c>
      <c r="AD185" s="443">
        <v>0</v>
      </c>
      <c r="AE185" s="443">
        <v>0</v>
      </c>
      <c r="AF185" s="443">
        <v>0</v>
      </c>
      <c r="AG185" s="443">
        <v>1126590</v>
      </c>
      <c r="AH185" s="443">
        <v>590000</v>
      </c>
      <c r="AI185" s="443">
        <v>536590</v>
      </c>
      <c r="AJ185" s="483">
        <v>1215850</v>
      </c>
      <c r="AK185" s="483">
        <v>0</v>
      </c>
      <c r="AL185" s="483">
        <v>0</v>
      </c>
      <c r="AM185" s="483">
        <v>465580</v>
      </c>
      <c r="AN185" s="443">
        <v>1215850</v>
      </c>
      <c r="AO185" s="443">
        <v>465580</v>
      </c>
      <c r="AP185" s="443">
        <v>79285</v>
      </c>
      <c r="AQ185" s="443">
        <v>15250</v>
      </c>
      <c r="AR185" s="443">
        <v>64035</v>
      </c>
      <c r="AS185" s="483">
        <v>88082</v>
      </c>
      <c r="AT185" s="483">
        <v>0</v>
      </c>
      <c r="AU185" s="483">
        <v>0</v>
      </c>
      <c r="AV185" s="483">
        <v>19055</v>
      </c>
      <c r="AW185" s="443">
        <v>88082</v>
      </c>
      <c r="AX185" s="443">
        <v>19055</v>
      </c>
      <c r="AY185" s="443">
        <v>0</v>
      </c>
      <c r="AZ185" s="504">
        <v>0</v>
      </c>
      <c r="BA185" s="504">
        <v>0</v>
      </c>
      <c r="BB185" s="444">
        <v>0</v>
      </c>
      <c r="BC185" s="517">
        <v>0</v>
      </c>
      <c r="BD185" s="540">
        <v>541472</v>
      </c>
      <c r="BE185" s="651">
        <v>821435</v>
      </c>
      <c r="BF185" s="651">
        <v>78559</v>
      </c>
      <c r="BG185" s="540">
        <v>6549</v>
      </c>
    </row>
    <row r="186" spans="1:59" ht="13.5" thickTop="1" x14ac:dyDescent="0.2">
      <c r="A186" s="609" t="s">
        <v>849</v>
      </c>
      <c r="B186" t="s">
        <v>844</v>
      </c>
      <c r="C186" t="s">
        <v>850</v>
      </c>
      <c r="D186" s="439">
        <v>2203</v>
      </c>
      <c r="E186" s="440">
        <v>455488</v>
      </c>
      <c r="F186" s="440">
        <v>0</v>
      </c>
      <c r="G186" s="440">
        <v>455488</v>
      </c>
      <c r="H186" s="440">
        <v>0</v>
      </c>
      <c r="I186" s="440">
        <v>1590120</v>
      </c>
      <c r="J186" s="440">
        <v>1590120</v>
      </c>
      <c r="K186" s="440">
        <v>0</v>
      </c>
      <c r="L186" s="440">
        <v>444570</v>
      </c>
      <c r="M186" s="482">
        <v>0</v>
      </c>
      <c r="N186" s="482">
        <v>15610</v>
      </c>
      <c r="O186" s="440">
        <v>0</v>
      </c>
      <c r="P186" s="440">
        <v>0</v>
      </c>
      <c r="Q186" s="440">
        <v>460180</v>
      </c>
      <c r="R186" s="440">
        <v>444570</v>
      </c>
      <c r="S186" s="440">
        <v>15610</v>
      </c>
      <c r="T186" s="440">
        <v>0</v>
      </c>
      <c r="U186" s="440">
        <v>56790</v>
      </c>
      <c r="V186" s="440">
        <v>20000</v>
      </c>
      <c r="W186" s="440">
        <v>36790</v>
      </c>
      <c r="X186" s="440">
        <v>15878</v>
      </c>
      <c r="Y186" s="482">
        <v>0</v>
      </c>
      <c r="Z186" s="482">
        <v>557</v>
      </c>
      <c r="AA186" s="440">
        <v>0</v>
      </c>
      <c r="AB186" s="440">
        <v>0</v>
      </c>
      <c r="AC186" s="440">
        <v>53225</v>
      </c>
      <c r="AD186" s="440">
        <v>0</v>
      </c>
      <c r="AE186" s="440">
        <v>0</v>
      </c>
      <c r="AF186" s="440">
        <v>53225</v>
      </c>
      <c r="AG186" s="440">
        <v>1526240</v>
      </c>
      <c r="AH186" s="440">
        <v>1526240</v>
      </c>
      <c r="AI186" s="440">
        <v>0</v>
      </c>
      <c r="AJ186" s="482">
        <v>622900</v>
      </c>
      <c r="AK186" s="482">
        <v>0</v>
      </c>
      <c r="AL186" s="482">
        <v>0</v>
      </c>
      <c r="AM186" s="482">
        <v>317510</v>
      </c>
      <c r="AN186" s="440">
        <v>622900</v>
      </c>
      <c r="AO186" s="440">
        <v>317510</v>
      </c>
      <c r="AP186" s="440">
        <v>112611</v>
      </c>
      <c r="AQ186" s="440">
        <v>112611</v>
      </c>
      <c r="AR186" s="440">
        <v>0</v>
      </c>
      <c r="AS186" s="482">
        <v>10993</v>
      </c>
      <c r="AT186" s="482">
        <v>0</v>
      </c>
      <c r="AU186" s="482">
        <v>0</v>
      </c>
      <c r="AV186" s="482">
        <v>5521</v>
      </c>
      <c r="AW186" s="440">
        <v>10993</v>
      </c>
      <c r="AX186" s="440">
        <v>5521</v>
      </c>
      <c r="AY186" s="440">
        <v>0</v>
      </c>
      <c r="AZ186" s="503">
        <v>0</v>
      </c>
      <c r="BA186" s="503">
        <v>0</v>
      </c>
      <c r="BB186" s="441">
        <v>0</v>
      </c>
      <c r="BC186" s="200">
        <v>0</v>
      </c>
      <c r="BD186" s="539">
        <v>613856</v>
      </c>
      <c r="BE186" s="650">
        <v>1053360</v>
      </c>
      <c r="BF186" s="650">
        <v>102665</v>
      </c>
      <c r="BG186" s="539">
        <v>7989</v>
      </c>
    </row>
    <row r="187" spans="1:59" ht="13.5" thickTop="1" x14ac:dyDescent="0.2">
      <c r="A187" s="609" t="s">
        <v>851</v>
      </c>
      <c r="B187" t="s">
        <v>844</v>
      </c>
      <c r="C187" t="s">
        <v>852</v>
      </c>
      <c r="D187" s="442">
        <v>2204</v>
      </c>
      <c r="E187" s="443">
        <v>0</v>
      </c>
      <c r="F187" s="443">
        <v>0</v>
      </c>
      <c r="G187" s="443">
        <v>0</v>
      </c>
      <c r="H187" s="443">
        <v>0</v>
      </c>
      <c r="I187" s="443">
        <v>267960</v>
      </c>
      <c r="J187" s="443">
        <v>267960</v>
      </c>
      <c r="K187" s="443">
        <v>0</v>
      </c>
      <c r="L187" s="443">
        <v>0</v>
      </c>
      <c r="M187" s="483">
        <v>0</v>
      </c>
      <c r="N187" s="483">
        <v>0</v>
      </c>
      <c r="O187" s="443">
        <v>0</v>
      </c>
      <c r="P187" s="443">
        <v>0</v>
      </c>
      <c r="Q187" s="443">
        <v>0</v>
      </c>
      <c r="R187" s="443">
        <v>0</v>
      </c>
      <c r="S187" s="443">
        <v>0</v>
      </c>
      <c r="T187" s="443">
        <v>0</v>
      </c>
      <c r="U187" s="443">
        <v>9570</v>
      </c>
      <c r="V187" s="443">
        <v>3425</v>
      </c>
      <c r="W187" s="443">
        <v>6145</v>
      </c>
      <c r="X187" s="443">
        <v>0</v>
      </c>
      <c r="Y187" s="483">
        <v>0</v>
      </c>
      <c r="Z187" s="483">
        <v>0</v>
      </c>
      <c r="AA187" s="443">
        <v>0</v>
      </c>
      <c r="AB187" s="443">
        <v>0</v>
      </c>
      <c r="AC187" s="443">
        <v>6145</v>
      </c>
      <c r="AD187" s="443">
        <v>0</v>
      </c>
      <c r="AE187" s="443">
        <v>0</v>
      </c>
      <c r="AF187" s="443">
        <v>6145</v>
      </c>
      <c r="AG187" s="443">
        <v>219020</v>
      </c>
      <c r="AH187" s="443">
        <v>164750</v>
      </c>
      <c r="AI187" s="443">
        <v>54270</v>
      </c>
      <c r="AJ187" s="483">
        <v>168890</v>
      </c>
      <c r="AK187" s="483">
        <v>0</v>
      </c>
      <c r="AL187" s="483">
        <v>0</v>
      </c>
      <c r="AM187" s="483">
        <v>83620</v>
      </c>
      <c r="AN187" s="443">
        <v>168890</v>
      </c>
      <c r="AO187" s="443">
        <v>83620</v>
      </c>
      <c r="AP187" s="443">
        <v>15271</v>
      </c>
      <c r="AQ187" s="443">
        <v>3688</v>
      </c>
      <c r="AR187" s="443">
        <v>11583</v>
      </c>
      <c r="AS187" s="483">
        <v>15420</v>
      </c>
      <c r="AT187" s="483">
        <v>0</v>
      </c>
      <c r="AU187" s="483">
        <v>0</v>
      </c>
      <c r="AV187" s="483">
        <v>2393</v>
      </c>
      <c r="AW187" s="443">
        <v>15420</v>
      </c>
      <c r="AX187" s="443">
        <v>2393</v>
      </c>
      <c r="AY187" s="443">
        <v>0</v>
      </c>
      <c r="AZ187" s="504">
        <v>0</v>
      </c>
      <c r="BA187" s="504">
        <v>0</v>
      </c>
      <c r="BB187" s="444">
        <v>0</v>
      </c>
      <c r="BC187" s="517">
        <v>0</v>
      </c>
      <c r="BD187" s="540">
        <v>120267</v>
      </c>
      <c r="BE187" s="651">
        <v>141180</v>
      </c>
      <c r="BF187" s="651">
        <v>13714</v>
      </c>
      <c r="BG187" s="540">
        <v>1989</v>
      </c>
    </row>
    <row r="188" spans="1:59" ht="13.5" thickTop="1" x14ac:dyDescent="0.2">
      <c r="A188" s="609" t="s">
        <v>853</v>
      </c>
      <c r="B188" t="s">
        <v>844</v>
      </c>
      <c r="C188" t="s">
        <v>854</v>
      </c>
      <c r="D188" s="439">
        <v>2205</v>
      </c>
      <c r="E188" s="440">
        <v>0</v>
      </c>
      <c r="F188" s="440">
        <v>0</v>
      </c>
      <c r="G188" s="440">
        <v>0</v>
      </c>
      <c r="H188" s="440">
        <v>0</v>
      </c>
      <c r="I188" s="440">
        <v>603120</v>
      </c>
      <c r="J188" s="440">
        <v>603120</v>
      </c>
      <c r="K188" s="440">
        <v>0</v>
      </c>
      <c r="L188" s="440">
        <v>1050</v>
      </c>
      <c r="M188" s="482">
        <v>0</v>
      </c>
      <c r="N188" s="482">
        <v>0</v>
      </c>
      <c r="O188" s="440">
        <v>0</v>
      </c>
      <c r="P188" s="440">
        <v>0</v>
      </c>
      <c r="Q188" s="440">
        <v>1050</v>
      </c>
      <c r="R188" s="440">
        <v>1050</v>
      </c>
      <c r="S188" s="440">
        <v>0</v>
      </c>
      <c r="T188" s="440">
        <v>0</v>
      </c>
      <c r="U188" s="440">
        <v>21540</v>
      </c>
      <c r="V188" s="440">
        <v>4053</v>
      </c>
      <c r="W188" s="440">
        <v>17487</v>
      </c>
      <c r="X188" s="440">
        <v>38</v>
      </c>
      <c r="Y188" s="482">
        <v>0</v>
      </c>
      <c r="Z188" s="482">
        <v>0</v>
      </c>
      <c r="AA188" s="440">
        <v>0</v>
      </c>
      <c r="AB188" s="440">
        <v>0</v>
      </c>
      <c r="AC188" s="440">
        <v>17525</v>
      </c>
      <c r="AD188" s="440">
        <v>0</v>
      </c>
      <c r="AE188" s="440">
        <v>0</v>
      </c>
      <c r="AF188" s="440">
        <v>17525</v>
      </c>
      <c r="AG188" s="440">
        <v>353710</v>
      </c>
      <c r="AH188" s="440">
        <v>194150</v>
      </c>
      <c r="AI188" s="440">
        <v>159560</v>
      </c>
      <c r="AJ188" s="482">
        <v>350740</v>
      </c>
      <c r="AK188" s="482">
        <v>0</v>
      </c>
      <c r="AL188" s="482">
        <v>0</v>
      </c>
      <c r="AM188" s="482">
        <v>178570</v>
      </c>
      <c r="AN188" s="440">
        <v>350740</v>
      </c>
      <c r="AO188" s="440">
        <v>178570</v>
      </c>
      <c r="AP188" s="440">
        <v>24071</v>
      </c>
      <c r="AQ188" s="440">
        <v>12611</v>
      </c>
      <c r="AR188" s="440">
        <v>11460</v>
      </c>
      <c r="AS188" s="482">
        <v>16467</v>
      </c>
      <c r="AT188" s="482">
        <v>0</v>
      </c>
      <c r="AU188" s="482">
        <v>0</v>
      </c>
      <c r="AV188" s="482">
        <v>8506</v>
      </c>
      <c r="AW188" s="440">
        <v>9624</v>
      </c>
      <c r="AX188" s="440">
        <v>0</v>
      </c>
      <c r="AY188" s="440">
        <v>0</v>
      </c>
      <c r="AZ188" s="503">
        <v>0</v>
      </c>
      <c r="BA188" s="503">
        <v>0</v>
      </c>
      <c r="BB188" s="441">
        <v>0</v>
      </c>
      <c r="BC188" s="200">
        <v>0</v>
      </c>
      <c r="BD188" s="539">
        <v>203251</v>
      </c>
      <c r="BE188" s="650">
        <v>285015</v>
      </c>
      <c r="BF188" s="650">
        <v>26765</v>
      </c>
      <c r="BG188" s="539">
        <v>2709</v>
      </c>
    </row>
    <row r="189" spans="1:59" ht="13.5" thickTop="1" x14ac:dyDescent="0.2">
      <c r="A189" s="609" t="s">
        <v>855</v>
      </c>
      <c r="B189" t="s">
        <v>844</v>
      </c>
      <c r="C189" t="s">
        <v>856</v>
      </c>
      <c r="D189" s="442">
        <v>2206</v>
      </c>
      <c r="E189" s="443">
        <v>0</v>
      </c>
      <c r="F189" s="443">
        <v>0</v>
      </c>
      <c r="G189" s="443">
        <v>0</v>
      </c>
      <c r="H189" s="443">
        <v>0</v>
      </c>
      <c r="I189" s="443">
        <v>525560</v>
      </c>
      <c r="J189" s="443">
        <v>525560</v>
      </c>
      <c r="K189" s="443">
        <v>0</v>
      </c>
      <c r="L189" s="443">
        <v>16590</v>
      </c>
      <c r="M189" s="483">
        <v>0</v>
      </c>
      <c r="N189" s="483">
        <v>2100</v>
      </c>
      <c r="O189" s="443">
        <v>0</v>
      </c>
      <c r="P189" s="443">
        <v>0</v>
      </c>
      <c r="Q189" s="443">
        <v>18690</v>
      </c>
      <c r="R189" s="443">
        <v>16590</v>
      </c>
      <c r="S189" s="443">
        <v>2100</v>
      </c>
      <c r="T189" s="443">
        <v>0</v>
      </c>
      <c r="U189" s="443">
        <v>18770</v>
      </c>
      <c r="V189" s="443">
        <v>11750</v>
      </c>
      <c r="W189" s="443">
        <v>7020</v>
      </c>
      <c r="X189" s="443">
        <v>593</v>
      </c>
      <c r="Y189" s="483">
        <v>0</v>
      </c>
      <c r="Z189" s="483">
        <v>75</v>
      </c>
      <c r="AA189" s="443">
        <v>0</v>
      </c>
      <c r="AB189" s="443">
        <v>0</v>
      </c>
      <c r="AC189" s="443">
        <v>0</v>
      </c>
      <c r="AD189" s="443">
        <v>0</v>
      </c>
      <c r="AE189" s="443">
        <v>0</v>
      </c>
      <c r="AF189" s="443">
        <v>0</v>
      </c>
      <c r="AG189" s="443">
        <v>409970</v>
      </c>
      <c r="AH189" s="443">
        <v>230000</v>
      </c>
      <c r="AI189" s="443">
        <v>179970</v>
      </c>
      <c r="AJ189" s="483">
        <v>340670</v>
      </c>
      <c r="AK189" s="483">
        <v>0</v>
      </c>
      <c r="AL189" s="483">
        <v>0</v>
      </c>
      <c r="AM189" s="483">
        <v>52980</v>
      </c>
      <c r="AN189" s="443">
        <v>340670</v>
      </c>
      <c r="AO189" s="443">
        <v>52980</v>
      </c>
      <c r="AP189" s="443">
        <v>29920</v>
      </c>
      <c r="AQ189" s="443">
        <v>5039</v>
      </c>
      <c r="AR189" s="443">
        <v>24881</v>
      </c>
      <c r="AS189" s="483">
        <v>26843</v>
      </c>
      <c r="AT189" s="483">
        <v>0</v>
      </c>
      <c r="AU189" s="483">
        <v>0</v>
      </c>
      <c r="AV189" s="483">
        <v>3646</v>
      </c>
      <c r="AW189" s="443">
        <v>15138</v>
      </c>
      <c r="AX189" s="443">
        <v>0</v>
      </c>
      <c r="AY189" s="443">
        <v>3300</v>
      </c>
      <c r="AZ189" s="504">
        <v>-3300</v>
      </c>
      <c r="BA189" s="504">
        <v>0</v>
      </c>
      <c r="BB189" s="444">
        <v>0</v>
      </c>
      <c r="BC189" s="517">
        <v>0</v>
      </c>
      <c r="BD189" s="540">
        <v>216287</v>
      </c>
      <c r="BE189" s="651">
        <v>276900</v>
      </c>
      <c r="BF189" s="651">
        <v>26968</v>
      </c>
      <c r="BG189" s="540">
        <v>2709</v>
      </c>
    </row>
    <row r="190" spans="1:59" ht="13.5" thickTop="1" x14ac:dyDescent="0.2">
      <c r="A190" s="609" t="s">
        <v>857</v>
      </c>
      <c r="B190" t="s">
        <v>844</v>
      </c>
      <c r="C190" t="s">
        <v>858</v>
      </c>
      <c r="D190" s="439">
        <v>2207</v>
      </c>
      <c r="E190" s="440">
        <v>0</v>
      </c>
      <c r="F190" s="440">
        <v>0</v>
      </c>
      <c r="G190" s="440">
        <v>0</v>
      </c>
      <c r="H190" s="440">
        <v>0</v>
      </c>
      <c r="I190" s="440">
        <v>284480</v>
      </c>
      <c r="J190" s="440">
        <v>284480</v>
      </c>
      <c r="K190" s="440">
        <v>0</v>
      </c>
      <c r="L190" s="440">
        <v>2590</v>
      </c>
      <c r="M190" s="482">
        <v>0</v>
      </c>
      <c r="N190" s="482">
        <v>1400</v>
      </c>
      <c r="O190" s="440">
        <v>0</v>
      </c>
      <c r="P190" s="440">
        <v>0</v>
      </c>
      <c r="Q190" s="440">
        <v>3990</v>
      </c>
      <c r="R190" s="440">
        <v>2590</v>
      </c>
      <c r="S190" s="440">
        <v>1400</v>
      </c>
      <c r="T190" s="440">
        <v>0</v>
      </c>
      <c r="U190" s="440">
        <v>10160</v>
      </c>
      <c r="V190" s="440">
        <v>2500</v>
      </c>
      <c r="W190" s="440">
        <v>7660</v>
      </c>
      <c r="X190" s="440">
        <v>93</v>
      </c>
      <c r="Y190" s="482">
        <v>0</v>
      </c>
      <c r="Z190" s="482">
        <v>50</v>
      </c>
      <c r="AA190" s="440">
        <v>0</v>
      </c>
      <c r="AB190" s="440">
        <v>0</v>
      </c>
      <c r="AC190" s="440">
        <v>2568</v>
      </c>
      <c r="AD190" s="440">
        <v>0</v>
      </c>
      <c r="AE190" s="440">
        <v>2568</v>
      </c>
      <c r="AF190" s="440">
        <v>0</v>
      </c>
      <c r="AG190" s="440">
        <v>258940</v>
      </c>
      <c r="AH190" s="440">
        <v>180000</v>
      </c>
      <c r="AI190" s="440">
        <v>78940</v>
      </c>
      <c r="AJ190" s="482">
        <v>180290</v>
      </c>
      <c r="AK190" s="482">
        <v>0</v>
      </c>
      <c r="AL190" s="482">
        <v>0</v>
      </c>
      <c r="AM190" s="482">
        <v>46790</v>
      </c>
      <c r="AN190" s="440">
        <v>180290</v>
      </c>
      <c r="AO190" s="440">
        <v>46790</v>
      </c>
      <c r="AP190" s="440">
        <v>19976</v>
      </c>
      <c r="AQ190" s="440">
        <v>4500</v>
      </c>
      <c r="AR190" s="440">
        <v>15476</v>
      </c>
      <c r="AS190" s="482">
        <v>16079</v>
      </c>
      <c r="AT190" s="482">
        <v>0</v>
      </c>
      <c r="AU190" s="482">
        <v>0</v>
      </c>
      <c r="AV190" s="482">
        <v>298</v>
      </c>
      <c r="AW190" s="440">
        <v>13973</v>
      </c>
      <c r="AX190" s="440">
        <v>0</v>
      </c>
      <c r="AY190" s="440">
        <v>0</v>
      </c>
      <c r="AZ190" s="503">
        <v>0</v>
      </c>
      <c r="BA190" s="503">
        <v>0</v>
      </c>
      <c r="BB190" s="441">
        <v>0</v>
      </c>
      <c r="BC190" s="200">
        <v>0</v>
      </c>
      <c r="BD190" s="539">
        <v>124125</v>
      </c>
      <c r="BE190" s="650">
        <v>163140</v>
      </c>
      <c r="BF190" s="650">
        <v>16259</v>
      </c>
      <c r="BG190" s="539">
        <v>2469</v>
      </c>
    </row>
    <row r="191" spans="1:59" ht="13.5" thickTop="1" x14ac:dyDescent="0.2">
      <c r="A191" s="609" t="s">
        <v>859</v>
      </c>
      <c r="B191" t="s">
        <v>844</v>
      </c>
      <c r="C191" t="s">
        <v>860</v>
      </c>
      <c r="D191" s="442">
        <v>2208</v>
      </c>
      <c r="E191" s="443">
        <v>146040</v>
      </c>
      <c r="F191" s="443">
        <v>0</v>
      </c>
      <c r="G191" s="443">
        <v>0</v>
      </c>
      <c r="H191" s="443">
        <v>146040</v>
      </c>
      <c r="I191" s="443">
        <v>542220</v>
      </c>
      <c r="J191" s="443">
        <v>542220</v>
      </c>
      <c r="K191" s="443">
        <v>0</v>
      </c>
      <c r="L191" s="443">
        <v>2310</v>
      </c>
      <c r="M191" s="483">
        <v>0</v>
      </c>
      <c r="N191" s="483">
        <v>140</v>
      </c>
      <c r="O191" s="443">
        <v>0</v>
      </c>
      <c r="P191" s="443">
        <v>0</v>
      </c>
      <c r="Q191" s="443">
        <v>2450</v>
      </c>
      <c r="R191" s="443">
        <v>2310</v>
      </c>
      <c r="S191" s="443">
        <v>140</v>
      </c>
      <c r="T191" s="443">
        <v>0</v>
      </c>
      <c r="U191" s="443">
        <v>19365</v>
      </c>
      <c r="V191" s="443">
        <v>19365</v>
      </c>
      <c r="W191" s="443">
        <v>0</v>
      </c>
      <c r="X191" s="443">
        <v>83</v>
      </c>
      <c r="Y191" s="483">
        <v>0</v>
      </c>
      <c r="Z191" s="483">
        <v>5</v>
      </c>
      <c r="AA191" s="443">
        <v>0</v>
      </c>
      <c r="AB191" s="443">
        <v>0</v>
      </c>
      <c r="AC191" s="443">
        <v>88</v>
      </c>
      <c r="AD191" s="443">
        <v>0</v>
      </c>
      <c r="AE191" s="443">
        <v>88</v>
      </c>
      <c r="AF191" s="443">
        <v>0</v>
      </c>
      <c r="AG191" s="443">
        <v>371610</v>
      </c>
      <c r="AH191" s="443">
        <v>340000</v>
      </c>
      <c r="AI191" s="443">
        <v>31610</v>
      </c>
      <c r="AJ191" s="483">
        <v>191420</v>
      </c>
      <c r="AK191" s="483">
        <v>0</v>
      </c>
      <c r="AL191" s="483">
        <v>0</v>
      </c>
      <c r="AM191" s="483">
        <v>138280</v>
      </c>
      <c r="AN191" s="443">
        <v>191420</v>
      </c>
      <c r="AO191" s="443">
        <v>138280</v>
      </c>
      <c r="AP191" s="443">
        <v>26736</v>
      </c>
      <c r="AQ191" s="443">
        <v>9137</v>
      </c>
      <c r="AR191" s="443">
        <v>17599</v>
      </c>
      <c r="AS191" s="483">
        <v>20247</v>
      </c>
      <c r="AT191" s="483">
        <v>0</v>
      </c>
      <c r="AU191" s="483">
        <v>0</v>
      </c>
      <c r="AV191" s="483">
        <v>6137</v>
      </c>
      <c r="AW191" s="443">
        <v>20247</v>
      </c>
      <c r="AX191" s="443">
        <v>2610</v>
      </c>
      <c r="AY191" s="443">
        <v>3300</v>
      </c>
      <c r="AZ191" s="504">
        <v>0</v>
      </c>
      <c r="BA191" s="504">
        <v>0</v>
      </c>
      <c r="BB191" s="444">
        <v>2957</v>
      </c>
      <c r="BC191" s="517">
        <v>0</v>
      </c>
      <c r="BD191" s="540">
        <v>191513</v>
      </c>
      <c r="BE191" s="651">
        <v>270275</v>
      </c>
      <c r="BF191" s="651">
        <v>25943</v>
      </c>
      <c r="BG191" s="540">
        <v>2250</v>
      </c>
    </row>
    <row r="192" spans="1:59" ht="13.5" thickTop="1" x14ac:dyDescent="0.2">
      <c r="A192" s="609" t="s">
        <v>861</v>
      </c>
      <c r="B192" t="s">
        <v>844</v>
      </c>
      <c r="C192" t="s">
        <v>862</v>
      </c>
      <c r="D192" s="439">
        <v>2209</v>
      </c>
      <c r="E192" s="440">
        <v>95629</v>
      </c>
      <c r="F192" s="440">
        <v>0</v>
      </c>
      <c r="G192" s="440">
        <v>95629</v>
      </c>
      <c r="H192" s="440">
        <v>0</v>
      </c>
      <c r="I192" s="440">
        <v>308630</v>
      </c>
      <c r="J192" s="440">
        <v>308630</v>
      </c>
      <c r="K192" s="440">
        <v>0</v>
      </c>
      <c r="L192" s="440">
        <v>2100</v>
      </c>
      <c r="M192" s="482">
        <v>0</v>
      </c>
      <c r="N192" s="482">
        <v>0</v>
      </c>
      <c r="O192" s="440">
        <v>0</v>
      </c>
      <c r="P192" s="440">
        <v>0</v>
      </c>
      <c r="Q192" s="440">
        <v>2100</v>
      </c>
      <c r="R192" s="440">
        <v>2100</v>
      </c>
      <c r="S192" s="440">
        <v>0</v>
      </c>
      <c r="T192" s="440">
        <v>0</v>
      </c>
      <c r="U192" s="440">
        <v>11023</v>
      </c>
      <c r="V192" s="440">
        <v>8138</v>
      </c>
      <c r="W192" s="440">
        <v>2885</v>
      </c>
      <c r="X192" s="440">
        <v>75</v>
      </c>
      <c r="Y192" s="482">
        <v>0</v>
      </c>
      <c r="Z192" s="482">
        <v>0</v>
      </c>
      <c r="AA192" s="440">
        <v>0</v>
      </c>
      <c r="AB192" s="440">
        <v>0</v>
      </c>
      <c r="AC192" s="440">
        <v>2960</v>
      </c>
      <c r="AD192" s="440">
        <v>0</v>
      </c>
      <c r="AE192" s="440">
        <v>0</v>
      </c>
      <c r="AF192" s="440">
        <v>2960</v>
      </c>
      <c r="AG192" s="440">
        <v>210530</v>
      </c>
      <c r="AH192" s="440">
        <v>110450</v>
      </c>
      <c r="AI192" s="440">
        <v>100080</v>
      </c>
      <c r="AJ192" s="482">
        <v>212730</v>
      </c>
      <c r="AK192" s="482">
        <v>5900</v>
      </c>
      <c r="AL192" s="482">
        <v>0</v>
      </c>
      <c r="AM192" s="482">
        <v>78760</v>
      </c>
      <c r="AN192" s="440">
        <v>218630</v>
      </c>
      <c r="AO192" s="440">
        <v>78760</v>
      </c>
      <c r="AP192" s="440">
        <v>13376</v>
      </c>
      <c r="AQ192" s="440">
        <v>2666</v>
      </c>
      <c r="AR192" s="440">
        <v>10710</v>
      </c>
      <c r="AS192" s="482">
        <v>14844</v>
      </c>
      <c r="AT192" s="482">
        <v>290</v>
      </c>
      <c r="AU192" s="482">
        <v>0</v>
      </c>
      <c r="AV192" s="482">
        <v>1674</v>
      </c>
      <c r="AW192" s="440">
        <v>11139</v>
      </c>
      <c r="AX192" s="440">
        <v>0</v>
      </c>
      <c r="AY192" s="440">
        <v>0</v>
      </c>
      <c r="AZ192" s="503">
        <v>0</v>
      </c>
      <c r="BA192" s="503">
        <v>0</v>
      </c>
      <c r="BB192" s="441">
        <v>0</v>
      </c>
      <c r="BC192" s="200">
        <v>0</v>
      </c>
      <c r="BD192" s="539">
        <v>119136</v>
      </c>
      <c r="BE192" s="650">
        <v>149015</v>
      </c>
      <c r="BF192" s="650">
        <v>13987</v>
      </c>
      <c r="BG192" s="539">
        <v>1989</v>
      </c>
    </row>
    <row r="193" spans="1:59" ht="13.5" thickTop="1" x14ac:dyDescent="0.2">
      <c r="A193" s="609" t="s">
        <v>863</v>
      </c>
      <c r="B193" t="s">
        <v>844</v>
      </c>
      <c r="C193" t="s">
        <v>864</v>
      </c>
      <c r="D193" s="442">
        <v>2210</v>
      </c>
      <c r="E193" s="443">
        <v>0</v>
      </c>
      <c r="F193" s="443">
        <v>0</v>
      </c>
      <c r="G193" s="443">
        <v>0</v>
      </c>
      <c r="H193" s="443">
        <v>0</v>
      </c>
      <c r="I193" s="443">
        <v>234080</v>
      </c>
      <c r="J193" s="443">
        <v>234080</v>
      </c>
      <c r="K193" s="443">
        <v>0</v>
      </c>
      <c r="L193" s="443">
        <v>1890</v>
      </c>
      <c r="M193" s="483">
        <v>0</v>
      </c>
      <c r="N193" s="483">
        <v>3360</v>
      </c>
      <c r="O193" s="443">
        <v>0</v>
      </c>
      <c r="P193" s="443">
        <v>0</v>
      </c>
      <c r="Q193" s="443">
        <v>5250</v>
      </c>
      <c r="R193" s="443">
        <v>1890</v>
      </c>
      <c r="S193" s="443">
        <v>3360</v>
      </c>
      <c r="T193" s="443">
        <v>0</v>
      </c>
      <c r="U193" s="443">
        <v>8360</v>
      </c>
      <c r="V193" s="443">
        <v>4827</v>
      </c>
      <c r="W193" s="443">
        <v>3533</v>
      </c>
      <c r="X193" s="443">
        <v>68</v>
      </c>
      <c r="Y193" s="483">
        <v>0</v>
      </c>
      <c r="Z193" s="483">
        <v>120</v>
      </c>
      <c r="AA193" s="443">
        <v>0</v>
      </c>
      <c r="AB193" s="443">
        <v>0</v>
      </c>
      <c r="AC193" s="443">
        <v>3721</v>
      </c>
      <c r="AD193" s="443">
        <v>0</v>
      </c>
      <c r="AE193" s="443">
        <v>0</v>
      </c>
      <c r="AF193" s="443">
        <v>3721</v>
      </c>
      <c r="AG193" s="443">
        <v>214580</v>
      </c>
      <c r="AH193" s="443">
        <v>214580</v>
      </c>
      <c r="AI193" s="443">
        <v>0</v>
      </c>
      <c r="AJ193" s="483">
        <v>129650</v>
      </c>
      <c r="AK193" s="483">
        <v>0</v>
      </c>
      <c r="AL193" s="483">
        <v>0</v>
      </c>
      <c r="AM193" s="483">
        <v>40110</v>
      </c>
      <c r="AN193" s="443">
        <v>129650</v>
      </c>
      <c r="AO193" s="443">
        <v>40110</v>
      </c>
      <c r="AP193" s="443">
        <v>14147</v>
      </c>
      <c r="AQ193" s="443">
        <v>14147</v>
      </c>
      <c r="AR193" s="443">
        <v>0</v>
      </c>
      <c r="AS193" s="483">
        <v>4509</v>
      </c>
      <c r="AT193" s="483">
        <v>0</v>
      </c>
      <c r="AU193" s="483">
        <v>0</v>
      </c>
      <c r="AV193" s="483">
        <v>660</v>
      </c>
      <c r="AW193" s="443">
        <v>4509</v>
      </c>
      <c r="AX193" s="443">
        <v>660</v>
      </c>
      <c r="AY193" s="443">
        <v>0</v>
      </c>
      <c r="AZ193" s="504">
        <v>0</v>
      </c>
      <c r="BA193" s="504">
        <v>0</v>
      </c>
      <c r="BB193" s="444">
        <v>0</v>
      </c>
      <c r="BC193" s="517">
        <v>0</v>
      </c>
      <c r="BD193" s="540">
        <v>115631</v>
      </c>
      <c r="BE193" s="651">
        <v>126770</v>
      </c>
      <c r="BF193" s="651">
        <v>12322</v>
      </c>
      <c r="BG193" s="540">
        <v>1749</v>
      </c>
    </row>
    <row r="194" spans="1:59" ht="13.5" thickTop="1" x14ac:dyDescent="0.2">
      <c r="A194" s="609" t="s">
        <v>865</v>
      </c>
      <c r="B194" t="s">
        <v>844</v>
      </c>
      <c r="C194" t="s">
        <v>866</v>
      </c>
      <c r="D194" s="439">
        <v>2301</v>
      </c>
      <c r="E194" s="440">
        <v>39281</v>
      </c>
      <c r="F194" s="440">
        <v>0</v>
      </c>
      <c r="G194" s="440">
        <v>39281</v>
      </c>
      <c r="H194" s="440">
        <v>0</v>
      </c>
      <c r="I194" s="440">
        <v>112560</v>
      </c>
      <c r="J194" s="440">
        <v>112000</v>
      </c>
      <c r="K194" s="440">
        <v>560</v>
      </c>
      <c r="L194" s="440">
        <v>0</v>
      </c>
      <c r="M194" s="482">
        <v>0</v>
      </c>
      <c r="N194" s="482">
        <v>0</v>
      </c>
      <c r="O194" s="440">
        <v>0</v>
      </c>
      <c r="P194" s="440">
        <v>0</v>
      </c>
      <c r="Q194" s="440">
        <v>0</v>
      </c>
      <c r="R194" s="440">
        <v>0</v>
      </c>
      <c r="S194" s="440">
        <v>0</v>
      </c>
      <c r="T194" s="440">
        <v>0</v>
      </c>
      <c r="U194" s="440">
        <v>4020</v>
      </c>
      <c r="V194" s="440">
        <v>3216</v>
      </c>
      <c r="W194" s="440">
        <v>804</v>
      </c>
      <c r="X194" s="440">
        <v>0</v>
      </c>
      <c r="Y194" s="482">
        <v>0</v>
      </c>
      <c r="Z194" s="482">
        <v>0</v>
      </c>
      <c r="AA194" s="440">
        <v>0</v>
      </c>
      <c r="AB194" s="440">
        <v>0</v>
      </c>
      <c r="AC194" s="440">
        <v>0</v>
      </c>
      <c r="AD194" s="440">
        <v>0</v>
      </c>
      <c r="AE194" s="440">
        <v>0</v>
      </c>
      <c r="AF194" s="440">
        <v>0</v>
      </c>
      <c r="AG194" s="440">
        <v>73990</v>
      </c>
      <c r="AH194" s="440">
        <v>36500</v>
      </c>
      <c r="AI194" s="440">
        <v>37490</v>
      </c>
      <c r="AJ194" s="482">
        <v>63230</v>
      </c>
      <c r="AK194" s="482">
        <v>0</v>
      </c>
      <c r="AL194" s="482">
        <v>0</v>
      </c>
      <c r="AM194" s="482">
        <v>24460</v>
      </c>
      <c r="AN194" s="440">
        <v>63230</v>
      </c>
      <c r="AO194" s="440">
        <v>24460</v>
      </c>
      <c r="AP194" s="440">
        <v>5031</v>
      </c>
      <c r="AQ194" s="440">
        <v>1828</v>
      </c>
      <c r="AR194" s="440">
        <v>3203</v>
      </c>
      <c r="AS194" s="482">
        <v>3715</v>
      </c>
      <c r="AT194" s="482">
        <v>0</v>
      </c>
      <c r="AU194" s="482">
        <v>0</v>
      </c>
      <c r="AV194" s="482">
        <v>982</v>
      </c>
      <c r="AW194" s="440">
        <v>3715</v>
      </c>
      <c r="AX194" s="440">
        <v>894</v>
      </c>
      <c r="AY194" s="440">
        <v>3300</v>
      </c>
      <c r="AZ194" s="503">
        <v>0</v>
      </c>
      <c r="BA194" s="503">
        <v>0</v>
      </c>
      <c r="BB194" s="441">
        <v>3300</v>
      </c>
      <c r="BC194" s="200">
        <v>0</v>
      </c>
      <c r="BD194" s="539">
        <v>50191</v>
      </c>
      <c r="BE194" s="650">
        <v>52200</v>
      </c>
      <c r="BF194" s="650">
        <v>4963</v>
      </c>
      <c r="BG194" s="539">
        <v>570</v>
      </c>
    </row>
    <row r="195" spans="1:59" ht="13.5" thickTop="1" x14ac:dyDescent="0.2">
      <c r="A195" s="609" t="s">
        <v>867</v>
      </c>
      <c r="B195" t="s">
        <v>844</v>
      </c>
      <c r="C195" t="s">
        <v>868</v>
      </c>
      <c r="D195" s="442">
        <v>2303</v>
      </c>
      <c r="E195" s="443">
        <v>333</v>
      </c>
      <c r="F195" s="443">
        <v>0</v>
      </c>
      <c r="G195" s="443">
        <v>0</v>
      </c>
      <c r="H195" s="443">
        <v>0</v>
      </c>
      <c r="I195" s="443">
        <v>42630</v>
      </c>
      <c r="J195" s="443">
        <v>42630</v>
      </c>
      <c r="K195" s="443">
        <v>0</v>
      </c>
      <c r="L195" s="443">
        <v>0</v>
      </c>
      <c r="M195" s="483">
        <v>0</v>
      </c>
      <c r="N195" s="483">
        <v>0</v>
      </c>
      <c r="O195" s="443">
        <v>0</v>
      </c>
      <c r="P195" s="443">
        <v>0</v>
      </c>
      <c r="Q195" s="443">
        <v>0</v>
      </c>
      <c r="R195" s="443">
        <v>0</v>
      </c>
      <c r="S195" s="443">
        <v>0</v>
      </c>
      <c r="T195" s="443">
        <v>0</v>
      </c>
      <c r="U195" s="443">
        <v>1523</v>
      </c>
      <c r="V195" s="443">
        <v>1039</v>
      </c>
      <c r="W195" s="443">
        <v>484</v>
      </c>
      <c r="X195" s="443">
        <v>0</v>
      </c>
      <c r="Y195" s="483">
        <v>0</v>
      </c>
      <c r="Z195" s="483">
        <v>0</v>
      </c>
      <c r="AA195" s="443">
        <v>0</v>
      </c>
      <c r="AB195" s="443">
        <v>0</v>
      </c>
      <c r="AC195" s="443">
        <v>484</v>
      </c>
      <c r="AD195" s="443">
        <v>0</v>
      </c>
      <c r="AE195" s="443">
        <v>0</v>
      </c>
      <c r="AF195" s="443">
        <v>484</v>
      </c>
      <c r="AG195" s="443">
        <v>16390</v>
      </c>
      <c r="AH195" s="443">
        <v>11900</v>
      </c>
      <c r="AI195" s="443">
        <v>4490</v>
      </c>
      <c r="AJ195" s="483">
        <v>13760</v>
      </c>
      <c r="AK195" s="483">
        <v>0</v>
      </c>
      <c r="AL195" s="483">
        <v>0</v>
      </c>
      <c r="AM195" s="483">
        <v>5860</v>
      </c>
      <c r="AN195" s="443">
        <v>13760</v>
      </c>
      <c r="AO195" s="443">
        <v>5860</v>
      </c>
      <c r="AP195" s="443">
        <v>995</v>
      </c>
      <c r="AQ195" s="443">
        <v>650</v>
      </c>
      <c r="AR195" s="443">
        <v>345</v>
      </c>
      <c r="AS195" s="483">
        <v>641</v>
      </c>
      <c r="AT195" s="483">
        <v>0</v>
      </c>
      <c r="AU195" s="483">
        <v>0</v>
      </c>
      <c r="AV195" s="483">
        <v>244</v>
      </c>
      <c r="AW195" s="443">
        <v>641</v>
      </c>
      <c r="AX195" s="443">
        <v>244</v>
      </c>
      <c r="AY195" s="443">
        <v>0</v>
      </c>
      <c r="AZ195" s="504">
        <v>0</v>
      </c>
      <c r="BA195" s="504">
        <v>0</v>
      </c>
      <c r="BB195" s="444">
        <v>0</v>
      </c>
      <c r="BC195" s="517">
        <v>0</v>
      </c>
      <c r="BD195" s="540">
        <v>17062</v>
      </c>
      <c r="BE195" s="651">
        <v>17450</v>
      </c>
      <c r="BF195" s="651">
        <v>1560</v>
      </c>
      <c r="BG195" s="540">
        <v>789</v>
      </c>
    </row>
    <row r="196" spans="1:59" ht="13.5" thickTop="1" x14ac:dyDescent="0.2">
      <c r="A196" s="609" t="s">
        <v>869</v>
      </c>
      <c r="B196" t="s">
        <v>844</v>
      </c>
      <c r="C196" t="s">
        <v>870</v>
      </c>
      <c r="D196" s="439">
        <v>2304</v>
      </c>
      <c r="E196" s="440">
        <v>0</v>
      </c>
      <c r="F196" s="440">
        <v>0</v>
      </c>
      <c r="G196" s="440">
        <v>0</v>
      </c>
      <c r="H196" s="440">
        <v>0</v>
      </c>
      <c r="I196" s="440">
        <v>25620</v>
      </c>
      <c r="J196" s="440">
        <v>24710</v>
      </c>
      <c r="K196" s="440">
        <v>910</v>
      </c>
      <c r="L196" s="440">
        <v>0</v>
      </c>
      <c r="M196" s="482">
        <v>0</v>
      </c>
      <c r="N196" s="482">
        <v>0</v>
      </c>
      <c r="O196" s="440">
        <v>0</v>
      </c>
      <c r="P196" s="440">
        <v>0</v>
      </c>
      <c r="Q196" s="440">
        <v>0</v>
      </c>
      <c r="R196" s="440">
        <v>0</v>
      </c>
      <c r="S196" s="440">
        <v>0</v>
      </c>
      <c r="T196" s="440">
        <v>0</v>
      </c>
      <c r="U196" s="440">
        <v>915</v>
      </c>
      <c r="V196" s="440">
        <v>915</v>
      </c>
      <c r="W196" s="440">
        <v>0</v>
      </c>
      <c r="X196" s="440">
        <v>0</v>
      </c>
      <c r="Y196" s="482">
        <v>0</v>
      </c>
      <c r="Z196" s="482">
        <v>0</v>
      </c>
      <c r="AA196" s="440">
        <v>0</v>
      </c>
      <c r="AB196" s="440">
        <v>0</v>
      </c>
      <c r="AC196" s="440">
        <v>0</v>
      </c>
      <c r="AD196" s="440">
        <v>0</v>
      </c>
      <c r="AE196" s="440">
        <v>0</v>
      </c>
      <c r="AF196" s="440">
        <v>0</v>
      </c>
      <c r="AG196" s="440">
        <v>19060</v>
      </c>
      <c r="AH196" s="440">
        <v>9530</v>
      </c>
      <c r="AI196" s="440">
        <v>9530</v>
      </c>
      <c r="AJ196" s="482">
        <v>20120</v>
      </c>
      <c r="AK196" s="482">
        <v>0</v>
      </c>
      <c r="AL196" s="482">
        <v>0</v>
      </c>
      <c r="AM196" s="482">
        <v>9070</v>
      </c>
      <c r="AN196" s="440">
        <v>20120</v>
      </c>
      <c r="AO196" s="440">
        <v>6820</v>
      </c>
      <c r="AP196" s="440">
        <v>1192</v>
      </c>
      <c r="AQ196" s="440">
        <v>81</v>
      </c>
      <c r="AR196" s="440">
        <v>1111</v>
      </c>
      <c r="AS196" s="482">
        <v>1469</v>
      </c>
      <c r="AT196" s="482">
        <v>0</v>
      </c>
      <c r="AU196" s="482">
        <v>0</v>
      </c>
      <c r="AV196" s="482">
        <v>460</v>
      </c>
      <c r="AW196" s="440">
        <v>1469</v>
      </c>
      <c r="AX196" s="440">
        <v>460</v>
      </c>
      <c r="AY196" s="440">
        <v>0</v>
      </c>
      <c r="AZ196" s="503">
        <v>0</v>
      </c>
      <c r="BA196" s="503">
        <v>0</v>
      </c>
      <c r="BB196" s="441">
        <v>0</v>
      </c>
      <c r="BC196" s="200">
        <v>0</v>
      </c>
      <c r="BD196" s="539">
        <v>17651</v>
      </c>
      <c r="BE196" s="650">
        <v>12130</v>
      </c>
      <c r="BF196" s="650">
        <v>1146</v>
      </c>
      <c r="BG196" s="539">
        <v>789</v>
      </c>
    </row>
    <row r="197" spans="1:59" ht="13.5" thickTop="1" x14ac:dyDescent="0.2">
      <c r="A197" s="609" t="s">
        <v>871</v>
      </c>
      <c r="B197" t="s">
        <v>844</v>
      </c>
      <c r="C197" t="s">
        <v>872</v>
      </c>
      <c r="D197" s="442">
        <v>2307</v>
      </c>
      <c r="E197" s="443">
        <v>27664</v>
      </c>
      <c r="F197" s="443">
        <v>0</v>
      </c>
      <c r="G197" s="443">
        <v>27664</v>
      </c>
      <c r="H197" s="443">
        <v>0</v>
      </c>
      <c r="I197" s="443">
        <v>82880</v>
      </c>
      <c r="J197" s="443">
        <v>82880</v>
      </c>
      <c r="K197" s="443">
        <v>0</v>
      </c>
      <c r="L197" s="443">
        <v>0</v>
      </c>
      <c r="M197" s="483">
        <v>0</v>
      </c>
      <c r="N197" s="483">
        <v>0</v>
      </c>
      <c r="O197" s="443">
        <v>0</v>
      </c>
      <c r="P197" s="443">
        <v>0</v>
      </c>
      <c r="Q197" s="443">
        <v>0</v>
      </c>
      <c r="R197" s="443">
        <v>0</v>
      </c>
      <c r="S197" s="443">
        <v>0</v>
      </c>
      <c r="T197" s="443">
        <v>0</v>
      </c>
      <c r="U197" s="443">
        <v>2960</v>
      </c>
      <c r="V197" s="443">
        <v>2368</v>
      </c>
      <c r="W197" s="443">
        <v>592</v>
      </c>
      <c r="X197" s="443">
        <v>0</v>
      </c>
      <c r="Y197" s="483">
        <v>0</v>
      </c>
      <c r="Z197" s="483">
        <v>0</v>
      </c>
      <c r="AA197" s="443">
        <v>0</v>
      </c>
      <c r="AB197" s="443">
        <v>0</v>
      </c>
      <c r="AC197" s="443">
        <v>592</v>
      </c>
      <c r="AD197" s="443">
        <v>0</v>
      </c>
      <c r="AE197" s="443">
        <v>0</v>
      </c>
      <c r="AF197" s="443">
        <v>592</v>
      </c>
      <c r="AG197" s="443">
        <v>39570</v>
      </c>
      <c r="AH197" s="443">
        <v>25000</v>
      </c>
      <c r="AI197" s="443">
        <v>14570</v>
      </c>
      <c r="AJ197" s="483">
        <v>29560</v>
      </c>
      <c r="AK197" s="483">
        <v>0</v>
      </c>
      <c r="AL197" s="483">
        <v>0</v>
      </c>
      <c r="AM197" s="483">
        <v>13090</v>
      </c>
      <c r="AN197" s="443">
        <v>29560</v>
      </c>
      <c r="AO197" s="443">
        <v>13090</v>
      </c>
      <c r="AP197" s="443">
        <v>2370</v>
      </c>
      <c r="AQ197" s="443">
        <v>713</v>
      </c>
      <c r="AR197" s="443">
        <v>1657</v>
      </c>
      <c r="AS197" s="483">
        <v>2093</v>
      </c>
      <c r="AT197" s="483">
        <v>0</v>
      </c>
      <c r="AU197" s="483">
        <v>0</v>
      </c>
      <c r="AV197" s="483">
        <v>655</v>
      </c>
      <c r="AW197" s="443">
        <v>2093</v>
      </c>
      <c r="AX197" s="443">
        <v>655</v>
      </c>
      <c r="AY197" s="443">
        <v>0</v>
      </c>
      <c r="AZ197" s="504">
        <v>0</v>
      </c>
      <c r="BA197" s="504">
        <v>0</v>
      </c>
      <c r="BB197" s="444">
        <v>0</v>
      </c>
      <c r="BC197" s="517">
        <v>0</v>
      </c>
      <c r="BD197" s="540">
        <v>34379</v>
      </c>
      <c r="BE197" s="651">
        <v>33885</v>
      </c>
      <c r="BF197" s="651">
        <v>3088</v>
      </c>
      <c r="BG197" s="540">
        <v>1029</v>
      </c>
    </row>
    <row r="198" spans="1:59" ht="13.5" thickTop="1" x14ac:dyDescent="0.2">
      <c r="A198" s="609" t="s">
        <v>873</v>
      </c>
      <c r="B198" t="s">
        <v>844</v>
      </c>
      <c r="C198" t="s">
        <v>874</v>
      </c>
      <c r="D198" s="439">
        <v>2321</v>
      </c>
      <c r="E198" s="440">
        <v>0</v>
      </c>
      <c r="F198" s="440">
        <v>0</v>
      </c>
      <c r="G198" s="440">
        <v>0</v>
      </c>
      <c r="H198" s="440">
        <v>0</v>
      </c>
      <c r="I198" s="440">
        <v>120470</v>
      </c>
      <c r="J198" s="440">
        <v>120470</v>
      </c>
      <c r="K198" s="440">
        <v>0</v>
      </c>
      <c r="L198" s="440">
        <v>840</v>
      </c>
      <c r="M198" s="482">
        <v>0</v>
      </c>
      <c r="N198" s="482">
        <v>0</v>
      </c>
      <c r="O198" s="440">
        <v>0</v>
      </c>
      <c r="P198" s="440">
        <v>0</v>
      </c>
      <c r="Q198" s="440">
        <v>840</v>
      </c>
      <c r="R198" s="440">
        <v>840</v>
      </c>
      <c r="S198" s="440">
        <v>0</v>
      </c>
      <c r="T198" s="440">
        <v>0</v>
      </c>
      <c r="U198" s="440">
        <v>4303</v>
      </c>
      <c r="V198" s="440">
        <v>1750</v>
      </c>
      <c r="W198" s="440">
        <v>2553</v>
      </c>
      <c r="X198" s="440">
        <v>30</v>
      </c>
      <c r="Y198" s="482">
        <v>0</v>
      </c>
      <c r="Z198" s="482">
        <v>0</v>
      </c>
      <c r="AA198" s="440">
        <v>0</v>
      </c>
      <c r="AB198" s="440">
        <v>0</v>
      </c>
      <c r="AC198" s="440">
        <v>2583</v>
      </c>
      <c r="AD198" s="440">
        <v>0</v>
      </c>
      <c r="AE198" s="440">
        <v>0</v>
      </c>
      <c r="AF198" s="440">
        <v>2583</v>
      </c>
      <c r="AG198" s="440">
        <v>63490</v>
      </c>
      <c r="AH198" s="440">
        <v>40250</v>
      </c>
      <c r="AI198" s="440">
        <v>23240</v>
      </c>
      <c r="AJ198" s="482">
        <v>60590</v>
      </c>
      <c r="AK198" s="482">
        <v>0</v>
      </c>
      <c r="AL198" s="482">
        <v>0</v>
      </c>
      <c r="AM198" s="482">
        <v>18370</v>
      </c>
      <c r="AN198" s="440">
        <v>60590</v>
      </c>
      <c r="AO198" s="440">
        <v>18370</v>
      </c>
      <c r="AP198" s="440">
        <v>3888</v>
      </c>
      <c r="AQ198" s="440">
        <v>1620</v>
      </c>
      <c r="AR198" s="440">
        <v>2268</v>
      </c>
      <c r="AS198" s="482">
        <v>3473</v>
      </c>
      <c r="AT198" s="482">
        <v>0</v>
      </c>
      <c r="AU198" s="482">
        <v>0</v>
      </c>
      <c r="AV198" s="482">
        <v>527</v>
      </c>
      <c r="AW198" s="440">
        <v>3473</v>
      </c>
      <c r="AX198" s="440">
        <v>527</v>
      </c>
      <c r="AY198" s="440">
        <v>0</v>
      </c>
      <c r="AZ198" s="503">
        <v>0</v>
      </c>
      <c r="BA198" s="503">
        <v>0</v>
      </c>
      <c r="BB198" s="441">
        <v>0</v>
      </c>
      <c r="BC198" s="200">
        <v>0</v>
      </c>
      <c r="BD198" s="539">
        <v>47522</v>
      </c>
      <c r="BE198" s="650">
        <v>53810</v>
      </c>
      <c r="BF198" s="650">
        <v>4910</v>
      </c>
      <c r="BG198" s="539">
        <v>1029</v>
      </c>
    </row>
    <row r="199" spans="1:59" ht="13.5" thickTop="1" x14ac:dyDescent="0.2">
      <c r="A199" s="609" t="s">
        <v>875</v>
      </c>
      <c r="B199" t="s">
        <v>844</v>
      </c>
      <c r="C199" t="s">
        <v>876</v>
      </c>
      <c r="D199" s="442">
        <v>2323</v>
      </c>
      <c r="E199" s="443">
        <v>0</v>
      </c>
      <c r="F199" s="443">
        <v>0</v>
      </c>
      <c r="G199" s="443">
        <v>0</v>
      </c>
      <c r="H199" s="443">
        <v>0</v>
      </c>
      <c r="I199" s="443">
        <v>104720</v>
      </c>
      <c r="J199" s="443">
        <v>104720</v>
      </c>
      <c r="K199" s="443">
        <v>0</v>
      </c>
      <c r="L199" s="443">
        <v>770</v>
      </c>
      <c r="M199" s="483">
        <v>0</v>
      </c>
      <c r="N199" s="483">
        <v>0</v>
      </c>
      <c r="O199" s="443">
        <v>0</v>
      </c>
      <c r="P199" s="443">
        <v>0</v>
      </c>
      <c r="Q199" s="443">
        <v>770</v>
      </c>
      <c r="R199" s="443">
        <v>770</v>
      </c>
      <c r="S199" s="443">
        <v>0</v>
      </c>
      <c r="T199" s="443">
        <v>0</v>
      </c>
      <c r="U199" s="443">
        <v>3740</v>
      </c>
      <c r="V199" s="443">
        <v>2450</v>
      </c>
      <c r="W199" s="443">
        <v>1290</v>
      </c>
      <c r="X199" s="443">
        <v>28</v>
      </c>
      <c r="Y199" s="483">
        <v>0</v>
      </c>
      <c r="Z199" s="483">
        <v>0</v>
      </c>
      <c r="AA199" s="443">
        <v>0</v>
      </c>
      <c r="AB199" s="443">
        <v>0</v>
      </c>
      <c r="AC199" s="443">
        <v>1318</v>
      </c>
      <c r="AD199" s="443">
        <v>0</v>
      </c>
      <c r="AE199" s="443">
        <v>0</v>
      </c>
      <c r="AF199" s="443">
        <v>1318</v>
      </c>
      <c r="AG199" s="443">
        <v>50950</v>
      </c>
      <c r="AH199" s="443">
        <v>34400</v>
      </c>
      <c r="AI199" s="443">
        <v>16550</v>
      </c>
      <c r="AJ199" s="483">
        <v>51500</v>
      </c>
      <c r="AK199" s="483">
        <v>0</v>
      </c>
      <c r="AL199" s="483">
        <v>0</v>
      </c>
      <c r="AM199" s="483">
        <v>0</v>
      </c>
      <c r="AN199" s="443">
        <v>51500</v>
      </c>
      <c r="AO199" s="443">
        <v>0</v>
      </c>
      <c r="AP199" s="443">
        <v>3032</v>
      </c>
      <c r="AQ199" s="443">
        <v>1398</v>
      </c>
      <c r="AR199" s="443">
        <v>1634</v>
      </c>
      <c r="AS199" s="483">
        <v>2904</v>
      </c>
      <c r="AT199" s="483">
        <v>0</v>
      </c>
      <c r="AU199" s="483">
        <v>0</v>
      </c>
      <c r="AV199" s="483">
        <v>0</v>
      </c>
      <c r="AW199" s="443">
        <v>2904</v>
      </c>
      <c r="AX199" s="443">
        <v>0</v>
      </c>
      <c r="AY199" s="443">
        <v>0</v>
      </c>
      <c r="AZ199" s="504">
        <v>0</v>
      </c>
      <c r="BA199" s="504">
        <v>0</v>
      </c>
      <c r="BB199" s="444">
        <v>0</v>
      </c>
      <c r="BC199" s="517">
        <v>0</v>
      </c>
      <c r="BD199" s="540">
        <v>43334</v>
      </c>
      <c r="BE199" s="651">
        <v>44830</v>
      </c>
      <c r="BF199" s="651">
        <v>4078</v>
      </c>
      <c r="BG199" s="540">
        <v>1029</v>
      </c>
    </row>
    <row r="200" spans="1:59" ht="13.5" thickTop="1" x14ac:dyDescent="0.2">
      <c r="A200" s="609" t="s">
        <v>877</v>
      </c>
      <c r="B200" t="s">
        <v>844</v>
      </c>
      <c r="C200" t="s">
        <v>878</v>
      </c>
      <c r="D200" s="439">
        <v>2343</v>
      </c>
      <c r="E200" s="440">
        <v>0</v>
      </c>
      <c r="F200" s="440">
        <v>0</v>
      </c>
      <c r="G200" s="440">
        <v>0</v>
      </c>
      <c r="H200" s="440">
        <v>0</v>
      </c>
      <c r="I200" s="440">
        <v>12180</v>
      </c>
      <c r="J200" s="440">
        <v>12180</v>
      </c>
      <c r="K200" s="440">
        <v>0</v>
      </c>
      <c r="L200" s="440">
        <v>0</v>
      </c>
      <c r="M200" s="482">
        <v>0</v>
      </c>
      <c r="N200" s="482">
        <v>0</v>
      </c>
      <c r="O200" s="440">
        <v>0</v>
      </c>
      <c r="P200" s="440">
        <v>0</v>
      </c>
      <c r="Q200" s="440">
        <v>0</v>
      </c>
      <c r="R200" s="440">
        <v>0</v>
      </c>
      <c r="S200" s="440">
        <v>0</v>
      </c>
      <c r="T200" s="440">
        <v>0</v>
      </c>
      <c r="U200" s="440">
        <v>435</v>
      </c>
      <c r="V200" s="440">
        <v>154</v>
      </c>
      <c r="W200" s="440">
        <v>281</v>
      </c>
      <c r="X200" s="440">
        <v>0</v>
      </c>
      <c r="Y200" s="482">
        <v>0</v>
      </c>
      <c r="Z200" s="482">
        <v>0</v>
      </c>
      <c r="AA200" s="440">
        <v>0</v>
      </c>
      <c r="AB200" s="440">
        <v>0</v>
      </c>
      <c r="AC200" s="440">
        <v>281</v>
      </c>
      <c r="AD200" s="440">
        <v>0</v>
      </c>
      <c r="AE200" s="440">
        <v>0</v>
      </c>
      <c r="AF200" s="440">
        <v>281</v>
      </c>
      <c r="AG200" s="440">
        <v>9310</v>
      </c>
      <c r="AH200" s="440">
        <v>6250</v>
      </c>
      <c r="AI200" s="440">
        <v>3060</v>
      </c>
      <c r="AJ200" s="482">
        <v>9780</v>
      </c>
      <c r="AK200" s="482">
        <v>0</v>
      </c>
      <c r="AL200" s="482">
        <v>0</v>
      </c>
      <c r="AM200" s="482">
        <v>5930</v>
      </c>
      <c r="AN200" s="440">
        <v>9780</v>
      </c>
      <c r="AO200" s="440">
        <v>5930</v>
      </c>
      <c r="AP200" s="440">
        <v>566</v>
      </c>
      <c r="AQ200" s="440">
        <v>41</v>
      </c>
      <c r="AR200" s="440">
        <v>525</v>
      </c>
      <c r="AS200" s="482">
        <v>765</v>
      </c>
      <c r="AT200" s="482">
        <v>0</v>
      </c>
      <c r="AU200" s="482">
        <v>0</v>
      </c>
      <c r="AV200" s="482">
        <v>199</v>
      </c>
      <c r="AW200" s="440">
        <v>765</v>
      </c>
      <c r="AX200" s="440">
        <v>199</v>
      </c>
      <c r="AY200" s="440">
        <v>0</v>
      </c>
      <c r="AZ200" s="503">
        <v>0</v>
      </c>
      <c r="BA200" s="503">
        <v>0</v>
      </c>
      <c r="BB200" s="441">
        <v>0</v>
      </c>
      <c r="BC200" s="200">
        <v>0</v>
      </c>
      <c r="BD200" s="539">
        <v>11620</v>
      </c>
      <c r="BE200" s="650">
        <v>5960</v>
      </c>
      <c r="BF200" s="539">
        <v>551</v>
      </c>
      <c r="BG200" s="539">
        <v>789</v>
      </c>
    </row>
    <row r="201" spans="1:59" ht="13.5" thickTop="1" x14ac:dyDescent="0.2">
      <c r="A201" s="609" t="s">
        <v>879</v>
      </c>
      <c r="B201" t="s">
        <v>844</v>
      </c>
      <c r="C201" t="s">
        <v>880</v>
      </c>
      <c r="D201" s="442">
        <v>2361</v>
      </c>
      <c r="E201" s="443">
        <v>0</v>
      </c>
      <c r="F201" s="443">
        <v>0</v>
      </c>
      <c r="G201" s="443">
        <v>0</v>
      </c>
      <c r="H201" s="443">
        <v>0</v>
      </c>
      <c r="I201" s="443">
        <v>115990</v>
      </c>
      <c r="J201" s="443">
        <v>115990</v>
      </c>
      <c r="K201" s="443">
        <v>0</v>
      </c>
      <c r="L201" s="443">
        <v>0</v>
      </c>
      <c r="M201" s="483">
        <v>0</v>
      </c>
      <c r="N201" s="483">
        <v>0</v>
      </c>
      <c r="O201" s="443">
        <v>0</v>
      </c>
      <c r="P201" s="443">
        <v>0</v>
      </c>
      <c r="Q201" s="443">
        <v>0</v>
      </c>
      <c r="R201" s="443">
        <v>0</v>
      </c>
      <c r="S201" s="443">
        <v>0</v>
      </c>
      <c r="T201" s="443">
        <v>0</v>
      </c>
      <c r="U201" s="443">
        <v>4143</v>
      </c>
      <c r="V201" s="443">
        <v>4143</v>
      </c>
      <c r="W201" s="443">
        <v>0</v>
      </c>
      <c r="X201" s="443">
        <v>0</v>
      </c>
      <c r="Y201" s="483">
        <v>0</v>
      </c>
      <c r="Z201" s="483">
        <v>0</v>
      </c>
      <c r="AA201" s="443">
        <v>0</v>
      </c>
      <c r="AB201" s="443">
        <v>0</v>
      </c>
      <c r="AC201" s="443">
        <v>0</v>
      </c>
      <c r="AD201" s="443">
        <v>0</v>
      </c>
      <c r="AE201" s="443">
        <v>0</v>
      </c>
      <c r="AF201" s="443">
        <v>0</v>
      </c>
      <c r="AG201" s="443">
        <v>98930</v>
      </c>
      <c r="AH201" s="443">
        <v>70500</v>
      </c>
      <c r="AI201" s="443">
        <v>28430</v>
      </c>
      <c r="AJ201" s="483">
        <v>87420</v>
      </c>
      <c r="AK201" s="483">
        <v>0</v>
      </c>
      <c r="AL201" s="483">
        <v>0</v>
      </c>
      <c r="AM201" s="483">
        <v>40300</v>
      </c>
      <c r="AN201" s="443">
        <v>87420</v>
      </c>
      <c r="AO201" s="443">
        <v>40300</v>
      </c>
      <c r="AP201" s="443">
        <v>6826</v>
      </c>
      <c r="AQ201" s="443">
        <v>6826</v>
      </c>
      <c r="AR201" s="443">
        <v>0</v>
      </c>
      <c r="AS201" s="483">
        <v>1776</v>
      </c>
      <c r="AT201" s="483">
        <v>0</v>
      </c>
      <c r="AU201" s="483">
        <v>0</v>
      </c>
      <c r="AV201" s="483">
        <v>1071</v>
      </c>
      <c r="AW201" s="443">
        <v>1776</v>
      </c>
      <c r="AX201" s="443">
        <v>1071</v>
      </c>
      <c r="AY201" s="443">
        <v>0</v>
      </c>
      <c r="AZ201" s="504">
        <v>0</v>
      </c>
      <c r="BA201" s="504">
        <v>0</v>
      </c>
      <c r="BB201" s="444">
        <v>0</v>
      </c>
      <c r="BC201" s="517">
        <v>0</v>
      </c>
      <c r="BD201" s="540">
        <v>58609</v>
      </c>
      <c r="BE201" s="651">
        <v>60855</v>
      </c>
      <c r="BF201" s="651">
        <v>5949</v>
      </c>
      <c r="BG201" s="540">
        <v>1269</v>
      </c>
    </row>
    <row r="202" spans="1:59" ht="13.5" thickTop="1" x14ac:dyDescent="0.2">
      <c r="A202" s="609" t="s">
        <v>881</v>
      </c>
      <c r="B202" t="s">
        <v>844</v>
      </c>
      <c r="C202" t="s">
        <v>882</v>
      </c>
      <c r="D202" s="439">
        <v>2362</v>
      </c>
      <c r="E202" s="440">
        <v>35636</v>
      </c>
      <c r="F202" s="440">
        <v>0</v>
      </c>
      <c r="G202" s="440">
        <v>35636</v>
      </c>
      <c r="H202" s="440">
        <v>0</v>
      </c>
      <c r="I202" s="440">
        <v>96530</v>
      </c>
      <c r="J202" s="440">
        <v>96530</v>
      </c>
      <c r="K202" s="440">
        <v>0</v>
      </c>
      <c r="L202" s="440">
        <v>0</v>
      </c>
      <c r="M202" s="482">
        <v>0</v>
      </c>
      <c r="N202" s="482">
        <v>0</v>
      </c>
      <c r="O202" s="440">
        <v>0</v>
      </c>
      <c r="P202" s="440">
        <v>0</v>
      </c>
      <c r="Q202" s="440">
        <v>0</v>
      </c>
      <c r="R202" s="440">
        <v>0</v>
      </c>
      <c r="S202" s="440">
        <v>0</v>
      </c>
      <c r="T202" s="440">
        <v>0</v>
      </c>
      <c r="U202" s="440">
        <v>3448</v>
      </c>
      <c r="V202" s="440">
        <v>3448</v>
      </c>
      <c r="W202" s="440">
        <v>0</v>
      </c>
      <c r="X202" s="440">
        <v>0</v>
      </c>
      <c r="Y202" s="482">
        <v>0</v>
      </c>
      <c r="Z202" s="482">
        <v>0</v>
      </c>
      <c r="AA202" s="440">
        <v>0</v>
      </c>
      <c r="AB202" s="440">
        <v>0</v>
      </c>
      <c r="AC202" s="440">
        <v>0</v>
      </c>
      <c r="AD202" s="440">
        <v>0</v>
      </c>
      <c r="AE202" s="440">
        <v>0</v>
      </c>
      <c r="AF202" s="440">
        <v>0</v>
      </c>
      <c r="AG202" s="440">
        <v>66060</v>
      </c>
      <c r="AH202" s="440">
        <v>55000</v>
      </c>
      <c r="AI202" s="440">
        <v>11060</v>
      </c>
      <c r="AJ202" s="482">
        <v>46860</v>
      </c>
      <c r="AK202" s="482">
        <v>0</v>
      </c>
      <c r="AL202" s="482">
        <v>0</v>
      </c>
      <c r="AM202" s="482">
        <v>31980</v>
      </c>
      <c r="AN202" s="440">
        <v>46860</v>
      </c>
      <c r="AO202" s="440">
        <v>31980</v>
      </c>
      <c r="AP202" s="440">
        <v>4054</v>
      </c>
      <c r="AQ202" s="440">
        <v>2200</v>
      </c>
      <c r="AR202" s="440">
        <v>1854</v>
      </c>
      <c r="AS202" s="482">
        <v>3095</v>
      </c>
      <c r="AT202" s="482">
        <v>0</v>
      </c>
      <c r="AU202" s="482">
        <v>0</v>
      </c>
      <c r="AV202" s="482">
        <v>1644</v>
      </c>
      <c r="AW202" s="440">
        <v>3095</v>
      </c>
      <c r="AX202" s="440">
        <v>1644</v>
      </c>
      <c r="AY202" s="440">
        <v>0</v>
      </c>
      <c r="AZ202" s="503">
        <v>0</v>
      </c>
      <c r="BA202" s="503">
        <v>0</v>
      </c>
      <c r="BB202" s="441">
        <v>0</v>
      </c>
      <c r="BC202" s="200">
        <v>0</v>
      </c>
      <c r="BD202" s="539">
        <v>45104</v>
      </c>
      <c r="BE202" s="650">
        <v>44290</v>
      </c>
      <c r="BF202" s="650">
        <v>4171</v>
      </c>
      <c r="BG202" s="539">
        <v>1029</v>
      </c>
    </row>
    <row r="203" spans="1:59" ht="13.5" thickTop="1" x14ac:dyDescent="0.2">
      <c r="A203" s="609" t="s">
        <v>883</v>
      </c>
      <c r="B203" t="s">
        <v>844</v>
      </c>
      <c r="C203" t="s">
        <v>884</v>
      </c>
      <c r="D203" s="442">
        <v>2367</v>
      </c>
      <c r="E203" s="443">
        <v>0</v>
      </c>
      <c r="F203" s="443">
        <v>0</v>
      </c>
      <c r="G203" s="443">
        <v>0</v>
      </c>
      <c r="H203" s="443">
        <v>0</v>
      </c>
      <c r="I203" s="443">
        <v>43400</v>
      </c>
      <c r="J203" s="443">
        <v>43400</v>
      </c>
      <c r="K203" s="443">
        <v>0</v>
      </c>
      <c r="L203" s="443">
        <v>10920</v>
      </c>
      <c r="M203" s="483">
        <v>0</v>
      </c>
      <c r="N203" s="483">
        <v>0</v>
      </c>
      <c r="O203" s="443">
        <v>0</v>
      </c>
      <c r="P203" s="443">
        <v>0</v>
      </c>
      <c r="Q203" s="443">
        <v>10920</v>
      </c>
      <c r="R203" s="443">
        <v>10920</v>
      </c>
      <c r="S203" s="443">
        <v>0</v>
      </c>
      <c r="T203" s="443">
        <v>0</v>
      </c>
      <c r="U203" s="443">
        <v>1550</v>
      </c>
      <c r="V203" s="443">
        <v>1550</v>
      </c>
      <c r="W203" s="443">
        <v>0</v>
      </c>
      <c r="X203" s="443">
        <v>390</v>
      </c>
      <c r="Y203" s="483">
        <v>0</v>
      </c>
      <c r="Z203" s="483">
        <v>0</v>
      </c>
      <c r="AA203" s="443">
        <v>0</v>
      </c>
      <c r="AB203" s="443">
        <v>0</v>
      </c>
      <c r="AC203" s="443">
        <v>390</v>
      </c>
      <c r="AD203" s="443">
        <v>167</v>
      </c>
      <c r="AE203" s="443">
        <v>0</v>
      </c>
      <c r="AF203" s="443">
        <v>223</v>
      </c>
      <c r="AG203" s="443">
        <v>53550</v>
      </c>
      <c r="AH203" s="443">
        <v>30000</v>
      </c>
      <c r="AI203" s="443">
        <v>23550</v>
      </c>
      <c r="AJ203" s="483">
        <v>51330</v>
      </c>
      <c r="AK203" s="483">
        <v>0</v>
      </c>
      <c r="AL203" s="483">
        <v>0</v>
      </c>
      <c r="AM203" s="483">
        <v>27950</v>
      </c>
      <c r="AN203" s="443">
        <v>51330</v>
      </c>
      <c r="AO203" s="443">
        <v>27950</v>
      </c>
      <c r="AP203" s="443">
        <v>3524</v>
      </c>
      <c r="AQ203" s="443">
        <v>2488</v>
      </c>
      <c r="AR203" s="443">
        <v>1036</v>
      </c>
      <c r="AS203" s="483">
        <v>2175</v>
      </c>
      <c r="AT203" s="483">
        <v>0</v>
      </c>
      <c r="AU203" s="483">
        <v>0</v>
      </c>
      <c r="AV203" s="483">
        <v>995</v>
      </c>
      <c r="AW203" s="443">
        <v>2175</v>
      </c>
      <c r="AX203" s="443">
        <v>995</v>
      </c>
      <c r="AY203" s="443">
        <v>0</v>
      </c>
      <c r="AZ203" s="504">
        <v>0</v>
      </c>
      <c r="BA203" s="504">
        <v>0</v>
      </c>
      <c r="BB203" s="444">
        <v>0</v>
      </c>
      <c r="BC203" s="517">
        <v>0</v>
      </c>
      <c r="BD203" s="540">
        <v>38535</v>
      </c>
      <c r="BE203" s="651">
        <v>29705</v>
      </c>
      <c r="BF203" s="651">
        <v>2896</v>
      </c>
      <c r="BG203" s="540">
        <v>1029</v>
      </c>
    </row>
    <row r="204" spans="1:59" ht="13.5" thickTop="1" x14ac:dyDescent="0.2">
      <c r="A204" s="609" t="s">
        <v>885</v>
      </c>
      <c r="B204" t="s">
        <v>844</v>
      </c>
      <c r="C204" t="s">
        <v>886</v>
      </c>
      <c r="D204" s="439">
        <v>2381</v>
      </c>
      <c r="E204" s="440">
        <v>27970</v>
      </c>
      <c r="F204" s="440">
        <v>0</v>
      </c>
      <c r="G204" s="440">
        <v>27970</v>
      </c>
      <c r="H204" s="440">
        <v>0</v>
      </c>
      <c r="I204" s="440">
        <v>114310</v>
      </c>
      <c r="J204" s="440">
        <v>114310</v>
      </c>
      <c r="K204" s="440">
        <v>0</v>
      </c>
      <c r="L204" s="440">
        <v>1400</v>
      </c>
      <c r="M204" s="482">
        <v>0</v>
      </c>
      <c r="N204" s="482">
        <v>1750</v>
      </c>
      <c r="O204" s="440">
        <v>0</v>
      </c>
      <c r="P204" s="440">
        <v>0</v>
      </c>
      <c r="Q204" s="440">
        <v>3150</v>
      </c>
      <c r="R204" s="440">
        <v>1400</v>
      </c>
      <c r="S204" s="440">
        <v>1750</v>
      </c>
      <c r="T204" s="440">
        <v>0</v>
      </c>
      <c r="U204" s="440">
        <v>4083</v>
      </c>
      <c r="V204" s="440">
        <v>766</v>
      </c>
      <c r="W204" s="440">
        <v>3317</v>
      </c>
      <c r="X204" s="440">
        <v>50</v>
      </c>
      <c r="Y204" s="482">
        <v>0</v>
      </c>
      <c r="Z204" s="482">
        <v>62</v>
      </c>
      <c r="AA204" s="440">
        <v>0</v>
      </c>
      <c r="AB204" s="440">
        <v>0</v>
      </c>
      <c r="AC204" s="440">
        <v>3429</v>
      </c>
      <c r="AD204" s="440">
        <v>0</v>
      </c>
      <c r="AE204" s="440">
        <v>579</v>
      </c>
      <c r="AF204" s="440">
        <v>2850</v>
      </c>
      <c r="AG204" s="440">
        <v>88340</v>
      </c>
      <c r="AH204" s="440">
        <v>75000</v>
      </c>
      <c r="AI204" s="440">
        <v>13340</v>
      </c>
      <c r="AJ204" s="482">
        <v>58810</v>
      </c>
      <c r="AK204" s="482">
        <v>0</v>
      </c>
      <c r="AL204" s="482">
        <v>0</v>
      </c>
      <c r="AM204" s="482">
        <v>33220</v>
      </c>
      <c r="AN204" s="440">
        <v>58810</v>
      </c>
      <c r="AO204" s="440">
        <v>33220</v>
      </c>
      <c r="AP204" s="440">
        <v>5732</v>
      </c>
      <c r="AQ204" s="440">
        <v>3845</v>
      </c>
      <c r="AR204" s="440">
        <v>1887</v>
      </c>
      <c r="AS204" s="482">
        <v>3387</v>
      </c>
      <c r="AT204" s="482">
        <v>0</v>
      </c>
      <c r="AU204" s="482">
        <v>0</v>
      </c>
      <c r="AV204" s="482">
        <v>1021</v>
      </c>
      <c r="AW204" s="440">
        <v>3387</v>
      </c>
      <c r="AX204" s="440">
        <v>1021</v>
      </c>
      <c r="AY204" s="440">
        <v>0</v>
      </c>
      <c r="AZ204" s="503">
        <v>0</v>
      </c>
      <c r="BA204" s="503">
        <v>0</v>
      </c>
      <c r="BB204" s="441">
        <v>0</v>
      </c>
      <c r="BC204" s="200">
        <v>0</v>
      </c>
      <c r="BD204" s="539">
        <v>57490</v>
      </c>
      <c r="BE204" s="650">
        <v>58580</v>
      </c>
      <c r="BF204" s="650">
        <v>5550</v>
      </c>
      <c r="BG204" s="539">
        <v>1269</v>
      </c>
    </row>
    <row r="205" spans="1:59" ht="13.5" thickTop="1" x14ac:dyDescent="0.2">
      <c r="A205" s="609" t="s">
        <v>887</v>
      </c>
      <c r="B205" t="s">
        <v>844</v>
      </c>
      <c r="C205" t="s">
        <v>888</v>
      </c>
      <c r="D205" s="442">
        <v>2384</v>
      </c>
      <c r="E205" s="443">
        <v>13200</v>
      </c>
      <c r="F205" s="443">
        <v>0</v>
      </c>
      <c r="G205" s="443">
        <v>13200</v>
      </c>
      <c r="H205" s="443">
        <v>0</v>
      </c>
      <c r="I205" s="443">
        <v>122920</v>
      </c>
      <c r="J205" s="443">
        <v>122920</v>
      </c>
      <c r="K205" s="443">
        <v>0</v>
      </c>
      <c r="L205" s="443">
        <v>0</v>
      </c>
      <c r="M205" s="483">
        <v>0</v>
      </c>
      <c r="N205" s="483">
        <v>0</v>
      </c>
      <c r="O205" s="443">
        <v>0</v>
      </c>
      <c r="P205" s="443">
        <v>0</v>
      </c>
      <c r="Q205" s="443">
        <v>0</v>
      </c>
      <c r="R205" s="443">
        <v>0</v>
      </c>
      <c r="S205" s="443">
        <v>0</v>
      </c>
      <c r="T205" s="443">
        <v>0</v>
      </c>
      <c r="U205" s="443">
        <v>4390</v>
      </c>
      <c r="V205" s="443">
        <v>3811</v>
      </c>
      <c r="W205" s="443">
        <v>579</v>
      </c>
      <c r="X205" s="443">
        <v>0</v>
      </c>
      <c r="Y205" s="483">
        <v>0</v>
      </c>
      <c r="Z205" s="483">
        <v>0</v>
      </c>
      <c r="AA205" s="443">
        <v>0</v>
      </c>
      <c r="AB205" s="443">
        <v>0</v>
      </c>
      <c r="AC205" s="443">
        <v>30</v>
      </c>
      <c r="AD205" s="443">
        <v>0</v>
      </c>
      <c r="AE205" s="443">
        <v>0</v>
      </c>
      <c r="AF205" s="443">
        <v>30</v>
      </c>
      <c r="AG205" s="443">
        <v>80520</v>
      </c>
      <c r="AH205" s="443">
        <v>57500</v>
      </c>
      <c r="AI205" s="443">
        <v>23020</v>
      </c>
      <c r="AJ205" s="483">
        <v>52450</v>
      </c>
      <c r="AK205" s="483">
        <v>0</v>
      </c>
      <c r="AL205" s="483">
        <v>0</v>
      </c>
      <c r="AM205" s="483">
        <v>49270</v>
      </c>
      <c r="AN205" s="443">
        <v>52450</v>
      </c>
      <c r="AO205" s="443">
        <v>49270</v>
      </c>
      <c r="AP205" s="443">
        <v>5166</v>
      </c>
      <c r="AQ205" s="443">
        <v>2485</v>
      </c>
      <c r="AR205" s="443">
        <v>2681</v>
      </c>
      <c r="AS205" s="483">
        <v>3727</v>
      </c>
      <c r="AT205" s="483">
        <v>0</v>
      </c>
      <c r="AU205" s="483">
        <v>0</v>
      </c>
      <c r="AV205" s="483">
        <v>1367</v>
      </c>
      <c r="AW205" s="443">
        <v>3727</v>
      </c>
      <c r="AX205" s="443">
        <v>0</v>
      </c>
      <c r="AY205" s="443">
        <v>0</v>
      </c>
      <c r="AZ205" s="504">
        <v>0</v>
      </c>
      <c r="BA205" s="504">
        <v>0</v>
      </c>
      <c r="BB205" s="444">
        <v>0</v>
      </c>
      <c r="BC205" s="517">
        <v>0</v>
      </c>
      <c r="BD205" s="540">
        <v>54751</v>
      </c>
      <c r="BE205" s="651">
        <v>57690</v>
      </c>
      <c r="BF205" s="651">
        <v>5417</v>
      </c>
      <c r="BG205" s="540">
        <v>1269</v>
      </c>
    </row>
    <row r="206" spans="1:59" ht="13.5" thickTop="1" x14ac:dyDescent="0.2">
      <c r="A206" s="609" t="s">
        <v>889</v>
      </c>
      <c r="B206" t="s">
        <v>844</v>
      </c>
      <c r="C206" t="s">
        <v>890</v>
      </c>
      <c r="D206" s="439">
        <v>2387</v>
      </c>
      <c r="E206" s="440">
        <v>14775</v>
      </c>
      <c r="F206" s="440">
        <v>0</v>
      </c>
      <c r="G206" s="440">
        <v>14415</v>
      </c>
      <c r="H206" s="440">
        <v>0</v>
      </c>
      <c r="I206" s="440">
        <v>136290</v>
      </c>
      <c r="J206" s="440">
        <v>130900</v>
      </c>
      <c r="K206" s="440">
        <v>5390</v>
      </c>
      <c r="L206" s="440">
        <v>0</v>
      </c>
      <c r="M206" s="482">
        <v>0</v>
      </c>
      <c r="N206" s="482">
        <v>0</v>
      </c>
      <c r="O206" s="440">
        <v>0</v>
      </c>
      <c r="P206" s="440">
        <v>0</v>
      </c>
      <c r="Q206" s="440">
        <v>0</v>
      </c>
      <c r="R206" s="440">
        <v>0</v>
      </c>
      <c r="S206" s="440">
        <v>0</v>
      </c>
      <c r="T206" s="440">
        <v>0</v>
      </c>
      <c r="U206" s="440">
        <v>4868</v>
      </c>
      <c r="V206" s="440">
        <v>2663</v>
      </c>
      <c r="W206" s="440">
        <v>2205</v>
      </c>
      <c r="X206" s="440">
        <v>0</v>
      </c>
      <c r="Y206" s="482">
        <v>0</v>
      </c>
      <c r="Z206" s="482">
        <v>0</v>
      </c>
      <c r="AA206" s="440">
        <v>0</v>
      </c>
      <c r="AB206" s="440">
        <v>0</v>
      </c>
      <c r="AC206" s="440">
        <v>0</v>
      </c>
      <c r="AD206" s="440">
        <v>0</v>
      </c>
      <c r="AE206" s="440">
        <v>0</v>
      </c>
      <c r="AF206" s="440">
        <v>0</v>
      </c>
      <c r="AG206" s="440">
        <v>71210</v>
      </c>
      <c r="AH206" s="440">
        <v>47000</v>
      </c>
      <c r="AI206" s="440">
        <v>24210</v>
      </c>
      <c r="AJ206" s="482">
        <v>65990</v>
      </c>
      <c r="AK206" s="482">
        <v>0</v>
      </c>
      <c r="AL206" s="482">
        <v>0</v>
      </c>
      <c r="AM206" s="482">
        <v>35750</v>
      </c>
      <c r="AN206" s="440">
        <v>65990</v>
      </c>
      <c r="AO206" s="440">
        <v>35750</v>
      </c>
      <c r="AP206" s="440">
        <v>4359</v>
      </c>
      <c r="AQ206" s="440">
        <v>1029</v>
      </c>
      <c r="AR206" s="440">
        <v>3330</v>
      </c>
      <c r="AS206" s="482">
        <v>4699</v>
      </c>
      <c r="AT206" s="482">
        <v>0</v>
      </c>
      <c r="AU206" s="482">
        <v>0</v>
      </c>
      <c r="AV206" s="482">
        <v>1304</v>
      </c>
      <c r="AW206" s="440">
        <v>2521</v>
      </c>
      <c r="AX206" s="440">
        <v>155</v>
      </c>
      <c r="AY206" s="440">
        <v>0</v>
      </c>
      <c r="AZ206" s="503">
        <v>0</v>
      </c>
      <c r="BA206" s="503">
        <v>0</v>
      </c>
      <c r="BB206" s="441">
        <v>0</v>
      </c>
      <c r="BC206" s="200">
        <v>0</v>
      </c>
      <c r="BD206" s="539">
        <v>51369</v>
      </c>
      <c r="BE206" s="650">
        <v>57980</v>
      </c>
      <c r="BF206" s="650">
        <v>5334</v>
      </c>
      <c r="BG206" s="539">
        <v>1269</v>
      </c>
    </row>
    <row r="207" spans="1:59" ht="13.5" thickTop="1" x14ac:dyDescent="0.2">
      <c r="A207" s="609" t="s">
        <v>891</v>
      </c>
      <c r="B207" t="s">
        <v>844</v>
      </c>
      <c r="C207" t="s">
        <v>892</v>
      </c>
      <c r="D207" s="442">
        <v>2401</v>
      </c>
      <c r="E207" s="443">
        <v>0</v>
      </c>
      <c r="F207" s="443">
        <v>0</v>
      </c>
      <c r="G207" s="443">
        <v>0</v>
      </c>
      <c r="H207" s="443">
        <v>0</v>
      </c>
      <c r="I207" s="443">
        <v>130340</v>
      </c>
      <c r="J207" s="443">
        <v>130340</v>
      </c>
      <c r="K207" s="443">
        <v>0</v>
      </c>
      <c r="L207" s="443">
        <v>0</v>
      </c>
      <c r="M207" s="483">
        <v>0</v>
      </c>
      <c r="N207" s="483">
        <v>6230</v>
      </c>
      <c r="O207" s="443">
        <v>0</v>
      </c>
      <c r="P207" s="443">
        <v>0</v>
      </c>
      <c r="Q207" s="443">
        <v>6230</v>
      </c>
      <c r="R207" s="443">
        <v>0</v>
      </c>
      <c r="S207" s="443">
        <v>6230</v>
      </c>
      <c r="T207" s="443">
        <v>0</v>
      </c>
      <c r="U207" s="443">
        <v>4655</v>
      </c>
      <c r="V207" s="443">
        <v>3245</v>
      </c>
      <c r="W207" s="443">
        <v>1410</v>
      </c>
      <c r="X207" s="443">
        <v>0</v>
      </c>
      <c r="Y207" s="483">
        <v>0</v>
      </c>
      <c r="Z207" s="483">
        <v>223</v>
      </c>
      <c r="AA207" s="443">
        <v>0</v>
      </c>
      <c r="AB207" s="443">
        <v>0</v>
      </c>
      <c r="AC207" s="443">
        <v>1633</v>
      </c>
      <c r="AD207" s="443">
        <v>0</v>
      </c>
      <c r="AE207" s="443">
        <v>0</v>
      </c>
      <c r="AF207" s="443">
        <v>1633</v>
      </c>
      <c r="AG207" s="443">
        <v>91520</v>
      </c>
      <c r="AH207" s="443">
        <v>44700</v>
      </c>
      <c r="AI207" s="443">
        <v>46820</v>
      </c>
      <c r="AJ207" s="483">
        <v>80270</v>
      </c>
      <c r="AK207" s="483">
        <v>0</v>
      </c>
      <c r="AL207" s="483">
        <v>0</v>
      </c>
      <c r="AM207" s="483">
        <v>26190</v>
      </c>
      <c r="AN207" s="443">
        <v>80270</v>
      </c>
      <c r="AO207" s="443">
        <v>26190</v>
      </c>
      <c r="AP207" s="443">
        <v>6295</v>
      </c>
      <c r="AQ207" s="443">
        <v>1655</v>
      </c>
      <c r="AR207" s="443">
        <v>4640</v>
      </c>
      <c r="AS207" s="483">
        <v>5196</v>
      </c>
      <c r="AT207" s="483">
        <v>0</v>
      </c>
      <c r="AU207" s="483">
        <v>0</v>
      </c>
      <c r="AV207" s="483">
        <v>1092</v>
      </c>
      <c r="AW207" s="443">
        <v>5196</v>
      </c>
      <c r="AX207" s="443">
        <v>1092</v>
      </c>
      <c r="AY207" s="443">
        <v>0</v>
      </c>
      <c r="AZ207" s="504">
        <v>0</v>
      </c>
      <c r="BA207" s="504">
        <v>0</v>
      </c>
      <c r="BB207" s="444">
        <v>0</v>
      </c>
      <c r="BC207" s="517">
        <v>0</v>
      </c>
      <c r="BD207" s="540">
        <v>55795</v>
      </c>
      <c r="BE207" s="651">
        <v>64620</v>
      </c>
      <c r="BF207" s="651">
        <v>6180</v>
      </c>
      <c r="BG207" s="540">
        <v>1269</v>
      </c>
    </row>
    <row r="208" spans="1:59" ht="13.5" thickTop="1" x14ac:dyDescent="0.2">
      <c r="A208" s="609" t="s">
        <v>893</v>
      </c>
      <c r="B208" t="s">
        <v>844</v>
      </c>
      <c r="C208" t="s">
        <v>894</v>
      </c>
      <c r="D208" s="439">
        <v>2402</v>
      </c>
      <c r="E208" s="440">
        <v>0</v>
      </c>
      <c r="F208" s="440">
        <v>0</v>
      </c>
      <c r="G208" s="440">
        <v>0</v>
      </c>
      <c r="H208" s="440">
        <v>0</v>
      </c>
      <c r="I208" s="440">
        <v>143430</v>
      </c>
      <c r="J208" s="440">
        <v>143430</v>
      </c>
      <c r="K208" s="440">
        <v>0</v>
      </c>
      <c r="L208" s="440">
        <v>770</v>
      </c>
      <c r="M208" s="482">
        <v>0</v>
      </c>
      <c r="N208" s="482">
        <v>0</v>
      </c>
      <c r="O208" s="440">
        <v>0</v>
      </c>
      <c r="P208" s="440">
        <v>0</v>
      </c>
      <c r="Q208" s="440">
        <v>770</v>
      </c>
      <c r="R208" s="440">
        <v>770</v>
      </c>
      <c r="S208" s="440">
        <v>0</v>
      </c>
      <c r="T208" s="440">
        <v>0</v>
      </c>
      <c r="U208" s="440">
        <v>5123</v>
      </c>
      <c r="V208" s="440">
        <v>4098</v>
      </c>
      <c r="W208" s="440">
        <v>1025</v>
      </c>
      <c r="X208" s="440">
        <v>27</v>
      </c>
      <c r="Y208" s="482">
        <v>0</v>
      </c>
      <c r="Z208" s="482">
        <v>0</v>
      </c>
      <c r="AA208" s="440">
        <v>0</v>
      </c>
      <c r="AB208" s="440">
        <v>0</v>
      </c>
      <c r="AC208" s="440">
        <v>0</v>
      </c>
      <c r="AD208" s="440">
        <v>0</v>
      </c>
      <c r="AE208" s="440">
        <v>0</v>
      </c>
      <c r="AF208" s="440">
        <v>0</v>
      </c>
      <c r="AG208" s="440">
        <v>108010</v>
      </c>
      <c r="AH208" s="440">
        <v>0</v>
      </c>
      <c r="AI208" s="440">
        <v>108010</v>
      </c>
      <c r="AJ208" s="482">
        <v>156060</v>
      </c>
      <c r="AK208" s="482">
        <v>0</v>
      </c>
      <c r="AL208" s="482">
        <v>0</v>
      </c>
      <c r="AM208" s="482">
        <v>35920</v>
      </c>
      <c r="AN208" s="440">
        <v>156060</v>
      </c>
      <c r="AO208" s="440">
        <v>35920</v>
      </c>
      <c r="AP208" s="440">
        <v>7040</v>
      </c>
      <c r="AQ208" s="440">
        <v>936</v>
      </c>
      <c r="AR208" s="440">
        <v>6104</v>
      </c>
      <c r="AS208" s="482">
        <v>7699</v>
      </c>
      <c r="AT208" s="482">
        <v>0</v>
      </c>
      <c r="AU208" s="482">
        <v>0</v>
      </c>
      <c r="AV208" s="482">
        <v>942</v>
      </c>
      <c r="AW208" s="440">
        <v>5811</v>
      </c>
      <c r="AX208" s="440">
        <v>0</v>
      </c>
      <c r="AY208" s="440">
        <v>0</v>
      </c>
      <c r="AZ208" s="503">
        <v>0</v>
      </c>
      <c r="BA208" s="503">
        <v>0</v>
      </c>
      <c r="BB208" s="441">
        <v>0</v>
      </c>
      <c r="BC208" s="200">
        <v>0</v>
      </c>
      <c r="BD208" s="539">
        <v>60171</v>
      </c>
      <c r="BE208" s="650">
        <v>69735</v>
      </c>
      <c r="BF208" s="650">
        <v>6680</v>
      </c>
      <c r="BG208" s="539">
        <v>1269</v>
      </c>
    </row>
    <row r="209" spans="1:59" ht="13.5" thickTop="1" x14ac:dyDescent="0.2">
      <c r="A209" s="609" t="s">
        <v>895</v>
      </c>
      <c r="B209" t="s">
        <v>844</v>
      </c>
      <c r="C209" t="s">
        <v>896</v>
      </c>
      <c r="D209" s="442">
        <v>2405</v>
      </c>
      <c r="E209" s="443">
        <v>0</v>
      </c>
      <c r="F209" s="443">
        <v>0</v>
      </c>
      <c r="G209" s="443">
        <v>0</v>
      </c>
      <c r="H209" s="443">
        <v>0</v>
      </c>
      <c r="I209" s="443">
        <v>77980</v>
      </c>
      <c r="J209" s="443">
        <v>77980</v>
      </c>
      <c r="K209" s="443">
        <v>0</v>
      </c>
      <c r="L209" s="443">
        <v>0</v>
      </c>
      <c r="M209" s="483">
        <v>0</v>
      </c>
      <c r="N209" s="483">
        <v>6020</v>
      </c>
      <c r="O209" s="443">
        <v>0</v>
      </c>
      <c r="P209" s="443">
        <v>0</v>
      </c>
      <c r="Q209" s="443">
        <v>6020</v>
      </c>
      <c r="R209" s="443">
        <v>0</v>
      </c>
      <c r="S209" s="443">
        <v>6020</v>
      </c>
      <c r="T209" s="443">
        <v>0</v>
      </c>
      <c r="U209" s="443">
        <v>2785</v>
      </c>
      <c r="V209" s="443">
        <v>1660</v>
      </c>
      <c r="W209" s="443">
        <v>1125</v>
      </c>
      <c r="X209" s="443">
        <v>0</v>
      </c>
      <c r="Y209" s="483">
        <v>0</v>
      </c>
      <c r="Z209" s="483">
        <v>215</v>
      </c>
      <c r="AA209" s="443">
        <v>0</v>
      </c>
      <c r="AB209" s="443">
        <v>0</v>
      </c>
      <c r="AC209" s="443">
        <v>1340</v>
      </c>
      <c r="AD209" s="443">
        <v>0</v>
      </c>
      <c r="AE209" s="443">
        <v>565</v>
      </c>
      <c r="AF209" s="443">
        <v>775</v>
      </c>
      <c r="AG209" s="443">
        <v>77590</v>
      </c>
      <c r="AH209" s="443">
        <v>44500</v>
      </c>
      <c r="AI209" s="443">
        <v>33090</v>
      </c>
      <c r="AJ209" s="483">
        <v>80830</v>
      </c>
      <c r="AK209" s="483">
        <v>0</v>
      </c>
      <c r="AL209" s="483">
        <v>0</v>
      </c>
      <c r="AM209" s="483">
        <v>32900</v>
      </c>
      <c r="AN209" s="443">
        <v>80830</v>
      </c>
      <c r="AO209" s="443">
        <v>32900</v>
      </c>
      <c r="AP209" s="443">
        <v>5287</v>
      </c>
      <c r="AQ209" s="443">
        <v>5287</v>
      </c>
      <c r="AR209" s="443">
        <v>0</v>
      </c>
      <c r="AS209" s="483">
        <v>1328</v>
      </c>
      <c r="AT209" s="483">
        <v>0</v>
      </c>
      <c r="AU209" s="483">
        <v>0</v>
      </c>
      <c r="AV209" s="483">
        <v>1615</v>
      </c>
      <c r="AW209" s="443">
        <v>1328</v>
      </c>
      <c r="AX209" s="443">
        <v>1615</v>
      </c>
      <c r="AY209" s="443">
        <v>3300</v>
      </c>
      <c r="AZ209" s="504">
        <v>0</v>
      </c>
      <c r="BA209" s="504">
        <v>0</v>
      </c>
      <c r="BB209" s="444">
        <v>2957</v>
      </c>
      <c r="BC209" s="517">
        <v>0</v>
      </c>
      <c r="BD209" s="540">
        <v>41159</v>
      </c>
      <c r="BE209" s="651">
        <v>45250</v>
      </c>
      <c r="BF209" s="651">
        <v>4427</v>
      </c>
      <c r="BG209" s="540">
        <v>570</v>
      </c>
    </row>
    <row r="210" spans="1:59" ht="13.5" thickTop="1" x14ac:dyDescent="0.2">
      <c r="A210" s="609" t="s">
        <v>897</v>
      </c>
      <c r="B210" t="s">
        <v>844</v>
      </c>
      <c r="C210" t="s">
        <v>898</v>
      </c>
      <c r="D210" s="439">
        <v>2406</v>
      </c>
      <c r="E210" s="440">
        <v>0</v>
      </c>
      <c r="F210" s="440">
        <v>0</v>
      </c>
      <c r="G210" s="440">
        <v>0</v>
      </c>
      <c r="H210" s="440">
        <v>0</v>
      </c>
      <c r="I210" s="440">
        <v>45150</v>
      </c>
      <c r="J210" s="440">
        <v>45150</v>
      </c>
      <c r="K210" s="440">
        <v>0</v>
      </c>
      <c r="L210" s="440">
        <v>1890</v>
      </c>
      <c r="M210" s="482">
        <v>0</v>
      </c>
      <c r="N210" s="482">
        <v>210</v>
      </c>
      <c r="O210" s="440">
        <v>0</v>
      </c>
      <c r="P210" s="440">
        <v>0</v>
      </c>
      <c r="Q210" s="440">
        <v>2100</v>
      </c>
      <c r="R210" s="440">
        <v>1890</v>
      </c>
      <c r="S210" s="440">
        <v>210</v>
      </c>
      <c r="T210" s="440">
        <v>0</v>
      </c>
      <c r="U210" s="440">
        <v>1613</v>
      </c>
      <c r="V210" s="440">
        <v>1613</v>
      </c>
      <c r="W210" s="440">
        <v>0</v>
      </c>
      <c r="X210" s="440">
        <v>67</v>
      </c>
      <c r="Y210" s="482">
        <v>0</v>
      </c>
      <c r="Z210" s="482">
        <v>8</v>
      </c>
      <c r="AA210" s="440">
        <v>0</v>
      </c>
      <c r="AB210" s="440">
        <v>0</v>
      </c>
      <c r="AC210" s="440">
        <v>75</v>
      </c>
      <c r="AD210" s="440">
        <v>62</v>
      </c>
      <c r="AE210" s="440">
        <v>12</v>
      </c>
      <c r="AF210" s="440">
        <v>1</v>
      </c>
      <c r="AG210" s="440">
        <v>32600</v>
      </c>
      <c r="AH210" s="440">
        <v>32600</v>
      </c>
      <c r="AI210" s="440">
        <v>0</v>
      </c>
      <c r="AJ210" s="482">
        <v>10490</v>
      </c>
      <c r="AK210" s="482">
        <v>0</v>
      </c>
      <c r="AL210" s="482">
        <v>0</v>
      </c>
      <c r="AM210" s="482">
        <v>15730</v>
      </c>
      <c r="AN210" s="440">
        <v>10490</v>
      </c>
      <c r="AO210" s="440">
        <v>15730</v>
      </c>
      <c r="AP210" s="440">
        <v>2091</v>
      </c>
      <c r="AQ210" s="440">
        <v>2091</v>
      </c>
      <c r="AR210" s="440">
        <v>0</v>
      </c>
      <c r="AS210" s="482">
        <v>219</v>
      </c>
      <c r="AT210" s="482">
        <v>0</v>
      </c>
      <c r="AU210" s="482">
        <v>0</v>
      </c>
      <c r="AV210" s="482">
        <v>533</v>
      </c>
      <c r="AW210" s="440">
        <v>219</v>
      </c>
      <c r="AX210" s="440">
        <v>0</v>
      </c>
      <c r="AY210" s="440">
        <v>0</v>
      </c>
      <c r="AZ210" s="503">
        <v>0</v>
      </c>
      <c r="BA210" s="503">
        <v>0</v>
      </c>
      <c r="BB210" s="441">
        <v>0</v>
      </c>
      <c r="BC210" s="200">
        <v>0</v>
      </c>
      <c r="BD210" s="539">
        <v>25536</v>
      </c>
      <c r="BE210" s="650">
        <v>22400</v>
      </c>
      <c r="BF210" s="650">
        <v>2118</v>
      </c>
      <c r="BG210" s="539">
        <v>789</v>
      </c>
    </row>
    <row r="211" spans="1:59" ht="13.5" thickTop="1" x14ac:dyDescent="0.2">
      <c r="A211" s="609" t="s">
        <v>899</v>
      </c>
      <c r="B211" t="s">
        <v>844</v>
      </c>
      <c r="C211" t="s">
        <v>900</v>
      </c>
      <c r="D211" s="442">
        <v>2408</v>
      </c>
      <c r="E211" s="443">
        <v>44809</v>
      </c>
      <c r="F211" s="443">
        <v>0</v>
      </c>
      <c r="G211" s="443">
        <v>44809</v>
      </c>
      <c r="H211" s="443">
        <v>0</v>
      </c>
      <c r="I211" s="443">
        <v>146930</v>
      </c>
      <c r="J211" s="443">
        <v>146930</v>
      </c>
      <c r="K211" s="443">
        <v>0</v>
      </c>
      <c r="L211" s="443">
        <v>0</v>
      </c>
      <c r="M211" s="483">
        <v>0</v>
      </c>
      <c r="N211" s="483">
        <v>0</v>
      </c>
      <c r="O211" s="443">
        <v>0</v>
      </c>
      <c r="P211" s="443">
        <v>0</v>
      </c>
      <c r="Q211" s="443">
        <v>0</v>
      </c>
      <c r="R211" s="443">
        <v>0</v>
      </c>
      <c r="S211" s="443">
        <v>0</v>
      </c>
      <c r="T211" s="443">
        <v>0</v>
      </c>
      <c r="U211" s="443">
        <v>5248</v>
      </c>
      <c r="V211" s="443">
        <v>2418</v>
      </c>
      <c r="W211" s="443">
        <v>2830</v>
      </c>
      <c r="X211" s="443">
        <v>0</v>
      </c>
      <c r="Y211" s="483">
        <v>0</v>
      </c>
      <c r="Z211" s="483">
        <v>0</v>
      </c>
      <c r="AA211" s="443">
        <v>0</v>
      </c>
      <c r="AB211" s="443">
        <v>0</v>
      </c>
      <c r="AC211" s="443">
        <v>0</v>
      </c>
      <c r="AD211" s="443">
        <v>0</v>
      </c>
      <c r="AE211" s="443">
        <v>0</v>
      </c>
      <c r="AF211" s="443">
        <v>0</v>
      </c>
      <c r="AG211" s="443">
        <v>119090</v>
      </c>
      <c r="AH211" s="443">
        <v>64300</v>
      </c>
      <c r="AI211" s="443">
        <v>54790</v>
      </c>
      <c r="AJ211" s="483">
        <v>113580</v>
      </c>
      <c r="AK211" s="483">
        <v>0</v>
      </c>
      <c r="AL211" s="483">
        <v>0</v>
      </c>
      <c r="AM211" s="483">
        <v>29030</v>
      </c>
      <c r="AN211" s="443">
        <v>113580</v>
      </c>
      <c r="AO211" s="443">
        <v>29030</v>
      </c>
      <c r="AP211" s="443">
        <v>7866</v>
      </c>
      <c r="AQ211" s="443">
        <v>2030</v>
      </c>
      <c r="AR211" s="443">
        <v>5836</v>
      </c>
      <c r="AS211" s="483">
        <v>7439</v>
      </c>
      <c r="AT211" s="483">
        <v>0</v>
      </c>
      <c r="AU211" s="483">
        <v>0</v>
      </c>
      <c r="AV211" s="483">
        <v>834</v>
      </c>
      <c r="AW211" s="443">
        <v>7439</v>
      </c>
      <c r="AX211" s="443">
        <v>327</v>
      </c>
      <c r="AY211" s="443">
        <v>0</v>
      </c>
      <c r="AZ211" s="504">
        <v>0</v>
      </c>
      <c r="BA211" s="504">
        <v>0</v>
      </c>
      <c r="BB211" s="444">
        <v>0</v>
      </c>
      <c r="BC211" s="517">
        <v>0</v>
      </c>
      <c r="BD211" s="540">
        <v>70396</v>
      </c>
      <c r="BE211" s="651">
        <v>70790</v>
      </c>
      <c r="BF211" s="651">
        <v>6883</v>
      </c>
      <c r="BG211" s="540">
        <v>1269</v>
      </c>
    </row>
    <row r="212" spans="1:59" ht="13.5" thickTop="1" x14ac:dyDescent="0.2">
      <c r="A212" s="609" t="s">
        <v>901</v>
      </c>
      <c r="B212" t="s">
        <v>844</v>
      </c>
      <c r="C212" t="s">
        <v>902</v>
      </c>
      <c r="D212" s="439">
        <v>2411</v>
      </c>
      <c r="E212" s="440">
        <v>0</v>
      </c>
      <c r="F212" s="440">
        <v>0</v>
      </c>
      <c r="G212" s="440">
        <v>0</v>
      </c>
      <c r="H212" s="440">
        <v>0</v>
      </c>
      <c r="I212" s="440">
        <v>66360</v>
      </c>
      <c r="J212" s="440">
        <v>66360</v>
      </c>
      <c r="K212" s="440">
        <v>0</v>
      </c>
      <c r="L212" s="440">
        <v>6160</v>
      </c>
      <c r="M212" s="482">
        <v>0</v>
      </c>
      <c r="N212" s="482">
        <v>0</v>
      </c>
      <c r="O212" s="440">
        <v>0</v>
      </c>
      <c r="P212" s="440">
        <v>0</v>
      </c>
      <c r="Q212" s="440">
        <v>6160</v>
      </c>
      <c r="R212" s="440">
        <v>6160</v>
      </c>
      <c r="S212" s="440">
        <v>0</v>
      </c>
      <c r="T212" s="440">
        <v>0</v>
      </c>
      <c r="U212" s="440">
        <v>2370</v>
      </c>
      <c r="V212" s="440">
        <v>2370</v>
      </c>
      <c r="W212" s="440">
        <v>0</v>
      </c>
      <c r="X212" s="440">
        <v>220</v>
      </c>
      <c r="Y212" s="482">
        <v>0</v>
      </c>
      <c r="Z212" s="482">
        <v>0</v>
      </c>
      <c r="AA212" s="440">
        <v>0</v>
      </c>
      <c r="AB212" s="440">
        <v>0</v>
      </c>
      <c r="AC212" s="440">
        <v>220</v>
      </c>
      <c r="AD212" s="440">
        <v>0</v>
      </c>
      <c r="AE212" s="440">
        <v>220</v>
      </c>
      <c r="AF212" s="440">
        <v>0</v>
      </c>
      <c r="AG212" s="440">
        <v>66190</v>
      </c>
      <c r="AH212" s="440">
        <v>40000</v>
      </c>
      <c r="AI212" s="440">
        <v>26190</v>
      </c>
      <c r="AJ212" s="482">
        <v>32130</v>
      </c>
      <c r="AK212" s="482">
        <v>0</v>
      </c>
      <c r="AL212" s="482">
        <v>0</v>
      </c>
      <c r="AM212" s="482">
        <v>18750</v>
      </c>
      <c r="AN212" s="440">
        <v>32130</v>
      </c>
      <c r="AO212" s="440">
        <v>18750</v>
      </c>
      <c r="AP212" s="440">
        <v>5455</v>
      </c>
      <c r="AQ212" s="440">
        <v>2695</v>
      </c>
      <c r="AR212" s="440">
        <v>2760</v>
      </c>
      <c r="AS212" s="482">
        <v>1533</v>
      </c>
      <c r="AT212" s="482">
        <v>0</v>
      </c>
      <c r="AU212" s="482">
        <v>0</v>
      </c>
      <c r="AV212" s="482">
        <v>0</v>
      </c>
      <c r="AW212" s="440">
        <v>1533</v>
      </c>
      <c r="AX212" s="440">
        <v>0</v>
      </c>
      <c r="AY212" s="440">
        <v>3300</v>
      </c>
      <c r="AZ212" s="503">
        <v>0</v>
      </c>
      <c r="BA212" s="503">
        <v>0</v>
      </c>
      <c r="BB212" s="441">
        <v>3199</v>
      </c>
      <c r="BC212" s="200">
        <v>0</v>
      </c>
      <c r="BD212" s="539">
        <v>16786</v>
      </c>
      <c r="BE212" s="650">
        <v>41970</v>
      </c>
      <c r="BF212" s="650">
        <v>4248</v>
      </c>
      <c r="BG212" s="539">
        <v>570</v>
      </c>
    </row>
    <row r="213" spans="1:59" ht="13.5" thickTop="1" x14ac:dyDescent="0.2">
      <c r="A213" s="609" t="s">
        <v>903</v>
      </c>
      <c r="B213" t="s">
        <v>844</v>
      </c>
      <c r="C213" t="s">
        <v>904</v>
      </c>
      <c r="D213" s="442">
        <v>2412</v>
      </c>
      <c r="E213" s="443">
        <v>0</v>
      </c>
      <c r="F213" s="443">
        <v>0</v>
      </c>
      <c r="G213" s="443">
        <v>0</v>
      </c>
      <c r="H213" s="443">
        <v>0</v>
      </c>
      <c r="I213" s="443">
        <v>152530</v>
      </c>
      <c r="J213" s="443">
        <v>152530</v>
      </c>
      <c r="K213" s="443">
        <v>0</v>
      </c>
      <c r="L213" s="443">
        <v>4620</v>
      </c>
      <c r="M213" s="483">
        <v>0</v>
      </c>
      <c r="N213" s="483">
        <v>0</v>
      </c>
      <c r="O213" s="443">
        <v>0</v>
      </c>
      <c r="P213" s="443">
        <v>0</v>
      </c>
      <c r="Q213" s="443">
        <v>4620</v>
      </c>
      <c r="R213" s="443">
        <v>4620</v>
      </c>
      <c r="S213" s="443">
        <v>0</v>
      </c>
      <c r="T213" s="443">
        <v>0</v>
      </c>
      <c r="U213" s="443">
        <v>5448</v>
      </c>
      <c r="V213" s="443">
        <v>2449</v>
      </c>
      <c r="W213" s="443">
        <v>2999</v>
      </c>
      <c r="X213" s="443">
        <v>165</v>
      </c>
      <c r="Y213" s="483">
        <v>0</v>
      </c>
      <c r="Z213" s="483">
        <v>0</v>
      </c>
      <c r="AA213" s="443">
        <v>0</v>
      </c>
      <c r="AB213" s="443">
        <v>0</v>
      </c>
      <c r="AC213" s="443">
        <v>3164</v>
      </c>
      <c r="AD213" s="443">
        <v>0</v>
      </c>
      <c r="AE213" s="443">
        <v>0</v>
      </c>
      <c r="AF213" s="443">
        <v>3164</v>
      </c>
      <c r="AG213" s="443">
        <v>170880</v>
      </c>
      <c r="AH213" s="443">
        <v>170880</v>
      </c>
      <c r="AI213" s="443">
        <v>0</v>
      </c>
      <c r="AJ213" s="483">
        <v>97160</v>
      </c>
      <c r="AK213" s="483">
        <v>0</v>
      </c>
      <c r="AL213" s="483">
        <v>0</v>
      </c>
      <c r="AM213" s="483">
        <v>81730</v>
      </c>
      <c r="AN213" s="443">
        <v>97160</v>
      </c>
      <c r="AO213" s="443">
        <v>81730</v>
      </c>
      <c r="AP213" s="443">
        <v>12607</v>
      </c>
      <c r="AQ213" s="443">
        <v>12607</v>
      </c>
      <c r="AR213" s="443">
        <v>0</v>
      </c>
      <c r="AS213" s="483">
        <v>2497</v>
      </c>
      <c r="AT213" s="483">
        <v>0</v>
      </c>
      <c r="AU213" s="483">
        <v>0</v>
      </c>
      <c r="AV213" s="483">
        <v>3971</v>
      </c>
      <c r="AW213" s="443">
        <v>2497</v>
      </c>
      <c r="AX213" s="443">
        <v>3971</v>
      </c>
      <c r="AY213" s="443">
        <v>0</v>
      </c>
      <c r="AZ213" s="504">
        <v>0</v>
      </c>
      <c r="BA213" s="504">
        <v>0</v>
      </c>
      <c r="BB213" s="444">
        <v>0</v>
      </c>
      <c r="BC213" s="517">
        <v>0</v>
      </c>
      <c r="BD213" s="540">
        <v>81349</v>
      </c>
      <c r="BE213" s="651">
        <v>93980</v>
      </c>
      <c r="BF213" s="651">
        <v>9475</v>
      </c>
      <c r="BG213" s="540">
        <v>1509</v>
      </c>
    </row>
    <row r="214" spans="1:59" ht="13.5" thickTop="1" x14ac:dyDescent="0.2">
      <c r="A214" s="609" t="s">
        <v>905</v>
      </c>
      <c r="B214" t="s">
        <v>844</v>
      </c>
      <c r="C214" t="s">
        <v>906</v>
      </c>
      <c r="D214" s="439">
        <v>2423</v>
      </c>
      <c r="E214" s="440">
        <v>0</v>
      </c>
      <c r="F214" s="440">
        <v>0</v>
      </c>
      <c r="G214" s="440">
        <v>0</v>
      </c>
      <c r="H214" s="440">
        <v>0</v>
      </c>
      <c r="I214" s="440">
        <v>48160</v>
      </c>
      <c r="J214" s="440">
        <v>48160</v>
      </c>
      <c r="K214" s="440">
        <v>0</v>
      </c>
      <c r="L214" s="440">
        <v>10850</v>
      </c>
      <c r="M214" s="482">
        <v>0</v>
      </c>
      <c r="N214" s="482">
        <v>0</v>
      </c>
      <c r="O214" s="440">
        <v>0</v>
      </c>
      <c r="P214" s="440">
        <v>0</v>
      </c>
      <c r="Q214" s="440">
        <v>10850</v>
      </c>
      <c r="R214" s="440">
        <v>10850</v>
      </c>
      <c r="S214" s="440">
        <v>0</v>
      </c>
      <c r="T214" s="440">
        <v>0</v>
      </c>
      <c r="U214" s="440">
        <v>1720</v>
      </c>
      <c r="V214" s="440">
        <v>1292</v>
      </c>
      <c r="W214" s="440">
        <v>428</v>
      </c>
      <c r="X214" s="440">
        <v>388</v>
      </c>
      <c r="Y214" s="482">
        <v>0</v>
      </c>
      <c r="Z214" s="482">
        <v>0</v>
      </c>
      <c r="AA214" s="440">
        <v>0</v>
      </c>
      <c r="AB214" s="440">
        <v>0</v>
      </c>
      <c r="AC214" s="440">
        <v>0</v>
      </c>
      <c r="AD214" s="440">
        <v>0</v>
      </c>
      <c r="AE214" s="440">
        <v>0</v>
      </c>
      <c r="AF214" s="440">
        <v>0</v>
      </c>
      <c r="AG214" s="440">
        <v>34200</v>
      </c>
      <c r="AH214" s="440">
        <v>0</v>
      </c>
      <c r="AI214" s="440">
        <v>34200</v>
      </c>
      <c r="AJ214" s="482">
        <v>49810</v>
      </c>
      <c r="AK214" s="482">
        <v>0</v>
      </c>
      <c r="AL214" s="482">
        <v>0</v>
      </c>
      <c r="AM214" s="482">
        <v>17830</v>
      </c>
      <c r="AN214" s="440">
        <v>49810</v>
      </c>
      <c r="AO214" s="440">
        <v>17830</v>
      </c>
      <c r="AP214" s="440">
        <v>2238</v>
      </c>
      <c r="AQ214" s="440">
        <v>0</v>
      </c>
      <c r="AR214" s="440">
        <v>2238</v>
      </c>
      <c r="AS214" s="482">
        <v>2370</v>
      </c>
      <c r="AT214" s="482">
        <v>0</v>
      </c>
      <c r="AU214" s="482">
        <v>0</v>
      </c>
      <c r="AV214" s="482">
        <v>626</v>
      </c>
      <c r="AW214" s="440">
        <v>2370</v>
      </c>
      <c r="AX214" s="440">
        <v>626</v>
      </c>
      <c r="AY214" s="440">
        <v>0</v>
      </c>
      <c r="AZ214" s="503">
        <v>0</v>
      </c>
      <c r="BA214" s="503">
        <v>0</v>
      </c>
      <c r="BB214" s="441">
        <v>0</v>
      </c>
      <c r="BC214" s="200">
        <v>0</v>
      </c>
      <c r="BD214" s="539">
        <v>30119</v>
      </c>
      <c r="BE214" s="650">
        <v>28280</v>
      </c>
      <c r="BF214" s="650">
        <v>2600</v>
      </c>
      <c r="BG214" s="539">
        <v>1029</v>
      </c>
    </row>
    <row r="215" spans="1:59" ht="13.5" thickTop="1" x14ac:dyDescent="0.2">
      <c r="A215" s="609" t="s">
        <v>907</v>
      </c>
      <c r="B215" t="s">
        <v>844</v>
      </c>
      <c r="C215" t="s">
        <v>908</v>
      </c>
      <c r="D215" s="442">
        <v>2424</v>
      </c>
      <c r="E215" s="443">
        <v>0</v>
      </c>
      <c r="F215" s="443">
        <v>0</v>
      </c>
      <c r="G215" s="443">
        <v>0</v>
      </c>
      <c r="H215" s="443">
        <v>0</v>
      </c>
      <c r="I215" s="443">
        <v>55580</v>
      </c>
      <c r="J215" s="443">
        <v>55580</v>
      </c>
      <c r="K215" s="443">
        <v>0</v>
      </c>
      <c r="L215" s="443">
        <v>280</v>
      </c>
      <c r="M215" s="483">
        <v>0</v>
      </c>
      <c r="N215" s="483">
        <v>0</v>
      </c>
      <c r="O215" s="443">
        <v>0</v>
      </c>
      <c r="P215" s="443">
        <v>0</v>
      </c>
      <c r="Q215" s="443">
        <v>280</v>
      </c>
      <c r="R215" s="443">
        <v>280</v>
      </c>
      <c r="S215" s="443">
        <v>0</v>
      </c>
      <c r="T215" s="443">
        <v>0</v>
      </c>
      <c r="U215" s="443">
        <v>1985</v>
      </c>
      <c r="V215" s="443">
        <v>1588</v>
      </c>
      <c r="W215" s="443">
        <v>397</v>
      </c>
      <c r="X215" s="443">
        <v>10</v>
      </c>
      <c r="Y215" s="483">
        <v>0</v>
      </c>
      <c r="Z215" s="483">
        <v>0</v>
      </c>
      <c r="AA215" s="443">
        <v>0</v>
      </c>
      <c r="AB215" s="443">
        <v>0</v>
      </c>
      <c r="AC215" s="443">
        <v>0</v>
      </c>
      <c r="AD215" s="443">
        <v>0</v>
      </c>
      <c r="AE215" s="443">
        <v>0</v>
      </c>
      <c r="AF215" s="443">
        <v>0</v>
      </c>
      <c r="AG215" s="443">
        <v>41960</v>
      </c>
      <c r="AH215" s="443">
        <v>0</v>
      </c>
      <c r="AI215" s="443">
        <v>41960</v>
      </c>
      <c r="AJ215" s="483">
        <v>58930</v>
      </c>
      <c r="AK215" s="483">
        <v>0</v>
      </c>
      <c r="AL215" s="483">
        <v>0</v>
      </c>
      <c r="AM215" s="483">
        <v>23160</v>
      </c>
      <c r="AN215" s="443">
        <v>58930</v>
      </c>
      <c r="AO215" s="443">
        <v>23160</v>
      </c>
      <c r="AP215" s="443">
        <v>2775</v>
      </c>
      <c r="AQ215" s="443">
        <v>0</v>
      </c>
      <c r="AR215" s="443">
        <v>2775</v>
      </c>
      <c r="AS215" s="483">
        <v>3031</v>
      </c>
      <c r="AT215" s="483">
        <v>0</v>
      </c>
      <c r="AU215" s="483">
        <v>0</v>
      </c>
      <c r="AV215" s="483">
        <v>869</v>
      </c>
      <c r="AW215" s="443">
        <v>3031</v>
      </c>
      <c r="AX215" s="443">
        <v>869</v>
      </c>
      <c r="AY215" s="443">
        <v>0</v>
      </c>
      <c r="AZ215" s="504">
        <v>0</v>
      </c>
      <c r="BA215" s="504">
        <v>0</v>
      </c>
      <c r="BB215" s="444">
        <v>0</v>
      </c>
      <c r="BC215" s="517">
        <v>0</v>
      </c>
      <c r="BD215" s="540">
        <v>24617</v>
      </c>
      <c r="BE215" s="651">
        <v>28180</v>
      </c>
      <c r="BF215" s="651">
        <v>2692</v>
      </c>
      <c r="BG215" s="540">
        <v>1029</v>
      </c>
    </row>
    <row r="216" spans="1:59" ht="13.5" thickTop="1" x14ac:dyDescent="0.2">
      <c r="A216" s="609" t="s">
        <v>909</v>
      </c>
      <c r="B216" t="s">
        <v>844</v>
      </c>
      <c r="C216" t="s">
        <v>910</v>
      </c>
      <c r="D216" s="439">
        <v>2425</v>
      </c>
      <c r="E216" s="440">
        <v>11318</v>
      </c>
      <c r="F216" s="440">
        <v>0</v>
      </c>
      <c r="G216" s="440">
        <v>11318</v>
      </c>
      <c r="H216" s="440">
        <v>0</v>
      </c>
      <c r="I216" s="440">
        <v>21210</v>
      </c>
      <c r="J216" s="440">
        <v>21210</v>
      </c>
      <c r="K216" s="440">
        <v>0</v>
      </c>
      <c r="L216" s="440">
        <v>350</v>
      </c>
      <c r="M216" s="482">
        <v>0</v>
      </c>
      <c r="N216" s="482">
        <v>0</v>
      </c>
      <c r="O216" s="440">
        <v>0</v>
      </c>
      <c r="P216" s="440">
        <v>0</v>
      </c>
      <c r="Q216" s="440">
        <v>350</v>
      </c>
      <c r="R216" s="440">
        <v>350</v>
      </c>
      <c r="S216" s="440">
        <v>0</v>
      </c>
      <c r="T216" s="440">
        <v>0</v>
      </c>
      <c r="U216" s="440">
        <v>758</v>
      </c>
      <c r="V216" s="440">
        <v>758</v>
      </c>
      <c r="W216" s="440">
        <v>0</v>
      </c>
      <c r="X216" s="440">
        <v>12</v>
      </c>
      <c r="Y216" s="482">
        <v>0</v>
      </c>
      <c r="Z216" s="482">
        <v>0</v>
      </c>
      <c r="AA216" s="440">
        <v>0</v>
      </c>
      <c r="AB216" s="440">
        <v>0</v>
      </c>
      <c r="AC216" s="440">
        <v>12</v>
      </c>
      <c r="AD216" s="440">
        <v>12</v>
      </c>
      <c r="AE216" s="440">
        <v>0</v>
      </c>
      <c r="AF216" s="440">
        <v>0</v>
      </c>
      <c r="AG216" s="440">
        <v>13080</v>
      </c>
      <c r="AH216" s="440">
        <v>0</v>
      </c>
      <c r="AI216" s="440">
        <v>13080</v>
      </c>
      <c r="AJ216" s="482">
        <v>19700</v>
      </c>
      <c r="AK216" s="482">
        <v>0</v>
      </c>
      <c r="AL216" s="482">
        <v>0</v>
      </c>
      <c r="AM216" s="482">
        <v>8140</v>
      </c>
      <c r="AN216" s="440">
        <v>15650</v>
      </c>
      <c r="AO216" s="440">
        <v>12190</v>
      </c>
      <c r="AP216" s="440">
        <v>765</v>
      </c>
      <c r="AQ216" s="440">
        <v>0</v>
      </c>
      <c r="AR216" s="440">
        <v>765</v>
      </c>
      <c r="AS216" s="482">
        <v>973</v>
      </c>
      <c r="AT216" s="482">
        <v>0</v>
      </c>
      <c r="AU216" s="482">
        <v>0</v>
      </c>
      <c r="AV216" s="482">
        <v>319</v>
      </c>
      <c r="AW216" s="440">
        <v>973</v>
      </c>
      <c r="AX216" s="440">
        <v>319</v>
      </c>
      <c r="AY216" s="440">
        <v>0</v>
      </c>
      <c r="AZ216" s="503">
        <v>0</v>
      </c>
      <c r="BA216" s="503">
        <v>0</v>
      </c>
      <c r="BB216" s="441">
        <v>0</v>
      </c>
      <c r="BC216" s="200">
        <v>0</v>
      </c>
      <c r="BD216" s="539">
        <v>13844</v>
      </c>
      <c r="BE216" s="650">
        <v>9600</v>
      </c>
      <c r="BF216" s="539">
        <v>885</v>
      </c>
      <c r="BG216" s="539">
        <v>789</v>
      </c>
    </row>
    <row r="217" spans="1:59" ht="13.5" thickTop="1" x14ac:dyDescent="0.2">
      <c r="A217" s="609" t="s">
        <v>911</v>
      </c>
      <c r="B217" t="s">
        <v>844</v>
      </c>
      <c r="C217" t="s">
        <v>912</v>
      </c>
      <c r="D217" s="442">
        <v>2426</v>
      </c>
      <c r="E217" s="443">
        <v>0</v>
      </c>
      <c r="F217" s="443">
        <v>0</v>
      </c>
      <c r="G217" s="443">
        <v>0</v>
      </c>
      <c r="H217" s="443">
        <v>0</v>
      </c>
      <c r="I217" s="443">
        <v>23590</v>
      </c>
      <c r="J217" s="443">
        <v>23590</v>
      </c>
      <c r="K217" s="443">
        <v>0</v>
      </c>
      <c r="L217" s="443">
        <v>0</v>
      </c>
      <c r="M217" s="483">
        <v>0</v>
      </c>
      <c r="N217" s="483">
        <v>0</v>
      </c>
      <c r="O217" s="443">
        <v>0</v>
      </c>
      <c r="P217" s="443">
        <v>0</v>
      </c>
      <c r="Q217" s="443">
        <v>0</v>
      </c>
      <c r="R217" s="443">
        <v>0</v>
      </c>
      <c r="S217" s="443">
        <v>0</v>
      </c>
      <c r="T217" s="443">
        <v>0</v>
      </c>
      <c r="U217" s="443">
        <v>843</v>
      </c>
      <c r="V217" s="443">
        <v>843</v>
      </c>
      <c r="W217" s="443">
        <v>0</v>
      </c>
      <c r="X217" s="443">
        <v>0</v>
      </c>
      <c r="Y217" s="483">
        <v>0</v>
      </c>
      <c r="Z217" s="483">
        <v>0</v>
      </c>
      <c r="AA217" s="443">
        <v>0</v>
      </c>
      <c r="AB217" s="443">
        <v>0</v>
      </c>
      <c r="AC217" s="443">
        <v>0</v>
      </c>
      <c r="AD217" s="443">
        <v>0</v>
      </c>
      <c r="AE217" s="443">
        <v>0</v>
      </c>
      <c r="AF217" s="443">
        <v>0</v>
      </c>
      <c r="AG217" s="443">
        <v>13870</v>
      </c>
      <c r="AH217" s="443">
        <v>0</v>
      </c>
      <c r="AI217" s="443">
        <v>13870</v>
      </c>
      <c r="AJ217" s="483">
        <v>19320</v>
      </c>
      <c r="AK217" s="483">
        <v>0</v>
      </c>
      <c r="AL217" s="483">
        <v>0</v>
      </c>
      <c r="AM217" s="483">
        <v>6700</v>
      </c>
      <c r="AN217" s="443">
        <v>19320</v>
      </c>
      <c r="AO217" s="443">
        <v>6700</v>
      </c>
      <c r="AP217" s="443">
        <v>788</v>
      </c>
      <c r="AQ217" s="443">
        <v>0</v>
      </c>
      <c r="AR217" s="443">
        <v>788</v>
      </c>
      <c r="AS217" s="483">
        <v>912</v>
      </c>
      <c r="AT217" s="483">
        <v>0</v>
      </c>
      <c r="AU217" s="483">
        <v>0</v>
      </c>
      <c r="AV217" s="483">
        <v>270</v>
      </c>
      <c r="AW217" s="443">
        <v>912</v>
      </c>
      <c r="AX217" s="443">
        <v>270</v>
      </c>
      <c r="AY217" s="443">
        <v>0</v>
      </c>
      <c r="AZ217" s="504">
        <v>0</v>
      </c>
      <c r="BA217" s="504">
        <v>0</v>
      </c>
      <c r="BB217" s="444">
        <v>0</v>
      </c>
      <c r="BC217" s="517">
        <v>0</v>
      </c>
      <c r="BD217" s="540">
        <v>14942</v>
      </c>
      <c r="BE217" s="651">
        <v>10250</v>
      </c>
      <c r="BF217" s="540">
        <v>933</v>
      </c>
      <c r="BG217" s="540">
        <v>789</v>
      </c>
    </row>
    <row r="218" spans="1:59" ht="13.5" thickTop="1" x14ac:dyDescent="0.2">
      <c r="A218" s="609" t="s">
        <v>913</v>
      </c>
      <c r="B218" t="s">
        <v>844</v>
      </c>
      <c r="C218" t="s">
        <v>914</v>
      </c>
      <c r="D218" s="439">
        <v>2441</v>
      </c>
      <c r="E218" s="440">
        <v>36266</v>
      </c>
      <c r="F218" s="440">
        <v>0</v>
      </c>
      <c r="G218" s="440">
        <v>36266</v>
      </c>
      <c r="H218" s="440">
        <v>0</v>
      </c>
      <c r="I218" s="440">
        <v>94150</v>
      </c>
      <c r="J218" s="440">
        <v>94150</v>
      </c>
      <c r="K218" s="440">
        <v>0</v>
      </c>
      <c r="L218" s="440">
        <v>2800</v>
      </c>
      <c r="M218" s="482">
        <v>0</v>
      </c>
      <c r="N218" s="482">
        <v>0</v>
      </c>
      <c r="O218" s="440">
        <v>0</v>
      </c>
      <c r="P218" s="440">
        <v>0</v>
      </c>
      <c r="Q218" s="440">
        <v>2800</v>
      </c>
      <c r="R218" s="440">
        <v>2800</v>
      </c>
      <c r="S218" s="440">
        <v>0</v>
      </c>
      <c r="T218" s="440">
        <v>0</v>
      </c>
      <c r="U218" s="440">
        <v>3363</v>
      </c>
      <c r="V218" s="440">
        <v>972</v>
      </c>
      <c r="W218" s="440">
        <v>2391</v>
      </c>
      <c r="X218" s="440">
        <v>100</v>
      </c>
      <c r="Y218" s="482">
        <v>0</v>
      </c>
      <c r="Z218" s="482">
        <v>0</v>
      </c>
      <c r="AA218" s="440">
        <v>0</v>
      </c>
      <c r="AB218" s="440">
        <v>0</v>
      </c>
      <c r="AC218" s="440">
        <v>0</v>
      </c>
      <c r="AD218" s="440">
        <v>0</v>
      </c>
      <c r="AE218" s="440">
        <v>0</v>
      </c>
      <c r="AF218" s="440">
        <v>0</v>
      </c>
      <c r="AG218" s="440">
        <v>68290</v>
      </c>
      <c r="AH218" s="440">
        <v>40000</v>
      </c>
      <c r="AI218" s="440">
        <v>28290</v>
      </c>
      <c r="AJ218" s="482">
        <v>60830</v>
      </c>
      <c r="AK218" s="482">
        <v>0</v>
      </c>
      <c r="AL218" s="482">
        <v>0</v>
      </c>
      <c r="AM218" s="482">
        <v>11310</v>
      </c>
      <c r="AN218" s="440">
        <v>60830</v>
      </c>
      <c r="AO218" s="440">
        <v>11310</v>
      </c>
      <c r="AP218" s="440">
        <v>4336</v>
      </c>
      <c r="AQ218" s="440">
        <v>273</v>
      </c>
      <c r="AR218" s="440">
        <v>4063</v>
      </c>
      <c r="AS218" s="482">
        <v>5103</v>
      </c>
      <c r="AT218" s="482">
        <v>0</v>
      </c>
      <c r="AU218" s="482">
        <v>0</v>
      </c>
      <c r="AV218" s="482">
        <v>807</v>
      </c>
      <c r="AW218" s="440">
        <v>2729</v>
      </c>
      <c r="AX218" s="440">
        <v>2673</v>
      </c>
      <c r="AY218" s="440">
        <v>3300</v>
      </c>
      <c r="AZ218" s="503">
        <v>0</v>
      </c>
      <c r="BA218" s="503">
        <v>0</v>
      </c>
      <c r="BB218" s="441">
        <v>2957</v>
      </c>
      <c r="BC218" s="200">
        <v>0</v>
      </c>
      <c r="BD218" s="539">
        <v>48457</v>
      </c>
      <c r="BE218" s="650">
        <v>45165</v>
      </c>
      <c r="BF218" s="650">
        <v>4282</v>
      </c>
      <c r="BG218" s="539">
        <v>570</v>
      </c>
    </row>
    <row r="219" spans="1:59" ht="13.5" thickTop="1" x14ac:dyDescent="0.2">
      <c r="A219" s="609" t="s">
        <v>915</v>
      </c>
      <c r="B219" t="s">
        <v>844</v>
      </c>
      <c r="C219" t="s">
        <v>916</v>
      </c>
      <c r="D219" s="442">
        <v>2442</v>
      </c>
      <c r="E219" s="443">
        <v>0</v>
      </c>
      <c r="F219" s="443">
        <v>0</v>
      </c>
      <c r="G219" s="443">
        <v>0</v>
      </c>
      <c r="H219" s="443">
        <v>0</v>
      </c>
      <c r="I219" s="443">
        <v>140140</v>
      </c>
      <c r="J219" s="443">
        <v>140140</v>
      </c>
      <c r="K219" s="443">
        <v>0</v>
      </c>
      <c r="L219" s="443">
        <v>6440</v>
      </c>
      <c r="M219" s="483">
        <v>0</v>
      </c>
      <c r="N219" s="483">
        <v>0</v>
      </c>
      <c r="O219" s="443">
        <v>0</v>
      </c>
      <c r="P219" s="443">
        <v>0</v>
      </c>
      <c r="Q219" s="443">
        <v>6440</v>
      </c>
      <c r="R219" s="443">
        <v>6440</v>
      </c>
      <c r="S219" s="443">
        <v>0</v>
      </c>
      <c r="T219" s="443">
        <v>0</v>
      </c>
      <c r="U219" s="443">
        <v>5005</v>
      </c>
      <c r="V219" s="443">
        <v>4004</v>
      </c>
      <c r="W219" s="443">
        <v>1001</v>
      </c>
      <c r="X219" s="443">
        <v>230</v>
      </c>
      <c r="Y219" s="483">
        <v>0</v>
      </c>
      <c r="Z219" s="483">
        <v>0</v>
      </c>
      <c r="AA219" s="443">
        <v>0</v>
      </c>
      <c r="AB219" s="443">
        <v>0</v>
      </c>
      <c r="AC219" s="443">
        <v>1231</v>
      </c>
      <c r="AD219" s="443">
        <v>0</v>
      </c>
      <c r="AE219" s="443">
        <v>0</v>
      </c>
      <c r="AF219" s="443">
        <v>1231</v>
      </c>
      <c r="AG219" s="443">
        <v>117790</v>
      </c>
      <c r="AH219" s="443">
        <v>69500</v>
      </c>
      <c r="AI219" s="443">
        <v>48290</v>
      </c>
      <c r="AJ219" s="483">
        <v>107860</v>
      </c>
      <c r="AK219" s="483">
        <v>0</v>
      </c>
      <c r="AL219" s="483">
        <v>0</v>
      </c>
      <c r="AM219" s="483">
        <v>35180</v>
      </c>
      <c r="AN219" s="443">
        <v>107860</v>
      </c>
      <c r="AO219" s="443">
        <v>35180</v>
      </c>
      <c r="AP219" s="443">
        <v>7687</v>
      </c>
      <c r="AQ219" s="443">
        <v>1198</v>
      </c>
      <c r="AR219" s="443">
        <v>6489</v>
      </c>
      <c r="AS219" s="483">
        <v>8176</v>
      </c>
      <c r="AT219" s="483">
        <v>0</v>
      </c>
      <c r="AU219" s="483">
        <v>0</v>
      </c>
      <c r="AV219" s="483">
        <v>1960</v>
      </c>
      <c r="AW219" s="443">
        <v>6594</v>
      </c>
      <c r="AX219" s="443">
        <v>0</v>
      </c>
      <c r="AY219" s="443">
        <v>0</v>
      </c>
      <c r="AZ219" s="504">
        <v>0</v>
      </c>
      <c r="BA219" s="504">
        <v>0</v>
      </c>
      <c r="BB219" s="444">
        <v>0</v>
      </c>
      <c r="BC219" s="517">
        <v>0</v>
      </c>
      <c r="BD219" s="540">
        <v>69239</v>
      </c>
      <c r="BE219" s="651">
        <v>72795</v>
      </c>
      <c r="BF219" s="651">
        <v>6989</v>
      </c>
      <c r="BG219" s="540">
        <v>1269</v>
      </c>
    </row>
    <row r="220" spans="1:59" ht="13.5" thickTop="1" x14ac:dyDescent="0.2">
      <c r="A220" s="609" t="s">
        <v>917</v>
      </c>
      <c r="B220" t="s">
        <v>844</v>
      </c>
      <c r="C220" t="s">
        <v>918</v>
      </c>
      <c r="D220" s="439">
        <v>2443</v>
      </c>
      <c r="E220" s="440">
        <v>0</v>
      </c>
      <c r="F220" s="440">
        <v>0</v>
      </c>
      <c r="G220" s="440">
        <v>0</v>
      </c>
      <c r="H220" s="440">
        <v>0</v>
      </c>
      <c r="I220" s="440">
        <v>37464</v>
      </c>
      <c r="J220" s="440">
        <v>37464</v>
      </c>
      <c r="K220" s="440">
        <v>0</v>
      </c>
      <c r="L220" s="440">
        <v>10136</v>
      </c>
      <c r="M220" s="482">
        <v>0</v>
      </c>
      <c r="N220" s="482">
        <v>420</v>
      </c>
      <c r="O220" s="440">
        <v>0</v>
      </c>
      <c r="P220" s="440">
        <v>0</v>
      </c>
      <c r="Q220" s="440">
        <v>10556</v>
      </c>
      <c r="R220" s="440">
        <v>10136</v>
      </c>
      <c r="S220" s="440">
        <v>420</v>
      </c>
      <c r="T220" s="440">
        <v>0</v>
      </c>
      <c r="U220" s="440">
        <v>1338</v>
      </c>
      <c r="V220" s="440">
        <v>738</v>
      </c>
      <c r="W220" s="440">
        <v>600</v>
      </c>
      <c r="X220" s="440">
        <v>362</v>
      </c>
      <c r="Y220" s="482">
        <v>0</v>
      </c>
      <c r="Z220" s="482">
        <v>15</v>
      </c>
      <c r="AA220" s="440">
        <v>0</v>
      </c>
      <c r="AB220" s="440">
        <v>0</v>
      </c>
      <c r="AC220" s="440">
        <v>0</v>
      </c>
      <c r="AD220" s="440">
        <v>0</v>
      </c>
      <c r="AE220" s="440">
        <v>0</v>
      </c>
      <c r="AF220" s="440">
        <v>0</v>
      </c>
      <c r="AG220" s="440">
        <v>38650</v>
      </c>
      <c r="AH220" s="440">
        <v>20400</v>
      </c>
      <c r="AI220" s="440">
        <v>18250</v>
      </c>
      <c r="AJ220" s="482">
        <v>31240</v>
      </c>
      <c r="AK220" s="482">
        <v>0</v>
      </c>
      <c r="AL220" s="482">
        <v>0</v>
      </c>
      <c r="AM220" s="482">
        <v>11410</v>
      </c>
      <c r="AN220" s="440">
        <v>31240</v>
      </c>
      <c r="AO220" s="440">
        <v>11410</v>
      </c>
      <c r="AP220" s="440">
        <v>2371</v>
      </c>
      <c r="AQ220" s="440">
        <v>500</v>
      </c>
      <c r="AR220" s="440">
        <v>1871</v>
      </c>
      <c r="AS220" s="482">
        <v>2179</v>
      </c>
      <c r="AT220" s="482">
        <v>0</v>
      </c>
      <c r="AU220" s="482">
        <v>0</v>
      </c>
      <c r="AV220" s="482">
        <v>322</v>
      </c>
      <c r="AW220" s="440">
        <v>2179</v>
      </c>
      <c r="AX220" s="440">
        <v>322</v>
      </c>
      <c r="AY220" s="440">
        <v>0</v>
      </c>
      <c r="AZ220" s="503">
        <v>0</v>
      </c>
      <c r="BA220" s="503">
        <v>0</v>
      </c>
      <c r="BB220" s="441">
        <v>0</v>
      </c>
      <c r="BC220" s="200">
        <v>0</v>
      </c>
      <c r="BD220" s="539">
        <v>31475</v>
      </c>
      <c r="BE220" s="650">
        <v>23270</v>
      </c>
      <c r="BF220" s="650">
        <v>2190</v>
      </c>
      <c r="BG220" s="539">
        <v>789</v>
      </c>
    </row>
    <row r="221" spans="1:59" ht="13.5" thickTop="1" x14ac:dyDescent="0.2">
      <c r="A221" s="609" t="s">
        <v>919</v>
      </c>
      <c r="B221" t="s">
        <v>844</v>
      </c>
      <c r="C221" t="s">
        <v>920</v>
      </c>
      <c r="D221" s="442">
        <v>2445</v>
      </c>
      <c r="E221" s="443">
        <v>0</v>
      </c>
      <c r="F221" s="443">
        <v>0</v>
      </c>
      <c r="G221" s="443">
        <v>0</v>
      </c>
      <c r="H221" s="443">
        <v>0</v>
      </c>
      <c r="I221" s="443">
        <v>161910</v>
      </c>
      <c r="J221" s="443">
        <v>161910</v>
      </c>
      <c r="K221" s="443">
        <v>0</v>
      </c>
      <c r="L221" s="443">
        <v>0</v>
      </c>
      <c r="M221" s="483">
        <v>0</v>
      </c>
      <c r="N221" s="483">
        <v>0</v>
      </c>
      <c r="O221" s="443">
        <v>0</v>
      </c>
      <c r="P221" s="443">
        <v>0</v>
      </c>
      <c r="Q221" s="443">
        <v>0</v>
      </c>
      <c r="R221" s="443">
        <v>0</v>
      </c>
      <c r="S221" s="443">
        <v>0</v>
      </c>
      <c r="T221" s="443">
        <v>0</v>
      </c>
      <c r="U221" s="443">
        <v>5783</v>
      </c>
      <c r="V221" s="443">
        <v>2219</v>
      </c>
      <c r="W221" s="443">
        <v>3564</v>
      </c>
      <c r="X221" s="443">
        <v>0</v>
      </c>
      <c r="Y221" s="483">
        <v>0</v>
      </c>
      <c r="Z221" s="483">
        <v>0</v>
      </c>
      <c r="AA221" s="443">
        <v>0</v>
      </c>
      <c r="AB221" s="443">
        <v>0</v>
      </c>
      <c r="AC221" s="443">
        <v>0</v>
      </c>
      <c r="AD221" s="443">
        <v>0</v>
      </c>
      <c r="AE221" s="443">
        <v>0</v>
      </c>
      <c r="AF221" s="443">
        <v>0</v>
      </c>
      <c r="AG221" s="443">
        <v>117930</v>
      </c>
      <c r="AH221" s="443">
        <v>76000</v>
      </c>
      <c r="AI221" s="443">
        <v>41930</v>
      </c>
      <c r="AJ221" s="483">
        <v>99100</v>
      </c>
      <c r="AK221" s="483">
        <v>0</v>
      </c>
      <c r="AL221" s="483">
        <v>0</v>
      </c>
      <c r="AM221" s="483">
        <v>40730</v>
      </c>
      <c r="AN221" s="443">
        <v>99100</v>
      </c>
      <c r="AO221" s="443">
        <v>40730</v>
      </c>
      <c r="AP221" s="443">
        <v>7971</v>
      </c>
      <c r="AQ221" s="443">
        <v>1949</v>
      </c>
      <c r="AR221" s="443">
        <v>6022</v>
      </c>
      <c r="AS221" s="483">
        <v>7540</v>
      </c>
      <c r="AT221" s="483">
        <v>0</v>
      </c>
      <c r="AU221" s="483">
        <v>0</v>
      </c>
      <c r="AV221" s="483">
        <v>1258</v>
      </c>
      <c r="AW221" s="443">
        <v>5807</v>
      </c>
      <c r="AX221" s="443">
        <v>0</v>
      </c>
      <c r="AY221" s="443">
        <v>0</v>
      </c>
      <c r="AZ221" s="504">
        <v>0</v>
      </c>
      <c r="BA221" s="504">
        <v>0</v>
      </c>
      <c r="BB221" s="444">
        <v>0</v>
      </c>
      <c r="BC221" s="517">
        <v>0</v>
      </c>
      <c r="BD221" s="540">
        <v>69784</v>
      </c>
      <c r="BE221" s="651">
        <v>79680</v>
      </c>
      <c r="BF221" s="651">
        <v>7540</v>
      </c>
      <c r="BG221" s="540">
        <v>1269</v>
      </c>
    </row>
    <row r="222" spans="1:59" ht="13.5" thickTop="1" x14ac:dyDescent="0.2">
      <c r="A222" s="609" t="s">
        <v>921</v>
      </c>
      <c r="B222" t="s">
        <v>844</v>
      </c>
      <c r="C222" t="s">
        <v>922</v>
      </c>
      <c r="D222" s="439">
        <v>2446</v>
      </c>
      <c r="E222" s="440">
        <v>40209</v>
      </c>
      <c r="F222" s="440">
        <v>0</v>
      </c>
      <c r="G222" s="440">
        <v>0</v>
      </c>
      <c r="H222" s="440">
        <v>40209</v>
      </c>
      <c r="I222" s="440">
        <v>105140</v>
      </c>
      <c r="J222" s="440">
        <v>105140</v>
      </c>
      <c r="K222" s="440">
        <v>0</v>
      </c>
      <c r="L222" s="440">
        <v>0</v>
      </c>
      <c r="M222" s="482">
        <v>0</v>
      </c>
      <c r="N222" s="482">
        <v>2450</v>
      </c>
      <c r="O222" s="440">
        <v>0</v>
      </c>
      <c r="P222" s="440">
        <v>0</v>
      </c>
      <c r="Q222" s="440">
        <v>2450</v>
      </c>
      <c r="R222" s="440">
        <v>0</v>
      </c>
      <c r="S222" s="440">
        <v>2450</v>
      </c>
      <c r="T222" s="440">
        <v>0</v>
      </c>
      <c r="U222" s="440">
        <v>3755</v>
      </c>
      <c r="V222" s="440">
        <v>3755</v>
      </c>
      <c r="W222" s="440">
        <v>0</v>
      </c>
      <c r="X222" s="440">
        <v>0</v>
      </c>
      <c r="Y222" s="482">
        <v>0</v>
      </c>
      <c r="Z222" s="482">
        <v>88</v>
      </c>
      <c r="AA222" s="440">
        <v>0</v>
      </c>
      <c r="AB222" s="440">
        <v>0</v>
      </c>
      <c r="AC222" s="440">
        <v>88</v>
      </c>
      <c r="AD222" s="440">
        <v>0</v>
      </c>
      <c r="AE222" s="440">
        <v>88</v>
      </c>
      <c r="AF222" s="440">
        <v>0</v>
      </c>
      <c r="AG222" s="440">
        <v>89390</v>
      </c>
      <c r="AH222" s="440">
        <v>41800</v>
      </c>
      <c r="AI222" s="440">
        <v>47590</v>
      </c>
      <c r="AJ222" s="482">
        <v>91910</v>
      </c>
      <c r="AK222" s="482">
        <v>0</v>
      </c>
      <c r="AL222" s="482">
        <v>0</v>
      </c>
      <c r="AM222" s="482">
        <v>37150</v>
      </c>
      <c r="AN222" s="440">
        <v>91910</v>
      </c>
      <c r="AO222" s="440">
        <v>37150</v>
      </c>
      <c r="AP222" s="440">
        <v>6367</v>
      </c>
      <c r="AQ222" s="440">
        <v>1095</v>
      </c>
      <c r="AR222" s="440">
        <v>5272</v>
      </c>
      <c r="AS222" s="482">
        <v>6500</v>
      </c>
      <c r="AT222" s="482">
        <v>0</v>
      </c>
      <c r="AU222" s="482">
        <v>0</v>
      </c>
      <c r="AV222" s="482">
        <v>1459</v>
      </c>
      <c r="AW222" s="440">
        <v>6500</v>
      </c>
      <c r="AX222" s="440">
        <v>1459</v>
      </c>
      <c r="AY222" s="440">
        <v>0</v>
      </c>
      <c r="AZ222" s="503">
        <v>0</v>
      </c>
      <c r="BA222" s="503">
        <v>0</v>
      </c>
      <c r="BB222" s="441">
        <v>0</v>
      </c>
      <c r="BC222" s="200">
        <v>0</v>
      </c>
      <c r="BD222" s="539">
        <v>52447</v>
      </c>
      <c r="BE222" s="650">
        <v>57020</v>
      </c>
      <c r="BF222" s="650">
        <v>5531</v>
      </c>
      <c r="BG222" s="539">
        <v>810</v>
      </c>
    </row>
    <row r="223" spans="1:59" ht="13.5" thickTop="1" x14ac:dyDescent="0.2">
      <c r="A223" s="609" t="s">
        <v>923</v>
      </c>
      <c r="B223" t="s">
        <v>844</v>
      </c>
      <c r="C223" t="s">
        <v>924</v>
      </c>
      <c r="D223" s="442">
        <v>2450</v>
      </c>
      <c r="E223" s="443">
        <v>0</v>
      </c>
      <c r="F223" s="443">
        <v>0</v>
      </c>
      <c r="G223" s="443">
        <v>0</v>
      </c>
      <c r="H223" s="443">
        <v>0</v>
      </c>
      <c r="I223" s="443">
        <v>18340</v>
      </c>
      <c r="J223" s="443">
        <v>18340</v>
      </c>
      <c r="K223" s="443">
        <v>0</v>
      </c>
      <c r="L223" s="443">
        <v>420</v>
      </c>
      <c r="M223" s="483">
        <v>0</v>
      </c>
      <c r="N223" s="483">
        <v>0</v>
      </c>
      <c r="O223" s="443">
        <v>0</v>
      </c>
      <c r="P223" s="443">
        <v>0</v>
      </c>
      <c r="Q223" s="443">
        <v>420</v>
      </c>
      <c r="R223" s="443">
        <v>420</v>
      </c>
      <c r="S223" s="443">
        <v>0</v>
      </c>
      <c r="T223" s="443">
        <v>0</v>
      </c>
      <c r="U223" s="443">
        <v>655</v>
      </c>
      <c r="V223" s="443">
        <v>500</v>
      </c>
      <c r="W223" s="443">
        <v>155</v>
      </c>
      <c r="X223" s="443">
        <v>15</v>
      </c>
      <c r="Y223" s="483">
        <v>0</v>
      </c>
      <c r="Z223" s="483">
        <v>0</v>
      </c>
      <c r="AA223" s="443">
        <v>0</v>
      </c>
      <c r="AB223" s="443">
        <v>0</v>
      </c>
      <c r="AC223" s="443">
        <v>0</v>
      </c>
      <c r="AD223" s="443">
        <v>0</v>
      </c>
      <c r="AE223" s="443">
        <v>0</v>
      </c>
      <c r="AF223" s="443">
        <v>0</v>
      </c>
      <c r="AG223" s="443">
        <v>16560</v>
      </c>
      <c r="AH223" s="443">
        <v>0</v>
      </c>
      <c r="AI223" s="443">
        <v>16560</v>
      </c>
      <c r="AJ223" s="483">
        <v>24450</v>
      </c>
      <c r="AK223" s="483">
        <v>0</v>
      </c>
      <c r="AL223" s="483">
        <v>0</v>
      </c>
      <c r="AM223" s="483">
        <v>5610</v>
      </c>
      <c r="AN223" s="443">
        <v>24450</v>
      </c>
      <c r="AO223" s="443">
        <v>5610</v>
      </c>
      <c r="AP223" s="443">
        <v>958</v>
      </c>
      <c r="AQ223" s="443">
        <v>0</v>
      </c>
      <c r="AR223" s="443">
        <v>958</v>
      </c>
      <c r="AS223" s="483">
        <v>1187</v>
      </c>
      <c r="AT223" s="483">
        <v>0</v>
      </c>
      <c r="AU223" s="483">
        <v>0</v>
      </c>
      <c r="AV223" s="483">
        <v>45</v>
      </c>
      <c r="AW223" s="443">
        <v>1187</v>
      </c>
      <c r="AX223" s="443">
        <v>45</v>
      </c>
      <c r="AY223" s="443">
        <v>0</v>
      </c>
      <c r="AZ223" s="504">
        <v>0</v>
      </c>
      <c r="BA223" s="504">
        <v>0</v>
      </c>
      <c r="BB223" s="444">
        <v>0</v>
      </c>
      <c r="BC223" s="517">
        <v>0</v>
      </c>
      <c r="BD223" s="540">
        <v>16462</v>
      </c>
      <c r="BE223" s="651">
        <v>9220</v>
      </c>
      <c r="BF223" s="540">
        <v>862</v>
      </c>
      <c r="BG223" s="540">
        <v>789</v>
      </c>
    </row>
    <row r="224" spans="1:59" ht="13.5" thickTop="1" x14ac:dyDescent="0.2">
      <c r="A224" s="609" t="s">
        <v>925</v>
      </c>
      <c r="B224" t="s">
        <v>926</v>
      </c>
      <c r="C224">
        <v>0</v>
      </c>
      <c r="D224" s="439">
        <v>3000</v>
      </c>
      <c r="E224" s="440">
        <v>0</v>
      </c>
      <c r="F224" s="440">
        <v>0</v>
      </c>
      <c r="G224" s="440">
        <v>0</v>
      </c>
      <c r="H224" s="440">
        <v>0</v>
      </c>
      <c r="I224" s="440">
        <v>0</v>
      </c>
      <c r="J224" s="440">
        <v>0</v>
      </c>
      <c r="K224" s="440">
        <v>0</v>
      </c>
      <c r="L224" s="440">
        <v>0</v>
      </c>
      <c r="M224" s="482">
        <v>0</v>
      </c>
      <c r="N224" s="482">
        <v>0</v>
      </c>
      <c r="O224" s="440">
        <v>0</v>
      </c>
      <c r="P224" s="440">
        <v>0</v>
      </c>
      <c r="Q224" s="440">
        <v>0</v>
      </c>
      <c r="R224" s="440">
        <v>0</v>
      </c>
      <c r="S224" s="440">
        <v>0</v>
      </c>
      <c r="T224" s="440">
        <v>0</v>
      </c>
      <c r="U224" s="440">
        <v>0</v>
      </c>
      <c r="V224" s="440">
        <v>0</v>
      </c>
      <c r="W224" s="440">
        <v>0</v>
      </c>
      <c r="X224" s="440">
        <v>0</v>
      </c>
      <c r="Y224" s="482">
        <v>0</v>
      </c>
      <c r="Z224" s="482">
        <v>0</v>
      </c>
      <c r="AA224" s="440">
        <v>0</v>
      </c>
      <c r="AB224" s="440">
        <v>0</v>
      </c>
      <c r="AC224" s="440">
        <v>0</v>
      </c>
      <c r="AD224" s="440">
        <v>0</v>
      </c>
      <c r="AE224" s="440">
        <v>0</v>
      </c>
      <c r="AF224" s="440">
        <v>0</v>
      </c>
      <c r="AG224" s="440">
        <v>0</v>
      </c>
      <c r="AH224" s="440">
        <v>0</v>
      </c>
      <c r="AI224" s="440">
        <v>0</v>
      </c>
      <c r="AJ224" s="482">
        <v>0</v>
      </c>
      <c r="AK224" s="482">
        <v>0</v>
      </c>
      <c r="AL224" s="482">
        <v>0</v>
      </c>
      <c r="AM224" s="482">
        <v>0</v>
      </c>
      <c r="AN224" s="440">
        <v>0</v>
      </c>
      <c r="AO224" s="440">
        <v>0</v>
      </c>
      <c r="AP224" s="440">
        <v>0</v>
      </c>
      <c r="AQ224" s="440">
        <v>0</v>
      </c>
      <c r="AR224" s="440">
        <v>0</v>
      </c>
      <c r="AS224" s="482">
        <v>0</v>
      </c>
      <c r="AT224" s="482">
        <v>0</v>
      </c>
      <c r="AU224" s="482">
        <v>0</v>
      </c>
      <c r="AV224" s="482">
        <v>0</v>
      </c>
      <c r="AW224" s="440">
        <v>0</v>
      </c>
      <c r="AX224" s="440">
        <v>0</v>
      </c>
      <c r="AY224" s="440">
        <v>0</v>
      </c>
      <c r="AZ224" s="503">
        <v>0</v>
      </c>
      <c r="BA224" s="503">
        <v>0</v>
      </c>
      <c r="BB224" s="441">
        <v>0</v>
      </c>
      <c r="BC224" s="200">
        <v>0</v>
      </c>
      <c r="BD224" s="539">
        <v>5723501</v>
      </c>
      <c r="BE224" s="539">
        <v>0</v>
      </c>
      <c r="BF224" s="539">
        <v>0</v>
      </c>
      <c r="BG224" s="539">
        <v>0</v>
      </c>
    </row>
    <row r="225" spans="1:59" ht="13.5" thickTop="1" x14ac:dyDescent="0.2">
      <c r="A225" s="609" t="s">
        <v>927</v>
      </c>
      <c r="B225" t="s">
        <v>926</v>
      </c>
      <c r="C225" t="s">
        <v>928</v>
      </c>
      <c r="D225" s="442">
        <v>3201</v>
      </c>
      <c r="E225" s="443">
        <v>38000</v>
      </c>
      <c r="F225" s="443">
        <v>0</v>
      </c>
      <c r="G225" s="443">
        <v>0</v>
      </c>
      <c r="H225" s="443">
        <v>38000</v>
      </c>
      <c r="I225" s="443">
        <v>2043090</v>
      </c>
      <c r="J225" s="443">
        <v>2043090</v>
      </c>
      <c r="K225" s="443">
        <v>0</v>
      </c>
      <c r="L225" s="443">
        <v>0</v>
      </c>
      <c r="M225" s="483">
        <v>0</v>
      </c>
      <c r="N225" s="483">
        <v>25410</v>
      </c>
      <c r="O225" s="443">
        <v>0</v>
      </c>
      <c r="P225" s="443">
        <v>0</v>
      </c>
      <c r="Q225" s="443">
        <v>25410</v>
      </c>
      <c r="R225" s="443">
        <v>0</v>
      </c>
      <c r="S225" s="443">
        <v>25410</v>
      </c>
      <c r="T225" s="443">
        <v>0</v>
      </c>
      <c r="U225" s="443">
        <v>72968</v>
      </c>
      <c r="V225" s="443">
        <v>72968</v>
      </c>
      <c r="W225" s="443">
        <v>0</v>
      </c>
      <c r="X225" s="443">
        <v>0</v>
      </c>
      <c r="Y225" s="483">
        <v>0</v>
      </c>
      <c r="Z225" s="483">
        <v>907</v>
      </c>
      <c r="AA225" s="443">
        <v>0</v>
      </c>
      <c r="AB225" s="443">
        <v>0</v>
      </c>
      <c r="AC225" s="443">
        <v>907</v>
      </c>
      <c r="AD225" s="443">
        <v>0</v>
      </c>
      <c r="AE225" s="443">
        <v>0</v>
      </c>
      <c r="AF225" s="443">
        <v>907</v>
      </c>
      <c r="AG225" s="443">
        <v>1799490</v>
      </c>
      <c r="AH225" s="443">
        <v>705000</v>
      </c>
      <c r="AI225" s="443">
        <v>1094490</v>
      </c>
      <c r="AJ225" s="483">
        <v>1721820</v>
      </c>
      <c r="AK225" s="483">
        <v>0</v>
      </c>
      <c r="AL225" s="483">
        <v>0</v>
      </c>
      <c r="AM225" s="483">
        <v>620500</v>
      </c>
      <c r="AN225" s="443">
        <v>1721820</v>
      </c>
      <c r="AO225" s="443">
        <v>620500</v>
      </c>
      <c r="AP225" s="443">
        <v>145651</v>
      </c>
      <c r="AQ225" s="443">
        <v>33087</v>
      </c>
      <c r="AR225" s="443">
        <v>112564</v>
      </c>
      <c r="AS225" s="483">
        <v>114621</v>
      </c>
      <c r="AT225" s="483">
        <v>0</v>
      </c>
      <c r="AU225" s="483">
        <v>0</v>
      </c>
      <c r="AV225" s="483">
        <v>24033</v>
      </c>
      <c r="AW225" s="443">
        <v>114621</v>
      </c>
      <c r="AX225" s="443">
        <v>24033</v>
      </c>
      <c r="AY225" s="443">
        <v>5500</v>
      </c>
      <c r="AZ225" s="504">
        <v>-5500</v>
      </c>
      <c r="BA225" s="504">
        <v>0</v>
      </c>
      <c r="BB225" s="444">
        <v>0</v>
      </c>
      <c r="BC225" s="517">
        <v>0</v>
      </c>
      <c r="BD225" s="540">
        <v>719707</v>
      </c>
      <c r="BE225" s="651">
        <v>1163960</v>
      </c>
      <c r="BF225" s="651">
        <v>117275</v>
      </c>
      <c r="BG225" s="540">
        <v>9429</v>
      </c>
    </row>
    <row r="226" spans="1:59" ht="13.5" thickTop="1" x14ac:dyDescent="0.2">
      <c r="A226" s="609" t="s">
        <v>929</v>
      </c>
      <c r="B226" t="s">
        <v>926</v>
      </c>
      <c r="C226" t="s">
        <v>930</v>
      </c>
      <c r="D226" s="439">
        <v>3202</v>
      </c>
      <c r="E226" s="440">
        <v>0</v>
      </c>
      <c r="F226" s="440">
        <v>0</v>
      </c>
      <c r="G226" s="440">
        <v>0</v>
      </c>
      <c r="H226" s="440">
        <v>0</v>
      </c>
      <c r="I226" s="440">
        <v>486430</v>
      </c>
      <c r="J226" s="440">
        <v>486430</v>
      </c>
      <c r="K226" s="440">
        <v>0</v>
      </c>
      <c r="L226" s="440">
        <v>0</v>
      </c>
      <c r="M226" s="482">
        <v>0</v>
      </c>
      <c r="N226" s="482">
        <v>7490</v>
      </c>
      <c r="O226" s="440">
        <v>0</v>
      </c>
      <c r="P226" s="440">
        <v>0</v>
      </c>
      <c r="Q226" s="440">
        <v>7490</v>
      </c>
      <c r="R226" s="440">
        <v>0</v>
      </c>
      <c r="S226" s="440">
        <v>7490</v>
      </c>
      <c r="T226" s="440">
        <v>0</v>
      </c>
      <c r="U226" s="440">
        <v>17373</v>
      </c>
      <c r="V226" s="440">
        <v>9755</v>
      </c>
      <c r="W226" s="440">
        <v>7618</v>
      </c>
      <c r="X226" s="440">
        <v>0</v>
      </c>
      <c r="Y226" s="482">
        <v>0</v>
      </c>
      <c r="Z226" s="482">
        <v>267</v>
      </c>
      <c r="AA226" s="440">
        <v>0</v>
      </c>
      <c r="AB226" s="440">
        <v>0</v>
      </c>
      <c r="AC226" s="440">
        <v>0</v>
      </c>
      <c r="AD226" s="440">
        <v>0</v>
      </c>
      <c r="AE226" s="440">
        <v>0</v>
      </c>
      <c r="AF226" s="440">
        <v>0</v>
      </c>
      <c r="AG226" s="440">
        <v>337690</v>
      </c>
      <c r="AH226" s="440">
        <v>250000</v>
      </c>
      <c r="AI226" s="440">
        <v>87690</v>
      </c>
      <c r="AJ226" s="482">
        <v>247630</v>
      </c>
      <c r="AK226" s="482">
        <v>0</v>
      </c>
      <c r="AL226" s="482">
        <v>0</v>
      </c>
      <c r="AM226" s="482">
        <v>66680</v>
      </c>
      <c r="AN226" s="440">
        <v>247630</v>
      </c>
      <c r="AO226" s="440">
        <v>66680</v>
      </c>
      <c r="AP226" s="440">
        <v>23401</v>
      </c>
      <c r="AQ226" s="440">
        <v>4330</v>
      </c>
      <c r="AR226" s="440">
        <v>19071</v>
      </c>
      <c r="AS226" s="482">
        <v>22800</v>
      </c>
      <c r="AT226" s="482">
        <v>0</v>
      </c>
      <c r="AU226" s="482">
        <v>0</v>
      </c>
      <c r="AV226" s="482">
        <v>1362</v>
      </c>
      <c r="AW226" s="440">
        <v>19071</v>
      </c>
      <c r="AX226" s="440">
        <v>0</v>
      </c>
      <c r="AY226" s="440">
        <v>0</v>
      </c>
      <c r="AZ226" s="503">
        <v>0</v>
      </c>
      <c r="BA226" s="503">
        <v>0</v>
      </c>
      <c r="BB226" s="441">
        <v>0</v>
      </c>
      <c r="BC226" s="200">
        <v>0</v>
      </c>
      <c r="BD226" s="539">
        <v>181501</v>
      </c>
      <c r="BE226" s="650">
        <v>240425</v>
      </c>
      <c r="BF226" s="650">
        <v>22876</v>
      </c>
      <c r="BG226" s="539">
        <v>2469</v>
      </c>
    </row>
    <row r="227" spans="1:59" ht="13.5" thickTop="1" x14ac:dyDescent="0.2">
      <c r="A227" s="609" t="s">
        <v>931</v>
      </c>
      <c r="B227" t="s">
        <v>926</v>
      </c>
      <c r="C227" t="s">
        <v>932</v>
      </c>
      <c r="D227" s="442">
        <v>3203</v>
      </c>
      <c r="E227" s="443">
        <v>0</v>
      </c>
      <c r="F227" s="443">
        <v>0</v>
      </c>
      <c r="G227" s="443">
        <v>0</v>
      </c>
      <c r="H227" s="443">
        <v>0</v>
      </c>
      <c r="I227" s="443">
        <v>294070</v>
      </c>
      <c r="J227" s="443">
        <v>294070</v>
      </c>
      <c r="K227" s="443">
        <v>0</v>
      </c>
      <c r="L227" s="443">
        <v>20370</v>
      </c>
      <c r="M227" s="483">
        <v>0</v>
      </c>
      <c r="N227" s="483">
        <v>0</v>
      </c>
      <c r="O227" s="443">
        <v>0</v>
      </c>
      <c r="P227" s="443">
        <v>0</v>
      </c>
      <c r="Q227" s="443">
        <v>20370</v>
      </c>
      <c r="R227" s="443">
        <v>20370</v>
      </c>
      <c r="S227" s="443">
        <v>0</v>
      </c>
      <c r="T227" s="443">
        <v>0</v>
      </c>
      <c r="U227" s="443">
        <v>10503</v>
      </c>
      <c r="V227" s="443">
        <v>10503</v>
      </c>
      <c r="W227" s="443">
        <v>0</v>
      </c>
      <c r="X227" s="443">
        <v>727</v>
      </c>
      <c r="Y227" s="483">
        <v>0</v>
      </c>
      <c r="Z227" s="483">
        <v>0</v>
      </c>
      <c r="AA227" s="443">
        <v>0</v>
      </c>
      <c r="AB227" s="443">
        <v>0</v>
      </c>
      <c r="AC227" s="443">
        <v>0</v>
      </c>
      <c r="AD227" s="443">
        <v>0</v>
      </c>
      <c r="AE227" s="443">
        <v>0</v>
      </c>
      <c r="AF227" s="443">
        <v>0</v>
      </c>
      <c r="AG227" s="443">
        <v>237490</v>
      </c>
      <c r="AH227" s="443">
        <v>237490</v>
      </c>
      <c r="AI227" s="443">
        <v>0</v>
      </c>
      <c r="AJ227" s="483">
        <v>107650</v>
      </c>
      <c r="AK227" s="483">
        <v>0</v>
      </c>
      <c r="AL227" s="483">
        <v>0</v>
      </c>
      <c r="AM227" s="483">
        <v>80620</v>
      </c>
      <c r="AN227" s="443">
        <v>107650</v>
      </c>
      <c r="AO227" s="443">
        <v>80620</v>
      </c>
      <c r="AP227" s="443">
        <v>16850</v>
      </c>
      <c r="AQ227" s="443">
        <v>16850</v>
      </c>
      <c r="AR227" s="443">
        <v>0</v>
      </c>
      <c r="AS227" s="483">
        <v>2488</v>
      </c>
      <c r="AT227" s="483">
        <v>0</v>
      </c>
      <c r="AU227" s="483">
        <v>0</v>
      </c>
      <c r="AV227" s="483">
        <v>3722</v>
      </c>
      <c r="AW227" s="443">
        <v>2488</v>
      </c>
      <c r="AX227" s="443">
        <v>3722</v>
      </c>
      <c r="AY227" s="443">
        <v>0</v>
      </c>
      <c r="AZ227" s="504">
        <v>0</v>
      </c>
      <c r="BA227" s="504">
        <v>0</v>
      </c>
      <c r="BB227" s="444">
        <v>0</v>
      </c>
      <c r="BC227" s="517">
        <v>0</v>
      </c>
      <c r="BD227" s="540">
        <v>130570</v>
      </c>
      <c r="BE227" s="651">
        <v>158560</v>
      </c>
      <c r="BF227" s="651">
        <v>15325</v>
      </c>
      <c r="BG227" s="540">
        <v>1989</v>
      </c>
    </row>
    <row r="228" spans="1:59" ht="13.5" thickTop="1" x14ac:dyDescent="0.2">
      <c r="A228" s="609" t="s">
        <v>933</v>
      </c>
      <c r="B228" t="s">
        <v>926</v>
      </c>
      <c r="C228" t="s">
        <v>934</v>
      </c>
      <c r="D228" s="439">
        <v>3205</v>
      </c>
      <c r="E228" s="440">
        <v>100000</v>
      </c>
      <c r="F228" s="440">
        <v>0</v>
      </c>
      <c r="G228" s="440">
        <v>100000</v>
      </c>
      <c r="H228" s="440">
        <v>0</v>
      </c>
      <c r="I228" s="440">
        <v>595840</v>
      </c>
      <c r="J228" s="440">
        <v>595840</v>
      </c>
      <c r="K228" s="440">
        <v>0</v>
      </c>
      <c r="L228" s="440">
        <v>0</v>
      </c>
      <c r="M228" s="482">
        <v>0</v>
      </c>
      <c r="N228" s="482">
        <v>9590</v>
      </c>
      <c r="O228" s="440">
        <v>420</v>
      </c>
      <c r="P228" s="440">
        <v>0</v>
      </c>
      <c r="Q228" s="440">
        <v>10010</v>
      </c>
      <c r="R228" s="440">
        <v>0</v>
      </c>
      <c r="S228" s="440">
        <v>9590</v>
      </c>
      <c r="T228" s="440">
        <v>420</v>
      </c>
      <c r="U228" s="440">
        <v>21280</v>
      </c>
      <c r="V228" s="440">
        <v>4771</v>
      </c>
      <c r="W228" s="440">
        <v>16509</v>
      </c>
      <c r="X228" s="440">
        <v>0</v>
      </c>
      <c r="Y228" s="482">
        <v>0</v>
      </c>
      <c r="Z228" s="482">
        <v>343</v>
      </c>
      <c r="AA228" s="440">
        <v>15</v>
      </c>
      <c r="AB228" s="440">
        <v>0</v>
      </c>
      <c r="AC228" s="440">
        <v>1007</v>
      </c>
      <c r="AD228" s="440">
        <v>0</v>
      </c>
      <c r="AE228" s="440">
        <v>933</v>
      </c>
      <c r="AF228" s="440">
        <v>74</v>
      </c>
      <c r="AG228" s="440">
        <v>632850</v>
      </c>
      <c r="AH228" s="440">
        <v>273450</v>
      </c>
      <c r="AI228" s="440">
        <v>359400</v>
      </c>
      <c r="AJ228" s="482">
        <v>547840</v>
      </c>
      <c r="AK228" s="482">
        <v>0</v>
      </c>
      <c r="AL228" s="482">
        <v>0</v>
      </c>
      <c r="AM228" s="482">
        <v>232980</v>
      </c>
      <c r="AN228" s="440">
        <v>547840</v>
      </c>
      <c r="AO228" s="440">
        <v>228220</v>
      </c>
      <c r="AP228" s="440">
        <v>46866</v>
      </c>
      <c r="AQ228" s="440">
        <v>20735</v>
      </c>
      <c r="AR228" s="440">
        <v>26131</v>
      </c>
      <c r="AS228" s="482">
        <v>28161</v>
      </c>
      <c r="AT228" s="482">
        <v>0</v>
      </c>
      <c r="AU228" s="482">
        <v>0</v>
      </c>
      <c r="AV228" s="482">
        <v>9906</v>
      </c>
      <c r="AW228" s="440">
        <v>16349</v>
      </c>
      <c r="AX228" s="440">
        <v>0</v>
      </c>
      <c r="AY228" s="440">
        <v>0</v>
      </c>
      <c r="AZ228" s="503">
        <v>0</v>
      </c>
      <c r="BA228" s="503">
        <v>0</v>
      </c>
      <c r="BB228" s="441">
        <v>0</v>
      </c>
      <c r="BC228" s="200">
        <v>0</v>
      </c>
      <c r="BD228" s="539">
        <v>309728</v>
      </c>
      <c r="BE228" s="650">
        <v>348555</v>
      </c>
      <c r="BF228" s="650">
        <v>35271</v>
      </c>
      <c r="BG228" s="539">
        <v>3669</v>
      </c>
    </row>
    <row r="229" spans="1:59" ht="13.5" thickTop="1" x14ac:dyDescent="0.2">
      <c r="A229" s="609" t="s">
        <v>935</v>
      </c>
      <c r="B229" t="s">
        <v>926</v>
      </c>
      <c r="C229" t="s">
        <v>936</v>
      </c>
      <c r="D229" s="442">
        <v>3206</v>
      </c>
      <c r="E229" s="443">
        <v>0</v>
      </c>
      <c r="F229" s="443">
        <v>0</v>
      </c>
      <c r="G229" s="443">
        <v>0</v>
      </c>
      <c r="H229" s="443">
        <v>0</v>
      </c>
      <c r="I229" s="443">
        <v>507710</v>
      </c>
      <c r="J229" s="443">
        <v>507710</v>
      </c>
      <c r="K229" s="443">
        <v>0</v>
      </c>
      <c r="L229" s="443">
        <v>14070</v>
      </c>
      <c r="M229" s="483">
        <v>0</v>
      </c>
      <c r="N229" s="483">
        <v>0</v>
      </c>
      <c r="O229" s="443">
        <v>0</v>
      </c>
      <c r="P229" s="443">
        <v>0</v>
      </c>
      <c r="Q229" s="443">
        <v>14070</v>
      </c>
      <c r="R229" s="443">
        <v>14070</v>
      </c>
      <c r="S229" s="443">
        <v>0</v>
      </c>
      <c r="T229" s="443">
        <v>0</v>
      </c>
      <c r="U229" s="443">
        <v>18133</v>
      </c>
      <c r="V229" s="443">
        <v>5489</v>
      </c>
      <c r="W229" s="443">
        <v>12644</v>
      </c>
      <c r="X229" s="443">
        <v>502</v>
      </c>
      <c r="Y229" s="483">
        <v>0</v>
      </c>
      <c r="Z229" s="483">
        <v>0</v>
      </c>
      <c r="AA229" s="443">
        <v>0</v>
      </c>
      <c r="AB229" s="443">
        <v>0</v>
      </c>
      <c r="AC229" s="443">
        <v>0</v>
      </c>
      <c r="AD229" s="443">
        <v>0</v>
      </c>
      <c r="AE229" s="443">
        <v>0</v>
      </c>
      <c r="AF229" s="443">
        <v>0</v>
      </c>
      <c r="AG229" s="443">
        <v>629110</v>
      </c>
      <c r="AH229" s="443">
        <v>233900</v>
      </c>
      <c r="AI229" s="443">
        <v>395210</v>
      </c>
      <c r="AJ229" s="483">
        <v>557110</v>
      </c>
      <c r="AK229" s="483">
        <v>0</v>
      </c>
      <c r="AL229" s="483">
        <v>0</v>
      </c>
      <c r="AM229" s="483">
        <v>26820</v>
      </c>
      <c r="AN229" s="443">
        <v>557110</v>
      </c>
      <c r="AO229" s="443">
        <v>26820</v>
      </c>
      <c r="AP229" s="443">
        <v>48986</v>
      </c>
      <c r="AQ229" s="443">
        <v>6654</v>
      </c>
      <c r="AR229" s="443">
        <v>42332</v>
      </c>
      <c r="AS229" s="483">
        <v>42249</v>
      </c>
      <c r="AT229" s="483">
        <v>0</v>
      </c>
      <c r="AU229" s="483">
        <v>0</v>
      </c>
      <c r="AV229" s="483">
        <v>0</v>
      </c>
      <c r="AW229" s="443">
        <v>39009</v>
      </c>
      <c r="AX229" s="443">
        <v>0</v>
      </c>
      <c r="AY229" s="443">
        <v>0</v>
      </c>
      <c r="AZ229" s="504">
        <v>0</v>
      </c>
      <c r="BA229" s="504">
        <v>0</v>
      </c>
      <c r="BB229" s="444">
        <v>0</v>
      </c>
      <c r="BC229" s="517">
        <v>0</v>
      </c>
      <c r="BD229" s="540">
        <v>191184</v>
      </c>
      <c r="BE229" s="651">
        <v>327640</v>
      </c>
      <c r="BF229" s="651">
        <v>34079</v>
      </c>
      <c r="BG229" s="540">
        <v>3669</v>
      </c>
    </row>
    <row r="230" spans="1:59" ht="13.5" thickTop="1" x14ac:dyDescent="0.2">
      <c r="A230" s="609" t="s">
        <v>937</v>
      </c>
      <c r="B230" t="s">
        <v>926</v>
      </c>
      <c r="C230" t="s">
        <v>938</v>
      </c>
      <c r="D230" s="439">
        <v>3207</v>
      </c>
      <c r="E230" s="440">
        <v>0</v>
      </c>
      <c r="F230" s="440">
        <v>0</v>
      </c>
      <c r="G230" s="440">
        <v>0</v>
      </c>
      <c r="H230" s="440">
        <v>0</v>
      </c>
      <c r="I230" s="440">
        <v>304080</v>
      </c>
      <c r="J230" s="440">
        <v>304080</v>
      </c>
      <c r="K230" s="440">
        <v>0</v>
      </c>
      <c r="L230" s="440">
        <v>9520</v>
      </c>
      <c r="M230" s="482">
        <v>0</v>
      </c>
      <c r="N230" s="482">
        <v>700</v>
      </c>
      <c r="O230" s="440">
        <v>0</v>
      </c>
      <c r="P230" s="440">
        <v>0</v>
      </c>
      <c r="Q230" s="440">
        <v>10220</v>
      </c>
      <c r="R230" s="440">
        <v>9520</v>
      </c>
      <c r="S230" s="440">
        <v>700</v>
      </c>
      <c r="T230" s="440">
        <v>0</v>
      </c>
      <c r="U230" s="440">
        <v>10860</v>
      </c>
      <c r="V230" s="440">
        <v>6765</v>
      </c>
      <c r="W230" s="440">
        <v>4095</v>
      </c>
      <c r="X230" s="440">
        <v>340</v>
      </c>
      <c r="Y230" s="482">
        <v>0</v>
      </c>
      <c r="Z230" s="482">
        <v>25</v>
      </c>
      <c r="AA230" s="440">
        <v>0</v>
      </c>
      <c r="AB230" s="440">
        <v>0</v>
      </c>
      <c r="AC230" s="440">
        <v>0</v>
      </c>
      <c r="AD230" s="440">
        <v>0</v>
      </c>
      <c r="AE230" s="440">
        <v>0</v>
      </c>
      <c r="AF230" s="440">
        <v>0</v>
      </c>
      <c r="AG230" s="440">
        <v>219190</v>
      </c>
      <c r="AH230" s="440">
        <v>219190</v>
      </c>
      <c r="AI230" s="440">
        <v>0</v>
      </c>
      <c r="AJ230" s="482">
        <v>115020</v>
      </c>
      <c r="AK230" s="482">
        <v>0</v>
      </c>
      <c r="AL230" s="482">
        <v>0</v>
      </c>
      <c r="AM230" s="482">
        <v>64590</v>
      </c>
      <c r="AN230" s="440">
        <v>115020</v>
      </c>
      <c r="AO230" s="440">
        <v>64590</v>
      </c>
      <c r="AP230" s="440">
        <v>15879</v>
      </c>
      <c r="AQ230" s="440">
        <v>15879</v>
      </c>
      <c r="AR230" s="440">
        <v>0</v>
      </c>
      <c r="AS230" s="482">
        <v>2202</v>
      </c>
      <c r="AT230" s="482">
        <v>0</v>
      </c>
      <c r="AU230" s="482">
        <v>0</v>
      </c>
      <c r="AV230" s="482">
        <v>1766</v>
      </c>
      <c r="AW230" s="440">
        <v>2202</v>
      </c>
      <c r="AX230" s="440">
        <v>1766</v>
      </c>
      <c r="AY230" s="440">
        <v>0</v>
      </c>
      <c r="AZ230" s="503">
        <v>0</v>
      </c>
      <c r="BA230" s="503">
        <v>0</v>
      </c>
      <c r="BB230" s="441">
        <v>0</v>
      </c>
      <c r="BC230" s="200">
        <v>0</v>
      </c>
      <c r="BD230" s="539">
        <v>126728</v>
      </c>
      <c r="BE230" s="650">
        <v>157940</v>
      </c>
      <c r="BF230" s="650">
        <v>15135</v>
      </c>
      <c r="BG230" s="539">
        <v>2229</v>
      </c>
    </row>
    <row r="231" spans="1:59" ht="13.5" thickTop="1" x14ac:dyDescent="0.2">
      <c r="A231" s="609" t="s">
        <v>939</v>
      </c>
      <c r="B231" t="s">
        <v>926</v>
      </c>
      <c r="C231" t="s">
        <v>940</v>
      </c>
      <c r="D231" s="442">
        <v>3208</v>
      </c>
      <c r="E231" s="443">
        <v>0</v>
      </c>
      <c r="F231" s="443">
        <v>0</v>
      </c>
      <c r="G231" s="443">
        <v>0</v>
      </c>
      <c r="H231" s="443">
        <v>0</v>
      </c>
      <c r="I231" s="443">
        <v>213010</v>
      </c>
      <c r="J231" s="443">
        <v>213010</v>
      </c>
      <c r="K231" s="443">
        <v>0</v>
      </c>
      <c r="L231" s="443">
        <v>6300</v>
      </c>
      <c r="M231" s="483">
        <v>0</v>
      </c>
      <c r="N231" s="483">
        <v>0</v>
      </c>
      <c r="O231" s="443">
        <v>0</v>
      </c>
      <c r="P231" s="443">
        <v>0</v>
      </c>
      <c r="Q231" s="443">
        <v>6300</v>
      </c>
      <c r="R231" s="443">
        <v>6300</v>
      </c>
      <c r="S231" s="443">
        <v>0</v>
      </c>
      <c r="T231" s="443">
        <v>0</v>
      </c>
      <c r="U231" s="443">
        <v>7608</v>
      </c>
      <c r="V231" s="443">
        <v>7061</v>
      </c>
      <c r="W231" s="443">
        <v>547</v>
      </c>
      <c r="X231" s="443">
        <v>225</v>
      </c>
      <c r="Y231" s="483">
        <v>175</v>
      </c>
      <c r="Z231" s="483">
        <v>0</v>
      </c>
      <c r="AA231" s="443">
        <v>0</v>
      </c>
      <c r="AB231" s="443">
        <v>0</v>
      </c>
      <c r="AC231" s="443">
        <v>716</v>
      </c>
      <c r="AD231" s="443">
        <v>541</v>
      </c>
      <c r="AE231" s="443">
        <v>175</v>
      </c>
      <c r="AF231" s="443">
        <v>0</v>
      </c>
      <c r="AG231" s="443">
        <v>173970</v>
      </c>
      <c r="AH231" s="443">
        <v>97500</v>
      </c>
      <c r="AI231" s="443">
        <v>76470</v>
      </c>
      <c r="AJ231" s="483">
        <v>92530</v>
      </c>
      <c r="AK231" s="483">
        <v>0</v>
      </c>
      <c r="AL231" s="483">
        <v>0</v>
      </c>
      <c r="AM231" s="483">
        <v>130460</v>
      </c>
      <c r="AN231" s="443">
        <v>92530</v>
      </c>
      <c r="AO231" s="443">
        <v>130460</v>
      </c>
      <c r="AP231" s="443">
        <v>11979</v>
      </c>
      <c r="AQ231" s="443">
        <v>1472</v>
      </c>
      <c r="AR231" s="443">
        <v>10507</v>
      </c>
      <c r="AS231" s="483">
        <v>7828</v>
      </c>
      <c r="AT231" s="483">
        <v>0</v>
      </c>
      <c r="AU231" s="483">
        <v>0</v>
      </c>
      <c r="AV231" s="483">
        <v>7378</v>
      </c>
      <c r="AW231" s="443">
        <v>7828</v>
      </c>
      <c r="AX231" s="443">
        <v>2443</v>
      </c>
      <c r="AY231" s="443">
        <v>0</v>
      </c>
      <c r="AZ231" s="504">
        <v>0</v>
      </c>
      <c r="BA231" s="504">
        <v>0</v>
      </c>
      <c r="BB231" s="444">
        <v>0</v>
      </c>
      <c r="BC231" s="517">
        <v>0</v>
      </c>
      <c r="BD231" s="540">
        <v>106880</v>
      </c>
      <c r="BE231" s="651">
        <v>110580</v>
      </c>
      <c r="BF231" s="651">
        <v>10703</v>
      </c>
      <c r="BG231" s="540">
        <v>1749</v>
      </c>
    </row>
    <row r="232" spans="1:59" ht="13.5" thickTop="1" x14ac:dyDescent="0.2">
      <c r="A232" s="609" t="s">
        <v>941</v>
      </c>
      <c r="B232" t="s">
        <v>926</v>
      </c>
      <c r="C232" t="s">
        <v>942</v>
      </c>
      <c r="D232" s="439">
        <v>3209</v>
      </c>
      <c r="E232" s="440">
        <v>0</v>
      </c>
      <c r="F232" s="440">
        <v>0</v>
      </c>
      <c r="G232" s="440">
        <v>0</v>
      </c>
      <c r="H232" s="440">
        <v>0</v>
      </c>
      <c r="I232" s="440">
        <v>629160</v>
      </c>
      <c r="J232" s="440">
        <v>629160</v>
      </c>
      <c r="K232" s="440">
        <v>0</v>
      </c>
      <c r="L232" s="440">
        <v>184870</v>
      </c>
      <c r="M232" s="482">
        <v>0</v>
      </c>
      <c r="N232" s="482">
        <v>0</v>
      </c>
      <c r="O232" s="440">
        <v>0</v>
      </c>
      <c r="P232" s="440">
        <v>0</v>
      </c>
      <c r="Q232" s="440">
        <v>184870</v>
      </c>
      <c r="R232" s="440">
        <v>184870</v>
      </c>
      <c r="S232" s="440">
        <v>0</v>
      </c>
      <c r="T232" s="440">
        <v>0</v>
      </c>
      <c r="U232" s="440">
        <v>22470</v>
      </c>
      <c r="V232" s="440">
        <v>12608</v>
      </c>
      <c r="W232" s="440">
        <v>9862</v>
      </c>
      <c r="X232" s="440">
        <v>6603</v>
      </c>
      <c r="Y232" s="482">
        <v>0</v>
      </c>
      <c r="Z232" s="482">
        <v>0</v>
      </c>
      <c r="AA232" s="440">
        <v>0</v>
      </c>
      <c r="AB232" s="440">
        <v>0</v>
      </c>
      <c r="AC232" s="440">
        <v>0</v>
      </c>
      <c r="AD232" s="440">
        <v>0</v>
      </c>
      <c r="AE232" s="440">
        <v>0</v>
      </c>
      <c r="AF232" s="440">
        <v>0</v>
      </c>
      <c r="AG232" s="440">
        <v>768640</v>
      </c>
      <c r="AH232" s="440">
        <v>354000</v>
      </c>
      <c r="AI232" s="440">
        <v>414640</v>
      </c>
      <c r="AJ232" s="482">
        <v>742240</v>
      </c>
      <c r="AK232" s="482">
        <v>0</v>
      </c>
      <c r="AL232" s="482">
        <v>0</v>
      </c>
      <c r="AM232" s="482">
        <v>293970</v>
      </c>
      <c r="AN232" s="440">
        <v>742240</v>
      </c>
      <c r="AO232" s="440">
        <v>293970</v>
      </c>
      <c r="AP232" s="440">
        <v>54323</v>
      </c>
      <c r="AQ232" s="440">
        <v>2400</v>
      </c>
      <c r="AR232" s="440">
        <v>51923</v>
      </c>
      <c r="AS232" s="482">
        <v>59535</v>
      </c>
      <c r="AT232" s="482">
        <v>0</v>
      </c>
      <c r="AU232" s="482">
        <v>0</v>
      </c>
      <c r="AV232" s="482">
        <v>12276</v>
      </c>
      <c r="AW232" s="440">
        <v>33552</v>
      </c>
      <c r="AX232" s="440">
        <v>0</v>
      </c>
      <c r="AY232" s="440">
        <v>0</v>
      </c>
      <c r="AZ232" s="503">
        <v>0</v>
      </c>
      <c r="BA232" s="503">
        <v>0</v>
      </c>
      <c r="BB232" s="441">
        <v>0</v>
      </c>
      <c r="BC232" s="200">
        <v>0</v>
      </c>
      <c r="BD232" s="539">
        <v>385022</v>
      </c>
      <c r="BE232" s="650">
        <v>441215</v>
      </c>
      <c r="BF232" s="650">
        <v>43685</v>
      </c>
      <c r="BG232" s="539">
        <v>4389</v>
      </c>
    </row>
    <row r="233" spans="1:59" ht="13.5" thickTop="1" x14ac:dyDescent="0.2">
      <c r="A233" s="609" t="s">
        <v>943</v>
      </c>
      <c r="B233" t="s">
        <v>926</v>
      </c>
      <c r="C233" t="s">
        <v>944</v>
      </c>
      <c r="D233" s="442">
        <v>3210</v>
      </c>
      <c r="E233" s="443">
        <v>0</v>
      </c>
      <c r="F233" s="443">
        <v>0</v>
      </c>
      <c r="G233" s="443">
        <v>0</v>
      </c>
      <c r="H233" s="443">
        <v>0</v>
      </c>
      <c r="I233" s="443">
        <v>115640</v>
      </c>
      <c r="J233" s="443">
        <v>115640</v>
      </c>
      <c r="K233" s="443">
        <v>0</v>
      </c>
      <c r="L233" s="443">
        <v>34230</v>
      </c>
      <c r="M233" s="483">
        <v>0</v>
      </c>
      <c r="N233" s="483">
        <v>210</v>
      </c>
      <c r="O233" s="443">
        <v>0</v>
      </c>
      <c r="P233" s="443">
        <v>0</v>
      </c>
      <c r="Q233" s="443">
        <v>34440</v>
      </c>
      <c r="R233" s="443">
        <v>34230</v>
      </c>
      <c r="S233" s="443">
        <v>210</v>
      </c>
      <c r="T233" s="443">
        <v>0</v>
      </c>
      <c r="U233" s="443">
        <v>4130</v>
      </c>
      <c r="V233" s="443">
        <v>4130</v>
      </c>
      <c r="W233" s="443">
        <v>0</v>
      </c>
      <c r="X233" s="443">
        <v>1223</v>
      </c>
      <c r="Y233" s="483">
        <v>0</v>
      </c>
      <c r="Z233" s="483">
        <v>7</v>
      </c>
      <c r="AA233" s="443">
        <v>0</v>
      </c>
      <c r="AB233" s="443">
        <v>0</v>
      </c>
      <c r="AC233" s="443">
        <v>1230</v>
      </c>
      <c r="AD233" s="443">
        <v>1223</v>
      </c>
      <c r="AE233" s="443">
        <v>7</v>
      </c>
      <c r="AF233" s="443">
        <v>0</v>
      </c>
      <c r="AG233" s="443">
        <v>124500</v>
      </c>
      <c r="AH233" s="443">
        <v>76000</v>
      </c>
      <c r="AI233" s="443">
        <v>48500</v>
      </c>
      <c r="AJ233" s="483">
        <v>103590</v>
      </c>
      <c r="AK233" s="483">
        <v>0</v>
      </c>
      <c r="AL233" s="483">
        <v>0</v>
      </c>
      <c r="AM233" s="483">
        <v>59220</v>
      </c>
      <c r="AN233" s="443">
        <v>103590</v>
      </c>
      <c r="AO233" s="443">
        <v>59220</v>
      </c>
      <c r="AP233" s="443">
        <v>8550</v>
      </c>
      <c r="AQ233" s="443">
        <v>3000</v>
      </c>
      <c r="AR233" s="443">
        <v>5550</v>
      </c>
      <c r="AS233" s="483">
        <v>7173</v>
      </c>
      <c r="AT233" s="483">
        <v>0</v>
      </c>
      <c r="AU233" s="483">
        <v>0</v>
      </c>
      <c r="AV233" s="483">
        <v>2565</v>
      </c>
      <c r="AW233" s="443">
        <v>5550</v>
      </c>
      <c r="AX233" s="443">
        <v>1720</v>
      </c>
      <c r="AY233" s="443">
        <v>0</v>
      </c>
      <c r="AZ233" s="504">
        <v>0</v>
      </c>
      <c r="BA233" s="504">
        <v>0</v>
      </c>
      <c r="BB233" s="444">
        <v>0</v>
      </c>
      <c r="BC233" s="517">
        <v>0</v>
      </c>
      <c r="BD233" s="540">
        <v>73039</v>
      </c>
      <c r="BE233" s="651">
        <v>76620</v>
      </c>
      <c r="BF233" s="651">
        <v>7468</v>
      </c>
      <c r="BG233" s="540">
        <v>1269</v>
      </c>
    </row>
    <row r="234" spans="1:59" ht="13.5" thickTop="1" x14ac:dyDescent="0.2">
      <c r="A234" s="609" t="s">
        <v>945</v>
      </c>
      <c r="B234" t="s">
        <v>926</v>
      </c>
      <c r="C234" t="s">
        <v>946</v>
      </c>
      <c r="D234" s="439">
        <v>3211</v>
      </c>
      <c r="E234" s="440">
        <v>0</v>
      </c>
      <c r="F234" s="440">
        <v>0</v>
      </c>
      <c r="G234" s="440">
        <v>0</v>
      </c>
      <c r="H234" s="440">
        <v>0</v>
      </c>
      <c r="I234" s="440">
        <v>342300</v>
      </c>
      <c r="J234" s="440">
        <v>342300</v>
      </c>
      <c r="K234" s="440">
        <v>0</v>
      </c>
      <c r="L234" s="440">
        <v>12110</v>
      </c>
      <c r="M234" s="482">
        <v>0</v>
      </c>
      <c r="N234" s="482">
        <v>700</v>
      </c>
      <c r="O234" s="440">
        <v>0</v>
      </c>
      <c r="P234" s="440">
        <v>0</v>
      </c>
      <c r="Q234" s="440">
        <v>12810</v>
      </c>
      <c r="R234" s="440">
        <v>12110</v>
      </c>
      <c r="S234" s="440">
        <v>700</v>
      </c>
      <c r="T234" s="440">
        <v>0</v>
      </c>
      <c r="U234" s="440">
        <v>12225</v>
      </c>
      <c r="V234" s="440">
        <v>10000</v>
      </c>
      <c r="W234" s="440">
        <v>2225</v>
      </c>
      <c r="X234" s="440">
        <v>433</v>
      </c>
      <c r="Y234" s="482">
        <v>0</v>
      </c>
      <c r="Z234" s="482">
        <v>25</v>
      </c>
      <c r="AA234" s="440">
        <v>0</v>
      </c>
      <c r="AB234" s="440">
        <v>0</v>
      </c>
      <c r="AC234" s="440">
        <v>0</v>
      </c>
      <c r="AD234" s="440">
        <v>0</v>
      </c>
      <c r="AE234" s="440">
        <v>0</v>
      </c>
      <c r="AF234" s="440">
        <v>0</v>
      </c>
      <c r="AG234" s="440">
        <v>220140</v>
      </c>
      <c r="AH234" s="440">
        <v>189500</v>
      </c>
      <c r="AI234" s="440">
        <v>30640</v>
      </c>
      <c r="AJ234" s="482">
        <v>132300</v>
      </c>
      <c r="AK234" s="482">
        <v>0</v>
      </c>
      <c r="AL234" s="482">
        <v>0</v>
      </c>
      <c r="AM234" s="482">
        <v>49440</v>
      </c>
      <c r="AN234" s="440">
        <v>132300</v>
      </c>
      <c r="AO234" s="440">
        <v>49440</v>
      </c>
      <c r="AP234" s="440">
        <v>15396</v>
      </c>
      <c r="AQ234" s="440">
        <v>5000</v>
      </c>
      <c r="AR234" s="440">
        <v>10396</v>
      </c>
      <c r="AS234" s="482">
        <v>12629</v>
      </c>
      <c r="AT234" s="482">
        <v>0</v>
      </c>
      <c r="AU234" s="482">
        <v>0</v>
      </c>
      <c r="AV234" s="482">
        <v>2217</v>
      </c>
      <c r="AW234" s="440">
        <v>11527</v>
      </c>
      <c r="AX234" s="440">
        <v>0</v>
      </c>
      <c r="AY234" s="440">
        <v>0</v>
      </c>
      <c r="AZ234" s="503">
        <v>0</v>
      </c>
      <c r="BA234" s="503">
        <v>0</v>
      </c>
      <c r="BB234" s="441">
        <v>0</v>
      </c>
      <c r="BC234" s="200">
        <v>0</v>
      </c>
      <c r="BD234" s="539">
        <v>107688</v>
      </c>
      <c r="BE234" s="650">
        <v>167285</v>
      </c>
      <c r="BF234" s="650">
        <v>15868</v>
      </c>
      <c r="BG234" s="539">
        <v>2229</v>
      </c>
    </row>
    <row r="235" spans="1:59" ht="13.5" thickTop="1" x14ac:dyDescent="0.2">
      <c r="A235" s="609" t="s">
        <v>947</v>
      </c>
      <c r="B235" t="s">
        <v>926</v>
      </c>
      <c r="C235" t="s">
        <v>948</v>
      </c>
      <c r="D235" s="442">
        <v>3213</v>
      </c>
      <c r="E235" s="443">
        <v>20000</v>
      </c>
      <c r="F235" s="443">
        <v>0</v>
      </c>
      <c r="G235" s="443">
        <v>20000</v>
      </c>
      <c r="H235" s="443">
        <v>0</v>
      </c>
      <c r="I235" s="443">
        <v>216860</v>
      </c>
      <c r="J235" s="443">
        <v>216860</v>
      </c>
      <c r="K235" s="443">
        <v>0</v>
      </c>
      <c r="L235" s="443">
        <v>7840</v>
      </c>
      <c r="M235" s="483">
        <v>0</v>
      </c>
      <c r="N235" s="483">
        <v>280</v>
      </c>
      <c r="O235" s="443">
        <v>0</v>
      </c>
      <c r="P235" s="443">
        <v>0</v>
      </c>
      <c r="Q235" s="443">
        <v>8120</v>
      </c>
      <c r="R235" s="443">
        <v>7840</v>
      </c>
      <c r="S235" s="443">
        <v>280</v>
      </c>
      <c r="T235" s="443">
        <v>0</v>
      </c>
      <c r="U235" s="443">
        <v>7745</v>
      </c>
      <c r="V235" s="443">
        <v>6196</v>
      </c>
      <c r="W235" s="443">
        <v>1549</v>
      </c>
      <c r="X235" s="443">
        <v>280</v>
      </c>
      <c r="Y235" s="483">
        <v>0</v>
      </c>
      <c r="Z235" s="483">
        <v>10</v>
      </c>
      <c r="AA235" s="443">
        <v>0</v>
      </c>
      <c r="AB235" s="443">
        <v>0</v>
      </c>
      <c r="AC235" s="443">
        <v>988</v>
      </c>
      <c r="AD235" s="443">
        <v>939</v>
      </c>
      <c r="AE235" s="443">
        <v>49</v>
      </c>
      <c r="AF235" s="443">
        <v>0</v>
      </c>
      <c r="AG235" s="443">
        <v>177030</v>
      </c>
      <c r="AH235" s="443">
        <v>97500</v>
      </c>
      <c r="AI235" s="443">
        <v>79530</v>
      </c>
      <c r="AJ235" s="483">
        <v>149890</v>
      </c>
      <c r="AK235" s="483">
        <v>0</v>
      </c>
      <c r="AL235" s="483">
        <v>0</v>
      </c>
      <c r="AM235" s="483">
        <v>0</v>
      </c>
      <c r="AN235" s="443">
        <v>149890</v>
      </c>
      <c r="AO235" s="443">
        <v>0</v>
      </c>
      <c r="AP235" s="443">
        <v>12490</v>
      </c>
      <c r="AQ235" s="443">
        <v>1500</v>
      </c>
      <c r="AR235" s="443">
        <v>10990</v>
      </c>
      <c r="AS235" s="483">
        <v>12047</v>
      </c>
      <c r="AT235" s="483">
        <v>0</v>
      </c>
      <c r="AU235" s="483">
        <v>0</v>
      </c>
      <c r="AV235" s="483">
        <v>2989</v>
      </c>
      <c r="AW235" s="443">
        <v>9005</v>
      </c>
      <c r="AX235" s="443">
        <v>0</v>
      </c>
      <c r="AY235" s="443">
        <v>0</v>
      </c>
      <c r="AZ235" s="504">
        <v>0</v>
      </c>
      <c r="BA235" s="504">
        <v>0</v>
      </c>
      <c r="BB235" s="444">
        <v>0</v>
      </c>
      <c r="BC235" s="517">
        <v>0</v>
      </c>
      <c r="BD235" s="540">
        <v>100299</v>
      </c>
      <c r="BE235" s="651">
        <v>114635</v>
      </c>
      <c r="BF235" s="651">
        <v>11135</v>
      </c>
      <c r="BG235" s="540">
        <v>1749</v>
      </c>
    </row>
    <row r="236" spans="1:59" ht="13.5" thickTop="1" x14ac:dyDescent="0.2">
      <c r="A236" s="609" t="s">
        <v>949</v>
      </c>
      <c r="B236" t="s">
        <v>926</v>
      </c>
      <c r="C236" t="s">
        <v>950</v>
      </c>
      <c r="D236" s="439">
        <v>3214</v>
      </c>
      <c r="E236" s="440">
        <v>0</v>
      </c>
      <c r="F236" s="440">
        <v>0</v>
      </c>
      <c r="G236" s="440">
        <v>0</v>
      </c>
      <c r="H236" s="440">
        <v>0</v>
      </c>
      <c r="I236" s="440">
        <v>168280</v>
      </c>
      <c r="J236" s="440">
        <v>168280</v>
      </c>
      <c r="K236" s="440">
        <v>0</v>
      </c>
      <c r="L236" s="440">
        <v>39620</v>
      </c>
      <c r="M236" s="482">
        <v>0</v>
      </c>
      <c r="N236" s="482">
        <v>490</v>
      </c>
      <c r="O236" s="440">
        <v>0</v>
      </c>
      <c r="P236" s="440">
        <v>0</v>
      </c>
      <c r="Q236" s="440">
        <v>40110</v>
      </c>
      <c r="R236" s="440">
        <v>39620</v>
      </c>
      <c r="S236" s="440">
        <v>490</v>
      </c>
      <c r="T236" s="440">
        <v>0</v>
      </c>
      <c r="U236" s="440">
        <v>6010</v>
      </c>
      <c r="V236" s="440">
        <v>2610</v>
      </c>
      <c r="W236" s="440">
        <v>3400</v>
      </c>
      <c r="X236" s="440">
        <v>1415</v>
      </c>
      <c r="Y236" s="482">
        <v>0</v>
      </c>
      <c r="Z236" s="482">
        <v>18</v>
      </c>
      <c r="AA236" s="440">
        <v>0</v>
      </c>
      <c r="AB236" s="440">
        <v>0</v>
      </c>
      <c r="AC236" s="440">
        <v>2559</v>
      </c>
      <c r="AD236" s="440">
        <v>0</v>
      </c>
      <c r="AE236" s="440">
        <v>2559</v>
      </c>
      <c r="AF236" s="440">
        <v>0</v>
      </c>
      <c r="AG236" s="440">
        <v>172810</v>
      </c>
      <c r="AH236" s="440">
        <v>172810</v>
      </c>
      <c r="AI236" s="440">
        <v>0</v>
      </c>
      <c r="AJ236" s="482">
        <v>70050</v>
      </c>
      <c r="AK236" s="482">
        <v>0</v>
      </c>
      <c r="AL236" s="482">
        <v>0</v>
      </c>
      <c r="AM236" s="482">
        <v>49060</v>
      </c>
      <c r="AN236" s="440">
        <v>70050</v>
      </c>
      <c r="AO236" s="440">
        <v>49060</v>
      </c>
      <c r="AP236" s="440">
        <v>11601</v>
      </c>
      <c r="AQ236" s="440">
        <v>11601</v>
      </c>
      <c r="AR236" s="440">
        <v>0</v>
      </c>
      <c r="AS236" s="482">
        <v>1754</v>
      </c>
      <c r="AT236" s="482">
        <v>0</v>
      </c>
      <c r="AU236" s="482">
        <v>0</v>
      </c>
      <c r="AV236" s="482">
        <v>1037</v>
      </c>
      <c r="AW236" s="440">
        <v>1754</v>
      </c>
      <c r="AX236" s="440">
        <v>1037</v>
      </c>
      <c r="AY236" s="440">
        <v>0</v>
      </c>
      <c r="AZ236" s="503">
        <v>0</v>
      </c>
      <c r="BA236" s="503">
        <v>0</v>
      </c>
      <c r="BB236" s="441">
        <v>0</v>
      </c>
      <c r="BC236" s="200">
        <v>0</v>
      </c>
      <c r="BD236" s="539">
        <v>102849</v>
      </c>
      <c r="BE236" s="650">
        <v>105935</v>
      </c>
      <c r="BF236" s="650">
        <v>10221</v>
      </c>
      <c r="BG236" s="539">
        <v>1749</v>
      </c>
    </row>
    <row r="237" spans="1:59" ht="13.5" thickTop="1" x14ac:dyDescent="0.2">
      <c r="A237" s="609" t="s">
        <v>951</v>
      </c>
      <c r="B237" t="s">
        <v>926</v>
      </c>
      <c r="C237" t="s">
        <v>952</v>
      </c>
      <c r="D237" s="442">
        <v>3215</v>
      </c>
      <c r="E237" s="443">
        <v>240990</v>
      </c>
      <c r="F237" s="443">
        <v>0</v>
      </c>
      <c r="G237" s="443">
        <v>240990</v>
      </c>
      <c r="H237" s="443">
        <v>0</v>
      </c>
      <c r="I237" s="443">
        <v>734510</v>
      </c>
      <c r="J237" s="443">
        <v>734510</v>
      </c>
      <c r="K237" s="443">
        <v>0</v>
      </c>
      <c r="L237" s="443">
        <v>1540</v>
      </c>
      <c r="M237" s="483">
        <v>0</v>
      </c>
      <c r="N237" s="483">
        <v>0</v>
      </c>
      <c r="O237" s="443">
        <v>0</v>
      </c>
      <c r="P237" s="443">
        <v>0</v>
      </c>
      <c r="Q237" s="443">
        <v>1540</v>
      </c>
      <c r="R237" s="443">
        <v>1540</v>
      </c>
      <c r="S237" s="443">
        <v>0</v>
      </c>
      <c r="T237" s="443">
        <v>0</v>
      </c>
      <c r="U237" s="443">
        <v>26233</v>
      </c>
      <c r="V237" s="443">
        <v>7000</v>
      </c>
      <c r="W237" s="443">
        <v>19233</v>
      </c>
      <c r="X237" s="443">
        <v>55</v>
      </c>
      <c r="Y237" s="483">
        <v>0</v>
      </c>
      <c r="Z237" s="483">
        <v>0</v>
      </c>
      <c r="AA237" s="443">
        <v>0</v>
      </c>
      <c r="AB237" s="443">
        <v>0</v>
      </c>
      <c r="AC237" s="443">
        <v>0</v>
      </c>
      <c r="AD237" s="443">
        <v>0</v>
      </c>
      <c r="AE237" s="443">
        <v>0</v>
      </c>
      <c r="AF237" s="443">
        <v>0</v>
      </c>
      <c r="AG237" s="443">
        <v>764590</v>
      </c>
      <c r="AH237" s="443">
        <v>331000</v>
      </c>
      <c r="AI237" s="443">
        <v>433590</v>
      </c>
      <c r="AJ237" s="483">
        <v>706950</v>
      </c>
      <c r="AK237" s="483">
        <v>0</v>
      </c>
      <c r="AL237" s="483">
        <v>0</v>
      </c>
      <c r="AM237" s="483">
        <v>308280</v>
      </c>
      <c r="AN237" s="443">
        <v>706950</v>
      </c>
      <c r="AO237" s="443">
        <v>308280</v>
      </c>
      <c r="AP237" s="443">
        <v>56333</v>
      </c>
      <c r="AQ237" s="443">
        <v>9397</v>
      </c>
      <c r="AR237" s="443">
        <v>46936</v>
      </c>
      <c r="AS237" s="483">
        <v>52550</v>
      </c>
      <c r="AT237" s="483">
        <v>0</v>
      </c>
      <c r="AU237" s="483">
        <v>0</v>
      </c>
      <c r="AV237" s="483">
        <v>13665</v>
      </c>
      <c r="AW237" s="443">
        <v>37404</v>
      </c>
      <c r="AX237" s="443">
        <v>0</v>
      </c>
      <c r="AY237" s="443">
        <v>4400</v>
      </c>
      <c r="AZ237" s="504">
        <v>0</v>
      </c>
      <c r="BA237" s="504">
        <v>0</v>
      </c>
      <c r="BB237" s="444">
        <v>4400</v>
      </c>
      <c r="BC237" s="517">
        <v>0</v>
      </c>
      <c r="BD237" s="540">
        <v>388644</v>
      </c>
      <c r="BE237" s="651">
        <v>420975</v>
      </c>
      <c r="BF237" s="651">
        <v>42529</v>
      </c>
      <c r="BG237" s="540">
        <v>3930</v>
      </c>
    </row>
    <row r="238" spans="1:59" ht="13.5" thickTop="1" x14ac:dyDescent="0.2">
      <c r="A238" s="609" t="s">
        <v>953</v>
      </c>
      <c r="B238" t="s">
        <v>926</v>
      </c>
      <c r="C238" t="s">
        <v>954</v>
      </c>
      <c r="D238" s="439">
        <v>3216</v>
      </c>
      <c r="E238" s="440">
        <v>0</v>
      </c>
      <c r="F238" s="440">
        <v>0</v>
      </c>
      <c r="G238" s="440">
        <v>0</v>
      </c>
      <c r="H238" s="440">
        <v>0</v>
      </c>
      <c r="I238" s="440">
        <v>309470</v>
      </c>
      <c r="J238" s="440">
        <v>309470</v>
      </c>
      <c r="K238" s="440">
        <v>0</v>
      </c>
      <c r="L238" s="440">
        <v>22050</v>
      </c>
      <c r="M238" s="482">
        <v>0</v>
      </c>
      <c r="N238" s="482">
        <v>0</v>
      </c>
      <c r="O238" s="440">
        <v>0</v>
      </c>
      <c r="P238" s="440">
        <v>0</v>
      </c>
      <c r="Q238" s="440">
        <v>22050</v>
      </c>
      <c r="R238" s="440">
        <v>22050</v>
      </c>
      <c r="S238" s="440">
        <v>0</v>
      </c>
      <c r="T238" s="440">
        <v>0</v>
      </c>
      <c r="U238" s="440">
        <v>11053</v>
      </c>
      <c r="V238" s="440">
        <v>8361</v>
      </c>
      <c r="W238" s="440">
        <v>2692</v>
      </c>
      <c r="X238" s="440">
        <v>787</v>
      </c>
      <c r="Y238" s="482">
        <v>0</v>
      </c>
      <c r="Z238" s="482">
        <v>0</v>
      </c>
      <c r="AA238" s="440">
        <v>0</v>
      </c>
      <c r="AB238" s="440">
        <v>0</v>
      </c>
      <c r="AC238" s="440">
        <v>3479</v>
      </c>
      <c r="AD238" s="440">
        <v>0</v>
      </c>
      <c r="AE238" s="440">
        <v>0</v>
      </c>
      <c r="AF238" s="440">
        <v>3479</v>
      </c>
      <c r="AG238" s="440">
        <v>368510</v>
      </c>
      <c r="AH238" s="440">
        <v>368510</v>
      </c>
      <c r="AI238" s="440">
        <v>0</v>
      </c>
      <c r="AJ238" s="482">
        <v>184990</v>
      </c>
      <c r="AK238" s="482">
        <v>0</v>
      </c>
      <c r="AL238" s="482">
        <v>0</v>
      </c>
      <c r="AM238" s="482">
        <v>127540</v>
      </c>
      <c r="AN238" s="440">
        <v>184990</v>
      </c>
      <c r="AO238" s="440">
        <v>127540</v>
      </c>
      <c r="AP238" s="440">
        <v>28582</v>
      </c>
      <c r="AQ238" s="440">
        <v>28582</v>
      </c>
      <c r="AR238" s="440">
        <v>0</v>
      </c>
      <c r="AS238" s="482">
        <v>3575</v>
      </c>
      <c r="AT238" s="482">
        <v>0</v>
      </c>
      <c r="AU238" s="482">
        <v>0</v>
      </c>
      <c r="AV238" s="482">
        <v>5415</v>
      </c>
      <c r="AW238" s="440">
        <v>0</v>
      </c>
      <c r="AX238" s="440">
        <v>8990</v>
      </c>
      <c r="AY238" s="440">
        <v>0</v>
      </c>
      <c r="AZ238" s="503">
        <v>0</v>
      </c>
      <c r="BA238" s="503">
        <v>0</v>
      </c>
      <c r="BB238" s="441">
        <v>0</v>
      </c>
      <c r="BC238" s="200">
        <v>0</v>
      </c>
      <c r="BD238" s="539">
        <v>151933</v>
      </c>
      <c r="BE238" s="650">
        <v>201720</v>
      </c>
      <c r="BF238" s="650">
        <v>20672</v>
      </c>
      <c r="BG238" s="539">
        <v>2469</v>
      </c>
    </row>
    <row r="239" spans="1:59" ht="13.5" thickTop="1" x14ac:dyDescent="0.2">
      <c r="A239" s="609" t="s">
        <v>955</v>
      </c>
      <c r="B239" t="s">
        <v>926</v>
      </c>
      <c r="C239" t="s">
        <v>956</v>
      </c>
      <c r="D239" s="442">
        <v>3301</v>
      </c>
      <c r="E239" s="443">
        <v>30745</v>
      </c>
      <c r="F239" s="443">
        <v>0</v>
      </c>
      <c r="G239" s="443">
        <v>30745</v>
      </c>
      <c r="H239" s="443">
        <v>0</v>
      </c>
      <c r="I239" s="443">
        <v>111790</v>
      </c>
      <c r="J239" s="443">
        <v>111020</v>
      </c>
      <c r="K239" s="443">
        <v>770</v>
      </c>
      <c r="L239" s="443">
        <v>280</v>
      </c>
      <c r="M239" s="483">
        <v>0</v>
      </c>
      <c r="N239" s="483">
        <v>560</v>
      </c>
      <c r="O239" s="443">
        <v>0</v>
      </c>
      <c r="P239" s="443">
        <v>0</v>
      </c>
      <c r="Q239" s="443">
        <v>1610</v>
      </c>
      <c r="R239" s="443">
        <v>1050</v>
      </c>
      <c r="S239" s="443">
        <v>560</v>
      </c>
      <c r="T239" s="443">
        <v>0</v>
      </c>
      <c r="U239" s="443">
        <v>3993</v>
      </c>
      <c r="V239" s="443">
        <v>804</v>
      </c>
      <c r="W239" s="443">
        <v>3189</v>
      </c>
      <c r="X239" s="443">
        <v>10</v>
      </c>
      <c r="Y239" s="483">
        <v>0</v>
      </c>
      <c r="Z239" s="483">
        <v>20</v>
      </c>
      <c r="AA239" s="443">
        <v>0</v>
      </c>
      <c r="AB239" s="443">
        <v>0</v>
      </c>
      <c r="AC239" s="443">
        <v>586</v>
      </c>
      <c r="AD239" s="443">
        <v>586</v>
      </c>
      <c r="AE239" s="443">
        <v>0</v>
      </c>
      <c r="AF239" s="443">
        <v>0</v>
      </c>
      <c r="AG239" s="443">
        <v>114740</v>
      </c>
      <c r="AH239" s="443">
        <v>62500</v>
      </c>
      <c r="AI239" s="443">
        <v>52240</v>
      </c>
      <c r="AJ239" s="483">
        <v>88760</v>
      </c>
      <c r="AK239" s="483">
        <v>0</v>
      </c>
      <c r="AL239" s="483">
        <v>0</v>
      </c>
      <c r="AM239" s="483">
        <v>53390</v>
      </c>
      <c r="AN239" s="443">
        <v>88760</v>
      </c>
      <c r="AO239" s="443">
        <v>53390</v>
      </c>
      <c r="AP239" s="443">
        <v>7667</v>
      </c>
      <c r="AQ239" s="443">
        <v>920</v>
      </c>
      <c r="AR239" s="443">
        <v>6747</v>
      </c>
      <c r="AS239" s="483">
        <v>7586</v>
      </c>
      <c r="AT239" s="483">
        <v>0</v>
      </c>
      <c r="AU239" s="483">
        <v>0</v>
      </c>
      <c r="AV239" s="483">
        <v>2559</v>
      </c>
      <c r="AW239" s="443">
        <v>6913</v>
      </c>
      <c r="AX239" s="443">
        <v>0</v>
      </c>
      <c r="AY239" s="443">
        <v>0</v>
      </c>
      <c r="AZ239" s="504">
        <v>0</v>
      </c>
      <c r="BA239" s="504">
        <v>0</v>
      </c>
      <c r="BB239" s="444">
        <v>0</v>
      </c>
      <c r="BC239" s="517">
        <v>0</v>
      </c>
      <c r="BD239" s="540">
        <v>63074</v>
      </c>
      <c r="BE239" s="651">
        <v>61300</v>
      </c>
      <c r="BF239" s="651">
        <v>6062</v>
      </c>
      <c r="BG239" s="540">
        <v>1269</v>
      </c>
    </row>
    <row r="240" spans="1:59" ht="13.5" thickTop="1" x14ac:dyDescent="0.2">
      <c r="A240" s="609" t="s">
        <v>957</v>
      </c>
      <c r="B240" t="s">
        <v>926</v>
      </c>
      <c r="C240" t="s">
        <v>958</v>
      </c>
      <c r="D240" s="439">
        <v>3302</v>
      </c>
      <c r="E240" s="440">
        <v>0</v>
      </c>
      <c r="F240" s="440">
        <v>0</v>
      </c>
      <c r="G240" s="440">
        <v>0</v>
      </c>
      <c r="H240" s="440">
        <v>0</v>
      </c>
      <c r="I240" s="440">
        <v>54936</v>
      </c>
      <c r="J240" s="440">
        <v>54936</v>
      </c>
      <c r="K240" s="440">
        <v>0</v>
      </c>
      <c r="L240" s="440">
        <v>16744</v>
      </c>
      <c r="M240" s="482">
        <v>0</v>
      </c>
      <c r="N240" s="482">
        <v>0</v>
      </c>
      <c r="O240" s="440">
        <v>0</v>
      </c>
      <c r="P240" s="440">
        <v>0</v>
      </c>
      <c r="Q240" s="440">
        <v>16744</v>
      </c>
      <c r="R240" s="440">
        <v>16744</v>
      </c>
      <c r="S240" s="440">
        <v>0</v>
      </c>
      <c r="T240" s="440">
        <v>0</v>
      </c>
      <c r="U240" s="440">
        <v>1962</v>
      </c>
      <c r="V240" s="440">
        <v>904</v>
      </c>
      <c r="W240" s="440">
        <v>1058</v>
      </c>
      <c r="X240" s="440">
        <v>598</v>
      </c>
      <c r="Y240" s="482">
        <v>0</v>
      </c>
      <c r="Z240" s="482">
        <v>0</v>
      </c>
      <c r="AA240" s="440">
        <v>0</v>
      </c>
      <c r="AB240" s="440">
        <v>0</v>
      </c>
      <c r="AC240" s="440">
        <v>0</v>
      </c>
      <c r="AD240" s="440">
        <v>0</v>
      </c>
      <c r="AE240" s="440">
        <v>0</v>
      </c>
      <c r="AF240" s="440">
        <v>0</v>
      </c>
      <c r="AG240" s="440">
        <v>42030</v>
      </c>
      <c r="AH240" s="440">
        <v>21700</v>
      </c>
      <c r="AI240" s="440">
        <v>20330</v>
      </c>
      <c r="AJ240" s="482">
        <v>38120</v>
      </c>
      <c r="AK240" s="482">
        <v>0</v>
      </c>
      <c r="AL240" s="482">
        <v>0</v>
      </c>
      <c r="AM240" s="482">
        <v>7210</v>
      </c>
      <c r="AN240" s="440">
        <v>38120</v>
      </c>
      <c r="AO240" s="440">
        <v>7210</v>
      </c>
      <c r="AP240" s="440">
        <v>2607</v>
      </c>
      <c r="AQ240" s="440">
        <v>200</v>
      </c>
      <c r="AR240" s="440">
        <v>2407</v>
      </c>
      <c r="AS240" s="482">
        <v>3003</v>
      </c>
      <c r="AT240" s="482">
        <v>0</v>
      </c>
      <c r="AU240" s="482">
        <v>0</v>
      </c>
      <c r="AV240" s="482">
        <v>85</v>
      </c>
      <c r="AW240" s="440">
        <v>1230</v>
      </c>
      <c r="AX240" s="440">
        <v>0</v>
      </c>
      <c r="AY240" s="440">
        <v>0</v>
      </c>
      <c r="AZ240" s="503">
        <v>0</v>
      </c>
      <c r="BA240" s="503">
        <v>0</v>
      </c>
      <c r="BB240" s="441">
        <v>0</v>
      </c>
      <c r="BC240" s="200">
        <v>0</v>
      </c>
      <c r="BD240" s="539">
        <v>36675</v>
      </c>
      <c r="BE240" s="650">
        <v>31785</v>
      </c>
      <c r="BF240" s="650">
        <v>2940</v>
      </c>
      <c r="BG240" s="539">
        <v>1029</v>
      </c>
    </row>
    <row r="241" spans="1:59" ht="13.5" thickTop="1" x14ac:dyDescent="0.2">
      <c r="A241" s="609" t="s">
        <v>959</v>
      </c>
      <c r="B241" t="s">
        <v>926</v>
      </c>
      <c r="C241" t="s">
        <v>960</v>
      </c>
      <c r="D241" s="442">
        <v>3303</v>
      </c>
      <c r="E241" s="443">
        <v>0</v>
      </c>
      <c r="F241" s="443">
        <v>0</v>
      </c>
      <c r="G241" s="443">
        <v>0</v>
      </c>
      <c r="H241" s="443">
        <v>0</v>
      </c>
      <c r="I241" s="443">
        <v>97720</v>
      </c>
      <c r="J241" s="443">
        <v>97720</v>
      </c>
      <c r="K241" s="443">
        <v>0</v>
      </c>
      <c r="L241" s="443">
        <v>15050</v>
      </c>
      <c r="M241" s="483">
        <v>0</v>
      </c>
      <c r="N241" s="483">
        <v>0</v>
      </c>
      <c r="O241" s="443">
        <v>0</v>
      </c>
      <c r="P241" s="443">
        <v>0</v>
      </c>
      <c r="Q241" s="443">
        <v>15050</v>
      </c>
      <c r="R241" s="443">
        <v>15050</v>
      </c>
      <c r="S241" s="443">
        <v>0</v>
      </c>
      <c r="T241" s="443">
        <v>0</v>
      </c>
      <c r="U241" s="443">
        <v>3490</v>
      </c>
      <c r="V241" s="443">
        <v>3490</v>
      </c>
      <c r="W241" s="443">
        <v>0</v>
      </c>
      <c r="X241" s="443">
        <v>538</v>
      </c>
      <c r="Y241" s="483">
        <v>0</v>
      </c>
      <c r="Z241" s="483">
        <v>0</v>
      </c>
      <c r="AA241" s="443">
        <v>0</v>
      </c>
      <c r="AB241" s="443">
        <v>0</v>
      </c>
      <c r="AC241" s="443">
        <v>538</v>
      </c>
      <c r="AD241" s="443">
        <v>27</v>
      </c>
      <c r="AE241" s="443">
        <v>184</v>
      </c>
      <c r="AF241" s="443">
        <v>327</v>
      </c>
      <c r="AG241" s="443">
        <v>85700</v>
      </c>
      <c r="AH241" s="443">
        <v>15000</v>
      </c>
      <c r="AI241" s="443">
        <v>70700</v>
      </c>
      <c r="AJ241" s="483">
        <v>111470</v>
      </c>
      <c r="AK241" s="483">
        <v>0</v>
      </c>
      <c r="AL241" s="483">
        <v>0</v>
      </c>
      <c r="AM241" s="483">
        <v>23630</v>
      </c>
      <c r="AN241" s="443">
        <v>111470</v>
      </c>
      <c r="AO241" s="443">
        <v>23630</v>
      </c>
      <c r="AP241" s="443">
        <v>5848</v>
      </c>
      <c r="AQ241" s="443">
        <v>1125</v>
      </c>
      <c r="AR241" s="443">
        <v>4723</v>
      </c>
      <c r="AS241" s="483">
        <v>5774</v>
      </c>
      <c r="AT241" s="483">
        <v>0</v>
      </c>
      <c r="AU241" s="483">
        <v>0</v>
      </c>
      <c r="AV241" s="483">
        <v>471</v>
      </c>
      <c r="AW241" s="443">
        <v>5774</v>
      </c>
      <c r="AX241" s="443">
        <v>471</v>
      </c>
      <c r="AY241" s="443">
        <v>0</v>
      </c>
      <c r="AZ241" s="504">
        <v>0</v>
      </c>
      <c r="BA241" s="504">
        <v>0</v>
      </c>
      <c r="BB241" s="444">
        <v>0</v>
      </c>
      <c r="BC241" s="517">
        <v>0</v>
      </c>
      <c r="BD241" s="540">
        <v>55794</v>
      </c>
      <c r="BE241" s="651">
        <v>55660</v>
      </c>
      <c r="BF241" s="651">
        <v>5342</v>
      </c>
      <c r="BG241" s="540">
        <v>1269</v>
      </c>
    </row>
    <row r="242" spans="1:59" ht="13.5" thickTop="1" x14ac:dyDescent="0.2">
      <c r="A242" s="609" t="s">
        <v>961</v>
      </c>
      <c r="B242" t="s">
        <v>926</v>
      </c>
      <c r="C242" t="s">
        <v>962</v>
      </c>
      <c r="D242" s="439">
        <v>3321</v>
      </c>
      <c r="E242" s="440">
        <v>86392</v>
      </c>
      <c r="F242" s="440">
        <v>0</v>
      </c>
      <c r="G242" s="440">
        <v>86392</v>
      </c>
      <c r="H242" s="440">
        <v>0</v>
      </c>
      <c r="I242" s="440">
        <v>166670</v>
      </c>
      <c r="J242" s="440">
        <v>166670</v>
      </c>
      <c r="K242" s="440">
        <v>0</v>
      </c>
      <c r="L242" s="440">
        <v>1330</v>
      </c>
      <c r="M242" s="482">
        <v>0</v>
      </c>
      <c r="N242" s="482">
        <v>0</v>
      </c>
      <c r="O242" s="440">
        <v>0</v>
      </c>
      <c r="P242" s="440">
        <v>0</v>
      </c>
      <c r="Q242" s="440">
        <v>1330</v>
      </c>
      <c r="R242" s="440">
        <v>1330</v>
      </c>
      <c r="S242" s="440">
        <v>0</v>
      </c>
      <c r="T242" s="440">
        <v>0</v>
      </c>
      <c r="U242" s="440">
        <v>5953</v>
      </c>
      <c r="V242" s="440">
        <v>2685</v>
      </c>
      <c r="W242" s="440">
        <v>3268</v>
      </c>
      <c r="X242" s="440">
        <v>47</v>
      </c>
      <c r="Y242" s="482">
        <v>0</v>
      </c>
      <c r="Z242" s="482">
        <v>0</v>
      </c>
      <c r="AA242" s="440">
        <v>0</v>
      </c>
      <c r="AB242" s="440">
        <v>0</v>
      </c>
      <c r="AC242" s="440">
        <v>0</v>
      </c>
      <c r="AD242" s="440">
        <v>0</v>
      </c>
      <c r="AE242" s="440">
        <v>0</v>
      </c>
      <c r="AF242" s="440">
        <v>0</v>
      </c>
      <c r="AG242" s="440">
        <v>228030</v>
      </c>
      <c r="AH242" s="440">
        <v>95000</v>
      </c>
      <c r="AI242" s="440">
        <v>133030</v>
      </c>
      <c r="AJ242" s="482">
        <v>182860</v>
      </c>
      <c r="AK242" s="482">
        <v>0</v>
      </c>
      <c r="AL242" s="482">
        <v>0</v>
      </c>
      <c r="AM242" s="482">
        <v>0</v>
      </c>
      <c r="AN242" s="440">
        <v>182860</v>
      </c>
      <c r="AO242" s="440">
        <v>0</v>
      </c>
      <c r="AP242" s="440">
        <v>16585</v>
      </c>
      <c r="AQ242" s="440">
        <v>6202</v>
      </c>
      <c r="AR242" s="440">
        <v>10383</v>
      </c>
      <c r="AS242" s="482">
        <v>12981</v>
      </c>
      <c r="AT242" s="482">
        <v>0</v>
      </c>
      <c r="AU242" s="482">
        <v>0</v>
      </c>
      <c r="AV242" s="482">
        <v>0</v>
      </c>
      <c r="AW242" s="440">
        <v>12004</v>
      </c>
      <c r="AX242" s="440">
        <v>0</v>
      </c>
      <c r="AY242" s="440">
        <v>0</v>
      </c>
      <c r="AZ242" s="503">
        <v>0</v>
      </c>
      <c r="BA242" s="503">
        <v>0</v>
      </c>
      <c r="BB242" s="441">
        <v>0</v>
      </c>
      <c r="BC242" s="200">
        <v>0</v>
      </c>
      <c r="BD242" s="539">
        <v>111548</v>
      </c>
      <c r="BE242" s="650">
        <v>106385</v>
      </c>
      <c r="BF242" s="650">
        <v>11059</v>
      </c>
      <c r="BG242" s="539">
        <v>1509</v>
      </c>
    </row>
    <row r="243" spans="1:59" ht="13.5" thickTop="1" x14ac:dyDescent="0.2">
      <c r="A243" s="609" t="s">
        <v>963</v>
      </c>
      <c r="B243" t="s">
        <v>926</v>
      </c>
      <c r="C243" t="s">
        <v>964</v>
      </c>
      <c r="D243" s="442">
        <v>3322</v>
      </c>
      <c r="E243" s="443">
        <v>0</v>
      </c>
      <c r="F243" s="443">
        <v>0</v>
      </c>
      <c r="G243" s="443">
        <v>0</v>
      </c>
      <c r="H243" s="443">
        <v>0</v>
      </c>
      <c r="I243" s="443">
        <v>124390</v>
      </c>
      <c r="J243" s="443">
        <v>124390</v>
      </c>
      <c r="K243" s="443">
        <v>0</v>
      </c>
      <c r="L243" s="443">
        <v>1890</v>
      </c>
      <c r="M243" s="483">
        <v>0</v>
      </c>
      <c r="N243" s="483">
        <v>0</v>
      </c>
      <c r="O243" s="443">
        <v>0</v>
      </c>
      <c r="P243" s="443">
        <v>0</v>
      </c>
      <c r="Q243" s="443">
        <v>1890</v>
      </c>
      <c r="R243" s="443">
        <v>1890</v>
      </c>
      <c r="S243" s="443">
        <v>0</v>
      </c>
      <c r="T243" s="443">
        <v>0</v>
      </c>
      <c r="U243" s="443">
        <v>4443</v>
      </c>
      <c r="V243" s="443">
        <v>3554</v>
      </c>
      <c r="W243" s="443">
        <v>889</v>
      </c>
      <c r="X243" s="443">
        <v>67</v>
      </c>
      <c r="Y243" s="483">
        <v>0</v>
      </c>
      <c r="Z243" s="483">
        <v>0</v>
      </c>
      <c r="AA243" s="443">
        <v>0</v>
      </c>
      <c r="AB243" s="443">
        <v>0</v>
      </c>
      <c r="AC243" s="443">
        <v>0</v>
      </c>
      <c r="AD243" s="443">
        <v>0</v>
      </c>
      <c r="AE243" s="443">
        <v>0</v>
      </c>
      <c r="AF243" s="443">
        <v>0</v>
      </c>
      <c r="AG243" s="443">
        <v>180630</v>
      </c>
      <c r="AH243" s="443">
        <v>75000</v>
      </c>
      <c r="AI243" s="443">
        <v>105630</v>
      </c>
      <c r="AJ243" s="483">
        <v>166810</v>
      </c>
      <c r="AK243" s="483">
        <v>0</v>
      </c>
      <c r="AL243" s="483">
        <v>0</v>
      </c>
      <c r="AM243" s="483">
        <v>73110</v>
      </c>
      <c r="AN243" s="443">
        <v>166810</v>
      </c>
      <c r="AO243" s="443">
        <v>73110</v>
      </c>
      <c r="AP243" s="443">
        <v>13949</v>
      </c>
      <c r="AQ243" s="443">
        <v>1933</v>
      </c>
      <c r="AR243" s="443">
        <v>12016</v>
      </c>
      <c r="AS243" s="483">
        <v>12692</v>
      </c>
      <c r="AT243" s="483">
        <v>0</v>
      </c>
      <c r="AU243" s="483">
        <v>0</v>
      </c>
      <c r="AV243" s="483">
        <v>3454</v>
      </c>
      <c r="AW243" s="443">
        <v>5433</v>
      </c>
      <c r="AX243" s="443">
        <v>0</v>
      </c>
      <c r="AY243" s="443">
        <v>0</v>
      </c>
      <c r="AZ243" s="504">
        <v>0</v>
      </c>
      <c r="BA243" s="504">
        <v>0</v>
      </c>
      <c r="BB243" s="444">
        <v>0</v>
      </c>
      <c r="BC243" s="517">
        <v>0</v>
      </c>
      <c r="BD243" s="540">
        <v>79372</v>
      </c>
      <c r="BE243" s="651">
        <v>85705</v>
      </c>
      <c r="BF243" s="651">
        <v>9055</v>
      </c>
      <c r="BG243" s="540">
        <v>1509</v>
      </c>
    </row>
    <row r="244" spans="1:59" ht="13.5" thickTop="1" x14ac:dyDescent="0.2">
      <c r="A244" s="609" t="s">
        <v>965</v>
      </c>
      <c r="B244" t="s">
        <v>926</v>
      </c>
      <c r="C244" t="s">
        <v>966</v>
      </c>
      <c r="D244" s="439">
        <v>3366</v>
      </c>
      <c r="E244" s="440">
        <v>0</v>
      </c>
      <c r="F244" s="440">
        <v>0</v>
      </c>
      <c r="G244" s="440">
        <v>0</v>
      </c>
      <c r="H244" s="440">
        <v>0</v>
      </c>
      <c r="I244" s="440">
        <v>54600</v>
      </c>
      <c r="J244" s="440">
        <v>54600</v>
      </c>
      <c r="K244" s="440">
        <v>0</v>
      </c>
      <c r="L244" s="440">
        <v>0</v>
      </c>
      <c r="M244" s="482">
        <v>0</v>
      </c>
      <c r="N244" s="482">
        <v>0</v>
      </c>
      <c r="O244" s="440">
        <v>0</v>
      </c>
      <c r="P244" s="440">
        <v>0</v>
      </c>
      <c r="Q244" s="440">
        <v>0</v>
      </c>
      <c r="R244" s="440">
        <v>0</v>
      </c>
      <c r="S244" s="440">
        <v>0</v>
      </c>
      <c r="T244" s="440">
        <v>0</v>
      </c>
      <c r="U244" s="440">
        <v>1950</v>
      </c>
      <c r="V244" s="440">
        <v>1950</v>
      </c>
      <c r="W244" s="440">
        <v>0</v>
      </c>
      <c r="X244" s="440">
        <v>0</v>
      </c>
      <c r="Y244" s="482">
        <v>0</v>
      </c>
      <c r="Z244" s="482">
        <v>0</v>
      </c>
      <c r="AA244" s="440">
        <v>0</v>
      </c>
      <c r="AB244" s="440">
        <v>0</v>
      </c>
      <c r="AC244" s="440">
        <v>0</v>
      </c>
      <c r="AD244" s="440">
        <v>0</v>
      </c>
      <c r="AE244" s="440">
        <v>0</v>
      </c>
      <c r="AF244" s="440">
        <v>0</v>
      </c>
      <c r="AG244" s="440">
        <v>39400</v>
      </c>
      <c r="AH244" s="440">
        <v>27750</v>
      </c>
      <c r="AI244" s="440">
        <v>11650</v>
      </c>
      <c r="AJ244" s="482">
        <v>27720</v>
      </c>
      <c r="AK244" s="482">
        <v>0</v>
      </c>
      <c r="AL244" s="482">
        <v>0</v>
      </c>
      <c r="AM244" s="482">
        <v>7150</v>
      </c>
      <c r="AN244" s="440">
        <v>27720</v>
      </c>
      <c r="AO244" s="440">
        <v>7150</v>
      </c>
      <c r="AP244" s="440">
        <v>2403</v>
      </c>
      <c r="AQ244" s="440">
        <v>476</v>
      </c>
      <c r="AR244" s="440">
        <v>1927</v>
      </c>
      <c r="AS244" s="482">
        <v>2401</v>
      </c>
      <c r="AT244" s="482">
        <v>0</v>
      </c>
      <c r="AU244" s="482">
        <v>0</v>
      </c>
      <c r="AV244" s="482">
        <v>138</v>
      </c>
      <c r="AW244" s="440">
        <v>2203</v>
      </c>
      <c r="AX244" s="440">
        <v>79</v>
      </c>
      <c r="AY244" s="440">
        <v>0</v>
      </c>
      <c r="AZ244" s="503">
        <v>0</v>
      </c>
      <c r="BA244" s="503">
        <v>0</v>
      </c>
      <c r="BB244" s="441">
        <v>0</v>
      </c>
      <c r="BC244" s="200">
        <v>0</v>
      </c>
      <c r="BD244" s="539">
        <v>34893</v>
      </c>
      <c r="BE244" s="650">
        <v>25120</v>
      </c>
      <c r="BF244" s="650">
        <v>2365</v>
      </c>
      <c r="BG244" s="539">
        <v>789</v>
      </c>
    </row>
    <row r="245" spans="1:59" ht="13.5" thickTop="1" x14ac:dyDescent="0.2">
      <c r="A245" s="609" t="s">
        <v>967</v>
      </c>
      <c r="B245" t="s">
        <v>926</v>
      </c>
      <c r="C245" t="s">
        <v>968</v>
      </c>
      <c r="D245" s="442">
        <v>3381</v>
      </c>
      <c r="E245" s="443">
        <v>0</v>
      </c>
      <c r="F245" s="443">
        <v>0</v>
      </c>
      <c r="G245" s="443">
        <v>0</v>
      </c>
      <c r="H245" s="443">
        <v>0</v>
      </c>
      <c r="I245" s="443">
        <v>62496</v>
      </c>
      <c r="J245" s="443">
        <v>62496</v>
      </c>
      <c r="K245" s="443">
        <v>0</v>
      </c>
      <c r="L245" s="443">
        <v>21644</v>
      </c>
      <c r="M245" s="483">
        <v>0</v>
      </c>
      <c r="N245" s="483">
        <v>1120</v>
      </c>
      <c r="O245" s="443">
        <v>0</v>
      </c>
      <c r="P245" s="443">
        <v>0</v>
      </c>
      <c r="Q245" s="443">
        <v>22764</v>
      </c>
      <c r="R245" s="443">
        <v>21644</v>
      </c>
      <c r="S245" s="443">
        <v>1120</v>
      </c>
      <c r="T245" s="443">
        <v>0</v>
      </c>
      <c r="U245" s="443">
        <v>2232</v>
      </c>
      <c r="V245" s="443">
        <v>2232</v>
      </c>
      <c r="W245" s="443">
        <v>0</v>
      </c>
      <c r="X245" s="443">
        <v>773</v>
      </c>
      <c r="Y245" s="483">
        <v>0</v>
      </c>
      <c r="Z245" s="483">
        <v>40</v>
      </c>
      <c r="AA245" s="443">
        <v>0</v>
      </c>
      <c r="AB245" s="443">
        <v>0</v>
      </c>
      <c r="AC245" s="443">
        <v>813</v>
      </c>
      <c r="AD245" s="443">
        <v>773</v>
      </c>
      <c r="AE245" s="443">
        <v>40</v>
      </c>
      <c r="AF245" s="443">
        <v>0</v>
      </c>
      <c r="AG245" s="443">
        <v>104360</v>
      </c>
      <c r="AH245" s="443">
        <v>37000</v>
      </c>
      <c r="AI245" s="443">
        <v>67360</v>
      </c>
      <c r="AJ245" s="483">
        <v>77850</v>
      </c>
      <c r="AK245" s="483">
        <v>0</v>
      </c>
      <c r="AL245" s="483">
        <v>0</v>
      </c>
      <c r="AM245" s="483">
        <v>24740</v>
      </c>
      <c r="AN245" s="443">
        <v>77850</v>
      </c>
      <c r="AO245" s="443">
        <v>24740</v>
      </c>
      <c r="AP245" s="443">
        <v>7769</v>
      </c>
      <c r="AQ245" s="443">
        <v>963</v>
      </c>
      <c r="AR245" s="443">
        <v>6806</v>
      </c>
      <c r="AS245" s="483">
        <v>7332</v>
      </c>
      <c r="AT245" s="483">
        <v>0</v>
      </c>
      <c r="AU245" s="483">
        <v>0</v>
      </c>
      <c r="AV245" s="483">
        <v>0</v>
      </c>
      <c r="AW245" s="443">
        <v>7332</v>
      </c>
      <c r="AX245" s="443">
        <v>0</v>
      </c>
      <c r="AY245" s="443">
        <v>0</v>
      </c>
      <c r="AZ245" s="504">
        <v>0</v>
      </c>
      <c r="BA245" s="504">
        <v>0</v>
      </c>
      <c r="BB245" s="444">
        <v>0</v>
      </c>
      <c r="BC245" s="517">
        <v>0</v>
      </c>
      <c r="BD245" s="540">
        <v>41784</v>
      </c>
      <c r="BE245" s="651">
        <v>52070</v>
      </c>
      <c r="BF245" s="651">
        <v>5376</v>
      </c>
      <c r="BG245" s="540">
        <v>1269</v>
      </c>
    </row>
    <row r="246" spans="1:59" ht="13.5" thickTop="1" x14ac:dyDescent="0.2">
      <c r="A246" s="609" t="s">
        <v>969</v>
      </c>
      <c r="B246" t="s">
        <v>926</v>
      </c>
      <c r="C246" t="s">
        <v>970</v>
      </c>
      <c r="D246" s="439">
        <v>3402</v>
      </c>
      <c r="E246" s="440">
        <v>28327</v>
      </c>
      <c r="F246" s="440">
        <v>0</v>
      </c>
      <c r="G246" s="440">
        <v>28327</v>
      </c>
      <c r="H246" s="440">
        <v>0</v>
      </c>
      <c r="I246" s="440">
        <v>39690</v>
      </c>
      <c r="J246" s="440">
        <v>39690</v>
      </c>
      <c r="K246" s="440">
        <v>0</v>
      </c>
      <c r="L246" s="440">
        <v>4830</v>
      </c>
      <c r="M246" s="482">
        <v>0</v>
      </c>
      <c r="N246" s="482">
        <v>0</v>
      </c>
      <c r="O246" s="440">
        <v>0</v>
      </c>
      <c r="P246" s="440">
        <v>0</v>
      </c>
      <c r="Q246" s="440">
        <v>4830</v>
      </c>
      <c r="R246" s="440">
        <v>4830</v>
      </c>
      <c r="S246" s="440">
        <v>0</v>
      </c>
      <c r="T246" s="440">
        <v>0</v>
      </c>
      <c r="U246" s="440">
        <v>1418</v>
      </c>
      <c r="V246" s="440">
        <v>1134</v>
      </c>
      <c r="W246" s="440">
        <v>284</v>
      </c>
      <c r="X246" s="440">
        <v>172</v>
      </c>
      <c r="Y246" s="482">
        <v>0</v>
      </c>
      <c r="Z246" s="482">
        <v>0</v>
      </c>
      <c r="AA246" s="440">
        <v>0</v>
      </c>
      <c r="AB246" s="440">
        <v>0</v>
      </c>
      <c r="AC246" s="440">
        <v>456</v>
      </c>
      <c r="AD246" s="440">
        <v>0</v>
      </c>
      <c r="AE246" s="440">
        <v>0</v>
      </c>
      <c r="AF246" s="440">
        <v>456</v>
      </c>
      <c r="AG246" s="440">
        <v>54710</v>
      </c>
      <c r="AH246" s="440">
        <v>30000</v>
      </c>
      <c r="AI246" s="440">
        <v>24710</v>
      </c>
      <c r="AJ246" s="482">
        <v>47460</v>
      </c>
      <c r="AK246" s="482">
        <v>0</v>
      </c>
      <c r="AL246" s="482">
        <v>5250</v>
      </c>
      <c r="AM246" s="482">
        <v>19670</v>
      </c>
      <c r="AN246" s="440">
        <v>47460</v>
      </c>
      <c r="AO246" s="440">
        <v>19670</v>
      </c>
      <c r="AP246" s="440">
        <v>3504</v>
      </c>
      <c r="AQ246" s="440">
        <v>2334</v>
      </c>
      <c r="AR246" s="440">
        <v>1170</v>
      </c>
      <c r="AS246" s="482">
        <v>1834</v>
      </c>
      <c r="AT246" s="482">
        <v>0</v>
      </c>
      <c r="AU246" s="482">
        <v>1944</v>
      </c>
      <c r="AV246" s="482">
        <v>2260</v>
      </c>
      <c r="AW246" s="440">
        <v>1834</v>
      </c>
      <c r="AX246" s="440">
        <v>2260</v>
      </c>
      <c r="AY246" s="440">
        <v>0</v>
      </c>
      <c r="AZ246" s="503">
        <v>0</v>
      </c>
      <c r="BA246" s="503">
        <v>0</v>
      </c>
      <c r="BB246" s="441">
        <v>0</v>
      </c>
      <c r="BC246" s="200">
        <v>0</v>
      </c>
      <c r="BD246" s="539">
        <v>35243</v>
      </c>
      <c r="BE246" s="650">
        <v>25075</v>
      </c>
      <c r="BF246" s="650">
        <v>2481</v>
      </c>
      <c r="BG246" s="539">
        <v>1029</v>
      </c>
    </row>
    <row r="247" spans="1:59" ht="13.5" thickTop="1" x14ac:dyDescent="0.2">
      <c r="A247" s="609" t="s">
        <v>971</v>
      </c>
      <c r="B247" t="s">
        <v>926</v>
      </c>
      <c r="C247" t="s">
        <v>972</v>
      </c>
      <c r="D247" s="442">
        <v>3441</v>
      </c>
      <c r="E247" s="443">
        <v>0</v>
      </c>
      <c r="F247" s="443">
        <v>0</v>
      </c>
      <c r="G247" s="443">
        <v>0</v>
      </c>
      <c r="H247" s="443">
        <v>0</v>
      </c>
      <c r="I247" s="443">
        <v>44800</v>
      </c>
      <c r="J247" s="443">
        <v>44800</v>
      </c>
      <c r="K247" s="443">
        <v>0</v>
      </c>
      <c r="L247" s="443">
        <v>4340</v>
      </c>
      <c r="M247" s="483">
        <v>0</v>
      </c>
      <c r="N247" s="483">
        <v>0</v>
      </c>
      <c r="O247" s="443">
        <v>0</v>
      </c>
      <c r="P247" s="443">
        <v>0</v>
      </c>
      <c r="Q247" s="443">
        <v>4340</v>
      </c>
      <c r="R247" s="443">
        <v>4340</v>
      </c>
      <c r="S247" s="443">
        <v>0</v>
      </c>
      <c r="T247" s="443">
        <v>0</v>
      </c>
      <c r="U247" s="443">
        <v>1600</v>
      </c>
      <c r="V247" s="443">
        <v>1448</v>
      </c>
      <c r="W247" s="443">
        <v>152</v>
      </c>
      <c r="X247" s="443">
        <v>155</v>
      </c>
      <c r="Y247" s="483">
        <v>0</v>
      </c>
      <c r="Z247" s="483">
        <v>0</v>
      </c>
      <c r="AA247" s="443">
        <v>0</v>
      </c>
      <c r="AB247" s="443">
        <v>0</v>
      </c>
      <c r="AC247" s="443">
        <v>0</v>
      </c>
      <c r="AD247" s="443">
        <v>0</v>
      </c>
      <c r="AE247" s="443">
        <v>0</v>
      </c>
      <c r="AF247" s="443">
        <v>0</v>
      </c>
      <c r="AG247" s="443">
        <v>36020</v>
      </c>
      <c r="AH247" s="443">
        <v>19750</v>
      </c>
      <c r="AI247" s="443">
        <v>16270</v>
      </c>
      <c r="AJ247" s="483">
        <v>32270</v>
      </c>
      <c r="AK247" s="483">
        <v>0</v>
      </c>
      <c r="AL247" s="483">
        <v>0</v>
      </c>
      <c r="AM247" s="483">
        <v>2890</v>
      </c>
      <c r="AN247" s="443">
        <v>32270</v>
      </c>
      <c r="AO247" s="443">
        <v>2890</v>
      </c>
      <c r="AP247" s="443">
        <v>2358</v>
      </c>
      <c r="AQ247" s="443">
        <v>288</v>
      </c>
      <c r="AR247" s="443">
        <v>2070</v>
      </c>
      <c r="AS247" s="483">
        <v>2596</v>
      </c>
      <c r="AT247" s="483">
        <v>0</v>
      </c>
      <c r="AU247" s="483">
        <v>0</v>
      </c>
      <c r="AV247" s="483">
        <v>0</v>
      </c>
      <c r="AW247" s="443">
        <v>1267</v>
      </c>
      <c r="AX247" s="443">
        <v>0</v>
      </c>
      <c r="AY247" s="443">
        <v>0</v>
      </c>
      <c r="AZ247" s="504">
        <v>0</v>
      </c>
      <c r="BA247" s="504">
        <v>0</v>
      </c>
      <c r="BB247" s="444">
        <v>0</v>
      </c>
      <c r="BC247" s="517">
        <v>0</v>
      </c>
      <c r="BD247" s="540">
        <v>30252</v>
      </c>
      <c r="BE247" s="651">
        <v>23275</v>
      </c>
      <c r="BF247" s="651">
        <v>2214</v>
      </c>
      <c r="BG247" s="540">
        <v>789</v>
      </c>
    </row>
    <row r="248" spans="1:59" ht="13.5" thickTop="1" x14ac:dyDescent="0.2">
      <c r="A248" s="609" t="s">
        <v>973</v>
      </c>
      <c r="B248" t="s">
        <v>926</v>
      </c>
      <c r="C248" t="s">
        <v>974</v>
      </c>
      <c r="D248" s="439">
        <v>3461</v>
      </c>
      <c r="E248" s="440">
        <v>20000</v>
      </c>
      <c r="F248" s="440">
        <v>0</v>
      </c>
      <c r="G248" s="440">
        <v>10000</v>
      </c>
      <c r="H248" s="440">
        <v>10000</v>
      </c>
      <c r="I248" s="440">
        <v>113750</v>
      </c>
      <c r="J248" s="440">
        <v>113750</v>
      </c>
      <c r="K248" s="440">
        <v>0</v>
      </c>
      <c r="L248" s="440">
        <v>4620</v>
      </c>
      <c r="M248" s="482">
        <v>0</v>
      </c>
      <c r="N248" s="482">
        <v>70</v>
      </c>
      <c r="O248" s="440">
        <v>0</v>
      </c>
      <c r="P248" s="440">
        <v>0</v>
      </c>
      <c r="Q248" s="440">
        <v>4690</v>
      </c>
      <c r="R248" s="440">
        <v>4620</v>
      </c>
      <c r="S248" s="440">
        <v>70</v>
      </c>
      <c r="T248" s="440">
        <v>0</v>
      </c>
      <c r="U248" s="440">
        <v>4063</v>
      </c>
      <c r="V248" s="440">
        <v>2446</v>
      </c>
      <c r="W248" s="440">
        <v>1617</v>
      </c>
      <c r="X248" s="440">
        <v>165</v>
      </c>
      <c r="Y248" s="482">
        <v>0</v>
      </c>
      <c r="Z248" s="482">
        <v>2</v>
      </c>
      <c r="AA248" s="440">
        <v>0</v>
      </c>
      <c r="AB248" s="440">
        <v>0</v>
      </c>
      <c r="AC248" s="440">
        <v>0</v>
      </c>
      <c r="AD248" s="440">
        <v>0</v>
      </c>
      <c r="AE248" s="440">
        <v>0</v>
      </c>
      <c r="AF248" s="440">
        <v>0</v>
      </c>
      <c r="AG248" s="440">
        <v>76210</v>
      </c>
      <c r="AH248" s="440">
        <v>53700</v>
      </c>
      <c r="AI248" s="440">
        <v>22510</v>
      </c>
      <c r="AJ248" s="482">
        <v>68260</v>
      </c>
      <c r="AK248" s="482">
        <v>0</v>
      </c>
      <c r="AL248" s="482">
        <v>0</v>
      </c>
      <c r="AM248" s="482">
        <v>28630</v>
      </c>
      <c r="AN248" s="440">
        <v>68260</v>
      </c>
      <c r="AO248" s="440">
        <v>28630</v>
      </c>
      <c r="AP248" s="440">
        <v>5191</v>
      </c>
      <c r="AQ248" s="440">
        <v>814</v>
      </c>
      <c r="AR248" s="440">
        <v>4377</v>
      </c>
      <c r="AS248" s="482">
        <v>5648</v>
      </c>
      <c r="AT248" s="482">
        <v>0</v>
      </c>
      <c r="AU248" s="482">
        <v>0</v>
      </c>
      <c r="AV248" s="482">
        <v>1392</v>
      </c>
      <c r="AW248" s="440">
        <v>2851</v>
      </c>
      <c r="AX248" s="440">
        <v>0</v>
      </c>
      <c r="AY248" s="440">
        <v>0</v>
      </c>
      <c r="AZ248" s="503">
        <v>0</v>
      </c>
      <c r="BA248" s="503">
        <v>0</v>
      </c>
      <c r="BB248" s="441">
        <v>0</v>
      </c>
      <c r="BC248" s="200">
        <v>0</v>
      </c>
      <c r="BD248" s="539">
        <v>48767</v>
      </c>
      <c r="BE248" s="650">
        <v>57140</v>
      </c>
      <c r="BF248" s="650">
        <v>5364</v>
      </c>
      <c r="BG248" s="539">
        <v>1269</v>
      </c>
    </row>
    <row r="249" spans="1:59" ht="13.5" thickTop="1" x14ac:dyDescent="0.2">
      <c r="A249" s="609" t="s">
        <v>975</v>
      </c>
      <c r="B249" t="s">
        <v>926</v>
      </c>
      <c r="C249" t="s">
        <v>976</v>
      </c>
      <c r="D249" s="442">
        <v>3482</v>
      </c>
      <c r="E249" s="443">
        <v>0</v>
      </c>
      <c r="F249" s="443">
        <v>0</v>
      </c>
      <c r="G249" s="443">
        <v>0</v>
      </c>
      <c r="H249" s="443">
        <v>0</v>
      </c>
      <c r="I249" s="443">
        <v>150360</v>
      </c>
      <c r="J249" s="443">
        <v>150360</v>
      </c>
      <c r="K249" s="443">
        <v>0</v>
      </c>
      <c r="L249" s="443">
        <v>0</v>
      </c>
      <c r="M249" s="483">
        <v>0</v>
      </c>
      <c r="N249" s="483">
        <v>70</v>
      </c>
      <c r="O249" s="443">
        <v>0</v>
      </c>
      <c r="P249" s="443">
        <v>0</v>
      </c>
      <c r="Q249" s="443">
        <v>70</v>
      </c>
      <c r="R249" s="443">
        <v>0</v>
      </c>
      <c r="S249" s="443">
        <v>70</v>
      </c>
      <c r="T249" s="443">
        <v>0</v>
      </c>
      <c r="U249" s="443">
        <v>5370</v>
      </c>
      <c r="V249" s="443">
        <v>2000</v>
      </c>
      <c r="W249" s="443">
        <v>3370</v>
      </c>
      <c r="X249" s="443">
        <v>0</v>
      </c>
      <c r="Y249" s="483">
        <v>0</v>
      </c>
      <c r="Z249" s="483">
        <v>3</v>
      </c>
      <c r="AA249" s="443">
        <v>0</v>
      </c>
      <c r="AB249" s="443">
        <v>0</v>
      </c>
      <c r="AC249" s="443">
        <v>0</v>
      </c>
      <c r="AD249" s="443">
        <v>0</v>
      </c>
      <c r="AE249" s="443">
        <v>0</v>
      </c>
      <c r="AF249" s="443">
        <v>0</v>
      </c>
      <c r="AG249" s="443">
        <v>101220</v>
      </c>
      <c r="AH249" s="443">
        <v>63550</v>
      </c>
      <c r="AI249" s="443">
        <v>37670</v>
      </c>
      <c r="AJ249" s="483">
        <v>102330</v>
      </c>
      <c r="AK249" s="483">
        <v>0</v>
      </c>
      <c r="AL249" s="483">
        <v>0</v>
      </c>
      <c r="AM249" s="483">
        <v>50610</v>
      </c>
      <c r="AN249" s="443">
        <v>102330</v>
      </c>
      <c r="AO249" s="443">
        <v>50050</v>
      </c>
      <c r="AP249" s="443">
        <v>6717</v>
      </c>
      <c r="AQ249" s="443">
        <v>470</v>
      </c>
      <c r="AR249" s="443">
        <v>6247</v>
      </c>
      <c r="AS249" s="483">
        <v>8177</v>
      </c>
      <c r="AT249" s="483">
        <v>0</v>
      </c>
      <c r="AU249" s="483">
        <v>0</v>
      </c>
      <c r="AV249" s="483">
        <v>2185</v>
      </c>
      <c r="AW249" s="443">
        <v>4549</v>
      </c>
      <c r="AX249" s="443">
        <v>0</v>
      </c>
      <c r="AY249" s="443">
        <v>0</v>
      </c>
      <c r="AZ249" s="504">
        <v>0</v>
      </c>
      <c r="BA249" s="504">
        <v>0</v>
      </c>
      <c r="BB249" s="444">
        <v>0</v>
      </c>
      <c r="BC249" s="517">
        <v>0</v>
      </c>
      <c r="BD249" s="540">
        <v>61282</v>
      </c>
      <c r="BE249" s="651">
        <v>72765</v>
      </c>
      <c r="BF249" s="651">
        <v>6820</v>
      </c>
      <c r="BG249" s="540">
        <v>1269</v>
      </c>
    </row>
    <row r="250" spans="1:59" ht="13.5" thickTop="1" x14ac:dyDescent="0.2">
      <c r="A250" s="609" t="s">
        <v>977</v>
      </c>
      <c r="B250" t="s">
        <v>926</v>
      </c>
      <c r="C250" t="s">
        <v>978</v>
      </c>
      <c r="D250" s="439">
        <v>3483</v>
      </c>
      <c r="E250" s="440">
        <v>0</v>
      </c>
      <c r="F250" s="440">
        <v>0</v>
      </c>
      <c r="G250" s="440">
        <v>0</v>
      </c>
      <c r="H250" s="440">
        <v>0</v>
      </c>
      <c r="I250" s="440">
        <v>111930</v>
      </c>
      <c r="J250" s="440">
        <v>111930</v>
      </c>
      <c r="K250" s="440">
        <v>0</v>
      </c>
      <c r="L250" s="440">
        <v>560</v>
      </c>
      <c r="M250" s="482">
        <v>0</v>
      </c>
      <c r="N250" s="482">
        <v>0</v>
      </c>
      <c r="O250" s="440">
        <v>0</v>
      </c>
      <c r="P250" s="440">
        <v>0</v>
      </c>
      <c r="Q250" s="440">
        <v>560</v>
      </c>
      <c r="R250" s="440">
        <v>560</v>
      </c>
      <c r="S250" s="440">
        <v>0</v>
      </c>
      <c r="T250" s="440">
        <v>0</v>
      </c>
      <c r="U250" s="440">
        <v>3998</v>
      </c>
      <c r="V250" s="440">
        <v>2286</v>
      </c>
      <c r="W250" s="440">
        <v>1712</v>
      </c>
      <c r="X250" s="440">
        <v>20</v>
      </c>
      <c r="Y250" s="482">
        <v>0</v>
      </c>
      <c r="Z250" s="482">
        <v>0</v>
      </c>
      <c r="AA250" s="440">
        <v>0</v>
      </c>
      <c r="AB250" s="440">
        <v>0</v>
      </c>
      <c r="AC250" s="440">
        <v>1732</v>
      </c>
      <c r="AD250" s="440">
        <v>0</v>
      </c>
      <c r="AE250" s="440">
        <v>0</v>
      </c>
      <c r="AF250" s="440">
        <v>1732</v>
      </c>
      <c r="AG250" s="440">
        <v>57910</v>
      </c>
      <c r="AH250" s="440">
        <v>33500</v>
      </c>
      <c r="AI250" s="440">
        <v>24410</v>
      </c>
      <c r="AJ250" s="482">
        <v>53800</v>
      </c>
      <c r="AK250" s="482">
        <v>0</v>
      </c>
      <c r="AL250" s="482">
        <v>0</v>
      </c>
      <c r="AM250" s="482">
        <v>23580</v>
      </c>
      <c r="AN250" s="440">
        <v>53800</v>
      </c>
      <c r="AO250" s="440">
        <v>23580</v>
      </c>
      <c r="AP250" s="440">
        <v>3781</v>
      </c>
      <c r="AQ250" s="440">
        <v>815</v>
      </c>
      <c r="AR250" s="440">
        <v>2966</v>
      </c>
      <c r="AS250" s="482">
        <v>3732</v>
      </c>
      <c r="AT250" s="482">
        <v>0</v>
      </c>
      <c r="AU250" s="482">
        <v>0</v>
      </c>
      <c r="AV250" s="482">
        <v>1169</v>
      </c>
      <c r="AW250" s="440">
        <v>3732</v>
      </c>
      <c r="AX250" s="440">
        <v>1169</v>
      </c>
      <c r="AY250" s="440">
        <v>0</v>
      </c>
      <c r="AZ250" s="503">
        <v>0</v>
      </c>
      <c r="BA250" s="503">
        <v>0</v>
      </c>
      <c r="BB250" s="441">
        <v>0</v>
      </c>
      <c r="BC250" s="200">
        <v>0</v>
      </c>
      <c r="BD250" s="539">
        <v>51540</v>
      </c>
      <c r="BE250" s="650">
        <v>49965</v>
      </c>
      <c r="BF250" s="650">
        <v>4581</v>
      </c>
      <c r="BG250" s="539">
        <v>1029</v>
      </c>
    </row>
    <row r="251" spans="1:59" ht="13.5" thickTop="1" x14ac:dyDescent="0.2">
      <c r="A251" s="609" t="s">
        <v>979</v>
      </c>
      <c r="B251" t="s">
        <v>926</v>
      </c>
      <c r="C251" t="s">
        <v>980</v>
      </c>
      <c r="D251" s="442">
        <v>3484</v>
      </c>
      <c r="E251" s="443">
        <v>0</v>
      </c>
      <c r="F251" s="443">
        <v>0</v>
      </c>
      <c r="G251" s="443">
        <v>0</v>
      </c>
      <c r="H251" s="443">
        <v>0</v>
      </c>
      <c r="I251" s="443">
        <v>22232</v>
      </c>
      <c r="J251" s="443">
        <v>22232</v>
      </c>
      <c r="K251" s="443">
        <v>0</v>
      </c>
      <c r="L251" s="443">
        <v>6748</v>
      </c>
      <c r="M251" s="483">
        <v>0</v>
      </c>
      <c r="N251" s="483">
        <v>0</v>
      </c>
      <c r="O251" s="443">
        <v>0</v>
      </c>
      <c r="P251" s="443">
        <v>0</v>
      </c>
      <c r="Q251" s="443">
        <v>6748</v>
      </c>
      <c r="R251" s="443">
        <v>6748</v>
      </c>
      <c r="S251" s="443">
        <v>0</v>
      </c>
      <c r="T251" s="443">
        <v>0</v>
      </c>
      <c r="U251" s="443">
        <v>794</v>
      </c>
      <c r="V251" s="443">
        <v>108</v>
      </c>
      <c r="W251" s="443">
        <v>686</v>
      </c>
      <c r="X251" s="443">
        <v>241</v>
      </c>
      <c r="Y251" s="483">
        <v>0</v>
      </c>
      <c r="Z251" s="483">
        <v>0</v>
      </c>
      <c r="AA251" s="443">
        <v>0</v>
      </c>
      <c r="AB251" s="443">
        <v>0</v>
      </c>
      <c r="AC251" s="443">
        <v>108</v>
      </c>
      <c r="AD251" s="443">
        <v>108</v>
      </c>
      <c r="AE251" s="443">
        <v>0</v>
      </c>
      <c r="AF251" s="443">
        <v>0</v>
      </c>
      <c r="AG251" s="443">
        <v>21070</v>
      </c>
      <c r="AH251" s="443">
        <v>14500</v>
      </c>
      <c r="AI251" s="443">
        <v>6570</v>
      </c>
      <c r="AJ251" s="483">
        <v>16630</v>
      </c>
      <c r="AK251" s="483">
        <v>0</v>
      </c>
      <c r="AL251" s="483">
        <v>0</v>
      </c>
      <c r="AM251" s="483">
        <v>14280</v>
      </c>
      <c r="AN251" s="443">
        <v>16000</v>
      </c>
      <c r="AO251" s="443">
        <v>14910</v>
      </c>
      <c r="AP251" s="443">
        <v>1436</v>
      </c>
      <c r="AQ251" s="443">
        <v>33</v>
      </c>
      <c r="AR251" s="443">
        <v>1403</v>
      </c>
      <c r="AS251" s="483">
        <v>1717</v>
      </c>
      <c r="AT251" s="483">
        <v>0</v>
      </c>
      <c r="AU251" s="483">
        <v>0</v>
      </c>
      <c r="AV251" s="483">
        <v>311</v>
      </c>
      <c r="AW251" s="443">
        <v>610</v>
      </c>
      <c r="AX251" s="443">
        <v>46</v>
      </c>
      <c r="AY251" s="443">
        <v>0</v>
      </c>
      <c r="AZ251" s="504">
        <v>0</v>
      </c>
      <c r="BA251" s="504">
        <v>0</v>
      </c>
      <c r="BB251" s="444">
        <v>0</v>
      </c>
      <c r="BC251" s="517">
        <v>0</v>
      </c>
      <c r="BD251" s="540">
        <v>21838</v>
      </c>
      <c r="BE251" s="651">
        <v>14475</v>
      </c>
      <c r="BF251" s="651">
        <v>1374</v>
      </c>
      <c r="BG251" s="540">
        <v>789</v>
      </c>
    </row>
    <row r="252" spans="1:59" ht="13.5" thickTop="1" x14ac:dyDescent="0.2">
      <c r="A252" s="609" t="s">
        <v>981</v>
      </c>
      <c r="B252" t="s">
        <v>926</v>
      </c>
      <c r="C252" t="s">
        <v>982</v>
      </c>
      <c r="D252" s="439">
        <v>3485</v>
      </c>
      <c r="E252" s="440">
        <v>0</v>
      </c>
      <c r="F252" s="440">
        <v>0</v>
      </c>
      <c r="G252" s="440">
        <v>0</v>
      </c>
      <c r="H252" s="440">
        <v>0</v>
      </c>
      <c r="I252" s="440">
        <v>26390</v>
      </c>
      <c r="J252" s="440">
        <v>26390</v>
      </c>
      <c r="K252" s="440">
        <v>0</v>
      </c>
      <c r="L252" s="440">
        <v>0</v>
      </c>
      <c r="M252" s="482">
        <v>0</v>
      </c>
      <c r="N252" s="482">
        <v>0</v>
      </c>
      <c r="O252" s="440">
        <v>0</v>
      </c>
      <c r="P252" s="440">
        <v>0</v>
      </c>
      <c r="Q252" s="440">
        <v>0</v>
      </c>
      <c r="R252" s="440">
        <v>0</v>
      </c>
      <c r="S252" s="440">
        <v>0</v>
      </c>
      <c r="T252" s="440">
        <v>0</v>
      </c>
      <c r="U252" s="440">
        <v>943</v>
      </c>
      <c r="V252" s="440">
        <v>378</v>
      </c>
      <c r="W252" s="440">
        <v>565</v>
      </c>
      <c r="X252" s="440">
        <v>0</v>
      </c>
      <c r="Y252" s="482">
        <v>0</v>
      </c>
      <c r="Z252" s="482">
        <v>0</v>
      </c>
      <c r="AA252" s="440">
        <v>0</v>
      </c>
      <c r="AB252" s="440">
        <v>0</v>
      </c>
      <c r="AC252" s="440">
        <v>0</v>
      </c>
      <c r="AD252" s="440">
        <v>0</v>
      </c>
      <c r="AE252" s="440">
        <v>0</v>
      </c>
      <c r="AF252" s="440">
        <v>0</v>
      </c>
      <c r="AG252" s="440">
        <v>17970</v>
      </c>
      <c r="AH252" s="440">
        <v>11250</v>
      </c>
      <c r="AI252" s="440">
        <v>6720</v>
      </c>
      <c r="AJ252" s="482">
        <v>11920</v>
      </c>
      <c r="AK252" s="482">
        <v>0</v>
      </c>
      <c r="AL252" s="482">
        <v>0</v>
      </c>
      <c r="AM252" s="482">
        <v>16380</v>
      </c>
      <c r="AN252" s="440">
        <v>11920</v>
      </c>
      <c r="AO252" s="440">
        <v>16380</v>
      </c>
      <c r="AP252" s="440">
        <v>1107</v>
      </c>
      <c r="AQ252" s="440">
        <v>110</v>
      </c>
      <c r="AR252" s="440">
        <v>997</v>
      </c>
      <c r="AS252" s="482">
        <v>1029</v>
      </c>
      <c r="AT252" s="482">
        <v>0</v>
      </c>
      <c r="AU252" s="482">
        <v>0</v>
      </c>
      <c r="AV252" s="482">
        <v>747</v>
      </c>
      <c r="AW252" s="440">
        <v>1029</v>
      </c>
      <c r="AX252" s="440">
        <v>0</v>
      </c>
      <c r="AY252" s="440">
        <v>0</v>
      </c>
      <c r="AZ252" s="503">
        <v>0</v>
      </c>
      <c r="BA252" s="503">
        <v>0</v>
      </c>
      <c r="BB252" s="441">
        <v>0</v>
      </c>
      <c r="BC252" s="200">
        <v>0</v>
      </c>
      <c r="BD252" s="539">
        <v>18999</v>
      </c>
      <c r="BE252" s="650">
        <v>12440</v>
      </c>
      <c r="BF252" s="650">
        <v>1161</v>
      </c>
      <c r="BG252" s="539">
        <v>789</v>
      </c>
    </row>
    <row r="253" spans="1:59" ht="13.5" thickTop="1" x14ac:dyDescent="0.2">
      <c r="A253" s="609" t="s">
        <v>983</v>
      </c>
      <c r="B253" t="s">
        <v>926</v>
      </c>
      <c r="C253" t="s">
        <v>984</v>
      </c>
      <c r="D253" s="442">
        <v>3501</v>
      </c>
      <c r="E253" s="443">
        <v>0</v>
      </c>
      <c r="F253" s="443">
        <v>0</v>
      </c>
      <c r="G253" s="443">
        <v>0</v>
      </c>
      <c r="H253" s="443">
        <v>0</v>
      </c>
      <c r="I253" s="443">
        <v>58688</v>
      </c>
      <c r="J253" s="443">
        <v>58688</v>
      </c>
      <c r="K253" s="443">
        <v>0</v>
      </c>
      <c r="L253" s="443">
        <v>17332</v>
      </c>
      <c r="M253" s="483">
        <v>0</v>
      </c>
      <c r="N253" s="483">
        <v>0</v>
      </c>
      <c r="O253" s="443">
        <v>0</v>
      </c>
      <c r="P253" s="443">
        <v>0</v>
      </c>
      <c r="Q253" s="443">
        <v>17332</v>
      </c>
      <c r="R253" s="443">
        <v>17332</v>
      </c>
      <c r="S253" s="443">
        <v>0</v>
      </c>
      <c r="T253" s="443">
        <v>0</v>
      </c>
      <c r="U253" s="443">
        <v>2096</v>
      </c>
      <c r="V253" s="443">
        <v>2096</v>
      </c>
      <c r="W253" s="443">
        <v>0</v>
      </c>
      <c r="X253" s="443">
        <v>619</v>
      </c>
      <c r="Y253" s="483">
        <v>0</v>
      </c>
      <c r="Z253" s="483">
        <v>0</v>
      </c>
      <c r="AA253" s="443">
        <v>0</v>
      </c>
      <c r="AB253" s="443">
        <v>0</v>
      </c>
      <c r="AC253" s="443">
        <v>0</v>
      </c>
      <c r="AD253" s="443">
        <v>0</v>
      </c>
      <c r="AE253" s="443">
        <v>0</v>
      </c>
      <c r="AF253" s="443">
        <v>0</v>
      </c>
      <c r="AG253" s="443">
        <v>59020</v>
      </c>
      <c r="AH253" s="443">
        <v>34500</v>
      </c>
      <c r="AI253" s="443">
        <v>24520</v>
      </c>
      <c r="AJ253" s="483">
        <v>53080</v>
      </c>
      <c r="AK253" s="483">
        <v>0</v>
      </c>
      <c r="AL253" s="483">
        <v>0</v>
      </c>
      <c r="AM253" s="483">
        <v>12530</v>
      </c>
      <c r="AN253" s="443">
        <v>53080</v>
      </c>
      <c r="AO253" s="443">
        <v>12530</v>
      </c>
      <c r="AP253" s="443">
        <v>3898</v>
      </c>
      <c r="AQ253" s="443">
        <v>892</v>
      </c>
      <c r="AR253" s="443">
        <v>3006</v>
      </c>
      <c r="AS253" s="483">
        <v>3824</v>
      </c>
      <c r="AT253" s="483">
        <v>0</v>
      </c>
      <c r="AU253" s="483">
        <v>0</v>
      </c>
      <c r="AV253" s="483">
        <v>327</v>
      </c>
      <c r="AW253" s="443">
        <v>1486</v>
      </c>
      <c r="AX253" s="443">
        <v>0</v>
      </c>
      <c r="AY253" s="443">
        <v>0</v>
      </c>
      <c r="AZ253" s="504">
        <v>0</v>
      </c>
      <c r="BA253" s="504">
        <v>0</v>
      </c>
      <c r="BB253" s="444">
        <v>0</v>
      </c>
      <c r="BC253" s="517">
        <v>0</v>
      </c>
      <c r="BD253" s="540">
        <v>40611</v>
      </c>
      <c r="BE253" s="651">
        <v>37175</v>
      </c>
      <c r="BF253" s="651">
        <v>3563</v>
      </c>
      <c r="BG253" s="540">
        <v>1029</v>
      </c>
    </row>
    <row r="254" spans="1:59" ht="13.5" thickTop="1" x14ac:dyDescent="0.2">
      <c r="A254" s="609" t="s">
        <v>985</v>
      </c>
      <c r="B254" t="s">
        <v>926</v>
      </c>
      <c r="C254" t="s">
        <v>986</v>
      </c>
      <c r="D254" s="439">
        <v>3503</v>
      </c>
      <c r="E254" s="440">
        <v>0</v>
      </c>
      <c r="F254" s="440">
        <v>0</v>
      </c>
      <c r="G254" s="440">
        <v>0</v>
      </c>
      <c r="H254" s="440">
        <v>0</v>
      </c>
      <c r="I254" s="440">
        <v>36890</v>
      </c>
      <c r="J254" s="440">
        <v>36890</v>
      </c>
      <c r="K254" s="440">
        <v>0</v>
      </c>
      <c r="L254" s="440">
        <v>560</v>
      </c>
      <c r="M254" s="482">
        <v>0</v>
      </c>
      <c r="N254" s="482">
        <v>350</v>
      </c>
      <c r="O254" s="440">
        <v>0</v>
      </c>
      <c r="P254" s="440">
        <v>0</v>
      </c>
      <c r="Q254" s="440">
        <v>910</v>
      </c>
      <c r="R254" s="440">
        <v>560</v>
      </c>
      <c r="S254" s="440">
        <v>350</v>
      </c>
      <c r="T254" s="440">
        <v>0</v>
      </c>
      <c r="U254" s="440">
        <v>1318</v>
      </c>
      <c r="V254" s="440">
        <v>1054</v>
      </c>
      <c r="W254" s="440">
        <v>264</v>
      </c>
      <c r="X254" s="440">
        <v>20</v>
      </c>
      <c r="Y254" s="482">
        <v>0</v>
      </c>
      <c r="Z254" s="482">
        <v>12</v>
      </c>
      <c r="AA254" s="440">
        <v>0</v>
      </c>
      <c r="AB254" s="440">
        <v>0</v>
      </c>
      <c r="AC254" s="440">
        <v>296</v>
      </c>
      <c r="AD254" s="440">
        <v>0</v>
      </c>
      <c r="AE254" s="440">
        <v>0</v>
      </c>
      <c r="AF254" s="440">
        <v>296</v>
      </c>
      <c r="AG254" s="440">
        <v>27300</v>
      </c>
      <c r="AH254" s="440">
        <v>18000</v>
      </c>
      <c r="AI254" s="440">
        <v>9300</v>
      </c>
      <c r="AJ254" s="482">
        <v>23560</v>
      </c>
      <c r="AK254" s="482">
        <v>0</v>
      </c>
      <c r="AL254" s="482">
        <v>0</v>
      </c>
      <c r="AM254" s="482">
        <v>10120</v>
      </c>
      <c r="AN254" s="440">
        <v>23560</v>
      </c>
      <c r="AO254" s="440">
        <v>10120</v>
      </c>
      <c r="AP254" s="440">
        <v>1836</v>
      </c>
      <c r="AQ254" s="440">
        <v>518</v>
      </c>
      <c r="AR254" s="440">
        <v>1318</v>
      </c>
      <c r="AS254" s="482">
        <v>1818</v>
      </c>
      <c r="AT254" s="482">
        <v>0</v>
      </c>
      <c r="AU254" s="482">
        <v>0</v>
      </c>
      <c r="AV254" s="482">
        <v>74</v>
      </c>
      <c r="AW254" s="440">
        <v>1818</v>
      </c>
      <c r="AX254" s="440">
        <v>74</v>
      </c>
      <c r="AY254" s="440">
        <v>0</v>
      </c>
      <c r="AZ254" s="503">
        <v>0</v>
      </c>
      <c r="BA254" s="503">
        <v>0</v>
      </c>
      <c r="BB254" s="441">
        <v>0</v>
      </c>
      <c r="BC254" s="200">
        <v>0</v>
      </c>
      <c r="BD254" s="539">
        <v>26773</v>
      </c>
      <c r="BE254" s="650">
        <v>18925</v>
      </c>
      <c r="BF254" s="650">
        <v>1795</v>
      </c>
      <c r="BG254" s="539">
        <v>789</v>
      </c>
    </row>
    <row r="255" spans="1:59" ht="13.5" thickTop="1" x14ac:dyDescent="0.2">
      <c r="A255" s="609" t="s">
        <v>987</v>
      </c>
      <c r="B255" t="s">
        <v>926</v>
      </c>
      <c r="C255" t="s">
        <v>988</v>
      </c>
      <c r="D255" s="442">
        <v>3506</v>
      </c>
      <c r="E255" s="443">
        <v>0</v>
      </c>
      <c r="F255" s="443">
        <v>0</v>
      </c>
      <c r="G255" s="443">
        <v>0</v>
      </c>
      <c r="H255" s="443">
        <v>0</v>
      </c>
      <c r="I255" s="443">
        <v>54110</v>
      </c>
      <c r="J255" s="443">
        <v>54110</v>
      </c>
      <c r="K255" s="443">
        <v>0</v>
      </c>
      <c r="L255" s="443">
        <v>1260</v>
      </c>
      <c r="M255" s="483">
        <v>0</v>
      </c>
      <c r="N255" s="483">
        <v>0</v>
      </c>
      <c r="O255" s="443">
        <v>3290</v>
      </c>
      <c r="P255" s="443">
        <v>0</v>
      </c>
      <c r="Q255" s="443">
        <v>4340</v>
      </c>
      <c r="R255" s="443">
        <v>1260</v>
      </c>
      <c r="S255" s="443">
        <v>0</v>
      </c>
      <c r="T255" s="443">
        <v>3080</v>
      </c>
      <c r="U255" s="443">
        <v>1933</v>
      </c>
      <c r="V255" s="443">
        <v>760</v>
      </c>
      <c r="W255" s="443">
        <v>1173</v>
      </c>
      <c r="X255" s="443">
        <v>45</v>
      </c>
      <c r="Y255" s="483">
        <v>0</v>
      </c>
      <c r="Z255" s="483">
        <v>0</v>
      </c>
      <c r="AA255" s="443">
        <v>117</v>
      </c>
      <c r="AB255" s="443">
        <v>0</v>
      </c>
      <c r="AC255" s="443">
        <v>0</v>
      </c>
      <c r="AD255" s="443">
        <v>0</v>
      </c>
      <c r="AE255" s="443">
        <v>0</v>
      </c>
      <c r="AF255" s="443">
        <v>0</v>
      </c>
      <c r="AG255" s="443">
        <v>38230</v>
      </c>
      <c r="AH255" s="443">
        <v>23000</v>
      </c>
      <c r="AI255" s="443">
        <v>15230</v>
      </c>
      <c r="AJ255" s="483">
        <v>37570</v>
      </c>
      <c r="AK255" s="483">
        <v>0</v>
      </c>
      <c r="AL255" s="483">
        <v>0</v>
      </c>
      <c r="AM255" s="483">
        <v>10680</v>
      </c>
      <c r="AN255" s="443">
        <v>37570</v>
      </c>
      <c r="AO255" s="443">
        <v>10680</v>
      </c>
      <c r="AP255" s="443">
        <v>2463</v>
      </c>
      <c r="AQ255" s="443">
        <v>838</v>
      </c>
      <c r="AR255" s="443">
        <v>1625</v>
      </c>
      <c r="AS255" s="483">
        <v>2267</v>
      </c>
      <c r="AT255" s="483">
        <v>0</v>
      </c>
      <c r="AU255" s="483">
        <v>0</v>
      </c>
      <c r="AV255" s="483">
        <v>333</v>
      </c>
      <c r="AW255" s="443">
        <v>2267</v>
      </c>
      <c r="AX255" s="443">
        <v>0</v>
      </c>
      <c r="AY255" s="443">
        <v>0</v>
      </c>
      <c r="AZ255" s="504">
        <v>0</v>
      </c>
      <c r="BA255" s="504">
        <v>0</v>
      </c>
      <c r="BB255" s="444">
        <v>0</v>
      </c>
      <c r="BC255" s="517">
        <v>0</v>
      </c>
      <c r="BD255" s="540">
        <v>32475</v>
      </c>
      <c r="BE255" s="651">
        <v>27430</v>
      </c>
      <c r="BF255" s="651">
        <v>2570</v>
      </c>
      <c r="BG255" s="540">
        <v>789</v>
      </c>
    </row>
    <row r="256" spans="1:59" ht="13.5" thickTop="1" x14ac:dyDescent="0.2">
      <c r="A256" s="609" t="s">
        <v>989</v>
      </c>
      <c r="B256" t="s">
        <v>926</v>
      </c>
      <c r="C256" t="s">
        <v>990</v>
      </c>
      <c r="D256" s="439">
        <v>3507</v>
      </c>
      <c r="E256" s="440">
        <v>0</v>
      </c>
      <c r="F256" s="440">
        <v>0</v>
      </c>
      <c r="G256" s="440">
        <v>0</v>
      </c>
      <c r="H256" s="440">
        <v>0</v>
      </c>
      <c r="I256" s="440">
        <v>148610</v>
      </c>
      <c r="J256" s="440">
        <v>148610</v>
      </c>
      <c r="K256" s="440">
        <v>0</v>
      </c>
      <c r="L256" s="440">
        <v>5110</v>
      </c>
      <c r="M256" s="482">
        <v>0</v>
      </c>
      <c r="N256" s="482">
        <v>0</v>
      </c>
      <c r="O256" s="440">
        <v>0</v>
      </c>
      <c r="P256" s="440">
        <v>0</v>
      </c>
      <c r="Q256" s="440">
        <v>5110</v>
      </c>
      <c r="R256" s="440">
        <v>5110</v>
      </c>
      <c r="S256" s="440">
        <v>0</v>
      </c>
      <c r="T256" s="440">
        <v>0</v>
      </c>
      <c r="U256" s="440">
        <v>5308</v>
      </c>
      <c r="V256" s="440">
        <v>3000</v>
      </c>
      <c r="W256" s="440">
        <v>2308</v>
      </c>
      <c r="X256" s="440">
        <v>182</v>
      </c>
      <c r="Y256" s="482">
        <v>0</v>
      </c>
      <c r="Z256" s="482">
        <v>0</v>
      </c>
      <c r="AA256" s="440">
        <v>0</v>
      </c>
      <c r="AB256" s="440">
        <v>0</v>
      </c>
      <c r="AC256" s="440">
        <v>2490</v>
      </c>
      <c r="AD256" s="440">
        <v>0</v>
      </c>
      <c r="AE256" s="440">
        <v>0</v>
      </c>
      <c r="AF256" s="440">
        <v>2490</v>
      </c>
      <c r="AG256" s="440">
        <v>103550</v>
      </c>
      <c r="AH256" s="440">
        <v>59000</v>
      </c>
      <c r="AI256" s="440">
        <v>44550</v>
      </c>
      <c r="AJ256" s="482">
        <v>103410</v>
      </c>
      <c r="AK256" s="482">
        <v>0</v>
      </c>
      <c r="AL256" s="482">
        <v>0</v>
      </c>
      <c r="AM256" s="482">
        <v>35750</v>
      </c>
      <c r="AN256" s="440">
        <v>103410</v>
      </c>
      <c r="AO256" s="440">
        <v>35750</v>
      </c>
      <c r="AP256" s="440">
        <v>7058</v>
      </c>
      <c r="AQ256" s="440">
        <v>1513</v>
      </c>
      <c r="AR256" s="440">
        <v>5545</v>
      </c>
      <c r="AS256" s="482">
        <v>7336</v>
      </c>
      <c r="AT256" s="482">
        <v>0</v>
      </c>
      <c r="AU256" s="482">
        <v>0</v>
      </c>
      <c r="AV256" s="482">
        <v>1113</v>
      </c>
      <c r="AW256" s="440">
        <v>3803</v>
      </c>
      <c r="AX256" s="440">
        <v>0</v>
      </c>
      <c r="AY256" s="440">
        <v>0</v>
      </c>
      <c r="AZ256" s="503">
        <v>0</v>
      </c>
      <c r="BA256" s="503">
        <v>0</v>
      </c>
      <c r="BB256" s="441">
        <v>0</v>
      </c>
      <c r="BC256" s="200">
        <v>0</v>
      </c>
      <c r="BD256" s="539">
        <v>64588</v>
      </c>
      <c r="BE256" s="650">
        <v>74505</v>
      </c>
      <c r="BF256" s="650">
        <v>7062</v>
      </c>
      <c r="BG256" s="539">
        <v>1269</v>
      </c>
    </row>
    <row r="257" spans="1:59" ht="13.5" thickTop="1" x14ac:dyDescent="0.2">
      <c r="A257" s="609" t="s">
        <v>991</v>
      </c>
      <c r="B257" t="s">
        <v>926</v>
      </c>
      <c r="C257" t="s">
        <v>992</v>
      </c>
      <c r="D257" s="442">
        <v>3524</v>
      </c>
      <c r="E257" s="443">
        <v>0</v>
      </c>
      <c r="F257" s="443">
        <v>0</v>
      </c>
      <c r="G257" s="443">
        <v>0</v>
      </c>
      <c r="H257" s="443">
        <v>0</v>
      </c>
      <c r="I257" s="443">
        <v>139860</v>
      </c>
      <c r="J257" s="443">
        <v>139860</v>
      </c>
      <c r="K257" s="443">
        <v>0</v>
      </c>
      <c r="L257" s="443">
        <v>5040</v>
      </c>
      <c r="M257" s="483">
        <v>0</v>
      </c>
      <c r="N257" s="483">
        <v>140</v>
      </c>
      <c r="O257" s="443">
        <v>0</v>
      </c>
      <c r="P257" s="443">
        <v>0</v>
      </c>
      <c r="Q257" s="443">
        <v>5180</v>
      </c>
      <c r="R257" s="443">
        <v>5040</v>
      </c>
      <c r="S257" s="443">
        <v>140</v>
      </c>
      <c r="T257" s="443">
        <v>0</v>
      </c>
      <c r="U257" s="443">
        <v>4995</v>
      </c>
      <c r="V257" s="443">
        <v>3996</v>
      </c>
      <c r="W257" s="443">
        <v>999</v>
      </c>
      <c r="X257" s="443">
        <v>180</v>
      </c>
      <c r="Y257" s="483">
        <v>0</v>
      </c>
      <c r="Z257" s="483">
        <v>5</v>
      </c>
      <c r="AA257" s="443">
        <v>0</v>
      </c>
      <c r="AB257" s="443">
        <v>0</v>
      </c>
      <c r="AC257" s="443">
        <v>1184</v>
      </c>
      <c r="AD257" s="443">
        <v>1179</v>
      </c>
      <c r="AE257" s="443">
        <v>5</v>
      </c>
      <c r="AF257" s="443">
        <v>0</v>
      </c>
      <c r="AG257" s="443">
        <v>82350</v>
      </c>
      <c r="AH257" s="443">
        <v>56650</v>
      </c>
      <c r="AI257" s="443">
        <v>25700</v>
      </c>
      <c r="AJ257" s="483">
        <v>70350</v>
      </c>
      <c r="AK257" s="483">
        <v>0</v>
      </c>
      <c r="AL257" s="483">
        <v>0</v>
      </c>
      <c r="AM257" s="483">
        <v>37330</v>
      </c>
      <c r="AN257" s="443">
        <v>70350</v>
      </c>
      <c r="AO257" s="443">
        <v>37330</v>
      </c>
      <c r="AP257" s="443">
        <v>5318</v>
      </c>
      <c r="AQ257" s="443">
        <v>2462</v>
      </c>
      <c r="AR257" s="443">
        <v>2856</v>
      </c>
      <c r="AS257" s="483">
        <v>4065</v>
      </c>
      <c r="AT257" s="483">
        <v>0</v>
      </c>
      <c r="AU257" s="483">
        <v>0</v>
      </c>
      <c r="AV257" s="483">
        <v>1872</v>
      </c>
      <c r="AW257" s="443">
        <v>1882</v>
      </c>
      <c r="AX257" s="443">
        <v>0</v>
      </c>
      <c r="AY257" s="443">
        <v>3300</v>
      </c>
      <c r="AZ257" s="504">
        <v>-3300</v>
      </c>
      <c r="BA257" s="504">
        <v>0</v>
      </c>
      <c r="BB257" s="444">
        <v>0</v>
      </c>
      <c r="BC257" s="517">
        <v>0</v>
      </c>
      <c r="BD257" s="540">
        <v>52066</v>
      </c>
      <c r="BE257" s="651">
        <v>64975</v>
      </c>
      <c r="BF257" s="651">
        <v>6035</v>
      </c>
      <c r="BG257" s="540">
        <v>1269</v>
      </c>
    </row>
    <row r="258" spans="1:59" ht="13.5" thickTop="1" x14ac:dyDescent="0.2">
      <c r="A258" s="609" t="s">
        <v>993</v>
      </c>
      <c r="B258" t="s">
        <v>994</v>
      </c>
      <c r="C258">
        <v>0</v>
      </c>
      <c r="D258" s="439">
        <v>4000</v>
      </c>
      <c r="E258" s="440">
        <v>500000</v>
      </c>
      <c r="F258" s="440">
        <v>0</v>
      </c>
      <c r="G258" s="440">
        <v>0</v>
      </c>
      <c r="H258" s="440">
        <v>500000</v>
      </c>
      <c r="I258" s="440">
        <v>0</v>
      </c>
      <c r="J258" s="440">
        <v>0</v>
      </c>
      <c r="K258" s="440">
        <v>0</v>
      </c>
      <c r="L258" s="440">
        <v>0</v>
      </c>
      <c r="M258" s="482">
        <v>0</v>
      </c>
      <c r="N258" s="482">
        <v>0</v>
      </c>
      <c r="O258" s="440">
        <v>0</v>
      </c>
      <c r="P258" s="440">
        <v>0</v>
      </c>
      <c r="Q258" s="440">
        <v>0</v>
      </c>
      <c r="R258" s="440">
        <v>0</v>
      </c>
      <c r="S258" s="440">
        <v>0</v>
      </c>
      <c r="T258" s="440">
        <v>0</v>
      </c>
      <c r="U258" s="440">
        <v>0</v>
      </c>
      <c r="V258" s="440">
        <v>0</v>
      </c>
      <c r="W258" s="440">
        <v>0</v>
      </c>
      <c r="X258" s="440">
        <v>0</v>
      </c>
      <c r="Y258" s="482">
        <v>0</v>
      </c>
      <c r="Z258" s="482">
        <v>0</v>
      </c>
      <c r="AA258" s="440">
        <v>0</v>
      </c>
      <c r="AB258" s="440">
        <v>0</v>
      </c>
      <c r="AC258" s="440">
        <v>0</v>
      </c>
      <c r="AD258" s="440">
        <v>0</v>
      </c>
      <c r="AE258" s="440">
        <v>0</v>
      </c>
      <c r="AF258" s="440">
        <v>0</v>
      </c>
      <c r="AG258" s="440">
        <v>0</v>
      </c>
      <c r="AH258" s="440">
        <v>0</v>
      </c>
      <c r="AI258" s="440">
        <v>0</v>
      </c>
      <c r="AJ258" s="482">
        <v>0</v>
      </c>
      <c r="AK258" s="482">
        <v>0</v>
      </c>
      <c r="AL258" s="482">
        <v>0</v>
      </c>
      <c r="AM258" s="482">
        <v>0</v>
      </c>
      <c r="AN258" s="440">
        <v>0</v>
      </c>
      <c r="AO258" s="440">
        <v>0</v>
      </c>
      <c r="AP258" s="440">
        <v>0</v>
      </c>
      <c r="AQ258" s="440">
        <v>0</v>
      </c>
      <c r="AR258" s="440">
        <v>0</v>
      </c>
      <c r="AS258" s="482">
        <v>0</v>
      </c>
      <c r="AT258" s="482">
        <v>0</v>
      </c>
      <c r="AU258" s="482">
        <v>0</v>
      </c>
      <c r="AV258" s="482">
        <v>0</v>
      </c>
      <c r="AW258" s="440">
        <v>0</v>
      </c>
      <c r="AX258" s="440">
        <v>0</v>
      </c>
      <c r="AY258" s="440">
        <v>0</v>
      </c>
      <c r="AZ258" s="503">
        <v>0</v>
      </c>
      <c r="BA258" s="503">
        <v>0</v>
      </c>
      <c r="BB258" s="441">
        <v>0</v>
      </c>
      <c r="BC258" s="200">
        <v>0</v>
      </c>
      <c r="BD258" s="539">
        <v>6346630</v>
      </c>
      <c r="BE258" s="539">
        <v>0</v>
      </c>
      <c r="BF258" s="539">
        <v>0</v>
      </c>
      <c r="BG258" s="539">
        <v>0</v>
      </c>
    </row>
    <row r="259" spans="1:59" ht="13.5" thickTop="1" x14ac:dyDescent="0.2">
      <c r="A259" s="609" t="s">
        <v>995</v>
      </c>
      <c r="B259" t="s">
        <v>994</v>
      </c>
      <c r="C259" t="s">
        <v>996</v>
      </c>
      <c r="D259" s="442">
        <v>4100</v>
      </c>
      <c r="E259" s="443">
        <v>1146614</v>
      </c>
      <c r="F259" s="443">
        <v>0</v>
      </c>
      <c r="G259" s="443">
        <v>0</v>
      </c>
      <c r="H259" s="443">
        <v>1146614</v>
      </c>
      <c r="I259" s="443">
        <v>7824110</v>
      </c>
      <c r="J259" s="443">
        <v>7824110</v>
      </c>
      <c r="K259" s="443">
        <v>0</v>
      </c>
      <c r="L259" s="443">
        <v>3150</v>
      </c>
      <c r="M259" s="483">
        <v>0</v>
      </c>
      <c r="N259" s="483">
        <v>221620</v>
      </c>
      <c r="O259" s="443">
        <v>0</v>
      </c>
      <c r="P259" s="443">
        <v>0</v>
      </c>
      <c r="Q259" s="443">
        <v>224770</v>
      </c>
      <c r="R259" s="443">
        <v>3150</v>
      </c>
      <c r="S259" s="443">
        <v>221620</v>
      </c>
      <c r="T259" s="443">
        <v>0</v>
      </c>
      <c r="U259" s="443">
        <v>279433</v>
      </c>
      <c r="V259" s="443">
        <v>213841</v>
      </c>
      <c r="W259" s="443">
        <v>65592</v>
      </c>
      <c r="X259" s="443">
        <v>112</v>
      </c>
      <c r="Y259" s="483">
        <v>0</v>
      </c>
      <c r="Z259" s="483">
        <v>7915</v>
      </c>
      <c r="AA259" s="443">
        <v>0</v>
      </c>
      <c r="AB259" s="443">
        <v>0</v>
      </c>
      <c r="AC259" s="443">
        <v>73619</v>
      </c>
      <c r="AD259" s="443">
        <v>65704</v>
      </c>
      <c r="AE259" s="443">
        <v>7915</v>
      </c>
      <c r="AF259" s="443">
        <v>0</v>
      </c>
      <c r="AG259" s="443">
        <v>6440810</v>
      </c>
      <c r="AH259" s="443">
        <v>2700000</v>
      </c>
      <c r="AI259" s="443">
        <v>3740810</v>
      </c>
      <c r="AJ259" s="483">
        <v>7282470</v>
      </c>
      <c r="AK259" s="483">
        <v>0</v>
      </c>
      <c r="AL259" s="483">
        <v>0</v>
      </c>
      <c r="AM259" s="483">
        <v>657660</v>
      </c>
      <c r="AN259" s="443">
        <v>7282470</v>
      </c>
      <c r="AO259" s="443">
        <v>657660</v>
      </c>
      <c r="AP259" s="443">
        <v>548176</v>
      </c>
      <c r="AQ259" s="443">
        <v>145861</v>
      </c>
      <c r="AR259" s="443">
        <v>402315</v>
      </c>
      <c r="AS259" s="483">
        <v>451753</v>
      </c>
      <c r="AT259" s="483">
        <v>0</v>
      </c>
      <c r="AU259" s="483">
        <v>0</v>
      </c>
      <c r="AV259" s="483">
        <v>2458</v>
      </c>
      <c r="AW259" s="443">
        <v>451753</v>
      </c>
      <c r="AX259" s="443">
        <v>2458</v>
      </c>
      <c r="AY259" s="443">
        <v>14300</v>
      </c>
      <c r="AZ259" s="504">
        <v>0</v>
      </c>
      <c r="BA259" s="504">
        <v>0</v>
      </c>
      <c r="BB259" s="444">
        <v>14300</v>
      </c>
      <c r="BC259" s="517">
        <v>0</v>
      </c>
      <c r="BD259" s="540">
        <v>1901546</v>
      </c>
      <c r="BE259" s="651">
        <v>4513000</v>
      </c>
      <c r="BF259" s="651">
        <v>454904</v>
      </c>
      <c r="BG259" s="540">
        <v>32330</v>
      </c>
    </row>
    <row r="260" spans="1:59" ht="13.5" thickTop="1" x14ac:dyDescent="0.2">
      <c r="A260" s="609" t="s">
        <v>997</v>
      </c>
      <c r="B260" t="s">
        <v>994</v>
      </c>
      <c r="C260" t="s">
        <v>998</v>
      </c>
      <c r="D260" s="439">
        <v>4202</v>
      </c>
      <c r="E260" s="440">
        <v>129200</v>
      </c>
      <c r="F260" s="440">
        <v>0</v>
      </c>
      <c r="G260" s="440">
        <v>129200</v>
      </c>
      <c r="H260" s="440">
        <v>0</v>
      </c>
      <c r="I260" s="440">
        <v>1202600</v>
      </c>
      <c r="J260" s="440">
        <v>1202600</v>
      </c>
      <c r="K260" s="440">
        <v>0</v>
      </c>
      <c r="L260" s="440">
        <v>14000</v>
      </c>
      <c r="M260" s="482">
        <v>0</v>
      </c>
      <c r="N260" s="482">
        <v>28700</v>
      </c>
      <c r="O260" s="440">
        <v>70</v>
      </c>
      <c r="P260" s="440">
        <v>0</v>
      </c>
      <c r="Q260" s="440">
        <v>42770</v>
      </c>
      <c r="R260" s="440">
        <v>14000</v>
      </c>
      <c r="S260" s="440">
        <v>28700</v>
      </c>
      <c r="T260" s="440">
        <v>70</v>
      </c>
      <c r="U260" s="440">
        <v>42950</v>
      </c>
      <c r="V260" s="440">
        <v>38309</v>
      </c>
      <c r="W260" s="440">
        <v>4641</v>
      </c>
      <c r="X260" s="440">
        <v>500</v>
      </c>
      <c r="Y260" s="482">
        <v>0</v>
      </c>
      <c r="Z260" s="482">
        <v>1025</v>
      </c>
      <c r="AA260" s="440">
        <v>3</v>
      </c>
      <c r="AB260" s="440">
        <v>0</v>
      </c>
      <c r="AC260" s="440">
        <v>6169</v>
      </c>
      <c r="AD260" s="440">
        <v>0</v>
      </c>
      <c r="AE260" s="440">
        <v>0</v>
      </c>
      <c r="AF260" s="440">
        <v>6169</v>
      </c>
      <c r="AG260" s="440">
        <v>832500</v>
      </c>
      <c r="AH260" s="440">
        <v>832500</v>
      </c>
      <c r="AI260" s="440">
        <v>0</v>
      </c>
      <c r="AJ260" s="482">
        <v>439340</v>
      </c>
      <c r="AK260" s="482">
        <v>0</v>
      </c>
      <c r="AL260" s="482">
        <v>0</v>
      </c>
      <c r="AM260" s="482">
        <v>0</v>
      </c>
      <c r="AN260" s="440">
        <v>439340</v>
      </c>
      <c r="AO260" s="440">
        <v>0</v>
      </c>
      <c r="AP260" s="440">
        <v>65479</v>
      </c>
      <c r="AQ260" s="440">
        <v>65479</v>
      </c>
      <c r="AR260" s="440">
        <v>0</v>
      </c>
      <c r="AS260" s="482">
        <v>6924</v>
      </c>
      <c r="AT260" s="482">
        <v>0</v>
      </c>
      <c r="AU260" s="482">
        <v>0</v>
      </c>
      <c r="AV260" s="482">
        <v>0</v>
      </c>
      <c r="AW260" s="440">
        <v>0</v>
      </c>
      <c r="AX260" s="440">
        <v>0</v>
      </c>
      <c r="AY260" s="440">
        <v>0</v>
      </c>
      <c r="AZ260" s="503">
        <v>0</v>
      </c>
      <c r="BA260" s="503">
        <v>0</v>
      </c>
      <c r="BB260" s="441">
        <v>0</v>
      </c>
      <c r="BC260" s="200">
        <v>0</v>
      </c>
      <c r="BD260" s="539">
        <v>406703</v>
      </c>
      <c r="BE260" s="650">
        <v>613175</v>
      </c>
      <c r="BF260" s="650">
        <v>60131</v>
      </c>
      <c r="BG260" s="539">
        <v>5589</v>
      </c>
    </row>
    <row r="261" spans="1:59" ht="13.5" thickTop="1" x14ac:dyDescent="0.2">
      <c r="A261" s="609" t="s">
        <v>999</v>
      </c>
      <c r="B261" t="s">
        <v>994</v>
      </c>
      <c r="C261" t="s">
        <v>1000</v>
      </c>
      <c r="D261" s="442">
        <v>4203</v>
      </c>
      <c r="E261" s="443">
        <v>11717</v>
      </c>
      <c r="F261" s="443">
        <v>0</v>
      </c>
      <c r="G261" s="443">
        <v>0</v>
      </c>
      <c r="H261" s="443">
        <v>11717</v>
      </c>
      <c r="I261" s="443">
        <v>415450</v>
      </c>
      <c r="J261" s="443">
        <v>415450</v>
      </c>
      <c r="K261" s="443">
        <v>0</v>
      </c>
      <c r="L261" s="443">
        <v>19390</v>
      </c>
      <c r="M261" s="483">
        <v>0</v>
      </c>
      <c r="N261" s="483">
        <v>70</v>
      </c>
      <c r="O261" s="443">
        <v>0</v>
      </c>
      <c r="P261" s="443">
        <v>0</v>
      </c>
      <c r="Q261" s="443">
        <v>19460</v>
      </c>
      <c r="R261" s="443">
        <v>19390</v>
      </c>
      <c r="S261" s="443">
        <v>70</v>
      </c>
      <c r="T261" s="443">
        <v>0</v>
      </c>
      <c r="U261" s="443">
        <v>14838</v>
      </c>
      <c r="V261" s="443">
        <v>14838</v>
      </c>
      <c r="W261" s="443">
        <v>0</v>
      </c>
      <c r="X261" s="443">
        <v>692</v>
      </c>
      <c r="Y261" s="483">
        <v>0</v>
      </c>
      <c r="Z261" s="483">
        <v>3</v>
      </c>
      <c r="AA261" s="443">
        <v>0</v>
      </c>
      <c r="AB261" s="443">
        <v>0</v>
      </c>
      <c r="AC261" s="443">
        <v>695</v>
      </c>
      <c r="AD261" s="443">
        <v>0</v>
      </c>
      <c r="AE261" s="443">
        <v>0</v>
      </c>
      <c r="AF261" s="443">
        <v>695</v>
      </c>
      <c r="AG261" s="443">
        <v>326620</v>
      </c>
      <c r="AH261" s="443">
        <v>236500</v>
      </c>
      <c r="AI261" s="443">
        <v>90120</v>
      </c>
      <c r="AJ261" s="483">
        <v>277280</v>
      </c>
      <c r="AK261" s="483">
        <v>0</v>
      </c>
      <c r="AL261" s="483">
        <v>0</v>
      </c>
      <c r="AM261" s="483">
        <v>55270</v>
      </c>
      <c r="AN261" s="443">
        <v>277280</v>
      </c>
      <c r="AO261" s="443">
        <v>55270</v>
      </c>
      <c r="AP261" s="443">
        <v>25679</v>
      </c>
      <c r="AQ261" s="443">
        <v>13563</v>
      </c>
      <c r="AR261" s="443">
        <v>12116</v>
      </c>
      <c r="AS261" s="483">
        <v>16273</v>
      </c>
      <c r="AT261" s="483">
        <v>0</v>
      </c>
      <c r="AU261" s="483">
        <v>0</v>
      </c>
      <c r="AV261" s="483">
        <v>0</v>
      </c>
      <c r="AW261" s="443">
        <v>12116</v>
      </c>
      <c r="AX261" s="443">
        <v>4157</v>
      </c>
      <c r="AY261" s="443">
        <v>0</v>
      </c>
      <c r="AZ261" s="504">
        <v>0</v>
      </c>
      <c r="BA261" s="504">
        <v>0</v>
      </c>
      <c r="BB261" s="444">
        <v>0</v>
      </c>
      <c r="BC261" s="517">
        <v>0</v>
      </c>
      <c r="BD261" s="540">
        <v>161837</v>
      </c>
      <c r="BE261" s="651">
        <v>230400</v>
      </c>
      <c r="BF261" s="651">
        <v>22619</v>
      </c>
      <c r="BG261" s="540">
        <v>2469</v>
      </c>
    </row>
    <row r="262" spans="1:59" ht="13.5" thickTop="1" x14ac:dyDescent="0.2">
      <c r="A262" s="609" t="s">
        <v>1001</v>
      </c>
      <c r="B262" t="s">
        <v>994</v>
      </c>
      <c r="C262" t="s">
        <v>1002</v>
      </c>
      <c r="D262" s="439">
        <v>4205</v>
      </c>
      <c r="E262" s="440">
        <v>0</v>
      </c>
      <c r="F262" s="440">
        <v>0</v>
      </c>
      <c r="G262" s="440">
        <v>0</v>
      </c>
      <c r="H262" s="440">
        <v>0</v>
      </c>
      <c r="I262" s="440">
        <v>470260</v>
      </c>
      <c r="J262" s="440">
        <v>470260</v>
      </c>
      <c r="K262" s="440">
        <v>0</v>
      </c>
      <c r="L262" s="440">
        <v>32340</v>
      </c>
      <c r="M262" s="482">
        <v>0</v>
      </c>
      <c r="N262" s="482">
        <v>0</v>
      </c>
      <c r="O262" s="440">
        <v>0</v>
      </c>
      <c r="P262" s="440">
        <v>0</v>
      </c>
      <c r="Q262" s="440">
        <v>32340</v>
      </c>
      <c r="R262" s="440">
        <v>32340</v>
      </c>
      <c r="S262" s="440">
        <v>0</v>
      </c>
      <c r="T262" s="440">
        <v>0</v>
      </c>
      <c r="U262" s="440">
        <v>16795</v>
      </c>
      <c r="V262" s="440">
        <v>9427</v>
      </c>
      <c r="W262" s="440">
        <v>7368</v>
      </c>
      <c r="X262" s="440">
        <v>1155</v>
      </c>
      <c r="Y262" s="482">
        <v>0</v>
      </c>
      <c r="Z262" s="482">
        <v>0</v>
      </c>
      <c r="AA262" s="440">
        <v>0</v>
      </c>
      <c r="AB262" s="440">
        <v>0</v>
      </c>
      <c r="AC262" s="440">
        <v>8523</v>
      </c>
      <c r="AD262" s="440">
        <v>0</v>
      </c>
      <c r="AE262" s="440">
        <v>0</v>
      </c>
      <c r="AF262" s="440">
        <v>8523</v>
      </c>
      <c r="AG262" s="440">
        <v>410910</v>
      </c>
      <c r="AH262" s="440">
        <v>231000</v>
      </c>
      <c r="AI262" s="440">
        <v>179910</v>
      </c>
      <c r="AJ262" s="482">
        <v>412330</v>
      </c>
      <c r="AK262" s="482">
        <v>0</v>
      </c>
      <c r="AL262" s="482">
        <v>0</v>
      </c>
      <c r="AM262" s="482">
        <v>104620</v>
      </c>
      <c r="AN262" s="440">
        <v>412330</v>
      </c>
      <c r="AO262" s="440">
        <v>104620</v>
      </c>
      <c r="AP262" s="440">
        <v>29204</v>
      </c>
      <c r="AQ262" s="440">
        <v>20878</v>
      </c>
      <c r="AR262" s="440">
        <v>8326</v>
      </c>
      <c r="AS262" s="482">
        <v>14688</v>
      </c>
      <c r="AT262" s="482">
        <v>0</v>
      </c>
      <c r="AU262" s="482">
        <v>0</v>
      </c>
      <c r="AV262" s="482">
        <v>3976</v>
      </c>
      <c r="AW262" s="440">
        <v>14688</v>
      </c>
      <c r="AX262" s="440">
        <v>3976</v>
      </c>
      <c r="AY262" s="440">
        <v>0</v>
      </c>
      <c r="AZ262" s="503">
        <v>0</v>
      </c>
      <c r="BA262" s="503">
        <v>0</v>
      </c>
      <c r="BB262" s="441">
        <v>0</v>
      </c>
      <c r="BC262" s="200">
        <v>0</v>
      </c>
      <c r="BD262" s="539">
        <v>208686</v>
      </c>
      <c r="BE262" s="650">
        <v>260860</v>
      </c>
      <c r="BF262" s="650">
        <v>25434</v>
      </c>
      <c r="BG262" s="539">
        <v>2709</v>
      </c>
    </row>
    <row r="263" spans="1:59" ht="13.5" thickTop="1" x14ac:dyDescent="0.2">
      <c r="A263" s="609" t="s">
        <v>1003</v>
      </c>
      <c r="B263" t="s">
        <v>994</v>
      </c>
      <c r="C263" t="s">
        <v>1004</v>
      </c>
      <c r="D263" s="442">
        <v>4206</v>
      </c>
      <c r="E263" s="443">
        <v>16915</v>
      </c>
      <c r="F263" s="443">
        <v>0</v>
      </c>
      <c r="G263" s="443">
        <v>16915</v>
      </c>
      <c r="H263" s="443">
        <v>0</v>
      </c>
      <c r="I263" s="443">
        <v>262010</v>
      </c>
      <c r="J263" s="443">
        <v>262010</v>
      </c>
      <c r="K263" s="443">
        <v>0</v>
      </c>
      <c r="L263" s="443">
        <v>3500</v>
      </c>
      <c r="M263" s="483">
        <v>0</v>
      </c>
      <c r="N263" s="483">
        <v>0</v>
      </c>
      <c r="O263" s="443">
        <v>0</v>
      </c>
      <c r="P263" s="443">
        <v>0</v>
      </c>
      <c r="Q263" s="443">
        <v>3500</v>
      </c>
      <c r="R263" s="443">
        <v>3500</v>
      </c>
      <c r="S263" s="443">
        <v>0</v>
      </c>
      <c r="T263" s="443">
        <v>0</v>
      </c>
      <c r="U263" s="443">
        <v>9358</v>
      </c>
      <c r="V263" s="443">
        <v>9358</v>
      </c>
      <c r="W263" s="443">
        <v>0</v>
      </c>
      <c r="X263" s="443">
        <v>125</v>
      </c>
      <c r="Y263" s="483">
        <v>0</v>
      </c>
      <c r="Z263" s="483">
        <v>0</v>
      </c>
      <c r="AA263" s="443">
        <v>0</v>
      </c>
      <c r="AB263" s="443">
        <v>0</v>
      </c>
      <c r="AC263" s="443">
        <v>125</v>
      </c>
      <c r="AD263" s="443">
        <v>0</v>
      </c>
      <c r="AE263" s="443">
        <v>0</v>
      </c>
      <c r="AF263" s="443">
        <v>125</v>
      </c>
      <c r="AG263" s="443">
        <v>195380</v>
      </c>
      <c r="AH263" s="443">
        <v>105000</v>
      </c>
      <c r="AI263" s="443">
        <v>90380</v>
      </c>
      <c r="AJ263" s="483">
        <v>184050</v>
      </c>
      <c r="AK263" s="483">
        <v>0</v>
      </c>
      <c r="AL263" s="483">
        <v>0</v>
      </c>
      <c r="AM263" s="483">
        <v>74930</v>
      </c>
      <c r="AN263" s="443">
        <v>184050</v>
      </c>
      <c r="AO263" s="443">
        <v>74930</v>
      </c>
      <c r="AP263" s="443">
        <v>15425</v>
      </c>
      <c r="AQ263" s="443">
        <v>12483</v>
      </c>
      <c r="AR263" s="443">
        <v>2942</v>
      </c>
      <c r="AS263" s="483">
        <v>4796</v>
      </c>
      <c r="AT263" s="483">
        <v>0</v>
      </c>
      <c r="AU263" s="483">
        <v>0</v>
      </c>
      <c r="AV263" s="483">
        <v>3040</v>
      </c>
      <c r="AW263" s="443">
        <v>4796</v>
      </c>
      <c r="AX263" s="443">
        <v>3040</v>
      </c>
      <c r="AY263" s="443">
        <v>0</v>
      </c>
      <c r="AZ263" s="504">
        <v>0</v>
      </c>
      <c r="BA263" s="504">
        <v>0</v>
      </c>
      <c r="BB263" s="444">
        <v>0</v>
      </c>
      <c r="BC263" s="517">
        <v>0</v>
      </c>
      <c r="BD263" s="540">
        <v>97467</v>
      </c>
      <c r="BE263" s="651">
        <v>140310</v>
      </c>
      <c r="BF263" s="651">
        <v>13728</v>
      </c>
      <c r="BG263" s="540">
        <v>1989</v>
      </c>
    </row>
    <row r="264" spans="1:59" ht="13.5" thickTop="1" x14ac:dyDescent="0.2">
      <c r="A264" s="609" t="s">
        <v>1005</v>
      </c>
      <c r="B264" t="s">
        <v>994</v>
      </c>
      <c r="C264" t="s">
        <v>1006</v>
      </c>
      <c r="D264" s="439">
        <v>4207</v>
      </c>
      <c r="E264" s="440">
        <v>0</v>
      </c>
      <c r="F264" s="440">
        <v>0</v>
      </c>
      <c r="G264" s="440">
        <v>0</v>
      </c>
      <c r="H264" s="440">
        <v>0</v>
      </c>
      <c r="I264" s="440">
        <v>338870</v>
      </c>
      <c r="J264" s="440">
        <v>338870</v>
      </c>
      <c r="K264" s="440">
        <v>0</v>
      </c>
      <c r="L264" s="440">
        <v>26390</v>
      </c>
      <c r="M264" s="482">
        <v>0</v>
      </c>
      <c r="N264" s="482">
        <v>0</v>
      </c>
      <c r="O264" s="440">
        <v>0</v>
      </c>
      <c r="P264" s="440">
        <v>0</v>
      </c>
      <c r="Q264" s="440">
        <v>26390</v>
      </c>
      <c r="R264" s="440">
        <v>26390</v>
      </c>
      <c r="S264" s="440">
        <v>0</v>
      </c>
      <c r="T264" s="440">
        <v>0</v>
      </c>
      <c r="U264" s="440">
        <v>12103</v>
      </c>
      <c r="V264" s="440">
        <v>9372</v>
      </c>
      <c r="W264" s="440">
        <v>2731</v>
      </c>
      <c r="X264" s="440">
        <v>942</v>
      </c>
      <c r="Y264" s="482">
        <v>0</v>
      </c>
      <c r="Z264" s="482">
        <v>0</v>
      </c>
      <c r="AA264" s="440">
        <v>0</v>
      </c>
      <c r="AB264" s="440">
        <v>0</v>
      </c>
      <c r="AC264" s="440">
        <v>0</v>
      </c>
      <c r="AD264" s="440">
        <v>0</v>
      </c>
      <c r="AE264" s="440">
        <v>0</v>
      </c>
      <c r="AF264" s="440">
        <v>0</v>
      </c>
      <c r="AG264" s="440">
        <v>452560</v>
      </c>
      <c r="AH264" s="440">
        <v>150000</v>
      </c>
      <c r="AI264" s="440">
        <v>302560</v>
      </c>
      <c r="AJ264" s="482">
        <v>514720</v>
      </c>
      <c r="AK264" s="482">
        <v>0</v>
      </c>
      <c r="AL264" s="482">
        <v>0</v>
      </c>
      <c r="AM264" s="482">
        <v>144870</v>
      </c>
      <c r="AN264" s="440">
        <v>514720</v>
      </c>
      <c r="AO264" s="440">
        <v>144870</v>
      </c>
      <c r="AP264" s="440">
        <v>39046</v>
      </c>
      <c r="AQ264" s="440">
        <v>6987</v>
      </c>
      <c r="AR264" s="440">
        <v>32059</v>
      </c>
      <c r="AS264" s="482">
        <v>33210</v>
      </c>
      <c r="AT264" s="482">
        <v>0</v>
      </c>
      <c r="AU264" s="482">
        <v>0</v>
      </c>
      <c r="AV264" s="482">
        <v>4654</v>
      </c>
      <c r="AW264" s="440">
        <v>32059</v>
      </c>
      <c r="AX264" s="440">
        <v>4291</v>
      </c>
      <c r="AY264" s="440">
        <v>3300</v>
      </c>
      <c r="AZ264" s="503">
        <v>-3300</v>
      </c>
      <c r="BA264" s="503">
        <v>0</v>
      </c>
      <c r="BB264" s="441">
        <v>0</v>
      </c>
      <c r="BC264" s="200">
        <v>0</v>
      </c>
      <c r="BD264" s="539">
        <v>169009</v>
      </c>
      <c r="BE264" s="650">
        <v>250035</v>
      </c>
      <c r="BF264" s="650">
        <v>26501</v>
      </c>
      <c r="BG264" s="539">
        <v>3189</v>
      </c>
    </row>
    <row r="265" spans="1:59" ht="13.5" thickTop="1" x14ac:dyDescent="0.2">
      <c r="A265" s="609" t="s">
        <v>1007</v>
      </c>
      <c r="B265" t="s">
        <v>994</v>
      </c>
      <c r="C265" t="s">
        <v>1008</v>
      </c>
      <c r="D265" s="442">
        <v>4208</v>
      </c>
      <c r="E265" s="443">
        <v>0</v>
      </c>
      <c r="F265" s="443">
        <v>0</v>
      </c>
      <c r="G265" s="443">
        <v>0</v>
      </c>
      <c r="H265" s="443">
        <v>0</v>
      </c>
      <c r="I265" s="443">
        <v>197750</v>
      </c>
      <c r="J265" s="443">
        <v>197750</v>
      </c>
      <c r="K265" s="443">
        <v>0</v>
      </c>
      <c r="L265" s="443">
        <v>0</v>
      </c>
      <c r="M265" s="483">
        <v>0</v>
      </c>
      <c r="N265" s="483">
        <v>0</v>
      </c>
      <c r="O265" s="443">
        <v>0</v>
      </c>
      <c r="P265" s="443">
        <v>0</v>
      </c>
      <c r="Q265" s="443">
        <v>0</v>
      </c>
      <c r="R265" s="443">
        <v>0</v>
      </c>
      <c r="S265" s="443">
        <v>0</v>
      </c>
      <c r="T265" s="443">
        <v>0</v>
      </c>
      <c r="U265" s="443">
        <v>7063</v>
      </c>
      <c r="V265" s="443">
        <v>1568</v>
      </c>
      <c r="W265" s="443">
        <v>5495</v>
      </c>
      <c r="X265" s="443">
        <v>0</v>
      </c>
      <c r="Y265" s="483">
        <v>0</v>
      </c>
      <c r="Z265" s="483">
        <v>0</v>
      </c>
      <c r="AA265" s="443">
        <v>0</v>
      </c>
      <c r="AB265" s="443">
        <v>0</v>
      </c>
      <c r="AC265" s="443">
        <v>5495</v>
      </c>
      <c r="AD265" s="443">
        <v>0</v>
      </c>
      <c r="AE265" s="443">
        <v>0</v>
      </c>
      <c r="AF265" s="443">
        <v>5495</v>
      </c>
      <c r="AG265" s="443">
        <v>171760</v>
      </c>
      <c r="AH265" s="443">
        <v>79680</v>
      </c>
      <c r="AI265" s="443">
        <v>92080</v>
      </c>
      <c r="AJ265" s="483">
        <v>180940</v>
      </c>
      <c r="AK265" s="483">
        <v>0</v>
      </c>
      <c r="AL265" s="483">
        <v>0</v>
      </c>
      <c r="AM265" s="483">
        <v>71670</v>
      </c>
      <c r="AN265" s="443">
        <v>180940</v>
      </c>
      <c r="AO265" s="443">
        <v>71670</v>
      </c>
      <c r="AP265" s="443">
        <v>13037</v>
      </c>
      <c r="AQ265" s="443">
        <v>437</v>
      </c>
      <c r="AR265" s="443">
        <v>12600</v>
      </c>
      <c r="AS265" s="483">
        <v>14464</v>
      </c>
      <c r="AT265" s="483">
        <v>0</v>
      </c>
      <c r="AU265" s="483">
        <v>0</v>
      </c>
      <c r="AV265" s="483">
        <v>3447</v>
      </c>
      <c r="AW265" s="443">
        <v>7867</v>
      </c>
      <c r="AX265" s="443">
        <v>0</v>
      </c>
      <c r="AY265" s="443">
        <v>3300</v>
      </c>
      <c r="AZ265" s="504">
        <v>0</v>
      </c>
      <c r="BA265" s="504">
        <v>0</v>
      </c>
      <c r="BB265" s="444">
        <v>3300</v>
      </c>
      <c r="BC265" s="517">
        <v>0</v>
      </c>
      <c r="BD265" s="540">
        <v>84225</v>
      </c>
      <c r="BE265" s="651">
        <v>107730</v>
      </c>
      <c r="BF265" s="651">
        <v>10695</v>
      </c>
      <c r="BG265" s="540">
        <v>1290</v>
      </c>
    </row>
    <row r="266" spans="1:59" ht="13.5" thickTop="1" x14ac:dyDescent="0.2">
      <c r="A266" s="609" t="s">
        <v>1009</v>
      </c>
      <c r="B266" t="s">
        <v>994</v>
      </c>
      <c r="C266" t="s">
        <v>1010</v>
      </c>
      <c r="D266" s="439">
        <v>4209</v>
      </c>
      <c r="E266" s="440">
        <v>119170</v>
      </c>
      <c r="F266" s="440">
        <v>0</v>
      </c>
      <c r="G266" s="440">
        <v>119170</v>
      </c>
      <c r="H266" s="440">
        <v>0</v>
      </c>
      <c r="I266" s="440">
        <v>359870</v>
      </c>
      <c r="J266" s="440">
        <v>359870</v>
      </c>
      <c r="K266" s="440">
        <v>0</v>
      </c>
      <c r="L266" s="440">
        <v>0</v>
      </c>
      <c r="M266" s="482">
        <v>0</v>
      </c>
      <c r="N266" s="482">
        <v>0</v>
      </c>
      <c r="O266" s="440">
        <v>0</v>
      </c>
      <c r="P266" s="440">
        <v>0</v>
      </c>
      <c r="Q266" s="440">
        <v>0</v>
      </c>
      <c r="R266" s="440">
        <v>0</v>
      </c>
      <c r="S266" s="440">
        <v>0</v>
      </c>
      <c r="T266" s="440">
        <v>0</v>
      </c>
      <c r="U266" s="440">
        <v>12853</v>
      </c>
      <c r="V266" s="440">
        <v>12853</v>
      </c>
      <c r="W266" s="440">
        <v>0</v>
      </c>
      <c r="X266" s="440">
        <v>0</v>
      </c>
      <c r="Y266" s="482">
        <v>0</v>
      </c>
      <c r="Z266" s="482">
        <v>0</v>
      </c>
      <c r="AA266" s="440">
        <v>0</v>
      </c>
      <c r="AB266" s="440">
        <v>0</v>
      </c>
      <c r="AC266" s="440">
        <v>0</v>
      </c>
      <c r="AD266" s="440">
        <v>0</v>
      </c>
      <c r="AE266" s="440">
        <v>0</v>
      </c>
      <c r="AF266" s="440">
        <v>0</v>
      </c>
      <c r="AG266" s="440">
        <v>370230</v>
      </c>
      <c r="AH266" s="440">
        <v>157500</v>
      </c>
      <c r="AI266" s="440">
        <v>212730</v>
      </c>
      <c r="AJ266" s="482">
        <v>377470</v>
      </c>
      <c r="AK266" s="482">
        <v>109700</v>
      </c>
      <c r="AL266" s="482">
        <v>0</v>
      </c>
      <c r="AM266" s="482">
        <v>114870</v>
      </c>
      <c r="AN266" s="440">
        <v>487170</v>
      </c>
      <c r="AO266" s="440">
        <v>114870</v>
      </c>
      <c r="AP266" s="440">
        <v>31071</v>
      </c>
      <c r="AQ266" s="440">
        <v>6437</v>
      </c>
      <c r="AR266" s="440">
        <v>24634</v>
      </c>
      <c r="AS266" s="482">
        <v>25395</v>
      </c>
      <c r="AT266" s="482">
        <v>6075</v>
      </c>
      <c r="AU266" s="482">
        <v>0</v>
      </c>
      <c r="AV266" s="482">
        <v>0</v>
      </c>
      <c r="AW266" s="440">
        <v>31470</v>
      </c>
      <c r="AX266" s="440">
        <v>0</v>
      </c>
      <c r="AY266" s="440">
        <v>3300</v>
      </c>
      <c r="AZ266" s="503">
        <v>0</v>
      </c>
      <c r="BA266" s="503">
        <v>0</v>
      </c>
      <c r="BB266" s="441">
        <v>3300</v>
      </c>
      <c r="BC266" s="200">
        <v>0</v>
      </c>
      <c r="BD266" s="539">
        <v>149860</v>
      </c>
      <c r="BE266" s="650">
        <v>224295</v>
      </c>
      <c r="BF266" s="650">
        <v>23099</v>
      </c>
      <c r="BG266" s="539">
        <v>2250</v>
      </c>
    </row>
    <row r="267" spans="1:59" ht="13.5" thickTop="1" x14ac:dyDescent="0.2">
      <c r="A267" s="609" t="s">
        <v>1011</v>
      </c>
      <c r="B267" t="s">
        <v>994</v>
      </c>
      <c r="C267" t="s">
        <v>1012</v>
      </c>
      <c r="D267" s="442">
        <v>4211</v>
      </c>
      <c r="E267" s="443">
        <v>72655</v>
      </c>
      <c r="F267" s="443">
        <v>0</v>
      </c>
      <c r="G267" s="443">
        <v>52171</v>
      </c>
      <c r="H267" s="443">
        <v>20484</v>
      </c>
      <c r="I267" s="443">
        <v>247310</v>
      </c>
      <c r="J267" s="443">
        <v>247310</v>
      </c>
      <c r="K267" s="443">
        <v>0</v>
      </c>
      <c r="L267" s="443">
        <v>16100</v>
      </c>
      <c r="M267" s="483">
        <v>0</v>
      </c>
      <c r="N267" s="483">
        <v>0</v>
      </c>
      <c r="O267" s="443">
        <v>0</v>
      </c>
      <c r="P267" s="443">
        <v>0</v>
      </c>
      <c r="Q267" s="443">
        <v>16100</v>
      </c>
      <c r="R267" s="443">
        <v>16100</v>
      </c>
      <c r="S267" s="443">
        <v>0</v>
      </c>
      <c r="T267" s="443">
        <v>0</v>
      </c>
      <c r="U267" s="443">
        <v>8833</v>
      </c>
      <c r="V267" s="443">
        <v>8833</v>
      </c>
      <c r="W267" s="443">
        <v>0</v>
      </c>
      <c r="X267" s="443">
        <v>575</v>
      </c>
      <c r="Y267" s="483">
        <v>0</v>
      </c>
      <c r="Z267" s="483">
        <v>0</v>
      </c>
      <c r="AA267" s="443">
        <v>0</v>
      </c>
      <c r="AB267" s="443">
        <v>0</v>
      </c>
      <c r="AC267" s="443">
        <v>575</v>
      </c>
      <c r="AD267" s="443">
        <v>0</v>
      </c>
      <c r="AE267" s="443">
        <v>575</v>
      </c>
      <c r="AF267" s="443">
        <v>0</v>
      </c>
      <c r="AG267" s="443">
        <v>261460</v>
      </c>
      <c r="AH267" s="443">
        <v>158750</v>
      </c>
      <c r="AI267" s="443">
        <v>102710</v>
      </c>
      <c r="AJ267" s="483">
        <v>238430</v>
      </c>
      <c r="AK267" s="483">
        <v>0</v>
      </c>
      <c r="AL267" s="483">
        <v>0</v>
      </c>
      <c r="AM267" s="483">
        <v>91240</v>
      </c>
      <c r="AN267" s="443">
        <v>238430</v>
      </c>
      <c r="AO267" s="443">
        <v>91240</v>
      </c>
      <c r="AP267" s="443">
        <v>21715</v>
      </c>
      <c r="AQ267" s="443">
        <v>8176</v>
      </c>
      <c r="AR267" s="443">
        <v>13539</v>
      </c>
      <c r="AS267" s="483">
        <v>15000</v>
      </c>
      <c r="AT267" s="483">
        <v>0</v>
      </c>
      <c r="AU267" s="483">
        <v>0</v>
      </c>
      <c r="AV267" s="483">
        <v>2873</v>
      </c>
      <c r="AW267" s="443">
        <v>13539</v>
      </c>
      <c r="AX267" s="443">
        <v>0</v>
      </c>
      <c r="AY267" s="443">
        <v>0</v>
      </c>
      <c r="AZ267" s="504">
        <v>0</v>
      </c>
      <c r="BA267" s="504">
        <v>0</v>
      </c>
      <c r="BB267" s="444">
        <v>0</v>
      </c>
      <c r="BC267" s="517">
        <v>0</v>
      </c>
      <c r="BD267" s="540">
        <v>97255</v>
      </c>
      <c r="BE267" s="651">
        <v>159280</v>
      </c>
      <c r="BF267" s="651">
        <v>16293</v>
      </c>
      <c r="BG267" s="540">
        <v>2469</v>
      </c>
    </row>
    <row r="268" spans="1:59" ht="13.5" thickTop="1" x14ac:dyDescent="0.2">
      <c r="A268" s="609" t="s">
        <v>1013</v>
      </c>
      <c r="B268" t="s">
        <v>994</v>
      </c>
      <c r="C268" t="s">
        <v>1014</v>
      </c>
      <c r="D268" s="439">
        <v>4212</v>
      </c>
      <c r="E268" s="440">
        <v>0</v>
      </c>
      <c r="F268" s="440">
        <v>0</v>
      </c>
      <c r="G268" s="440">
        <v>0</v>
      </c>
      <c r="H268" s="440">
        <v>0</v>
      </c>
      <c r="I268" s="440">
        <v>437360</v>
      </c>
      <c r="J268" s="440">
        <v>437360</v>
      </c>
      <c r="K268" s="440">
        <v>0</v>
      </c>
      <c r="L268" s="440">
        <v>5530</v>
      </c>
      <c r="M268" s="482">
        <v>0</v>
      </c>
      <c r="N268" s="482">
        <v>0</v>
      </c>
      <c r="O268" s="440">
        <v>0</v>
      </c>
      <c r="P268" s="440">
        <v>0</v>
      </c>
      <c r="Q268" s="440">
        <v>5530</v>
      </c>
      <c r="R268" s="440">
        <v>5530</v>
      </c>
      <c r="S268" s="440">
        <v>0</v>
      </c>
      <c r="T268" s="440">
        <v>0</v>
      </c>
      <c r="U268" s="440">
        <v>15620</v>
      </c>
      <c r="V268" s="440">
        <v>9171</v>
      </c>
      <c r="W268" s="440">
        <v>6449</v>
      </c>
      <c r="X268" s="440">
        <v>198</v>
      </c>
      <c r="Y268" s="482">
        <v>0</v>
      </c>
      <c r="Z268" s="482">
        <v>0</v>
      </c>
      <c r="AA268" s="440">
        <v>0</v>
      </c>
      <c r="AB268" s="440">
        <v>0</v>
      </c>
      <c r="AC268" s="440">
        <v>0</v>
      </c>
      <c r="AD268" s="440">
        <v>0</v>
      </c>
      <c r="AE268" s="440">
        <v>0</v>
      </c>
      <c r="AF268" s="440">
        <v>0</v>
      </c>
      <c r="AG268" s="440">
        <v>527170</v>
      </c>
      <c r="AH268" s="440">
        <v>527170</v>
      </c>
      <c r="AI268" s="440">
        <v>0</v>
      </c>
      <c r="AJ268" s="482">
        <v>182380</v>
      </c>
      <c r="AK268" s="482">
        <v>0</v>
      </c>
      <c r="AL268" s="482">
        <v>0</v>
      </c>
      <c r="AM268" s="482">
        <v>174170</v>
      </c>
      <c r="AN268" s="440">
        <v>182380</v>
      </c>
      <c r="AO268" s="440">
        <v>174170</v>
      </c>
      <c r="AP268" s="440">
        <v>36204</v>
      </c>
      <c r="AQ268" s="440">
        <v>9040</v>
      </c>
      <c r="AR268" s="440">
        <v>27164</v>
      </c>
      <c r="AS268" s="482">
        <v>31279</v>
      </c>
      <c r="AT268" s="482">
        <v>0</v>
      </c>
      <c r="AU268" s="482">
        <v>0</v>
      </c>
      <c r="AV268" s="482">
        <v>4522</v>
      </c>
      <c r="AW268" s="440">
        <v>0</v>
      </c>
      <c r="AX268" s="440">
        <v>32623</v>
      </c>
      <c r="AY268" s="440">
        <v>0</v>
      </c>
      <c r="AZ268" s="503">
        <v>0</v>
      </c>
      <c r="BA268" s="503">
        <v>0</v>
      </c>
      <c r="BB268" s="441">
        <v>0</v>
      </c>
      <c r="BC268" s="200">
        <v>0</v>
      </c>
      <c r="BD268" s="539">
        <v>280203</v>
      </c>
      <c r="BE268" s="650">
        <v>261350</v>
      </c>
      <c r="BF268" s="650">
        <v>26321</v>
      </c>
      <c r="BG268" s="539">
        <v>2709</v>
      </c>
    </row>
    <row r="269" spans="1:59" ht="13.5" thickTop="1" x14ac:dyDescent="0.2">
      <c r="A269" s="609" t="s">
        <v>1015</v>
      </c>
      <c r="B269" t="s">
        <v>994</v>
      </c>
      <c r="C269" t="s">
        <v>1016</v>
      </c>
      <c r="D269" s="442">
        <v>4213</v>
      </c>
      <c r="E269" s="443">
        <v>0</v>
      </c>
      <c r="F269" s="443">
        <v>0</v>
      </c>
      <c r="G269" s="443">
        <v>0</v>
      </c>
      <c r="H269" s="443">
        <v>0</v>
      </c>
      <c r="I269" s="443">
        <v>457660</v>
      </c>
      <c r="J269" s="443">
        <v>457660</v>
      </c>
      <c r="K269" s="443">
        <v>0</v>
      </c>
      <c r="L269" s="443">
        <v>16380</v>
      </c>
      <c r="M269" s="483">
        <v>0</v>
      </c>
      <c r="N269" s="483">
        <v>0</v>
      </c>
      <c r="O269" s="443">
        <v>0</v>
      </c>
      <c r="P269" s="443">
        <v>0</v>
      </c>
      <c r="Q269" s="443">
        <v>16380</v>
      </c>
      <c r="R269" s="443">
        <v>16380</v>
      </c>
      <c r="S269" s="443">
        <v>0</v>
      </c>
      <c r="T269" s="443">
        <v>0</v>
      </c>
      <c r="U269" s="443">
        <v>16345</v>
      </c>
      <c r="V269" s="443">
        <v>2403</v>
      </c>
      <c r="W269" s="443">
        <v>13942</v>
      </c>
      <c r="X269" s="443">
        <v>585</v>
      </c>
      <c r="Y269" s="483">
        <v>0</v>
      </c>
      <c r="Z269" s="483">
        <v>0</v>
      </c>
      <c r="AA269" s="443">
        <v>0</v>
      </c>
      <c r="AB269" s="443">
        <v>0</v>
      </c>
      <c r="AC269" s="443">
        <v>0</v>
      </c>
      <c r="AD269" s="443">
        <v>0</v>
      </c>
      <c r="AE269" s="443">
        <v>0</v>
      </c>
      <c r="AF269" s="443">
        <v>0</v>
      </c>
      <c r="AG269" s="443">
        <v>453870</v>
      </c>
      <c r="AH269" s="443">
        <v>236000</v>
      </c>
      <c r="AI269" s="443">
        <v>217870</v>
      </c>
      <c r="AJ269" s="483">
        <v>371700</v>
      </c>
      <c r="AK269" s="483">
        <v>0</v>
      </c>
      <c r="AL269" s="483">
        <v>0</v>
      </c>
      <c r="AM269" s="483">
        <v>235770</v>
      </c>
      <c r="AN269" s="443">
        <v>371700</v>
      </c>
      <c r="AO269" s="443">
        <v>235560</v>
      </c>
      <c r="AP269" s="443">
        <v>30219</v>
      </c>
      <c r="AQ269" s="443">
        <v>2500</v>
      </c>
      <c r="AR269" s="443">
        <v>27719</v>
      </c>
      <c r="AS269" s="483">
        <v>30661</v>
      </c>
      <c r="AT269" s="483">
        <v>0</v>
      </c>
      <c r="AU269" s="483">
        <v>0</v>
      </c>
      <c r="AV269" s="483">
        <v>10173</v>
      </c>
      <c r="AW269" s="443">
        <v>13902</v>
      </c>
      <c r="AX269" s="443">
        <v>0</v>
      </c>
      <c r="AY269" s="443">
        <v>0</v>
      </c>
      <c r="AZ269" s="504">
        <v>0</v>
      </c>
      <c r="BA269" s="504">
        <v>0</v>
      </c>
      <c r="BB269" s="444">
        <v>0</v>
      </c>
      <c r="BC269" s="517">
        <v>0</v>
      </c>
      <c r="BD269" s="540">
        <v>235220</v>
      </c>
      <c r="BE269" s="651">
        <v>252000</v>
      </c>
      <c r="BF269" s="651">
        <v>24685</v>
      </c>
      <c r="BG269" s="540">
        <v>2469</v>
      </c>
    </row>
    <row r="270" spans="1:59" ht="13.5" thickTop="1" x14ac:dyDescent="0.2">
      <c r="A270" s="609" t="s">
        <v>1017</v>
      </c>
      <c r="B270" t="s">
        <v>994</v>
      </c>
      <c r="C270" t="s">
        <v>1018</v>
      </c>
      <c r="D270" s="439">
        <v>4214</v>
      </c>
      <c r="E270" s="440">
        <v>0</v>
      </c>
      <c r="F270" s="440">
        <v>0</v>
      </c>
      <c r="G270" s="440">
        <v>0</v>
      </c>
      <c r="H270" s="440">
        <v>0</v>
      </c>
      <c r="I270" s="440">
        <v>232330</v>
      </c>
      <c r="J270" s="440">
        <v>232330</v>
      </c>
      <c r="K270" s="440">
        <v>0</v>
      </c>
      <c r="L270" s="440">
        <v>12670</v>
      </c>
      <c r="M270" s="482">
        <v>0</v>
      </c>
      <c r="N270" s="482">
        <v>1260</v>
      </c>
      <c r="O270" s="440">
        <v>0</v>
      </c>
      <c r="P270" s="440">
        <v>0</v>
      </c>
      <c r="Q270" s="440">
        <v>13930</v>
      </c>
      <c r="R270" s="440">
        <v>12670</v>
      </c>
      <c r="S270" s="440">
        <v>1260</v>
      </c>
      <c r="T270" s="440">
        <v>0</v>
      </c>
      <c r="U270" s="440">
        <v>8298</v>
      </c>
      <c r="V270" s="440">
        <v>7100</v>
      </c>
      <c r="W270" s="440">
        <v>1198</v>
      </c>
      <c r="X270" s="440">
        <v>452</v>
      </c>
      <c r="Y270" s="482">
        <v>0</v>
      </c>
      <c r="Z270" s="482">
        <v>45</v>
      </c>
      <c r="AA270" s="440">
        <v>0</v>
      </c>
      <c r="AB270" s="440">
        <v>0</v>
      </c>
      <c r="AC270" s="440">
        <v>1695</v>
      </c>
      <c r="AD270" s="440">
        <v>0</v>
      </c>
      <c r="AE270" s="440">
        <v>0</v>
      </c>
      <c r="AF270" s="440">
        <v>1695</v>
      </c>
      <c r="AG270" s="440">
        <v>259850</v>
      </c>
      <c r="AH270" s="440">
        <v>259600</v>
      </c>
      <c r="AI270" s="440">
        <v>250</v>
      </c>
      <c r="AJ270" s="482">
        <v>139640</v>
      </c>
      <c r="AK270" s="482">
        <v>1750</v>
      </c>
      <c r="AL270" s="482">
        <v>0</v>
      </c>
      <c r="AM270" s="482">
        <v>148860</v>
      </c>
      <c r="AN270" s="440">
        <v>141390</v>
      </c>
      <c r="AO270" s="440">
        <v>148860</v>
      </c>
      <c r="AP270" s="440">
        <v>19340</v>
      </c>
      <c r="AQ270" s="440">
        <v>19340</v>
      </c>
      <c r="AR270" s="440">
        <v>0</v>
      </c>
      <c r="AS270" s="482">
        <v>2317</v>
      </c>
      <c r="AT270" s="482">
        <v>0</v>
      </c>
      <c r="AU270" s="482">
        <v>0</v>
      </c>
      <c r="AV270" s="482">
        <v>6988</v>
      </c>
      <c r="AW270" s="440">
        <v>0</v>
      </c>
      <c r="AX270" s="440">
        <v>9305</v>
      </c>
      <c r="AY270" s="440">
        <v>0</v>
      </c>
      <c r="AZ270" s="503">
        <v>0</v>
      </c>
      <c r="BA270" s="503">
        <v>0</v>
      </c>
      <c r="BB270" s="441">
        <v>0</v>
      </c>
      <c r="BC270" s="200">
        <v>0</v>
      </c>
      <c r="BD270" s="539">
        <v>122274</v>
      </c>
      <c r="BE270" s="650">
        <v>146985</v>
      </c>
      <c r="BF270" s="650">
        <v>14751</v>
      </c>
      <c r="BG270" s="539">
        <v>2229</v>
      </c>
    </row>
    <row r="271" spans="1:59" ht="13.5" thickTop="1" x14ac:dyDescent="0.2">
      <c r="A271" s="609" t="s">
        <v>1019</v>
      </c>
      <c r="B271" t="s">
        <v>994</v>
      </c>
      <c r="C271" t="s">
        <v>1020</v>
      </c>
      <c r="D271" s="442">
        <v>4215</v>
      </c>
      <c r="E271" s="443">
        <v>40000</v>
      </c>
      <c r="F271" s="443">
        <v>0</v>
      </c>
      <c r="G271" s="443">
        <v>35636</v>
      </c>
      <c r="H271" s="443">
        <v>4364</v>
      </c>
      <c r="I271" s="443">
        <v>831250</v>
      </c>
      <c r="J271" s="443">
        <v>831250</v>
      </c>
      <c r="K271" s="443">
        <v>0</v>
      </c>
      <c r="L271" s="443">
        <v>9100</v>
      </c>
      <c r="M271" s="483">
        <v>0</v>
      </c>
      <c r="N271" s="483">
        <v>1680</v>
      </c>
      <c r="O271" s="443">
        <v>0</v>
      </c>
      <c r="P271" s="443">
        <v>0</v>
      </c>
      <c r="Q271" s="443">
        <v>10780</v>
      </c>
      <c r="R271" s="443">
        <v>9100</v>
      </c>
      <c r="S271" s="443">
        <v>1680</v>
      </c>
      <c r="T271" s="443">
        <v>0</v>
      </c>
      <c r="U271" s="443">
        <v>29688</v>
      </c>
      <c r="V271" s="443">
        <v>24640</v>
      </c>
      <c r="W271" s="443">
        <v>5048</v>
      </c>
      <c r="X271" s="443">
        <v>325</v>
      </c>
      <c r="Y271" s="483">
        <v>0</v>
      </c>
      <c r="Z271" s="483">
        <v>60</v>
      </c>
      <c r="AA271" s="443">
        <v>0</v>
      </c>
      <c r="AB271" s="443">
        <v>0</v>
      </c>
      <c r="AC271" s="443">
        <v>5433</v>
      </c>
      <c r="AD271" s="443">
        <v>0</v>
      </c>
      <c r="AE271" s="443">
        <v>547</v>
      </c>
      <c r="AF271" s="443">
        <v>4886</v>
      </c>
      <c r="AG271" s="443">
        <v>771170</v>
      </c>
      <c r="AH271" s="443">
        <v>415000</v>
      </c>
      <c r="AI271" s="443">
        <v>356170</v>
      </c>
      <c r="AJ271" s="483">
        <v>701150</v>
      </c>
      <c r="AK271" s="483">
        <v>0</v>
      </c>
      <c r="AL271" s="483">
        <v>0</v>
      </c>
      <c r="AM271" s="483">
        <v>188950</v>
      </c>
      <c r="AN271" s="443">
        <v>701150</v>
      </c>
      <c r="AO271" s="443">
        <v>188950</v>
      </c>
      <c r="AP271" s="443">
        <v>61318</v>
      </c>
      <c r="AQ271" s="443">
        <v>16685</v>
      </c>
      <c r="AR271" s="443">
        <v>44633</v>
      </c>
      <c r="AS271" s="483">
        <v>48976</v>
      </c>
      <c r="AT271" s="483">
        <v>0</v>
      </c>
      <c r="AU271" s="483">
        <v>0</v>
      </c>
      <c r="AV271" s="483">
        <v>4342</v>
      </c>
      <c r="AW271" s="443">
        <v>48976</v>
      </c>
      <c r="AX271" s="443">
        <v>4342</v>
      </c>
      <c r="AY271" s="443">
        <v>0</v>
      </c>
      <c r="AZ271" s="504">
        <v>0</v>
      </c>
      <c r="BA271" s="504">
        <v>0</v>
      </c>
      <c r="BB271" s="444">
        <v>0</v>
      </c>
      <c r="BC271" s="517">
        <v>0</v>
      </c>
      <c r="BD271" s="540">
        <v>388484</v>
      </c>
      <c r="BE271" s="651">
        <v>485015</v>
      </c>
      <c r="BF271" s="651">
        <v>48739</v>
      </c>
      <c r="BG271" s="540">
        <v>4869</v>
      </c>
    </row>
    <row r="272" spans="1:59" ht="13.5" thickTop="1" x14ac:dyDescent="0.2">
      <c r="A272" s="609" t="s">
        <v>1021</v>
      </c>
      <c r="B272" t="s">
        <v>994</v>
      </c>
      <c r="C272" t="s">
        <v>1022</v>
      </c>
      <c r="D272" s="439">
        <v>4216</v>
      </c>
      <c r="E272" s="440">
        <v>0</v>
      </c>
      <c r="F272" s="440">
        <v>0</v>
      </c>
      <c r="G272" s="440">
        <v>0</v>
      </c>
      <c r="H272" s="440">
        <v>0</v>
      </c>
      <c r="I272" s="440">
        <v>183890</v>
      </c>
      <c r="J272" s="440">
        <v>183890</v>
      </c>
      <c r="K272" s="440">
        <v>0</v>
      </c>
      <c r="L272" s="440">
        <v>0</v>
      </c>
      <c r="M272" s="482">
        <v>0</v>
      </c>
      <c r="N272" s="482">
        <v>0</v>
      </c>
      <c r="O272" s="440">
        <v>0</v>
      </c>
      <c r="P272" s="440">
        <v>0</v>
      </c>
      <c r="Q272" s="440">
        <v>0</v>
      </c>
      <c r="R272" s="440">
        <v>0</v>
      </c>
      <c r="S272" s="440">
        <v>0</v>
      </c>
      <c r="T272" s="440">
        <v>0</v>
      </c>
      <c r="U272" s="440">
        <v>6568</v>
      </c>
      <c r="V272" s="440">
        <v>2337</v>
      </c>
      <c r="W272" s="440">
        <v>4231</v>
      </c>
      <c r="X272" s="440">
        <v>0</v>
      </c>
      <c r="Y272" s="482">
        <v>0</v>
      </c>
      <c r="Z272" s="482">
        <v>0</v>
      </c>
      <c r="AA272" s="440">
        <v>0</v>
      </c>
      <c r="AB272" s="440">
        <v>0</v>
      </c>
      <c r="AC272" s="440">
        <v>0</v>
      </c>
      <c r="AD272" s="440">
        <v>0</v>
      </c>
      <c r="AE272" s="440">
        <v>0</v>
      </c>
      <c r="AF272" s="440">
        <v>0</v>
      </c>
      <c r="AG272" s="440">
        <v>332200</v>
      </c>
      <c r="AH272" s="440">
        <v>262850</v>
      </c>
      <c r="AI272" s="440">
        <v>69350</v>
      </c>
      <c r="AJ272" s="482">
        <v>192370</v>
      </c>
      <c r="AK272" s="482">
        <v>0</v>
      </c>
      <c r="AL272" s="482">
        <v>0</v>
      </c>
      <c r="AM272" s="482">
        <v>46140</v>
      </c>
      <c r="AN272" s="440">
        <v>192370</v>
      </c>
      <c r="AO272" s="440">
        <v>46140</v>
      </c>
      <c r="AP272" s="440">
        <v>26088</v>
      </c>
      <c r="AQ272" s="440">
        <v>26088</v>
      </c>
      <c r="AR272" s="440">
        <v>0</v>
      </c>
      <c r="AS272" s="482">
        <v>122</v>
      </c>
      <c r="AT272" s="482">
        <v>0</v>
      </c>
      <c r="AU272" s="482">
        <v>0</v>
      </c>
      <c r="AV272" s="482">
        <v>909</v>
      </c>
      <c r="AW272" s="440">
        <v>122</v>
      </c>
      <c r="AX272" s="440">
        <v>0</v>
      </c>
      <c r="AY272" s="440">
        <v>3300</v>
      </c>
      <c r="AZ272" s="503">
        <v>-3300</v>
      </c>
      <c r="BA272" s="503">
        <v>0</v>
      </c>
      <c r="BB272" s="441">
        <v>0</v>
      </c>
      <c r="BC272" s="200">
        <v>0</v>
      </c>
      <c r="BD272" s="539">
        <v>114809</v>
      </c>
      <c r="BE272" s="650">
        <v>141990</v>
      </c>
      <c r="BF272" s="650">
        <v>15481</v>
      </c>
      <c r="BG272" s="539">
        <v>2229</v>
      </c>
    </row>
    <row r="273" spans="1:59" ht="13.5" thickTop="1" x14ac:dyDescent="0.2">
      <c r="A273" s="609" t="s">
        <v>1023</v>
      </c>
      <c r="B273" t="s">
        <v>994</v>
      </c>
      <c r="C273" t="s">
        <v>1024</v>
      </c>
      <c r="D273" s="442">
        <v>4301</v>
      </c>
      <c r="E273" s="443">
        <v>0</v>
      </c>
      <c r="F273" s="443">
        <v>0</v>
      </c>
      <c r="G273" s="443">
        <v>0</v>
      </c>
      <c r="H273" s="443">
        <v>0</v>
      </c>
      <c r="I273" s="443">
        <v>89740</v>
      </c>
      <c r="J273" s="443">
        <v>89740</v>
      </c>
      <c r="K273" s="443">
        <v>0</v>
      </c>
      <c r="L273" s="443">
        <v>3290</v>
      </c>
      <c r="M273" s="483">
        <v>0</v>
      </c>
      <c r="N273" s="483">
        <v>140</v>
      </c>
      <c r="O273" s="443">
        <v>0</v>
      </c>
      <c r="P273" s="443">
        <v>0</v>
      </c>
      <c r="Q273" s="443">
        <v>3430</v>
      </c>
      <c r="R273" s="443">
        <v>3290</v>
      </c>
      <c r="S273" s="443">
        <v>140</v>
      </c>
      <c r="T273" s="443">
        <v>0</v>
      </c>
      <c r="U273" s="443">
        <v>3205</v>
      </c>
      <c r="V273" s="443">
        <v>2229</v>
      </c>
      <c r="W273" s="443">
        <v>976</v>
      </c>
      <c r="X273" s="443">
        <v>118</v>
      </c>
      <c r="Y273" s="483">
        <v>0</v>
      </c>
      <c r="Z273" s="483">
        <v>5</v>
      </c>
      <c r="AA273" s="443">
        <v>0</v>
      </c>
      <c r="AB273" s="443">
        <v>0</v>
      </c>
      <c r="AC273" s="443">
        <v>1099</v>
      </c>
      <c r="AD273" s="443">
        <v>0</v>
      </c>
      <c r="AE273" s="443">
        <v>0</v>
      </c>
      <c r="AF273" s="443">
        <v>1099</v>
      </c>
      <c r="AG273" s="443">
        <v>70520</v>
      </c>
      <c r="AH273" s="443">
        <v>29500</v>
      </c>
      <c r="AI273" s="443">
        <v>41020</v>
      </c>
      <c r="AJ273" s="483">
        <v>86250</v>
      </c>
      <c r="AK273" s="483">
        <v>4900</v>
      </c>
      <c r="AL273" s="483">
        <v>0</v>
      </c>
      <c r="AM273" s="483">
        <v>22230</v>
      </c>
      <c r="AN273" s="443">
        <v>91150</v>
      </c>
      <c r="AO273" s="443">
        <v>22230</v>
      </c>
      <c r="AP273" s="443">
        <v>5329</v>
      </c>
      <c r="AQ273" s="443">
        <v>700</v>
      </c>
      <c r="AR273" s="443">
        <v>4629</v>
      </c>
      <c r="AS273" s="483">
        <v>5970</v>
      </c>
      <c r="AT273" s="483">
        <v>307</v>
      </c>
      <c r="AU273" s="483">
        <v>0</v>
      </c>
      <c r="AV273" s="483">
        <v>703</v>
      </c>
      <c r="AW273" s="443">
        <v>6277</v>
      </c>
      <c r="AX273" s="443">
        <v>703</v>
      </c>
      <c r="AY273" s="443">
        <v>0</v>
      </c>
      <c r="AZ273" s="504">
        <v>0</v>
      </c>
      <c r="BA273" s="504">
        <v>0</v>
      </c>
      <c r="BB273" s="444">
        <v>0</v>
      </c>
      <c r="BC273" s="517">
        <v>0</v>
      </c>
      <c r="BD273" s="540">
        <v>45460</v>
      </c>
      <c r="BE273" s="651">
        <v>49030</v>
      </c>
      <c r="BF273" s="651">
        <v>4776</v>
      </c>
      <c r="BG273" s="540">
        <v>1029</v>
      </c>
    </row>
    <row r="274" spans="1:59" ht="13.5" thickTop="1" x14ac:dyDescent="0.2">
      <c r="A274" s="609" t="s">
        <v>1025</v>
      </c>
      <c r="B274" t="s">
        <v>994</v>
      </c>
      <c r="C274" t="s">
        <v>1026</v>
      </c>
      <c r="D274" s="439">
        <v>4302</v>
      </c>
      <c r="E274" s="440">
        <v>0</v>
      </c>
      <c r="F274" s="440">
        <v>0</v>
      </c>
      <c r="G274" s="440">
        <v>0</v>
      </c>
      <c r="H274" s="440">
        <v>0</v>
      </c>
      <c r="I274" s="440">
        <v>16450</v>
      </c>
      <c r="J274" s="440">
        <v>15680</v>
      </c>
      <c r="K274" s="440">
        <v>770</v>
      </c>
      <c r="L274" s="440">
        <v>0</v>
      </c>
      <c r="M274" s="482">
        <v>0</v>
      </c>
      <c r="N274" s="482">
        <v>0</v>
      </c>
      <c r="O274" s="440">
        <v>0</v>
      </c>
      <c r="P274" s="440">
        <v>0</v>
      </c>
      <c r="Q274" s="440">
        <v>0</v>
      </c>
      <c r="R274" s="440">
        <v>0</v>
      </c>
      <c r="S274" s="440">
        <v>0</v>
      </c>
      <c r="T274" s="440">
        <v>0</v>
      </c>
      <c r="U274" s="440">
        <v>588</v>
      </c>
      <c r="V274" s="440">
        <v>180</v>
      </c>
      <c r="W274" s="440">
        <v>408</v>
      </c>
      <c r="X274" s="440">
        <v>0</v>
      </c>
      <c r="Y274" s="482">
        <v>0</v>
      </c>
      <c r="Z274" s="482">
        <v>0</v>
      </c>
      <c r="AA274" s="440">
        <v>0</v>
      </c>
      <c r="AB274" s="440">
        <v>0</v>
      </c>
      <c r="AC274" s="440">
        <v>408</v>
      </c>
      <c r="AD274" s="440">
        <v>0</v>
      </c>
      <c r="AE274" s="440">
        <v>0</v>
      </c>
      <c r="AF274" s="440">
        <v>408</v>
      </c>
      <c r="AG274" s="440">
        <v>7560</v>
      </c>
      <c r="AH274" s="440">
        <v>7560</v>
      </c>
      <c r="AI274" s="440">
        <v>0</v>
      </c>
      <c r="AJ274" s="482">
        <v>3410</v>
      </c>
      <c r="AK274" s="482">
        <v>50</v>
      </c>
      <c r="AL274" s="482">
        <v>0</v>
      </c>
      <c r="AM274" s="482">
        <v>3100</v>
      </c>
      <c r="AN274" s="440">
        <v>3460</v>
      </c>
      <c r="AO274" s="440">
        <v>3100</v>
      </c>
      <c r="AP274" s="440">
        <v>565</v>
      </c>
      <c r="AQ274" s="440">
        <v>565</v>
      </c>
      <c r="AR274" s="440">
        <v>0</v>
      </c>
      <c r="AS274" s="482">
        <v>79</v>
      </c>
      <c r="AT274" s="482">
        <v>0</v>
      </c>
      <c r="AU274" s="482">
        <v>0</v>
      </c>
      <c r="AV274" s="482">
        <v>165</v>
      </c>
      <c r="AW274" s="440">
        <v>79</v>
      </c>
      <c r="AX274" s="440">
        <v>165</v>
      </c>
      <c r="AY274" s="440">
        <v>0</v>
      </c>
      <c r="AZ274" s="503">
        <v>0</v>
      </c>
      <c r="BA274" s="503">
        <v>0</v>
      </c>
      <c r="BB274" s="441">
        <v>0</v>
      </c>
      <c r="BC274" s="200">
        <v>0</v>
      </c>
      <c r="BD274" s="539">
        <v>9874</v>
      </c>
      <c r="BE274" s="650">
        <v>6990</v>
      </c>
      <c r="BF274" s="539">
        <v>655</v>
      </c>
      <c r="BG274" s="539">
        <v>789</v>
      </c>
    </row>
    <row r="275" spans="1:59" ht="13.5" thickTop="1" x14ac:dyDescent="0.2">
      <c r="A275" s="609" t="s">
        <v>1027</v>
      </c>
      <c r="B275" t="s">
        <v>994</v>
      </c>
      <c r="C275" t="s">
        <v>1028</v>
      </c>
      <c r="D275" s="442">
        <v>4321</v>
      </c>
      <c r="E275" s="443">
        <v>0</v>
      </c>
      <c r="F275" s="443">
        <v>0</v>
      </c>
      <c r="G275" s="443">
        <v>0</v>
      </c>
      <c r="H275" s="443">
        <v>0</v>
      </c>
      <c r="I275" s="443">
        <v>135730</v>
      </c>
      <c r="J275" s="443">
        <v>135730</v>
      </c>
      <c r="K275" s="443">
        <v>0</v>
      </c>
      <c r="L275" s="443">
        <v>8330</v>
      </c>
      <c r="M275" s="483">
        <v>0</v>
      </c>
      <c r="N275" s="483">
        <v>0</v>
      </c>
      <c r="O275" s="443">
        <v>0</v>
      </c>
      <c r="P275" s="443">
        <v>0</v>
      </c>
      <c r="Q275" s="443">
        <v>8330</v>
      </c>
      <c r="R275" s="443">
        <v>8330</v>
      </c>
      <c r="S275" s="443">
        <v>0</v>
      </c>
      <c r="T275" s="443">
        <v>0</v>
      </c>
      <c r="U275" s="443">
        <v>4848</v>
      </c>
      <c r="V275" s="443">
        <v>4848</v>
      </c>
      <c r="W275" s="443">
        <v>0</v>
      </c>
      <c r="X275" s="443">
        <v>297</v>
      </c>
      <c r="Y275" s="483">
        <v>0</v>
      </c>
      <c r="Z275" s="483">
        <v>0</v>
      </c>
      <c r="AA275" s="443">
        <v>0</v>
      </c>
      <c r="AB275" s="443">
        <v>0</v>
      </c>
      <c r="AC275" s="443">
        <v>297</v>
      </c>
      <c r="AD275" s="443">
        <v>295</v>
      </c>
      <c r="AE275" s="443">
        <v>2</v>
      </c>
      <c r="AF275" s="443">
        <v>0</v>
      </c>
      <c r="AG275" s="443">
        <v>143280</v>
      </c>
      <c r="AH275" s="443">
        <v>56500</v>
      </c>
      <c r="AI275" s="443">
        <v>86780</v>
      </c>
      <c r="AJ275" s="483">
        <v>136850</v>
      </c>
      <c r="AK275" s="483">
        <v>400</v>
      </c>
      <c r="AL275" s="483">
        <v>0</v>
      </c>
      <c r="AM275" s="483">
        <v>96510</v>
      </c>
      <c r="AN275" s="443">
        <v>137250</v>
      </c>
      <c r="AO275" s="443">
        <v>96510</v>
      </c>
      <c r="AP275" s="443">
        <v>11918</v>
      </c>
      <c r="AQ275" s="443">
        <v>866</v>
      </c>
      <c r="AR275" s="443">
        <v>11052</v>
      </c>
      <c r="AS275" s="483">
        <v>10518</v>
      </c>
      <c r="AT275" s="483">
        <v>190</v>
      </c>
      <c r="AU275" s="483">
        <v>0</v>
      </c>
      <c r="AV275" s="483">
        <v>5224</v>
      </c>
      <c r="AW275" s="443">
        <v>10708</v>
      </c>
      <c r="AX275" s="443">
        <v>1128</v>
      </c>
      <c r="AY275" s="443">
        <v>0</v>
      </c>
      <c r="AZ275" s="504">
        <v>0</v>
      </c>
      <c r="BA275" s="504">
        <v>0</v>
      </c>
      <c r="BB275" s="444">
        <v>0</v>
      </c>
      <c r="BC275" s="517">
        <v>0</v>
      </c>
      <c r="BD275" s="540">
        <v>66352</v>
      </c>
      <c r="BE275" s="651">
        <v>87320</v>
      </c>
      <c r="BF275" s="651">
        <v>8928</v>
      </c>
      <c r="BG275" s="540">
        <v>1509</v>
      </c>
    </row>
    <row r="276" spans="1:59" ht="13.5" thickTop="1" x14ac:dyDescent="0.2">
      <c r="A276" s="609" t="s">
        <v>1029</v>
      </c>
      <c r="B276" t="s">
        <v>994</v>
      </c>
      <c r="C276" t="s">
        <v>1030</v>
      </c>
      <c r="D276" s="439">
        <v>4322</v>
      </c>
      <c r="E276" s="440">
        <v>0</v>
      </c>
      <c r="F276" s="440">
        <v>0</v>
      </c>
      <c r="G276" s="440">
        <v>0</v>
      </c>
      <c r="H276" s="440">
        <v>0</v>
      </c>
      <c r="I276" s="440">
        <v>67970</v>
      </c>
      <c r="J276" s="440">
        <v>67970</v>
      </c>
      <c r="K276" s="440">
        <v>0</v>
      </c>
      <c r="L276" s="440">
        <v>1820</v>
      </c>
      <c r="M276" s="482">
        <v>0</v>
      </c>
      <c r="N276" s="482">
        <v>0</v>
      </c>
      <c r="O276" s="440">
        <v>0</v>
      </c>
      <c r="P276" s="440">
        <v>0</v>
      </c>
      <c r="Q276" s="440">
        <v>1820</v>
      </c>
      <c r="R276" s="440">
        <v>1820</v>
      </c>
      <c r="S276" s="440">
        <v>0</v>
      </c>
      <c r="T276" s="440">
        <v>0</v>
      </c>
      <c r="U276" s="440">
        <v>2428</v>
      </c>
      <c r="V276" s="440">
        <v>2051</v>
      </c>
      <c r="W276" s="440">
        <v>377</v>
      </c>
      <c r="X276" s="440">
        <v>65</v>
      </c>
      <c r="Y276" s="482">
        <v>0</v>
      </c>
      <c r="Z276" s="482">
        <v>0</v>
      </c>
      <c r="AA276" s="440">
        <v>0</v>
      </c>
      <c r="AB276" s="440">
        <v>0</v>
      </c>
      <c r="AC276" s="440">
        <v>442</v>
      </c>
      <c r="AD276" s="440">
        <v>0</v>
      </c>
      <c r="AE276" s="440">
        <v>0</v>
      </c>
      <c r="AF276" s="440">
        <v>442</v>
      </c>
      <c r="AG276" s="440">
        <v>65950</v>
      </c>
      <c r="AH276" s="440">
        <v>33500</v>
      </c>
      <c r="AI276" s="440">
        <v>32450</v>
      </c>
      <c r="AJ276" s="482">
        <v>61550</v>
      </c>
      <c r="AK276" s="482">
        <v>0</v>
      </c>
      <c r="AL276" s="482">
        <v>0</v>
      </c>
      <c r="AM276" s="482">
        <v>25950</v>
      </c>
      <c r="AN276" s="440">
        <v>61550</v>
      </c>
      <c r="AO276" s="440">
        <v>25950</v>
      </c>
      <c r="AP276" s="440">
        <v>4850</v>
      </c>
      <c r="AQ276" s="440">
        <v>700</v>
      </c>
      <c r="AR276" s="440">
        <v>4150</v>
      </c>
      <c r="AS276" s="482">
        <v>4759</v>
      </c>
      <c r="AT276" s="482">
        <v>0</v>
      </c>
      <c r="AU276" s="482">
        <v>0</v>
      </c>
      <c r="AV276" s="482">
        <v>938</v>
      </c>
      <c r="AW276" s="440">
        <v>4759</v>
      </c>
      <c r="AX276" s="440">
        <v>938</v>
      </c>
      <c r="AY276" s="440">
        <v>0</v>
      </c>
      <c r="AZ276" s="503">
        <v>0</v>
      </c>
      <c r="BA276" s="503">
        <v>0</v>
      </c>
      <c r="BB276" s="441">
        <v>0</v>
      </c>
      <c r="BC276" s="200">
        <v>0</v>
      </c>
      <c r="BD276" s="539">
        <v>39494</v>
      </c>
      <c r="BE276" s="650">
        <v>39490</v>
      </c>
      <c r="BF276" s="650">
        <v>3906</v>
      </c>
      <c r="BG276" s="539">
        <v>1029</v>
      </c>
    </row>
    <row r="277" spans="1:59" ht="13.5" thickTop="1" x14ac:dyDescent="0.2">
      <c r="A277" s="609" t="s">
        <v>1031</v>
      </c>
      <c r="B277" t="s">
        <v>994</v>
      </c>
      <c r="C277" t="s">
        <v>1032</v>
      </c>
      <c r="D277" s="442">
        <v>4323</v>
      </c>
      <c r="E277" s="443">
        <v>0</v>
      </c>
      <c r="F277" s="443">
        <v>0</v>
      </c>
      <c r="G277" s="443">
        <v>0</v>
      </c>
      <c r="H277" s="443">
        <v>0</v>
      </c>
      <c r="I277" s="443">
        <v>225750</v>
      </c>
      <c r="J277" s="443">
        <v>225750</v>
      </c>
      <c r="K277" s="443">
        <v>0</v>
      </c>
      <c r="L277" s="443">
        <v>11620</v>
      </c>
      <c r="M277" s="483">
        <v>0</v>
      </c>
      <c r="N277" s="483">
        <v>0</v>
      </c>
      <c r="O277" s="443">
        <v>0</v>
      </c>
      <c r="P277" s="443">
        <v>0</v>
      </c>
      <c r="Q277" s="443">
        <v>11620</v>
      </c>
      <c r="R277" s="443">
        <v>11620</v>
      </c>
      <c r="S277" s="443">
        <v>0</v>
      </c>
      <c r="T277" s="443">
        <v>0</v>
      </c>
      <c r="U277" s="443">
        <v>8063</v>
      </c>
      <c r="V277" s="443">
        <v>6450</v>
      </c>
      <c r="W277" s="443">
        <v>1613</v>
      </c>
      <c r="X277" s="443">
        <v>415</v>
      </c>
      <c r="Y277" s="483">
        <v>0</v>
      </c>
      <c r="Z277" s="483">
        <v>0</v>
      </c>
      <c r="AA277" s="443">
        <v>0</v>
      </c>
      <c r="AB277" s="443">
        <v>0</v>
      </c>
      <c r="AC277" s="443">
        <v>0</v>
      </c>
      <c r="AD277" s="443">
        <v>0</v>
      </c>
      <c r="AE277" s="443">
        <v>0</v>
      </c>
      <c r="AF277" s="443">
        <v>0</v>
      </c>
      <c r="AG277" s="443">
        <v>229880</v>
      </c>
      <c r="AH277" s="443">
        <v>229880</v>
      </c>
      <c r="AI277" s="443">
        <v>0</v>
      </c>
      <c r="AJ277" s="483">
        <v>120000</v>
      </c>
      <c r="AK277" s="483">
        <v>0</v>
      </c>
      <c r="AL277" s="483">
        <v>0</v>
      </c>
      <c r="AM277" s="483">
        <v>116320</v>
      </c>
      <c r="AN277" s="443">
        <v>120000</v>
      </c>
      <c r="AO277" s="443">
        <v>116320</v>
      </c>
      <c r="AP277" s="443">
        <v>18245</v>
      </c>
      <c r="AQ277" s="443">
        <v>18245</v>
      </c>
      <c r="AR277" s="443">
        <v>0</v>
      </c>
      <c r="AS277" s="483">
        <v>1968</v>
      </c>
      <c r="AT277" s="483">
        <v>0</v>
      </c>
      <c r="AU277" s="483">
        <v>0</v>
      </c>
      <c r="AV277" s="483">
        <v>0</v>
      </c>
      <c r="AW277" s="443">
        <v>0</v>
      </c>
      <c r="AX277" s="443">
        <v>0</v>
      </c>
      <c r="AY277" s="443">
        <v>0</v>
      </c>
      <c r="AZ277" s="504">
        <v>0</v>
      </c>
      <c r="BA277" s="504">
        <v>0</v>
      </c>
      <c r="BB277" s="444">
        <v>0</v>
      </c>
      <c r="BC277" s="517">
        <v>0</v>
      </c>
      <c r="BD277" s="540">
        <v>97259</v>
      </c>
      <c r="BE277" s="651">
        <v>140860</v>
      </c>
      <c r="BF277" s="651">
        <v>14574</v>
      </c>
      <c r="BG277" s="540">
        <v>1749</v>
      </c>
    </row>
    <row r="278" spans="1:59" ht="13.5" thickTop="1" x14ac:dyDescent="0.2">
      <c r="A278" s="609" t="s">
        <v>1033</v>
      </c>
      <c r="B278" t="s">
        <v>994</v>
      </c>
      <c r="C278" t="s">
        <v>1034</v>
      </c>
      <c r="D278" s="439">
        <v>4324</v>
      </c>
      <c r="E278" s="440">
        <v>0</v>
      </c>
      <c r="F278" s="440">
        <v>0</v>
      </c>
      <c r="G278" s="440">
        <v>0</v>
      </c>
      <c r="H278" s="440">
        <v>0</v>
      </c>
      <c r="I278" s="440">
        <v>61460</v>
      </c>
      <c r="J278" s="440">
        <v>61460</v>
      </c>
      <c r="K278" s="440">
        <v>0</v>
      </c>
      <c r="L278" s="440">
        <v>2240</v>
      </c>
      <c r="M278" s="482">
        <v>0</v>
      </c>
      <c r="N278" s="482">
        <v>0</v>
      </c>
      <c r="O278" s="440">
        <v>0</v>
      </c>
      <c r="P278" s="440">
        <v>0</v>
      </c>
      <c r="Q278" s="440">
        <v>2240</v>
      </c>
      <c r="R278" s="440">
        <v>2240</v>
      </c>
      <c r="S278" s="440">
        <v>0</v>
      </c>
      <c r="T278" s="440">
        <v>0</v>
      </c>
      <c r="U278" s="440">
        <v>2195</v>
      </c>
      <c r="V278" s="440">
        <v>1031</v>
      </c>
      <c r="W278" s="440">
        <v>1164</v>
      </c>
      <c r="X278" s="440">
        <v>80</v>
      </c>
      <c r="Y278" s="482">
        <v>0</v>
      </c>
      <c r="Z278" s="482">
        <v>0</v>
      </c>
      <c r="AA278" s="440">
        <v>0</v>
      </c>
      <c r="AB278" s="440">
        <v>0</v>
      </c>
      <c r="AC278" s="440">
        <v>1244</v>
      </c>
      <c r="AD278" s="440">
        <v>427</v>
      </c>
      <c r="AE278" s="440">
        <v>0</v>
      </c>
      <c r="AF278" s="440">
        <v>817</v>
      </c>
      <c r="AG278" s="440">
        <v>57310</v>
      </c>
      <c r="AH278" s="440">
        <v>32150</v>
      </c>
      <c r="AI278" s="440">
        <v>25160</v>
      </c>
      <c r="AJ278" s="482">
        <v>54630</v>
      </c>
      <c r="AK278" s="482">
        <v>0</v>
      </c>
      <c r="AL278" s="482">
        <v>0</v>
      </c>
      <c r="AM278" s="482">
        <v>25540</v>
      </c>
      <c r="AN278" s="440">
        <v>54630</v>
      </c>
      <c r="AO278" s="440">
        <v>25540</v>
      </c>
      <c r="AP278" s="440">
        <v>4023</v>
      </c>
      <c r="AQ278" s="440">
        <v>1070</v>
      </c>
      <c r="AR278" s="440">
        <v>2953</v>
      </c>
      <c r="AS278" s="482">
        <v>3896</v>
      </c>
      <c r="AT278" s="482">
        <v>0</v>
      </c>
      <c r="AU278" s="482">
        <v>0</v>
      </c>
      <c r="AV278" s="482">
        <v>887</v>
      </c>
      <c r="AW278" s="440">
        <v>3259</v>
      </c>
      <c r="AX278" s="440">
        <v>0</v>
      </c>
      <c r="AY278" s="440">
        <v>0</v>
      </c>
      <c r="AZ278" s="503">
        <v>0</v>
      </c>
      <c r="BA278" s="503">
        <v>0</v>
      </c>
      <c r="BB278" s="441">
        <v>0</v>
      </c>
      <c r="BC278" s="200">
        <v>0</v>
      </c>
      <c r="BD278" s="539">
        <v>42124</v>
      </c>
      <c r="BE278" s="650">
        <v>34000</v>
      </c>
      <c r="BF278" s="650">
        <v>3332</v>
      </c>
      <c r="BG278" s="539">
        <v>1029</v>
      </c>
    </row>
    <row r="279" spans="1:59" ht="13.5" thickTop="1" x14ac:dyDescent="0.2">
      <c r="A279" s="609" t="s">
        <v>1035</v>
      </c>
      <c r="B279" t="s">
        <v>994</v>
      </c>
      <c r="C279" t="s">
        <v>1036</v>
      </c>
      <c r="D279" s="442">
        <v>4341</v>
      </c>
      <c r="E279" s="443">
        <v>0</v>
      </c>
      <c r="F279" s="443">
        <v>0</v>
      </c>
      <c r="G279" s="443">
        <v>0</v>
      </c>
      <c r="H279" s="443">
        <v>0</v>
      </c>
      <c r="I279" s="443">
        <v>85190</v>
      </c>
      <c r="J279" s="443">
        <v>85190</v>
      </c>
      <c r="K279" s="443">
        <v>0</v>
      </c>
      <c r="L279" s="443">
        <v>0</v>
      </c>
      <c r="M279" s="483">
        <v>0</v>
      </c>
      <c r="N279" s="483">
        <v>0</v>
      </c>
      <c r="O279" s="443">
        <v>0</v>
      </c>
      <c r="P279" s="443">
        <v>0</v>
      </c>
      <c r="Q279" s="443">
        <v>0</v>
      </c>
      <c r="R279" s="443">
        <v>0</v>
      </c>
      <c r="S279" s="443">
        <v>0</v>
      </c>
      <c r="T279" s="443">
        <v>0</v>
      </c>
      <c r="U279" s="443">
        <v>3043</v>
      </c>
      <c r="V279" s="443">
        <v>3043</v>
      </c>
      <c r="W279" s="443">
        <v>0</v>
      </c>
      <c r="X279" s="443">
        <v>0</v>
      </c>
      <c r="Y279" s="483">
        <v>0</v>
      </c>
      <c r="Z279" s="483">
        <v>0</v>
      </c>
      <c r="AA279" s="443">
        <v>0</v>
      </c>
      <c r="AB279" s="443">
        <v>0</v>
      </c>
      <c r="AC279" s="443">
        <v>0</v>
      </c>
      <c r="AD279" s="443">
        <v>0</v>
      </c>
      <c r="AE279" s="443">
        <v>0</v>
      </c>
      <c r="AF279" s="443">
        <v>0</v>
      </c>
      <c r="AG279" s="443">
        <v>83140</v>
      </c>
      <c r="AH279" s="443">
        <v>83140</v>
      </c>
      <c r="AI279" s="443">
        <v>0</v>
      </c>
      <c r="AJ279" s="483">
        <v>43520</v>
      </c>
      <c r="AK279" s="483">
        <v>0</v>
      </c>
      <c r="AL279" s="483">
        <v>0</v>
      </c>
      <c r="AM279" s="483">
        <v>20710</v>
      </c>
      <c r="AN279" s="443">
        <v>19960</v>
      </c>
      <c r="AO279" s="443">
        <v>44270</v>
      </c>
      <c r="AP279" s="443">
        <v>5634</v>
      </c>
      <c r="AQ279" s="443">
        <v>5634</v>
      </c>
      <c r="AR279" s="443">
        <v>0</v>
      </c>
      <c r="AS279" s="483">
        <v>1523</v>
      </c>
      <c r="AT279" s="483">
        <v>0</v>
      </c>
      <c r="AU279" s="483">
        <v>0</v>
      </c>
      <c r="AV279" s="483">
        <v>0</v>
      </c>
      <c r="AW279" s="443">
        <v>1523</v>
      </c>
      <c r="AX279" s="443">
        <v>0</v>
      </c>
      <c r="AY279" s="443">
        <v>0</v>
      </c>
      <c r="AZ279" s="504">
        <v>0</v>
      </c>
      <c r="BA279" s="504">
        <v>0</v>
      </c>
      <c r="BB279" s="444">
        <v>0</v>
      </c>
      <c r="BC279" s="517">
        <v>0</v>
      </c>
      <c r="BD279" s="540">
        <v>55294</v>
      </c>
      <c r="BE279" s="651">
        <v>45955</v>
      </c>
      <c r="BF279" s="651">
        <v>4510</v>
      </c>
      <c r="BG279" s="540">
        <v>1029</v>
      </c>
    </row>
    <row r="280" spans="1:59" ht="13.5" thickTop="1" x14ac:dyDescent="0.2">
      <c r="A280" s="609" t="s">
        <v>1037</v>
      </c>
      <c r="B280" t="s">
        <v>994</v>
      </c>
      <c r="C280" t="s">
        <v>1038</v>
      </c>
      <c r="D280" s="439">
        <v>4361</v>
      </c>
      <c r="E280" s="440">
        <v>27064</v>
      </c>
      <c r="F280" s="440">
        <v>0</v>
      </c>
      <c r="G280" s="440">
        <v>27064</v>
      </c>
      <c r="H280" s="440">
        <v>0</v>
      </c>
      <c r="I280" s="440">
        <v>176680</v>
      </c>
      <c r="J280" s="440">
        <v>176680</v>
      </c>
      <c r="K280" s="440">
        <v>0</v>
      </c>
      <c r="L280" s="440">
        <v>11900</v>
      </c>
      <c r="M280" s="482">
        <v>0</v>
      </c>
      <c r="N280" s="482">
        <v>70</v>
      </c>
      <c r="O280" s="440">
        <v>0</v>
      </c>
      <c r="P280" s="440">
        <v>0</v>
      </c>
      <c r="Q280" s="440">
        <v>11970</v>
      </c>
      <c r="R280" s="440">
        <v>11900</v>
      </c>
      <c r="S280" s="440">
        <v>70</v>
      </c>
      <c r="T280" s="440">
        <v>0</v>
      </c>
      <c r="U280" s="440">
        <v>6310</v>
      </c>
      <c r="V280" s="440">
        <v>3308</v>
      </c>
      <c r="W280" s="440">
        <v>3002</v>
      </c>
      <c r="X280" s="440">
        <v>425</v>
      </c>
      <c r="Y280" s="482">
        <v>0</v>
      </c>
      <c r="Z280" s="482">
        <v>3</v>
      </c>
      <c r="AA280" s="440">
        <v>0</v>
      </c>
      <c r="AB280" s="440">
        <v>0</v>
      </c>
      <c r="AC280" s="440">
        <v>3430</v>
      </c>
      <c r="AD280" s="440">
        <v>0</v>
      </c>
      <c r="AE280" s="440">
        <v>0</v>
      </c>
      <c r="AF280" s="440">
        <v>3430</v>
      </c>
      <c r="AG280" s="440">
        <v>206630</v>
      </c>
      <c r="AH280" s="440">
        <v>90000</v>
      </c>
      <c r="AI280" s="440">
        <v>116630</v>
      </c>
      <c r="AJ280" s="482">
        <v>238320</v>
      </c>
      <c r="AK280" s="482">
        <v>1450</v>
      </c>
      <c r="AL280" s="482">
        <v>0</v>
      </c>
      <c r="AM280" s="482">
        <v>60080</v>
      </c>
      <c r="AN280" s="440">
        <v>239770</v>
      </c>
      <c r="AO280" s="440">
        <v>60080</v>
      </c>
      <c r="AP280" s="440">
        <v>16373</v>
      </c>
      <c r="AQ280" s="440">
        <v>6096</v>
      </c>
      <c r="AR280" s="440">
        <v>10277</v>
      </c>
      <c r="AS280" s="482">
        <v>12654</v>
      </c>
      <c r="AT280" s="482">
        <v>609</v>
      </c>
      <c r="AU280" s="482">
        <v>0</v>
      </c>
      <c r="AV280" s="482">
        <v>1869</v>
      </c>
      <c r="AW280" s="440">
        <v>8940</v>
      </c>
      <c r="AX280" s="440">
        <v>2470</v>
      </c>
      <c r="AY280" s="440">
        <v>0</v>
      </c>
      <c r="AZ280" s="503">
        <v>0</v>
      </c>
      <c r="BA280" s="503">
        <v>0</v>
      </c>
      <c r="BB280" s="441">
        <v>0</v>
      </c>
      <c r="BC280" s="200">
        <v>0</v>
      </c>
      <c r="BD280" s="539">
        <v>91778</v>
      </c>
      <c r="BE280" s="650">
        <v>116395</v>
      </c>
      <c r="BF280" s="650">
        <v>11929</v>
      </c>
      <c r="BG280" s="539">
        <v>1509</v>
      </c>
    </row>
    <row r="281" spans="1:59" ht="13.5" thickTop="1" x14ac:dyDescent="0.2">
      <c r="A281" s="609" t="s">
        <v>1039</v>
      </c>
      <c r="B281" t="s">
        <v>994</v>
      </c>
      <c r="C281" t="s">
        <v>1040</v>
      </c>
      <c r="D281" s="442">
        <v>4362</v>
      </c>
      <c r="E281" s="443">
        <v>5000</v>
      </c>
      <c r="F281" s="443">
        <v>0</v>
      </c>
      <c r="G281" s="443">
        <v>3690</v>
      </c>
      <c r="H281" s="443">
        <v>1310</v>
      </c>
      <c r="I281" s="443">
        <v>88900</v>
      </c>
      <c r="J281" s="443">
        <v>88900</v>
      </c>
      <c r="K281" s="443">
        <v>0</v>
      </c>
      <c r="L281" s="443">
        <v>0</v>
      </c>
      <c r="M281" s="483">
        <v>0</v>
      </c>
      <c r="N281" s="483">
        <v>0</v>
      </c>
      <c r="O281" s="443">
        <v>0</v>
      </c>
      <c r="P281" s="443">
        <v>0</v>
      </c>
      <c r="Q281" s="443">
        <v>0</v>
      </c>
      <c r="R281" s="443">
        <v>0</v>
      </c>
      <c r="S281" s="443">
        <v>0</v>
      </c>
      <c r="T281" s="443">
        <v>0</v>
      </c>
      <c r="U281" s="443">
        <v>3175</v>
      </c>
      <c r="V281" s="443">
        <v>930</v>
      </c>
      <c r="W281" s="443">
        <v>2245</v>
      </c>
      <c r="X281" s="443">
        <v>0</v>
      </c>
      <c r="Y281" s="483">
        <v>0</v>
      </c>
      <c r="Z281" s="483">
        <v>0</v>
      </c>
      <c r="AA281" s="443">
        <v>0</v>
      </c>
      <c r="AB281" s="443">
        <v>0</v>
      </c>
      <c r="AC281" s="443">
        <v>2245</v>
      </c>
      <c r="AD281" s="443">
        <v>0</v>
      </c>
      <c r="AE281" s="443">
        <v>0</v>
      </c>
      <c r="AF281" s="443">
        <v>2245</v>
      </c>
      <c r="AG281" s="443">
        <v>77410</v>
      </c>
      <c r="AH281" s="443">
        <v>39100</v>
      </c>
      <c r="AI281" s="443">
        <v>38310</v>
      </c>
      <c r="AJ281" s="483">
        <v>81190</v>
      </c>
      <c r="AK281" s="483">
        <v>0</v>
      </c>
      <c r="AL281" s="483">
        <v>0</v>
      </c>
      <c r="AM281" s="483">
        <v>11080</v>
      </c>
      <c r="AN281" s="443">
        <v>81190</v>
      </c>
      <c r="AO281" s="443">
        <v>11080</v>
      </c>
      <c r="AP281" s="443">
        <v>5591</v>
      </c>
      <c r="AQ281" s="443">
        <v>5591</v>
      </c>
      <c r="AR281" s="443">
        <v>0</v>
      </c>
      <c r="AS281" s="483">
        <v>1152</v>
      </c>
      <c r="AT281" s="483">
        <v>0</v>
      </c>
      <c r="AU281" s="483">
        <v>0</v>
      </c>
      <c r="AV281" s="483">
        <v>0</v>
      </c>
      <c r="AW281" s="443">
        <v>1152</v>
      </c>
      <c r="AX281" s="443">
        <v>0</v>
      </c>
      <c r="AY281" s="443">
        <v>0</v>
      </c>
      <c r="AZ281" s="504">
        <v>0</v>
      </c>
      <c r="BA281" s="504">
        <v>0</v>
      </c>
      <c r="BB281" s="444">
        <v>0</v>
      </c>
      <c r="BC281" s="517">
        <v>0</v>
      </c>
      <c r="BD281" s="540">
        <v>51065</v>
      </c>
      <c r="BE281" s="651">
        <v>45165</v>
      </c>
      <c r="BF281" s="651">
        <v>4497</v>
      </c>
      <c r="BG281" s="540">
        <v>1029</v>
      </c>
    </row>
    <row r="282" spans="1:59" ht="13.5" thickTop="1" x14ac:dyDescent="0.2">
      <c r="A282" s="609" t="s">
        <v>1041</v>
      </c>
      <c r="B282" t="s">
        <v>994</v>
      </c>
      <c r="C282" t="s">
        <v>1042</v>
      </c>
      <c r="D282" s="439">
        <v>4401</v>
      </c>
      <c r="E282" s="440">
        <v>0</v>
      </c>
      <c r="F282" s="440">
        <v>0</v>
      </c>
      <c r="G282" s="440">
        <v>0</v>
      </c>
      <c r="H282" s="440">
        <v>0</v>
      </c>
      <c r="I282" s="440">
        <v>102410</v>
      </c>
      <c r="J282" s="440">
        <v>102410</v>
      </c>
      <c r="K282" s="440">
        <v>0</v>
      </c>
      <c r="L282" s="440">
        <v>0</v>
      </c>
      <c r="M282" s="482">
        <v>0</v>
      </c>
      <c r="N282" s="482">
        <v>0</v>
      </c>
      <c r="O282" s="440">
        <v>0</v>
      </c>
      <c r="P282" s="440">
        <v>0</v>
      </c>
      <c r="Q282" s="440">
        <v>0</v>
      </c>
      <c r="R282" s="440">
        <v>0</v>
      </c>
      <c r="S282" s="440">
        <v>0</v>
      </c>
      <c r="T282" s="440">
        <v>0</v>
      </c>
      <c r="U282" s="440">
        <v>3658</v>
      </c>
      <c r="V282" s="440">
        <v>2447</v>
      </c>
      <c r="W282" s="440">
        <v>1211</v>
      </c>
      <c r="X282" s="440">
        <v>0</v>
      </c>
      <c r="Y282" s="482">
        <v>0</v>
      </c>
      <c r="Z282" s="482">
        <v>0</v>
      </c>
      <c r="AA282" s="440">
        <v>0</v>
      </c>
      <c r="AB282" s="440">
        <v>0</v>
      </c>
      <c r="AC282" s="440">
        <v>0</v>
      </c>
      <c r="AD282" s="440">
        <v>0</v>
      </c>
      <c r="AE282" s="440">
        <v>0</v>
      </c>
      <c r="AF282" s="440">
        <v>0</v>
      </c>
      <c r="AG282" s="440">
        <v>90090</v>
      </c>
      <c r="AH282" s="440">
        <v>50000</v>
      </c>
      <c r="AI282" s="440">
        <v>40090</v>
      </c>
      <c r="AJ282" s="482">
        <v>84550</v>
      </c>
      <c r="AK282" s="482">
        <v>0</v>
      </c>
      <c r="AL282" s="482">
        <v>0</v>
      </c>
      <c r="AM282" s="482">
        <v>35050</v>
      </c>
      <c r="AN282" s="440">
        <v>84550</v>
      </c>
      <c r="AO282" s="440">
        <v>35050</v>
      </c>
      <c r="AP282" s="440">
        <v>6420</v>
      </c>
      <c r="AQ282" s="440">
        <v>1399</v>
      </c>
      <c r="AR282" s="440">
        <v>5021</v>
      </c>
      <c r="AS282" s="482">
        <v>6072</v>
      </c>
      <c r="AT282" s="482">
        <v>0</v>
      </c>
      <c r="AU282" s="482">
        <v>0</v>
      </c>
      <c r="AV282" s="482">
        <v>1742</v>
      </c>
      <c r="AW282" s="440">
        <v>5824</v>
      </c>
      <c r="AX282" s="440">
        <v>217</v>
      </c>
      <c r="AY282" s="440">
        <v>0</v>
      </c>
      <c r="AZ282" s="503">
        <v>0</v>
      </c>
      <c r="BA282" s="503">
        <v>0</v>
      </c>
      <c r="BB282" s="441">
        <v>0</v>
      </c>
      <c r="BC282" s="200">
        <v>0</v>
      </c>
      <c r="BD282" s="539">
        <v>48362</v>
      </c>
      <c r="BE282" s="650">
        <v>54385</v>
      </c>
      <c r="BF282" s="650">
        <v>5348</v>
      </c>
      <c r="BG282" s="539">
        <v>1269</v>
      </c>
    </row>
    <row r="283" spans="1:59" ht="13.5" thickTop="1" x14ac:dyDescent="0.2">
      <c r="A283" s="609" t="s">
        <v>1043</v>
      </c>
      <c r="B283" t="s">
        <v>994</v>
      </c>
      <c r="C283" t="s">
        <v>1044</v>
      </c>
      <c r="D283" s="442">
        <v>4404</v>
      </c>
      <c r="E283" s="443">
        <v>0</v>
      </c>
      <c r="F283" s="443">
        <v>0</v>
      </c>
      <c r="G283" s="443">
        <v>0</v>
      </c>
      <c r="H283" s="443">
        <v>0</v>
      </c>
      <c r="I283" s="443">
        <v>87360</v>
      </c>
      <c r="J283" s="443">
        <v>87360</v>
      </c>
      <c r="K283" s="443">
        <v>0</v>
      </c>
      <c r="L283" s="443">
        <v>8400</v>
      </c>
      <c r="M283" s="483">
        <v>0</v>
      </c>
      <c r="N283" s="483">
        <v>280</v>
      </c>
      <c r="O283" s="443">
        <v>0</v>
      </c>
      <c r="P283" s="443">
        <v>0</v>
      </c>
      <c r="Q283" s="443">
        <v>8680</v>
      </c>
      <c r="R283" s="443">
        <v>8400</v>
      </c>
      <c r="S283" s="443">
        <v>280</v>
      </c>
      <c r="T283" s="443">
        <v>0</v>
      </c>
      <c r="U283" s="443">
        <v>3120</v>
      </c>
      <c r="V283" s="443">
        <v>3000</v>
      </c>
      <c r="W283" s="443">
        <v>120</v>
      </c>
      <c r="X283" s="443">
        <v>300</v>
      </c>
      <c r="Y283" s="483">
        <v>0</v>
      </c>
      <c r="Z283" s="483">
        <v>10</v>
      </c>
      <c r="AA283" s="443">
        <v>0</v>
      </c>
      <c r="AB283" s="443">
        <v>0</v>
      </c>
      <c r="AC283" s="443">
        <v>430</v>
      </c>
      <c r="AD283" s="443">
        <v>0</v>
      </c>
      <c r="AE283" s="443">
        <v>0</v>
      </c>
      <c r="AF283" s="443">
        <v>430</v>
      </c>
      <c r="AG283" s="443">
        <v>111000</v>
      </c>
      <c r="AH283" s="443">
        <v>52000</v>
      </c>
      <c r="AI283" s="443">
        <v>59000</v>
      </c>
      <c r="AJ283" s="483">
        <v>116860</v>
      </c>
      <c r="AK283" s="483">
        <v>0</v>
      </c>
      <c r="AL283" s="483">
        <v>0</v>
      </c>
      <c r="AM283" s="483">
        <v>31230</v>
      </c>
      <c r="AN283" s="443">
        <v>116860</v>
      </c>
      <c r="AO283" s="443">
        <v>31230</v>
      </c>
      <c r="AP283" s="443">
        <v>8861</v>
      </c>
      <c r="AQ283" s="443">
        <v>2163</v>
      </c>
      <c r="AR283" s="443">
        <v>6698</v>
      </c>
      <c r="AS283" s="483">
        <v>7960</v>
      </c>
      <c r="AT283" s="483">
        <v>0</v>
      </c>
      <c r="AU283" s="483">
        <v>0</v>
      </c>
      <c r="AV283" s="483">
        <v>956</v>
      </c>
      <c r="AW283" s="443">
        <v>7960</v>
      </c>
      <c r="AX283" s="443">
        <v>956</v>
      </c>
      <c r="AY283" s="443">
        <v>0</v>
      </c>
      <c r="AZ283" s="504">
        <v>0</v>
      </c>
      <c r="BA283" s="504">
        <v>0</v>
      </c>
      <c r="BB283" s="444">
        <v>0</v>
      </c>
      <c r="BC283" s="517">
        <v>0</v>
      </c>
      <c r="BD283" s="540">
        <v>51443</v>
      </c>
      <c r="BE283" s="651">
        <v>61145</v>
      </c>
      <c r="BF283" s="651">
        <v>6265</v>
      </c>
      <c r="BG283" s="540">
        <v>1269</v>
      </c>
    </row>
    <row r="284" spans="1:59" ht="13.5" thickTop="1" x14ac:dyDescent="0.2">
      <c r="A284" s="609" t="s">
        <v>1045</v>
      </c>
      <c r="B284" t="s">
        <v>994</v>
      </c>
      <c r="C284" t="s">
        <v>1046</v>
      </c>
      <c r="D284" s="439">
        <v>4406</v>
      </c>
      <c r="E284" s="440">
        <v>43087</v>
      </c>
      <c r="F284" s="440">
        <v>0</v>
      </c>
      <c r="G284" s="440">
        <v>43087</v>
      </c>
      <c r="H284" s="440">
        <v>0</v>
      </c>
      <c r="I284" s="440">
        <v>127820</v>
      </c>
      <c r="J284" s="440">
        <v>127820</v>
      </c>
      <c r="K284" s="440">
        <v>0</v>
      </c>
      <c r="L284" s="440">
        <v>6020</v>
      </c>
      <c r="M284" s="482">
        <v>0</v>
      </c>
      <c r="N284" s="482">
        <v>6230</v>
      </c>
      <c r="O284" s="440">
        <v>0</v>
      </c>
      <c r="P284" s="440">
        <v>0</v>
      </c>
      <c r="Q284" s="440">
        <v>12250</v>
      </c>
      <c r="R284" s="440">
        <v>6020</v>
      </c>
      <c r="S284" s="440">
        <v>6230</v>
      </c>
      <c r="T284" s="440">
        <v>0</v>
      </c>
      <c r="U284" s="440">
        <v>4565</v>
      </c>
      <c r="V284" s="440">
        <v>2053</v>
      </c>
      <c r="W284" s="440">
        <v>2512</v>
      </c>
      <c r="X284" s="440">
        <v>215</v>
      </c>
      <c r="Y284" s="482">
        <v>0</v>
      </c>
      <c r="Z284" s="482">
        <v>223</v>
      </c>
      <c r="AA284" s="440">
        <v>0</v>
      </c>
      <c r="AB284" s="440">
        <v>0</v>
      </c>
      <c r="AC284" s="440">
        <v>8</v>
      </c>
      <c r="AD284" s="440">
        <v>0</v>
      </c>
      <c r="AE284" s="440">
        <v>0</v>
      </c>
      <c r="AF284" s="440">
        <v>8</v>
      </c>
      <c r="AG284" s="440">
        <v>216870</v>
      </c>
      <c r="AH284" s="440">
        <v>74550</v>
      </c>
      <c r="AI284" s="440">
        <v>142320</v>
      </c>
      <c r="AJ284" s="482">
        <v>242270</v>
      </c>
      <c r="AK284" s="482">
        <v>0</v>
      </c>
      <c r="AL284" s="482">
        <v>0</v>
      </c>
      <c r="AM284" s="482">
        <v>67410</v>
      </c>
      <c r="AN284" s="440">
        <v>242270</v>
      </c>
      <c r="AO284" s="440">
        <v>67410</v>
      </c>
      <c r="AP284" s="440">
        <v>18027</v>
      </c>
      <c r="AQ284" s="440">
        <v>915</v>
      </c>
      <c r="AR284" s="440">
        <v>17112</v>
      </c>
      <c r="AS284" s="482">
        <v>18333</v>
      </c>
      <c r="AT284" s="482">
        <v>0</v>
      </c>
      <c r="AU284" s="482">
        <v>0</v>
      </c>
      <c r="AV284" s="482">
        <v>2858</v>
      </c>
      <c r="AW284" s="440">
        <v>14287</v>
      </c>
      <c r="AX284" s="440">
        <v>0</v>
      </c>
      <c r="AY284" s="440">
        <v>0</v>
      </c>
      <c r="AZ284" s="503">
        <v>0</v>
      </c>
      <c r="BA284" s="503">
        <v>0</v>
      </c>
      <c r="BB284" s="441">
        <v>0</v>
      </c>
      <c r="BC284" s="200">
        <v>0</v>
      </c>
      <c r="BD284" s="539">
        <v>82297</v>
      </c>
      <c r="BE284" s="650">
        <v>104300</v>
      </c>
      <c r="BF284" s="650">
        <v>11238</v>
      </c>
      <c r="BG284" s="539">
        <v>1749</v>
      </c>
    </row>
    <row r="285" spans="1:59" ht="13.5" thickTop="1" x14ac:dyDescent="0.2">
      <c r="A285" s="609" t="s">
        <v>1047</v>
      </c>
      <c r="B285" t="s">
        <v>994</v>
      </c>
      <c r="C285" t="s">
        <v>1048</v>
      </c>
      <c r="D285" s="442">
        <v>4421</v>
      </c>
      <c r="E285" s="443">
        <v>0</v>
      </c>
      <c r="F285" s="443">
        <v>0</v>
      </c>
      <c r="G285" s="443">
        <v>0</v>
      </c>
      <c r="H285" s="443">
        <v>0</v>
      </c>
      <c r="I285" s="443">
        <v>147280</v>
      </c>
      <c r="J285" s="443">
        <v>147280</v>
      </c>
      <c r="K285" s="443">
        <v>0</v>
      </c>
      <c r="L285" s="443">
        <v>1890</v>
      </c>
      <c r="M285" s="483">
        <v>0</v>
      </c>
      <c r="N285" s="483">
        <v>0</v>
      </c>
      <c r="O285" s="443">
        <v>0</v>
      </c>
      <c r="P285" s="443">
        <v>0</v>
      </c>
      <c r="Q285" s="443">
        <v>1890</v>
      </c>
      <c r="R285" s="443">
        <v>1890</v>
      </c>
      <c r="S285" s="443">
        <v>0</v>
      </c>
      <c r="T285" s="443">
        <v>0</v>
      </c>
      <c r="U285" s="443">
        <v>5260</v>
      </c>
      <c r="V285" s="443">
        <v>4572</v>
      </c>
      <c r="W285" s="443">
        <v>688</v>
      </c>
      <c r="X285" s="443">
        <v>68</v>
      </c>
      <c r="Y285" s="483">
        <v>0</v>
      </c>
      <c r="Z285" s="483">
        <v>0</v>
      </c>
      <c r="AA285" s="443">
        <v>0</v>
      </c>
      <c r="AB285" s="443">
        <v>0</v>
      </c>
      <c r="AC285" s="443">
        <v>240</v>
      </c>
      <c r="AD285" s="443">
        <v>114</v>
      </c>
      <c r="AE285" s="443">
        <v>0</v>
      </c>
      <c r="AF285" s="443">
        <v>126</v>
      </c>
      <c r="AG285" s="443">
        <v>188340</v>
      </c>
      <c r="AH285" s="443">
        <v>72500</v>
      </c>
      <c r="AI285" s="443">
        <v>115840</v>
      </c>
      <c r="AJ285" s="483">
        <v>177050</v>
      </c>
      <c r="AK285" s="483">
        <v>0</v>
      </c>
      <c r="AL285" s="483">
        <v>0</v>
      </c>
      <c r="AM285" s="483">
        <v>71890</v>
      </c>
      <c r="AN285" s="443">
        <v>177050</v>
      </c>
      <c r="AO285" s="443">
        <v>71890</v>
      </c>
      <c r="AP285" s="443">
        <v>14605</v>
      </c>
      <c r="AQ285" s="443">
        <v>2377</v>
      </c>
      <c r="AR285" s="443">
        <v>12228</v>
      </c>
      <c r="AS285" s="483">
        <v>12075</v>
      </c>
      <c r="AT285" s="483">
        <v>0</v>
      </c>
      <c r="AU285" s="483">
        <v>0</v>
      </c>
      <c r="AV285" s="483">
        <v>3482</v>
      </c>
      <c r="AW285" s="443">
        <v>12075</v>
      </c>
      <c r="AX285" s="443">
        <v>2162</v>
      </c>
      <c r="AY285" s="443">
        <v>0</v>
      </c>
      <c r="AZ285" s="504">
        <v>0</v>
      </c>
      <c r="BA285" s="504">
        <v>0</v>
      </c>
      <c r="BB285" s="444">
        <v>0</v>
      </c>
      <c r="BC285" s="517">
        <v>0</v>
      </c>
      <c r="BD285" s="540">
        <v>48966</v>
      </c>
      <c r="BE285" s="651">
        <v>96765</v>
      </c>
      <c r="BF285" s="651">
        <v>10086</v>
      </c>
      <c r="BG285" s="540">
        <v>1509</v>
      </c>
    </row>
    <row r="286" spans="1:59" ht="13.5" thickTop="1" x14ac:dyDescent="0.2">
      <c r="A286" s="609" t="s">
        <v>1049</v>
      </c>
      <c r="B286" t="s">
        <v>994</v>
      </c>
      <c r="C286" t="s">
        <v>1050</v>
      </c>
      <c r="D286" s="439">
        <v>4422</v>
      </c>
      <c r="E286" s="440">
        <v>0</v>
      </c>
      <c r="F286" s="440">
        <v>0</v>
      </c>
      <c r="G286" s="440">
        <v>0</v>
      </c>
      <c r="H286" s="440">
        <v>0</v>
      </c>
      <c r="I286" s="440">
        <v>43120</v>
      </c>
      <c r="J286" s="440">
        <v>43120</v>
      </c>
      <c r="K286" s="440">
        <v>0</v>
      </c>
      <c r="L286" s="440">
        <v>1330</v>
      </c>
      <c r="M286" s="482">
        <v>0</v>
      </c>
      <c r="N286" s="482">
        <v>0</v>
      </c>
      <c r="O286" s="440">
        <v>0</v>
      </c>
      <c r="P286" s="440">
        <v>0</v>
      </c>
      <c r="Q286" s="440">
        <v>1330</v>
      </c>
      <c r="R286" s="440">
        <v>1330</v>
      </c>
      <c r="S286" s="440">
        <v>0</v>
      </c>
      <c r="T286" s="440">
        <v>0</v>
      </c>
      <c r="U286" s="440">
        <v>1540</v>
      </c>
      <c r="V286" s="440">
        <v>657</v>
      </c>
      <c r="W286" s="440">
        <v>883</v>
      </c>
      <c r="X286" s="440">
        <v>48</v>
      </c>
      <c r="Y286" s="482">
        <v>0</v>
      </c>
      <c r="Z286" s="482">
        <v>0</v>
      </c>
      <c r="AA286" s="440">
        <v>0</v>
      </c>
      <c r="AB286" s="440">
        <v>0</v>
      </c>
      <c r="AC286" s="440">
        <v>0</v>
      </c>
      <c r="AD286" s="440">
        <v>0</v>
      </c>
      <c r="AE286" s="440">
        <v>0</v>
      </c>
      <c r="AF286" s="440">
        <v>0</v>
      </c>
      <c r="AG286" s="440">
        <v>56500</v>
      </c>
      <c r="AH286" s="440">
        <v>28250</v>
      </c>
      <c r="AI286" s="440">
        <v>28250</v>
      </c>
      <c r="AJ286" s="482">
        <v>59370</v>
      </c>
      <c r="AK286" s="482">
        <v>0</v>
      </c>
      <c r="AL286" s="482">
        <v>0</v>
      </c>
      <c r="AM286" s="482">
        <v>30260</v>
      </c>
      <c r="AN286" s="440">
        <v>59370</v>
      </c>
      <c r="AO286" s="440">
        <v>30260</v>
      </c>
      <c r="AP286" s="440">
        <v>3696</v>
      </c>
      <c r="AQ286" s="440">
        <v>500</v>
      </c>
      <c r="AR286" s="440">
        <v>3196</v>
      </c>
      <c r="AS286" s="482">
        <v>4103</v>
      </c>
      <c r="AT286" s="482">
        <v>0</v>
      </c>
      <c r="AU286" s="482">
        <v>0</v>
      </c>
      <c r="AV286" s="482">
        <v>1367</v>
      </c>
      <c r="AW286" s="440">
        <v>4103</v>
      </c>
      <c r="AX286" s="440">
        <v>1139</v>
      </c>
      <c r="AY286" s="440">
        <v>0</v>
      </c>
      <c r="AZ286" s="503">
        <v>0</v>
      </c>
      <c r="BA286" s="503">
        <v>0</v>
      </c>
      <c r="BB286" s="441">
        <v>0</v>
      </c>
      <c r="BC286" s="200">
        <v>0</v>
      </c>
      <c r="BD286" s="539">
        <v>33812</v>
      </c>
      <c r="BE286" s="650">
        <v>26435</v>
      </c>
      <c r="BF286" s="650">
        <v>2648</v>
      </c>
      <c r="BG286" s="539">
        <v>1029</v>
      </c>
    </row>
    <row r="287" spans="1:59" ht="13.5" thickTop="1" x14ac:dyDescent="0.2">
      <c r="A287" s="609" t="s">
        <v>1051</v>
      </c>
      <c r="B287" t="s">
        <v>994</v>
      </c>
      <c r="C287" t="s">
        <v>1052</v>
      </c>
      <c r="D287" s="442">
        <v>4424</v>
      </c>
      <c r="E287" s="443">
        <v>0</v>
      </c>
      <c r="F287" s="443">
        <v>0</v>
      </c>
      <c r="G287" s="443">
        <v>0</v>
      </c>
      <c r="H287" s="443">
        <v>0</v>
      </c>
      <c r="I287" s="443">
        <v>29120</v>
      </c>
      <c r="J287" s="443">
        <v>29120</v>
      </c>
      <c r="K287" s="443">
        <v>0</v>
      </c>
      <c r="L287" s="443">
        <v>0</v>
      </c>
      <c r="M287" s="483">
        <v>0</v>
      </c>
      <c r="N287" s="483">
        <v>0</v>
      </c>
      <c r="O287" s="443">
        <v>0</v>
      </c>
      <c r="P287" s="443">
        <v>0</v>
      </c>
      <c r="Q287" s="443">
        <v>0</v>
      </c>
      <c r="R287" s="443">
        <v>0</v>
      </c>
      <c r="S287" s="443">
        <v>0</v>
      </c>
      <c r="T287" s="443">
        <v>0</v>
      </c>
      <c r="U287" s="443">
        <v>1040</v>
      </c>
      <c r="V287" s="443">
        <v>553</v>
      </c>
      <c r="W287" s="443">
        <v>487</v>
      </c>
      <c r="X287" s="443">
        <v>0</v>
      </c>
      <c r="Y287" s="483">
        <v>0</v>
      </c>
      <c r="Z287" s="483">
        <v>0</v>
      </c>
      <c r="AA287" s="443">
        <v>0</v>
      </c>
      <c r="AB287" s="443">
        <v>0</v>
      </c>
      <c r="AC287" s="443">
        <v>487</v>
      </c>
      <c r="AD287" s="443">
        <v>0</v>
      </c>
      <c r="AE287" s="443">
        <v>0</v>
      </c>
      <c r="AF287" s="443">
        <v>487</v>
      </c>
      <c r="AG287" s="443">
        <v>38570</v>
      </c>
      <c r="AH287" s="443">
        <v>20500</v>
      </c>
      <c r="AI287" s="443">
        <v>18070</v>
      </c>
      <c r="AJ287" s="483">
        <v>30590</v>
      </c>
      <c r="AK287" s="483">
        <v>0</v>
      </c>
      <c r="AL287" s="483">
        <v>0</v>
      </c>
      <c r="AM287" s="483">
        <v>24000</v>
      </c>
      <c r="AN287" s="443">
        <v>30590</v>
      </c>
      <c r="AO287" s="443">
        <v>24000</v>
      </c>
      <c r="AP287" s="443">
        <v>2744</v>
      </c>
      <c r="AQ287" s="443">
        <v>750</v>
      </c>
      <c r="AR287" s="443">
        <v>1994</v>
      </c>
      <c r="AS287" s="483">
        <v>2100</v>
      </c>
      <c r="AT287" s="483">
        <v>0</v>
      </c>
      <c r="AU287" s="483">
        <v>0</v>
      </c>
      <c r="AV287" s="483">
        <v>806</v>
      </c>
      <c r="AW287" s="443">
        <v>2100</v>
      </c>
      <c r="AX287" s="443">
        <v>370</v>
      </c>
      <c r="AY287" s="443">
        <v>0</v>
      </c>
      <c r="AZ287" s="504">
        <v>0</v>
      </c>
      <c r="BA287" s="504">
        <v>0</v>
      </c>
      <c r="BB287" s="444">
        <v>0</v>
      </c>
      <c r="BC287" s="517">
        <v>0</v>
      </c>
      <c r="BD287" s="540">
        <v>18308</v>
      </c>
      <c r="BE287" s="651">
        <v>18085</v>
      </c>
      <c r="BF287" s="651">
        <v>1839</v>
      </c>
      <c r="BG287" s="540">
        <v>789</v>
      </c>
    </row>
    <row r="288" spans="1:59" ht="13.5" thickTop="1" x14ac:dyDescent="0.2">
      <c r="A288" s="609" t="s">
        <v>1053</v>
      </c>
      <c r="B288" t="s">
        <v>994</v>
      </c>
      <c r="C288" t="s">
        <v>1054</v>
      </c>
      <c r="D288" s="439">
        <v>4444</v>
      </c>
      <c r="E288" s="440">
        <v>24458</v>
      </c>
      <c r="F288" s="440">
        <v>0</v>
      </c>
      <c r="G288" s="440">
        <v>24458</v>
      </c>
      <c r="H288" s="440">
        <v>0</v>
      </c>
      <c r="I288" s="440">
        <v>30660</v>
      </c>
      <c r="J288" s="440">
        <v>30660</v>
      </c>
      <c r="K288" s="440">
        <v>0</v>
      </c>
      <c r="L288" s="440">
        <v>0</v>
      </c>
      <c r="M288" s="482">
        <v>0</v>
      </c>
      <c r="N288" s="482">
        <v>0</v>
      </c>
      <c r="O288" s="440">
        <v>0</v>
      </c>
      <c r="P288" s="440">
        <v>0</v>
      </c>
      <c r="Q288" s="440">
        <v>0</v>
      </c>
      <c r="R288" s="440">
        <v>0</v>
      </c>
      <c r="S288" s="440">
        <v>0</v>
      </c>
      <c r="T288" s="440">
        <v>0</v>
      </c>
      <c r="U288" s="440">
        <v>1095</v>
      </c>
      <c r="V288" s="440">
        <v>585</v>
      </c>
      <c r="W288" s="440">
        <v>510</v>
      </c>
      <c r="X288" s="440">
        <v>0</v>
      </c>
      <c r="Y288" s="482">
        <v>0</v>
      </c>
      <c r="Z288" s="482">
        <v>0</v>
      </c>
      <c r="AA288" s="440">
        <v>0</v>
      </c>
      <c r="AB288" s="440">
        <v>0</v>
      </c>
      <c r="AC288" s="440">
        <v>510</v>
      </c>
      <c r="AD288" s="440">
        <v>0</v>
      </c>
      <c r="AE288" s="440">
        <v>242</v>
      </c>
      <c r="AF288" s="440">
        <v>268</v>
      </c>
      <c r="AG288" s="440">
        <v>45830</v>
      </c>
      <c r="AH288" s="440">
        <v>25000</v>
      </c>
      <c r="AI288" s="440">
        <v>20830</v>
      </c>
      <c r="AJ288" s="482">
        <v>36100</v>
      </c>
      <c r="AK288" s="482">
        <v>0</v>
      </c>
      <c r="AL288" s="482">
        <v>0</v>
      </c>
      <c r="AM288" s="482">
        <v>1620</v>
      </c>
      <c r="AN288" s="440">
        <v>17150</v>
      </c>
      <c r="AO288" s="440">
        <v>20570</v>
      </c>
      <c r="AP288" s="440">
        <v>3127</v>
      </c>
      <c r="AQ288" s="440">
        <v>711</v>
      </c>
      <c r="AR288" s="440">
        <v>2416</v>
      </c>
      <c r="AS288" s="482">
        <v>2822</v>
      </c>
      <c r="AT288" s="482">
        <v>0</v>
      </c>
      <c r="AU288" s="482">
        <v>0</v>
      </c>
      <c r="AV288" s="482">
        <v>1137</v>
      </c>
      <c r="AW288" s="440">
        <v>12</v>
      </c>
      <c r="AX288" s="440">
        <v>906</v>
      </c>
      <c r="AY288" s="440">
        <v>0</v>
      </c>
      <c r="AZ288" s="503">
        <v>0</v>
      </c>
      <c r="BA288" s="503">
        <v>0</v>
      </c>
      <c r="BB288" s="441">
        <v>0</v>
      </c>
      <c r="BC288" s="200">
        <v>0</v>
      </c>
      <c r="BD288" s="539">
        <v>31822</v>
      </c>
      <c r="BE288" s="650">
        <v>18285</v>
      </c>
      <c r="BF288" s="650">
        <v>1913</v>
      </c>
      <c r="BG288" s="539">
        <v>789</v>
      </c>
    </row>
    <row r="289" spans="1:59" ht="13.5" thickTop="1" x14ac:dyDescent="0.2">
      <c r="A289" s="609" t="s">
        <v>1055</v>
      </c>
      <c r="B289" t="s">
        <v>994</v>
      </c>
      <c r="C289" t="s">
        <v>1056</v>
      </c>
      <c r="D289" s="442">
        <v>4445</v>
      </c>
      <c r="E289" s="443">
        <v>0</v>
      </c>
      <c r="F289" s="443">
        <v>0</v>
      </c>
      <c r="G289" s="443">
        <v>0</v>
      </c>
      <c r="H289" s="443">
        <v>0</v>
      </c>
      <c r="I289" s="443">
        <v>131110</v>
      </c>
      <c r="J289" s="443">
        <v>131110</v>
      </c>
      <c r="K289" s="443">
        <v>0</v>
      </c>
      <c r="L289" s="443">
        <v>9170</v>
      </c>
      <c r="M289" s="483">
        <v>0</v>
      </c>
      <c r="N289" s="483">
        <v>0</v>
      </c>
      <c r="O289" s="443">
        <v>0</v>
      </c>
      <c r="P289" s="443">
        <v>0</v>
      </c>
      <c r="Q289" s="443">
        <v>9170</v>
      </c>
      <c r="R289" s="443">
        <v>9170</v>
      </c>
      <c r="S289" s="443">
        <v>0</v>
      </c>
      <c r="T289" s="443">
        <v>0</v>
      </c>
      <c r="U289" s="443">
        <v>4683</v>
      </c>
      <c r="V289" s="443">
        <v>2811</v>
      </c>
      <c r="W289" s="443">
        <v>1872</v>
      </c>
      <c r="X289" s="443">
        <v>327</v>
      </c>
      <c r="Y289" s="483">
        <v>0</v>
      </c>
      <c r="Z289" s="483">
        <v>0</v>
      </c>
      <c r="AA289" s="443">
        <v>0</v>
      </c>
      <c r="AB289" s="443">
        <v>0</v>
      </c>
      <c r="AC289" s="443">
        <v>2199</v>
      </c>
      <c r="AD289" s="443">
        <v>0</v>
      </c>
      <c r="AE289" s="443">
        <v>2199</v>
      </c>
      <c r="AF289" s="443">
        <v>0</v>
      </c>
      <c r="AG289" s="443">
        <v>159330</v>
      </c>
      <c r="AH289" s="443">
        <v>86500</v>
      </c>
      <c r="AI289" s="443">
        <v>72830</v>
      </c>
      <c r="AJ289" s="483">
        <v>143160</v>
      </c>
      <c r="AK289" s="483">
        <v>0</v>
      </c>
      <c r="AL289" s="483">
        <v>0</v>
      </c>
      <c r="AM289" s="483">
        <v>78980</v>
      </c>
      <c r="AN289" s="443">
        <v>143160</v>
      </c>
      <c r="AO289" s="443">
        <v>78980</v>
      </c>
      <c r="AP289" s="443">
        <v>10711</v>
      </c>
      <c r="AQ289" s="443">
        <v>456</v>
      </c>
      <c r="AR289" s="443">
        <v>10255</v>
      </c>
      <c r="AS289" s="483">
        <v>12139</v>
      </c>
      <c r="AT289" s="483">
        <v>0</v>
      </c>
      <c r="AU289" s="483">
        <v>0</v>
      </c>
      <c r="AV289" s="483">
        <v>4051</v>
      </c>
      <c r="AW289" s="443">
        <v>12139</v>
      </c>
      <c r="AX289" s="443">
        <v>0</v>
      </c>
      <c r="AY289" s="443">
        <v>0</v>
      </c>
      <c r="AZ289" s="504">
        <v>0</v>
      </c>
      <c r="BA289" s="504">
        <v>0</v>
      </c>
      <c r="BB289" s="444">
        <v>0</v>
      </c>
      <c r="BC289" s="517">
        <v>0</v>
      </c>
      <c r="BD289" s="540">
        <v>89112</v>
      </c>
      <c r="BE289" s="651">
        <v>81845</v>
      </c>
      <c r="BF289" s="651">
        <v>8424</v>
      </c>
      <c r="BG289" s="540">
        <v>1269</v>
      </c>
    </row>
    <row r="290" spans="1:59" ht="13.5" thickTop="1" x14ac:dyDescent="0.2">
      <c r="A290" s="609" t="s">
        <v>1057</v>
      </c>
      <c r="B290" t="s">
        <v>994</v>
      </c>
      <c r="C290" t="s">
        <v>1058</v>
      </c>
      <c r="D290" s="439">
        <v>4501</v>
      </c>
      <c r="E290" s="440">
        <v>7400</v>
      </c>
      <c r="F290" s="440">
        <v>0</v>
      </c>
      <c r="G290" s="440">
        <v>3622</v>
      </c>
      <c r="H290" s="440">
        <v>3778</v>
      </c>
      <c r="I290" s="440">
        <v>101780</v>
      </c>
      <c r="J290" s="440">
        <v>101780</v>
      </c>
      <c r="K290" s="440">
        <v>0</v>
      </c>
      <c r="L290" s="440">
        <v>4200</v>
      </c>
      <c r="M290" s="482">
        <v>0</v>
      </c>
      <c r="N290" s="482">
        <v>1190</v>
      </c>
      <c r="O290" s="440">
        <v>0</v>
      </c>
      <c r="P290" s="440">
        <v>0</v>
      </c>
      <c r="Q290" s="440">
        <v>5390</v>
      </c>
      <c r="R290" s="440">
        <v>4200</v>
      </c>
      <c r="S290" s="440">
        <v>1190</v>
      </c>
      <c r="T290" s="440">
        <v>0</v>
      </c>
      <c r="U290" s="440">
        <v>3635</v>
      </c>
      <c r="V290" s="440">
        <v>3635</v>
      </c>
      <c r="W290" s="440">
        <v>0</v>
      </c>
      <c r="X290" s="440">
        <v>150</v>
      </c>
      <c r="Y290" s="482">
        <v>0</v>
      </c>
      <c r="Z290" s="482">
        <v>43</v>
      </c>
      <c r="AA290" s="440">
        <v>0</v>
      </c>
      <c r="AB290" s="440">
        <v>0</v>
      </c>
      <c r="AC290" s="440">
        <v>193</v>
      </c>
      <c r="AD290" s="440">
        <v>0</v>
      </c>
      <c r="AE290" s="440">
        <v>0</v>
      </c>
      <c r="AF290" s="440">
        <v>193</v>
      </c>
      <c r="AG290" s="440">
        <v>108260</v>
      </c>
      <c r="AH290" s="440">
        <v>54000</v>
      </c>
      <c r="AI290" s="440">
        <v>54260</v>
      </c>
      <c r="AJ290" s="482">
        <v>99640</v>
      </c>
      <c r="AK290" s="482">
        <v>0</v>
      </c>
      <c r="AL290" s="482">
        <v>0</v>
      </c>
      <c r="AM290" s="482">
        <v>38550</v>
      </c>
      <c r="AN290" s="440">
        <v>99640</v>
      </c>
      <c r="AO290" s="440">
        <v>38550</v>
      </c>
      <c r="AP290" s="440">
        <v>7317</v>
      </c>
      <c r="AQ290" s="440">
        <v>1716</v>
      </c>
      <c r="AR290" s="440">
        <v>5601</v>
      </c>
      <c r="AS290" s="482">
        <v>6819</v>
      </c>
      <c r="AT290" s="482">
        <v>0</v>
      </c>
      <c r="AU290" s="482">
        <v>0</v>
      </c>
      <c r="AV290" s="482">
        <v>1349</v>
      </c>
      <c r="AW290" s="440">
        <v>6819</v>
      </c>
      <c r="AX290" s="440">
        <v>1349</v>
      </c>
      <c r="AY290" s="440">
        <v>0</v>
      </c>
      <c r="AZ290" s="503">
        <v>0</v>
      </c>
      <c r="BA290" s="503">
        <v>0</v>
      </c>
      <c r="BB290" s="441">
        <v>0</v>
      </c>
      <c r="BC290" s="200">
        <v>0</v>
      </c>
      <c r="BD290" s="539">
        <v>60671</v>
      </c>
      <c r="BE290" s="650">
        <v>59035</v>
      </c>
      <c r="BF290" s="650">
        <v>5773</v>
      </c>
      <c r="BG290" s="539">
        <v>1269</v>
      </c>
    </row>
    <row r="291" spans="1:59" ht="13.5" thickTop="1" x14ac:dyDescent="0.2">
      <c r="A291" s="609" t="s">
        <v>1059</v>
      </c>
      <c r="B291" t="s">
        <v>994</v>
      </c>
      <c r="C291" t="s">
        <v>1060</v>
      </c>
      <c r="D291" s="442">
        <v>4505</v>
      </c>
      <c r="E291" s="443">
        <v>0</v>
      </c>
      <c r="F291" s="443">
        <v>0</v>
      </c>
      <c r="G291" s="443">
        <v>0</v>
      </c>
      <c r="H291" s="443">
        <v>0</v>
      </c>
      <c r="I291" s="443">
        <v>136570</v>
      </c>
      <c r="J291" s="443">
        <v>136570</v>
      </c>
      <c r="K291" s="443">
        <v>0</v>
      </c>
      <c r="L291" s="443">
        <v>0</v>
      </c>
      <c r="M291" s="483">
        <v>0</v>
      </c>
      <c r="N291" s="483">
        <v>4620</v>
      </c>
      <c r="O291" s="443">
        <v>0</v>
      </c>
      <c r="P291" s="443">
        <v>0</v>
      </c>
      <c r="Q291" s="443">
        <v>4620</v>
      </c>
      <c r="R291" s="443">
        <v>0</v>
      </c>
      <c r="S291" s="443">
        <v>4620</v>
      </c>
      <c r="T291" s="443">
        <v>0</v>
      </c>
      <c r="U291" s="443">
        <v>4878</v>
      </c>
      <c r="V291" s="443">
        <v>3835</v>
      </c>
      <c r="W291" s="443">
        <v>1043</v>
      </c>
      <c r="X291" s="443">
        <v>0</v>
      </c>
      <c r="Y291" s="483">
        <v>0</v>
      </c>
      <c r="Z291" s="483">
        <v>165</v>
      </c>
      <c r="AA291" s="443">
        <v>0</v>
      </c>
      <c r="AB291" s="443">
        <v>0</v>
      </c>
      <c r="AC291" s="443">
        <v>1208</v>
      </c>
      <c r="AD291" s="443">
        <v>0</v>
      </c>
      <c r="AE291" s="443">
        <v>0</v>
      </c>
      <c r="AF291" s="443">
        <v>1208</v>
      </c>
      <c r="AG291" s="443">
        <v>163410</v>
      </c>
      <c r="AH291" s="443">
        <v>80000</v>
      </c>
      <c r="AI291" s="443">
        <v>83410</v>
      </c>
      <c r="AJ291" s="483">
        <v>153320</v>
      </c>
      <c r="AK291" s="483">
        <v>0</v>
      </c>
      <c r="AL291" s="483">
        <v>0</v>
      </c>
      <c r="AM291" s="483">
        <v>0</v>
      </c>
      <c r="AN291" s="443">
        <v>83000</v>
      </c>
      <c r="AO291" s="443">
        <v>0</v>
      </c>
      <c r="AP291" s="443">
        <v>11773</v>
      </c>
      <c r="AQ291" s="443">
        <v>1303</v>
      </c>
      <c r="AR291" s="443">
        <v>10470</v>
      </c>
      <c r="AS291" s="483">
        <v>11976</v>
      </c>
      <c r="AT291" s="483">
        <v>0</v>
      </c>
      <c r="AU291" s="483">
        <v>0</v>
      </c>
      <c r="AV291" s="483">
        <v>0</v>
      </c>
      <c r="AW291" s="443">
        <v>9585</v>
      </c>
      <c r="AX291" s="443">
        <v>754</v>
      </c>
      <c r="AY291" s="443">
        <v>0</v>
      </c>
      <c r="AZ291" s="504">
        <v>0</v>
      </c>
      <c r="BA291" s="504">
        <v>0</v>
      </c>
      <c r="BB291" s="444">
        <v>0</v>
      </c>
      <c r="BC291" s="517">
        <v>0</v>
      </c>
      <c r="BD291" s="540">
        <v>85600</v>
      </c>
      <c r="BE291" s="651">
        <v>83235</v>
      </c>
      <c r="BF291" s="651">
        <v>8451</v>
      </c>
      <c r="BG291" s="540">
        <v>1269</v>
      </c>
    </row>
    <row r="292" spans="1:59" ht="13.5" thickTop="1" x14ac:dyDescent="0.2">
      <c r="A292" s="609" t="s">
        <v>1061</v>
      </c>
      <c r="B292" t="s">
        <v>994</v>
      </c>
      <c r="C292" t="s">
        <v>1062</v>
      </c>
      <c r="D292" s="439">
        <v>4581</v>
      </c>
      <c r="E292" s="440">
        <v>0</v>
      </c>
      <c r="F292" s="440">
        <v>0</v>
      </c>
      <c r="G292" s="440">
        <v>0</v>
      </c>
      <c r="H292" s="440">
        <v>0</v>
      </c>
      <c r="I292" s="440">
        <v>65310</v>
      </c>
      <c r="J292" s="440">
        <v>65310</v>
      </c>
      <c r="K292" s="440">
        <v>0</v>
      </c>
      <c r="L292" s="440">
        <v>3850</v>
      </c>
      <c r="M292" s="482">
        <v>0</v>
      </c>
      <c r="N292" s="482">
        <v>0</v>
      </c>
      <c r="O292" s="440">
        <v>0</v>
      </c>
      <c r="P292" s="440">
        <v>0</v>
      </c>
      <c r="Q292" s="440">
        <v>3850</v>
      </c>
      <c r="R292" s="440">
        <v>3850</v>
      </c>
      <c r="S292" s="440">
        <v>0</v>
      </c>
      <c r="T292" s="440">
        <v>0</v>
      </c>
      <c r="U292" s="440">
        <v>2333</v>
      </c>
      <c r="V292" s="440">
        <v>2333</v>
      </c>
      <c r="W292" s="440">
        <v>0</v>
      </c>
      <c r="X292" s="440">
        <v>137</v>
      </c>
      <c r="Y292" s="482">
        <v>0</v>
      </c>
      <c r="Z292" s="482">
        <v>0</v>
      </c>
      <c r="AA292" s="440">
        <v>0</v>
      </c>
      <c r="AB292" s="440">
        <v>0</v>
      </c>
      <c r="AC292" s="440">
        <v>137</v>
      </c>
      <c r="AD292" s="440">
        <v>0</v>
      </c>
      <c r="AE292" s="440">
        <v>0</v>
      </c>
      <c r="AF292" s="440">
        <v>137</v>
      </c>
      <c r="AG292" s="440">
        <v>44290</v>
      </c>
      <c r="AH292" s="440">
        <v>32500</v>
      </c>
      <c r="AI292" s="440">
        <v>11790</v>
      </c>
      <c r="AJ292" s="482">
        <v>30560</v>
      </c>
      <c r="AK292" s="482">
        <v>0</v>
      </c>
      <c r="AL292" s="482">
        <v>0</v>
      </c>
      <c r="AM292" s="482">
        <v>24720</v>
      </c>
      <c r="AN292" s="440">
        <v>30560</v>
      </c>
      <c r="AO292" s="440">
        <v>24720</v>
      </c>
      <c r="AP292" s="440">
        <v>2962</v>
      </c>
      <c r="AQ292" s="440">
        <v>1181</v>
      </c>
      <c r="AR292" s="440">
        <v>1781</v>
      </c>
      <c r="AS292" s="482">
        <v>2091</v>
      </c>
      <c r="AT292" s="482">
        <v>0</v>
      </c>
      <c r="AU292" s="482">
        <v>0</v>
      </c>
      <c r="AV292" s="482">
        <v>977</v>
      </c>
      <c r="AW292" s="440">
        <v>2091</v>
      </c>
      <c r="AX292" s="440">
        <v>977</v>
      </c>
      <c r="AY292" s="440">
        <v>0</v>
      </c>
      <c r="AZ292" s="503">
        <v>0</v>
      </c>
      <c r="BA292" s="503">
        <v>0</v>
      </c>
      <c r="BB292" s="441">
        <v>0</v>
      </c>
      <c r="BC292" s="200">
        <v>0</v>
      </c>
      <c r="BD292" s="539">
        <v>17734</v>
      </c>
      <c r="BE292" s="650">
        <v>33020</v>
      </c>
      <c r="BF292" s="650">
        <v>3094</v>
      </c>
      <c r="BG292" s="539">
        <v>1029</v>
      </c>
    </row>
    <row r="293" spans="1:59" ht="13.5" thickTop="1" x14ac:dyDescent="0.2">
      <c r="A293" s="609" t="s">
        <v>1063</v>
      </c>
      <c r="B293" t="s">
        <v>994</v>
      </c>
      <c r="C293" t="s">
        <v>1064</v>
      </c>
      <c r="D293" s="442">
        <v>4606</v>
      </c>
      <c r="E293" s="443">
        <v>0</v>
      </c>
      <c r="F293" s="443">
        <v>0</v>
      </c>
      <c r="G293" s="443">
        <v>0</v>
      </c>
      <c r="H293" s="443">
        <v>0</v>
      </c>
      <c r="I293" s="443">
        <v>77700</v>
      </c>
      <c r="J293" s="443">
        <v>77700</v>
      </c>
      <c r="K293" s="443">
        <v>0</v>
      </c>
      <c r="L293" s="443">
        <v>3500</v>
      </c>
      <c r="M293" s="483">
        <v>0</v>
      </c>
      <c r="N293" s="483">
        <v>0</v>
      </c>
      <c r="O293" s="443">
        <v>0</v>
      </c>
      <c r="P293" s="443">
        <v>0</v>
      </c>
      <c r="Q293" s="443">
        <v>3500</v>
      </c>
      <c r="R293" s="443">
        <v>3500</v>
      </c>
      <c r="S293" s="443">
        <v>0</v>
      </c>
      <c r="T293" s="443">
        <v>0</v>
      </c>
      <c r="U293" s="443">
        <v>2775</v>
      </c>
      <c r="V293" s="443">
        <v>2762</v>
      </c>
      <c r="W293" s="443">
        <v>13</v>
      </c>
      <c r="X293" s="443">
        <v>125</v>
      </c>
      <c r="Y293" s="483">
        <v>0</v>
      </c>
      <c r="Z293" s="483">
        <v>0</v>
      </c>
      <c r="AA293" s="443">
        <v>0</v>
      </c>
      <c r="AB293" s="443">
        <v>0</v>
      </c>
      <c r="AC293" s="443">
        <v>138</v>
      </c>
      <c r="AD293" s="443">
        <v>0</v>
      </c>
      <c r="AE293" s="443">
        <v>0</v>
      </c>
      <c r="AF293" s="443">
        <v>138</v>
      </c>
      <c r="AG293" s="443">
        <v>87350</v>
      </c>
      <c r="AH293" s="443">
        <v>42500</v>
      </c>
      <c r="AI293" s="443">
        <v>44850</v>
      </c>
      <c r="AJ293" s="483">
        <v>94800</v>
      </c>
      <c r="AK293" s="483">
        <v>5000</v>
      </c>
      <c r="AL293" s="483">
        <v>0</v>
      </c>
      <c r="AM293" s="483">
        <v>17840</v>
      </c>
      <c r="AN293" s="443">
        <v>99800</v>
      </c>
      <c r="AO293" s="443">
        <v>17840</v>
      </c>
      <c r="AP293" s="443">
        <v>5691</v>
      </c>
      <c r="AQ293" s="443">
        <v>2219</v>
      </c>
      <c r="AR293" s="443">
        <v>3472</v>
      </c>
      <c r="AS293" s="483">
        <v>5118</v>
      </c>
      <c r="AT293" s="483">
        <v>63</v>
      </c>
      <c r="AU293" s="483">
        <v>0</v>
      </c>
      <c r="AV293" s="483">
        <v>225</v>
      </c>
      <c r="AW293" s="443">
        <v>5181</v>
      </c>
      <c r="AX293" s="443">
        <v>225</v>
      </c>
      <c r="AY293" s="443">
        <v>0</v>
      </c>
      <c r="AZ293" s="504">
        <v>0</v>
      </c>
      <c r="BA293" s="504">
        <v>0</v>
      </c>
      <c r="BB293" s="444">
        <v>0</v>
      </c>
      <c r="BC293" s="517">
        <v>0</v>
      </c>
      <c r="BD293" s="540">
        <v>55230</v>
      </c>
      <c r="BE293" s="651">
        <v>42920</v>
      </c>
      <c r="BF293" s="651">
        <v>4295</v>
      </c>
      <c r="BG293" s="540">
        <v>1029</v>
      </c>
    </row>
    <row r="294" spans="1:59" ht="13.5" thickTop="1" x14ac:dyDescent="0.2">
      <c r="A294" s="609" t="s">
        <v>1065</v>
      </c>
      <c r="B294" t="s">
        <v>1066</v>
      </c>
      <c r="C294">
        <v>0</v>
      </c>
      <c r="D294" s="439">
        <v>5000</v>
      </c>
      <c r="E294" s="440">
        <v>1400000</v>
      </c>
      <c r="F294" s="440">
        <v>0</v>
      </c>
      <c r="G294" s="440">
        <v>0</v>
      </c>
      <c r="H294" s="440">
        <v>1400000</v>
      </c>
      <c r="I294" s="440">
        <v>0</v>
      </c>
      <c r="J294" s="440">
        <v>0</v>
      </c>
      <c r="K294" s="440">
        <v>0</v>
      </c>
      <c r="L294" s="440">
        <v>0</v>
      </c>
      <c r="M294" s="482">
        <v>0</v>
      </c>
      <c r="N294" s="482">
        <v>0</v>
      </c>
      <c r="O294" s="440">
        <v>0</v>
      </c>
      <c r="P294" s="440">
        <v>0</v>
      </c>
      <c r="Q294" s="440">
        <v>0</v>
      </c>
      <c r="R294" s="440">
        <v>0</v>
      </c>
      <c r="S294" s="440">
        <v>0</v>
      </c>
      <c r="T294" s="440">
        <v>0</v>
      </c>
      <c r="U294" s="440">
        <v>0</v>
      </c>
      <c r="V294" s="440">
        <v>0</v>
      </c>
      <c r="W294" s="440">
        <v>0</v>
      </c>
      <c r="X294" s="440">
        <v>0</v>
      </c>
      <c r="Y294" s="482">
        <v>0</v>
      </c>
      <c r="Z294" s="482">
        <v>0</v>
      </c>
      <c r="AA294" s="440">
        <v>0</v>
      </c>
      <c r="AB294" s="440">
        <v>0</v>
      </c>
      <c r="AC294" s="440">
        <v>0</v>
      </c>
      <c r="AD294" s="440">
        <v>0</v>
      </c>
      <c r="AE294" s="440">
        <v>0</v>
      </c>
      <c r="AF294" s="440">
        <v>0</v>
      </c>
      <c r="AG294" s="440">
        <v>0</v>
      </c>
      <c r="AH294" s="440">
        <v>0</v>
      </c>
      <c r="AI294" s="440">
        <v>0</v>
      </c>
      <c r="AJ294" s="482">
        <v>0</v>
      </c>
      <c r="AK294" s="482">
        <v>0</v>
      </c>
      <c r="AL294" s="482">
        <v>0</v>
      </c>
      <c r="AM294" s="482">
        <v>0</v>
      </c>
      <c r="AN294" s="440">
        <v>0</v>
      </c>
      <c r="AO294" s="440">
        <v>0</v>
      </c>
      <c r="AP294" s="440">
        <v>0</v>
      </c>
      <c r="AQ294" s="440">
        <v>0</v>
      </c>
      <c r="AR294" s="440">
        <v>0</v>
      </c>
      <c r="AS294" s="482">
        <v>0</v>
      </c>
      <c r="AT294" s="482">
        <v>0</v>
      </c>
      <c r="AU294" s="482">
        <v>0</v>
      </c>
      <c r="AV294" s="482">
        <v>0</v>
      </c>
      <c r="AW294" s="440">
        <v>0</v>
      </c>
      <c r="AX294" s="440">
        <v>0</v>
      </c>
      <c r="AY294" s="440">
        <v>0</v>
      </c>
      <c r="AZ294" s="503">
        <v>0</v>
      </c>
      <c r="BA294" s="503">
        <v>0</v>
      </c>
      <c r="BB294" s="441">
        <v>0</v>
      </c>
      <c r="BC294" s="200">
        <v>0</v>
      </c>
      <c r="BD294" s="539">
        <v>5063235</v>
      </c>
      <c r="BE294" s="539">
        <v>0</v>
      </c>
      <c r="BF294" s="539">
        <v>0</v>
      </c>
      <c r="BG294" s="539">
        <v>0</v>
      </c>
    </row>
    <row r="295" spans="1:59" ht="13.5" thickTop="1" x14ac:dyDescent="0.2">
      <c r="A295" s="609" t="s">
        <v>1067</v>
      </c>
      <c r="B295" t="s">
        <v>1066</v>
      </c>
      <c r="C295" t="s">
        <v>1068</v>
      </c>
      <c r="D295" s="442">
        <v>5201</v>
      </c>
      <c r="E295" s="443">
        <v>560243</v>
      </c>
      <c r="F295" s="443">
        <v>0</v>
      </c>
      <c r="G295" s="443">
        <v>0</v>
      </c>
      <c r="H295" s="443">
        <v>476138</v>
      </c>
      <c r="I295" s="443">
        <v>2542260</v>
      </c>
      <c r="J295" s="443">
        <v>2542260</v>
      </c>
      <c r="K295" s="443">
        <v>0</v>
      </c>
      <c r="L295" s="443">
        <v>30590</v>
      </c>
      <c r="M295" s="483">
        <v>0</v>
      </c>
      <c r="N295" s="483">
        <v>6020</v>
      </c>
      <c r="O295" s="443">
        <v>0</v>
      </c>
      <c r="P295" s="443">
        <v>0</v>
      </c>
      <c r="Q295" s="443">
        <v>36610</v>
      </c>
      <c r="R295" s="443">
        <v>30590</v>
      </c>
      <c r="S295" s="443">
        <v>6020</v>
      </c>
      <c r="T295" s="443">
        <v>0</v>
      </c>
      <c r="U295" s="443">
        <v>90795</v>
      </c>
      <c r="V295" s="443">
        <v>36852</v>
      </c>
      <c r="W295" s="443">
        <v>53943</v>
      </c>
      <c r="X295" s="443">
        <v>1093</v>
      </c>
      <c r="Y295" s="483">
        <v>0</v>
      </c>
      <c r="Z295" s="483">
        <v>215</v>
      </c>
      <c r="AA295" s="443">
        <v>0</v>
      </c>
      <c r="AB295" s="443">
        <v>0</v>
      </c>
      <c r="AC295" s="443">
        <v>0</v>
      </c>
      <c r="AD295" s="443">
        <v>0</v>
      </c>
      <c r="AE295" s="443">
        <v>0</v>
      </c>
      <c r="AF295" s="443">
        <v>0</v>
      </c>
      <c r="AG295" s="443">
        <v>1913570</v>
      </c>
      <c r="AH295" s="443">
        <v>805000</v>
      </c>
      <c r="AI295" s="443">
        <v>1108570</v>
      </c>
      <c r="AJ295" s="483">
        <v>1790700</v>
      </c>
      <c r="AK295" s="483">
        <v>0</v>
      </c>
      <c r="AL295" s="483">
        <v>0</v>
      </c>
      <c r="AM295" s="483">
        <v>323630</v>
      </c>
      <c r="AN295" s="443">
        <v>1790700</v>
      </c>
      <c r="AO295" s="443">
        <v>323630</v>
      </c>
      <c r="AP295" s="443">
        <v>150971</v>
      </c>
      <c r="AQ295" s="443">
        <v>82346</v>
      </c>
      <c r="AR295" s="443">
        <v>68625</v>
      </c>
      <c r="AS295" s="483">
        <v>74839</v>
      </c>
      <c r="AT295" s="483">
        <v>0</v>
      </c>
      <c r="AU295" s="483">
        <v>0</v>
      </c>
      <c r="AV295" s="483">
        <v>0</v>
      </c>
      <c r="AW295" s="443">
        <v>74839</v>
      </c>
      <c r="AX295" s="443">
        <v>0</v>
      </c>
      <c r="AY295" s="443">
        <v>0</v>
      </c>
      <c r="AZ295" s="504">
        <v>0</v>
      </c>
      <c r="BA295" s="504">
        <v>0</v>
      </c>
      <c r="BB295" s="444">
        <v>0</v>
      </c>
      <c r="BC295" s="517">
        <v>0</v>
      </c>
      <c r="BD295" s="540">
        <v>771823</v>
      </c>
      <c r="BE295" s="651">
        <v>1351370</v>
      </c>
      <c r="BF295" s="651">
        <v>133474</v>
      </c>
      <c r="BG295" s="540">
        <v>9909</v>
      </c>
    </row>
    <row r="296" spans="1:59" ht="13.5" thickTop="1" x14ac:dyDescent="0.2">
      <c r="A296" s="609" t="s">
        <v>1069</v>
      </c>
      <c r="B296" t="s">
        <v>1066</v>
      </c>
      <c r="C296" t="s">
        <v>1070</v>
      </c>
      <c r="D296" s="439">
        <v>5202</v>
      </c>
      <c r="E296" s="440">
        <v>21013</v>
      </c>
      <c r="F296" s="440">
        <v>0</v>
      </c>
      <c r="G296" s="440">
        <v>0</v>
      </c>
      <c r="H296" s="440">
        <v>21013</v>
      </c>
      <c r="I296" s="440">
        <v>534800</v>
      </c>
      <c r="J296" s="440">
        <v>534800</v>
      </c>
      <c r="K296" s="440">
        <v>0</v>
      </c>
      <c r="L296" s="440">
        <v>0</v>
      </c>
      <c r="M296" s="482">
        <v>0</v>
      </c>
      <c r="N296" s="482">
        <v>0</v>
      </c>
      <c r="O296" s="440">
        <v>0</v>
      </c>
      <c r="P296" s="440">
        <v>0</v>
      </c>
      <c r="Q296" s="440">
        <v>0</v>
      </c>
      <c r="R296" s="440">
        <v>0</v>
      </c>
      <c r="S296" s="440">
        <v>0</v>
      </c>
      <c r="T296" s="440">
        <v>0</v>
      </c>
      <c r="U296" s="440">
        <v>19100</v>
      </c>
      <c r="V296" s="440">
        <v>17578</v>
      </c>
      <c r="W296" s="440">
        <v>1522</v>
      </c>
      <c r="X296" s="440">
        <v>0</v>
      </c>
      <c r="Y296" s="482">
        <v>0</v>
      </c>
      <c r="Z296" s="482">
        <v>0</v>
      </c>
      <c r="AA296" s="440">
        <v>0</v>
      </c>
      <c r="AB296" s="440">
        <v>0</v>
      </c>
      <c r="AC296" s="440">
        <v>0</v>
      </c>
      <c r="AD296" s="440">
        <v>0</v>
      </c>
      <c r="AE296" s="440">
        <v>0</v>
      </c>
      <c r="AF296" s="440">
        <v>0</v>
      </c>
      <c r="AG296" s="440">
        <v>353630</v>
      </c>
      <c r="AH296" s="440">
        <v>195000</v>
      </c>
      <c r="AI296" s="440">
        <v>158630</v>
      </c>
      <c r="AJ296" s="482">
        <v>313850</v>
      </c>
      <c r="AK296" s="482">
        <v>0</v>
      </c>
      <c r="AL296" s="482">
        <v>0</v>
      </c>
      <c r="AM296" s="482">
        <v>136490</v>
      </c>
      <c r="AN296" s="440">
        <v>313850</v>
      </c>
      <c r="AO296" s="440">
        <v>136490</v>
      </c>
      <c r="AP296" s="440">
        <v>24123</v>
      </c>
      <c r="AQ296" s="440">
        <v>1371</v>
      </c>
      <c r="AR296" s="440">
        <v>22752</v>
      </c>
      <c r="AS296" s="482">
        <v>27455</v>
      </c>
      <c r="AT296" s="482">
        <v>0</v>
      </c>
      <c r="AU296" s="482">
        <v>0</v>
      </c>
      <c r="AV296" s="482">
        <v>6744</v>
      </c>
      <c r="AW296" s="440">
        <v>27455</v>
      </c>
      <c r="AX296" s="440">
        <v>6279</v>
      </c>
      <c r="AY296" s="440">
        <v>0</v>
      </c>
      <c r="AZ296" s="503">
        <v>0</v>
      </c>
      <c r="BA296" s="503">
        <v>0</v>
      </c>
      <c r="BB296" s="441">
        <v>0</v>
      </c>
      <c r="BC296" s="200">
        <v>0</v>
      </c>
      <c r="BD296" s="539">
        <v>170945</v>
      </c>
      <c r="BE296" s="650">
        <v>254805</v>
      </c>
      <c r="BF296" s="650">
        <v>24246</v>
      </c>
      <c r="BG296" s="539">
        <v>2949</v>
      </c>
    </row>
    <row r="297" spans="1:59" ht="13.5" thickTop="1" x14ac:dyDescent="0.2">
      <c r="A297" s="609" t="s">
        <v>1071</v>
      </c>
      <c r="B297" t="s">
        <v>1066</v>
      </c>
      <c r="C297" t="s">
        <v>1072</v>
      </c>
      <c r="D297" s="442">
        <v>5203</v>
      </c>
      <c r="E297" s="443">
        <v>0</v>
      </c>
      <c r="F297" s="443">
        <v>0</v>
      </c>
      <c r="G297" s="443">
        <v>0</v>
      </c>
      <c r="H297" s="443">
        <v>0</v>
      </c>
      <c r="I297" s="443">
        <v>609700</v>
      </c>
      <c r="J297" s="443">
        <v>609700</v>
      </c>
      <c r="K297" s="443">
        <v>0</v>
      </c>
      <c r="L297" s="443">
        <v>10920</v>
      </c>
      <c r="M297" s="483">
        <v>0</v>
      </c>
      <c r="N297" s="483">
        <v>1820</v>
      </c>
      <c r="O297" s="443">
        <v>0</v>
      </c>
      <c r="P297" s="443">
        <v>0</v>
      </c>
      <c r="Q297" s="443">
        <v>12740</v>
      </c>
      <c r="R297" s="443">
        <v>10920</v>
      </c>
      <c r="S297" s="443">
        <v>1820</v>
      </c>
      <c r="T297" s="443">
        <v>0</v>
      </c>
      <c r="U297" s="443">
        <v>21775</v>
      </c>
      <c r="V297" s="443">
        <v>9558</v>
      </c>
      <c r="W297" s="443">
        <v>12217</v>
      </c>
      <c r="X297" s="443">
        <v>390</v>
      </c>
      <c r="Y297" s="483">
        <v>0</v>
      </c>
      <c r="Z297" s="483">
        <v>65</v>
      </c>
      <c r="AA297" s="443">
        <v>0</v>
      </c>
      <c r="AB297" s="443">
        <v>0</v>
      </c>
      <c r="AC297" s="443">
        <v>189</v>
      </c>
      <c r="AD297" s="443">
        <v>0</v>
      </c>
      <c r="AE297" s="443">
        <v>0</v>
      </c>
      <c r="AF297" s="443">
        <v>189</v>
      </c>
      <c r="AG297" s="443">
        <v>591150</v>
      </c>
      <c r="AH297" s="443">
        <v>295000</v>
      </c>
      <c r="AI297" s="443">
        <v>296150</v>
      </c>
      <c r="AJ297" s="483">
        <v>571950</v>
      </c>
      <c r="AK297" s="483">
        <v>0</v>
      </c>
      <c r="AL297" s="483">
        <v>0</v>
      </c>
      <c r="AM297" s="483">
        <v>154970</v>
      </c>
      <c r="AN297" s="443">
        <v>571950</v>
      </c>
      <c r="AO297" s="443">
        <v>154970</v>
      </c>
      <c r="AP297" s="443">
        <v>40437</v>
      </c>
      <c r="AQ297" s="443">
        <v>2115</v>
      </c>
      <c r="AR297" s="443">
        <v>38322</v>
      </c>
      <c r="AS297" s="483">
        <v>47595</v>
      </c>
      <c r="AT297" s="483">
        <v>0</v>
      </c>
      <c r="AU297" s="483">
        <v>0</v>
      </c>
      <c r="AV297" s="483">
        <v>5571</v>
      </c>
      <c r="AW297" s="443">
        <v>22140</v>
      </c>
      <c r="AX297" s="443">
        <v>6757</v>
      </c>
      <c r="AY297" s="443">
        <v>0</v>
      </c>
      <c r="AZ297" s="504">
        <v>0</v>
      </c>
      <c r="BA297" s="504">
        <v>0</v>
      </c>
      <c r="BB297" s="444">
        <v>0</v>
      </c>
      <c r="BC297" s="517">
        <v>0</v>
      </c>
      <c r="BD297" s="540">
        <v>315922</v>
      </c>
      <c r="BE297" s="651">
        <v>333770</v>
      </c>
      <c r="BF297" s="651">
        <v>32923</v>
      </c>
      <c r="BG297" s="540">
        <v>3189</v>
      </c>
    </row>
    <row r="298" spans="1:59" ht="13.5" thickTop="1" x14ac:dyDescent="0.2">
      <c r="A298" s="609" t="s">
        <v>1073</v>
      </c>
      <c r="B298" t="s">
        <v>1066</v>
      </c>
      <c r="C298" t="s">
        <v>1074</v>
      </c>
      <c r="D298" s="439">
        <v>5204</v>
      </c>
      <c r="E298" s="440">
        <v>70000</v>
      </c>
      <c r="F298" s="440">
        <v>0</v>
      </c>
      <c r="G298" s="440">
        <v>48805</v>
      </c>
      <c r="H298" s="440">
        <v>21195</v>
      </c>
      <c r="I298" s="440">
        <v>623070</v>
      </c>
      <c r="J298" s="440">
        <v>623070</v>
      </c>
      <c r="K298" s="440">
        <v>0</v>
      </c>
      <c r="L298" s="440">
        <v>0</v>
      </c>
      <c r="M298" s="482">
        <v>0</v>
      </c>
      <c r="N298" s="482">
        <v>0</v>
      </c>
      <c r="O298" s="440">
        <v>0</v>
      </c>
      <c r="P298" s="440">
        <v>0</v>
      </c>
      <c r="Q298" s="440">
        <v>0</v>
      </c>
      <c r="R298" s="440">
        <v>0</v>
      </c>
      <c r="S298" s="440">
        <v>0</v>
      </c>
      <c r="T298" s="440">
        <v>0</v>
      </c>
      <c r="U298" s="440">
        <v>22253</v>
      </c>
      <c r="V298" s="440">
        <v>4443</v>
      </c>
      <c r="W298" s="440">
        <v>17810</v>
      </c>
      <c r="X298" s="440">
        <v>0</v>
      </c>
      <c r="Y298" s="482">
        <v>0</v>
      </c>
      <c r="Z298" s="482">
        <v>0</v>
      </c>
      <c r="AA298" s="440">
        <v>0</v>
      </c>
      <c r="AB298" s="440">
        <v>0</v>
      </c>
      <c r="AC298" s="440">
        <v>0</v>
      </c>
      <c r="AD298" s="440">
        <v>0</v>
      </c>
      <c r="AE298" s="440">
        <v>0</v>
      </c>
      <c r="AF298" s="440">
        <v>0</v>
      </c>
      <c r="AG298" s="440">
        <v>478820</v>
      </c>
      <c r="AH298" s="440">
        <v>235000</v>
      </c>
      <c r="AI298" s="440">
        <v>243820</v>
      </c>
      <c r="AJ298" s="482">
        <v>416560</v>
      </c>
      <c r="AK298" s="482">
        <v>0</v>
      </c>
      <c r="AL298" s="482">
        <v>0</v>
      </c>
      <c r="AM298" s="482">
        <v>123140</v>
      </c>
      <c r="AN298" s="440">
        <v>416560</v>
      </c>
      <c r="AO298" s="440">
        <v>123140</v>
      </c>
      <c r="AP298" s="440">
        <v>34209</v>
      </c>
      <c r="AQ298" s="440">
        <v>4748</v>
      </c>
      <c r="AR298" s="440">
        <v>29461</v>
      </c>
      <c r="AS298" s="482">
        <v>33821</v>
      </c>
      <c r="AT298" s="482">
        <v>0</v>
      </c>
      <c r="AU298" s="482">
        <v>0</v>
      </c>
      <c r="AV298" s="482">
        <v>4489</v>
      </c>
      <c r="AW298" s="440">
        <v>14673</v>
      </c>
      <c r="AX298" s="440">
        <v>0</v>
      </c>
      <c r="AY298" s="440">
        <v>0</v>
      </c>
      <c r="AZ298" s="503">
        <v>0</v>
      </c>
      <c r="BA298" s="503">
        <v>0</v>
      </c>
      <c r="BB298" s="441">
        <v>0</v>
      </c>
      <c r="BC298" s="200">
        <v>0</v>
      </c>
      <c r="BD298" s="539">
        <v>240704</v>
      </c>
      <c r="BE298" s="650">
        <v>310695</v>
      </c>
      <c r="BF298" s="650">
        <v>30345</v>
      </c>
      <c r="BG298" s="539">
        <v>2949</v>
      </c>
    </row>
    <row r="299" spans="1:59" ht="13.5" thickTop="1" x14ac:dyDescent="0.2">
      <c r="A299" s="609" t="s">
        <v>1075</v>
      </c>
      <c r="B299" t="s">
        <v>1066</v>
      </c>
      <c r="C299" t="s">
        <v>1076</v>
      </c>
      <c r="D299" s="442">
        <v>5206</v>
      </c>
      <c r="E299" s="443">
        <v>0</v>
      </c>
      <c r="F299" s="443">
        <v>0</v>
      </c>
      <c r="G299" s="443">
        <v>0</v>
      </c>
      <c r="H299" s="443">
        <v>0</v>
      </c>
      <c r="I299" s="443">
        <v>323890</v>
      </c>
      <c r="J299" s="443">
        <v>322700</v>
      </c>
      <c r="K299" s="443">
        <v>1190</v>
      </c>
      <c r="L299" s="443">
        <v>0</v>
      </c>
      <c r="M299" s="483">
        <v>0</v>
      </c>
      <c r="N299" s="483">
        <v>0</v>
      </c>
      <c r="O299" s="443">
        <v>0</v>
      </c>
      <c r="P299" s="443">
        <v>0</v>
      </c>
      <c r="Q299" s="443">
        <v>0</v>
      </c>
      <c r="R299" s="443">
        <v>0</v>
      </c>
      <c r="S299" s="443">
        <v>0</v>
      </c>
      <c r="T299" s="443">
        <v>0</v>
      </c>
      <c r="U299" s="443">
        <v>11568</v>
      </c>
      <c r="V299" s="443">
        <v>3598</v>
      </c>
      <c r="W299" s="443">
        <v>7970</v>
      </c>
      <c r="X299" s="443">
        <v>0</v>
      </c>
      <c r="Y299" s="483">
        <v>0</v>
      </c>
      <c r="Z299" s="483">
        <v>0</v>
      </c>
      <c r="AA299" s="443">
        <v>0</v>
      </c>
      <c r="AB299" s="443">
        <v>0</v>
      </c>
      <c r="AC299" s="443">
        <v>0</v>
      </c>
      <c r="AD299" s="443">
        <v>0</v>
      </c>
      <c r="AE299" s="443">
        <v>0</v>
      </c>
      <c r="AF299" s="443">
        <v>0</v>
      </c>
      <c r="AG299" s="443">
        <v>180550</v>
      </c>
      <c r="AH299" s="443">
        <v>110250</v>
      </c>
      <c r="AI299" s="443">
        <v>70300</v>
      </c>
      <c r="AJ299" s="483">
        <v>146860</v>
      </c>
      <c r="AK299" s="483">
        <v>0</v>
      </c>
      <c r="AL299" s="483">
        <v>0</v>
      </c>
      <c r="AM299" s="483">
        <v>66490</v>
      </c>
      <c r="AN299" s="443">
        <v>146860</v>
      </c>
      <c r="AO299" s="443">
        <v>66490</v>
      </c>
      <c r="AP299" s="443">
        <v>11522</v>
      </c>
      <c r="AQ299" s="443">
        <v>1123</v>
      </c>
      <c r="AR299" s="443">
        <v>10399</v>
      </c>
      <c r="AS299" s="483">
        <v>12685</v>
      </c>
      <c r="AT299" s="483">
        <v>0</v>
      </c>
      <c r="AU299" s="483">
        <v>0</v>
      </c>
      <c r="AV299" s="483">
        <v>3099</v>
      </c>
      <c r="AW299" s="443">
        <v>9289</v>
      </c>
      <c r="AX299" s="443">
        <v>311</v>
      </c>
      <c r="AY299" s="443">
        <v>0</v>
      </c>
      <c r="AZ299" s="504">
        <v>0</v>
      </c>
      <c r="BA299" s="504">
        <v>0</v>
      </c>
      <c r="BB299" s="444">
        <v>0</v>
      </c>
      <c r="BC299" s="517">
        <v>0</v>
      </c>
      <c r="BD299" s="540">
        <v>98015</v>
      </c>
      <c r="BE299" s="651">
        <v>141485</v>
      </c>
      <c r="BF299" s="651">
        <v>13183</v>
      </c>
      <c r="BG299" s="540">
        <v>1749</v>
      </c>
    </row>
    <row r="300" spans="1:59" ht="13.5" thickTop="1" x14ac:dyDescent="0.2">
      <c r="A300" s="609" t="s">
        <v>1077</v>
      </c>
      <c r="B300" t="s">
        <v>1066</v>
      </c>
      <c r="C300" t="s">
        <v>1078</v>
      </c>
      <c r="D300" s="439">
        <v>5207</v>
      </c>
      <c r="E300" s="440">
        <v>0</v>
      </c>
      <c r="F300" s="440">
        <v>0</v>
      </c>
      <c r="G300" s="440">
        <v>0</v>
      </c>
      <c r="H300" s="440">
        <v>0</v>
      </c>
      <c r="I300" s="440">
        <v>385840</v>
      </c>
      <c r="J300" s="440">
        <v>385840</v>
      </c>
      <c r="K300" s="440">
        <v>0</v>
      </c>
      <c r="L300" s="440">
        <v>0</v>
      </c>
      <c r="M300" s="482">
        <v>0</v>
      </c>
      <c r="N300" s="482">
        <v>0</v>
      </c>
      <c r="O300" s="440">
        <v>0</v>
      </c>
      <c r="P300" s="440">
        <v>0</v>
      </c>
      <c r="Q300" s="440">
        <v>0</v>
      </c>
      <c r="R300" s="440">
        <v>0</v>
      </c>
      <c r="S300" s="440">
        <v>0</v>
      </c>
      <c r="T300" s="440">
        <v>0</v>
      </c>
      <c r="U300" s="440">
        <v>13780</v>
      </c>
      <c r="V300" s="440">
        <v>8181</v>
      </c>
      <c r="W300" s="440">
        <v>5599</v>
      </c>
      <c r="X300" s="440">
        <v>0</v>
      </c>
      <c r="Y300" s="482">
        <v>0</v>
      </c>
      <c r="Z300" s="482">
        <v>0</v>
      </c>
      <c r="AA300" s="440">
        <v>0</v>
      </c>
      <c r="AB300" s="440">
        <v>0</v>
      </c>
      <c r="AC300" s="440">
        <v>0</v>
      </c>
      <c r="AD300" s="440">
        <v>0</v>
      </c>
      <c r="AE300" s="440">
        <v>0</v>
      </c>
      <c r="AF300" s="440">
        <v>0</v>
      </c>
      <c r="AG300" s="440">
        <v>302890</v>
      </c>
      <c r="AH300" s="440">
        <v>188000</v>
      </c>
      <c r="AI300" s="440">
        <v>114890</v>
      </c>
      <c r="AJ300" s="482">
        <v>265210</v>
      </c>
      <c r="AK300" s="482">
        <v>0</v>
      </c>
      <c r="AL300" s="482">
        <v>0</v>
      </c>
      <c r="AM300" s="482">
        <v>108350</v>
      </c>
      <c r="AN300" s="440">
        <v>265210</v>
      </c>
      <c r="AO300" s="440">
        <v>108350</v>
      </c>
      <c r="AP300" s="440">
        <v>19884</v>
      </c>
      <c r="AQ300" s="440">
        <v>4150</v>
      </c>
      <c r="AR300" s="440">
        <v>15734</v>
      </c>
      <c r="AS300" s="482">
        <v>20884</v>
      </c>
      <c r="AT300" s="482">
        <v>0</v>
      </c>
      <c r="AU300" s="482">
        <v>0</v>
      </c>
      <c r="AV300" s="482">
        <v>4820</v>
      </c>
      <c r="AW300" s="440">
        <v>18978</v>
      </c>
      <c r="AX300" s="440">
        <v>0</v>
      </c>
      <c r="AY300" s="440">
        <v>3300</v>
      </c>
      <c r="AZ300" s="503">
        <v>0</v>
      </c>
      <c r="BA300" s="503">
        <v>0</v>
      </c>
      <c r="BB300" s="441">
        <v>3300</v>
      </c>
      <c r="BC300" s="200">
        <v>0</v>
      </c>
      <c r="BD300" s="539">
        <v>170495</v>
      </c>
      <c r="BE300" s="650">
        <v>190040</v>
      </c>
      <c r="BF300" s="650">
        <v>18268</v>
      </c>
      <c r="BG300" s="539">
        <v>1770</v>
      </c>
    </row>
    <row r="301" spans="1:59" ht="13.5" thickTop="1" x14ac:dyDescent="0.2">
      <c r="A301" s="609" t="s">
        <v>1079</v>
      </c>
      <c r="B301" t="s">
        <v>1066</v>
      </c>
      <c r="C301" t="s">
        <v>1080</v>
      </c>
      <c r="D301" s="442">
        <v>5209</v>
      </c>
      <c r="E301" s="443">
        <v>75082</v>
      </c>
      <c r="F301" s="443">
        <v>0</v>
      </c>
      <c r="G301" s="443">
        <v>75082</v>
      </c>
      <c r="H301" s="443">
        <v>0</v>
      </c>
      <c r="I301" s="443">
        <v>202888</v>
      </c>
      <c r="J301" s="443">
        <v>202888</v>
      </c>
      <c r="K301" s="443">
        <v>0</v>
      </c>
      <c r="L301" s="443">
        <v>45122</v>
      </c>
      <c r="M301" s="483">
        <v>0</v>
      </c>
      <c r="N301" s="483">
        <v>0</v>
      </c>
      <c r="O301" s="443">
        <v>0</v>
      </c>
      <c r="P301" s="443">
        <v>0</v>
      </c>
      <c r="Q301" s="443">
        <v>45122</v>
      </c>
      <c r="R301" s="443">
        <v>45122</v>
      </c>
      <c r="S301" s="443">
        <v>0</v>
      </c>
      <c r="T301" s="443">
        <v>0</v>
      </c>
      <c r="U301" s="443">
        <v>7246</v>
      </c>
      <c r="V301" s="443">
        <v>2442</v>
      </c>
      <c r="W301" s="443">
        <v>4804</v>
      </c>
      <c r="X301" s="443">
        <v>1612</v>
      </c>
      <c r="Y301" s="483">
        <v>0</v>
      </c>
      <c r="Z301" s="483">
        <v>0</v>
      </c>
      <c r="AA301" s="443">
        <v>0</v>
      </c>
      <c r="AB301" s="443">
        <v>0</v>
      </c>
      <c r="AC301" s="443">
        <v>0</v>
      </c>
      <c r="AD301" s="443">
        <v>0</v>
      </c>
      <c r="AE301" s="443">
        <v>0</v>
      </c>
      <c r="AF301" s="443">
        <v>0</v>
      </c>
      <c r="AG301" s="443">
        <v>210750</v>
      </c>
      <c r="AH301" s="443">
        <v>107500</v>
      </c>
      <c r="AI301" s="443">
        <v>103250</v>
      </c>
      <c r="AJ301" s="483">
        <v>193140</v>
      </c>
      <c r="AK301" s="483">
        <v>0</v>
      </c>
      <c r="AL301" s="483">
        <v>0</v>
      </c>
      <c r="AM301" s="483">
        <v>45650</v>
      </c>
      <c r="AN301" s="443">
        <v>193140</v>
      </c>
      <c r="AO301" s="443">
        <v>45650</v>
      </c>
      <c r="AP301" s="443">
        <v>14050</v>
      </c>
      <c r="AQ301" s="443">
        <v>1750</v>
      </c>
      <c r="AR301" s="443">
        <v>12300</v>
      </c>
      <c r="AS301" s="483">
        <v>14984</v>
      </c>
      <c r="AT301" s="483">
        <v>0</v>
      </c>
      <c r="AU301" s="483">
        <v>0</v>
      </c>
      <c r="AV301" s="483">
        <v>676</v>
      </c>
      <c r="AW301" s="443">
        <v>14689</v>
      </c>
      <c r="AX301" s="443">
        <v>0</v>
      </c>
      <c r="AY301" s="443">
        <v>0</v>
      </c>
      <c r="AZ301" s="504">
        <v>0</v>
      </c>
      <c r="BA301" s="504">
        <v>0</v>
      </c>
      <c r="BB301" s="444">
        <v>0</v>
      </c>
      <c r="BC301" s="517">
        <v>0</v>
      </c>
      <c r="BD301" s="540">
        <v>119993</v>
      </c>
      <c r="BE301" s="651">
        <v>125415</v>
      </c>
      <c r="BF301" s="651">
        <v>12184</v>
      </c>
      <c r="BG301" s="540">
        <v>1749</v>
      </c>
    </row>
    <row r="302" spans="1:59" ht="13.5" thickTop="1" x14ac:dyDescent="0.2">
      <c r="A302" s="609" t="s">
        <v>1081</v>
      </c>
      <c r="B302" t="s">
        <v>1066</v>
      </c>
      <c r="C302" t="s">
        <v>1082</v>
      </c>
      <c r="D302" s="439">
        <v>5210</v>
      </c>
      <c r="E302" s="440">
        <v>126902</v>
      </c>
      <c r="F302" s="440">
        <v>0</v>
      </c>
      <c r="G302" s="440">
        <v>126902</v>
      </c>
      <c r="H302" s="440">
        <v>0</v>
      </c>
      <c r="I302" s="440">
        <v>582750</v>
      </c>
      <c r="J302" s="440">
        <v>582750</v>
      </c>
      <c r="K302" s="440">
        <v>0</v>
      </c>
      <c r="L302" s="440">
        <v>1820</v>
      </c>
      <c r="M302" s="482">
        <v>0</v>
      </c>
      <c r="N302" s="482">
        <v>0</v>
      </c>
      <c r="O302" s="440">
        <v>0</v>
      </c>
      <c r="P302" s="440">
        <v>0</v>
      </c>
      <c r="Q302" s="440">
        <v>1820</v>
      </c>
      <c r="R302" s="440">
        <v>1820</v>
      </c>
      <c r="S302" s="440">
        <v>0</v>
      </c>
      <c r="T302" s="440">
        <v>0</v>
      </c>
      <c r="U302" s="440">
        <v>20813</v>
      </c>
      <c r="V302" s="440">
        <v>11967</v>
      </c>
      <c r="W302" s="440">
        <v>8846</v>
      </c>
      <c r="X302" s="440">
        <v>65</v>
      </c>
      <c r="Y302" s="482">
        <v>0</v>
      </c>
      <c r="Z302" s="482">
        <v>0</v>
      </c>
      <c r="AA302" s="440">
        <v>0</v>
      </c>
      <c r="AB302" s="440">
        <v>0</v>
      </c>
      <c r="AC302" s="440">
        <v>0</v>
      </c>
      <c r="AD302" s="440">
        <v>0</v>
      </c>
      <c r="AE302" s="440">
        <v>0</v>
      </c>
      <c r="AF302" s="440">
        <v>0</v>
      </c>
      <c r="AG302" s="440">
        <v>521560</v>
      </c>
      <c r="AH302" s="440">
        <v>245000</v>
      </c>
      <c r="AI302" s="440">
        <v>276560</v>
      </c>
      <c r="AJ302" s="482">
        <v>465900</v>
      </c>
      <c r="AK302" s="482">
        <v>0</v>
      </c>
      <c r="AL302" s="482">
        <v>0</v>
      </c>
      <c r="AM302" s="482">
        <v>169190</v>
      </c>
      <c r="AN302" s="440">
        <v>465900</v>
      </c>
      <c r="AO302" s="440">
        <v>169190</v>
      </c>
      <c r="AP302" s="440">
        <v>36193</v>
      </c>
      <c r="AQ302" s="440">
        <v>5250</v>
      </c>
      <c r="AR302" s="440">
        <v>30943</v>
      </c>
      <c r="AS302" s="482">
        <v>35667</v>
      </c>
      <c r="AT302" s="482">
        <v>0</v>
      </c>
      <c r="AU302" s="482">
        <v>0</v>
      </c>
      <c r="AV302" s="482">
        <v>7067</v>
      </c>
      <c r="AW302" s="440">
        <v>32581</v>
      </c>
      <c r="AX302" s="440">
        <v>4641</v>
      </c>
      <c r="AY302" s="440">
        <v>0</v>
      </c>
      <c r="AZ302" s="503">
        <v>0</v>
      </c>
      <c r="BA302" s="503">
        <v>0</v>
      </c>
      <c r="BB302" s="441">
        <v>0</v>
      </c>
      <c r="BC302" s="200">
        <v>0</v>
      </c>
      <c r="BD302" s="539">
        <v>266412</v>
      </c>
      <c r="BE302" s="650">
        <v>306195</v>
      </c>
      <c r="BF302" s="650">
        <v>30172</v>
      </c>
      <c r="BG302" s="539">
        <v>2949</v>
      </c>
    </row>
    <row r="303" spans="1:59" ht="13.5" thickTop="1" x14ac:dyDescent="0.2">
      <c r="A303" s="609" t="s">
        <v>1083</v>
      </c>
      <c r="B303" t="s">
        <v>1066</v>
      </c>
      <c r="C303" t="s">
        <v>1084</v>
      </c>
      <c r="D303" s="442">
        <v>5211</v>
      </c>
      <c r="E303" s="443">
        <v>1800</v>
      </c>
      <c r="F303" s="443">
        <v>0</v>
      </c>
      <c r="G303" s="443">
        <v>1800</v>
      </c>
      <c r="H303" s="443">
        <v>0</v>
      </c>
      <c r="I303" s="443">
        <v>257110</v>
      </c>
      <c r="J303" s="443">
        <v>257110</v>
      </c>
      <c r="K303" s="443">
        <v>0</v>
      </c>
      <c r="L303" s="443">
        <v>10290</v>
      </c>
      <c r="M303" s="483">
        <v>0</v>
      </c>
      <c r="N303" s="483">
        <v>0</v>
      </c>
      <c r="O303" s="443">
        <v>0</v>
      </c>
      <c r="P303" s="443">
        <v>0</v>
      </c>
      <c r="Q303" s="443">
        <v>10290</v>
      </c>
      <c r="R303" s="443">
        <v>10290</v>
      </c>
      <c r="S303" s="443">
        <v>0</v>
      </c>
      <c r="T303" s="443">
        <v>0</v>
      </c>
      <c r="U303" s="443">
        <v>9183</v>
      </c>
      <c r="V303" s="443">
        <v>1497</v>
      </c>
      <c r="W303" s="443">
        <v>7686</v>
      </c>
      <c r="X303" s="443">
        <v>367</v>
      </c>
      <c r="Y303" s="483">
        <v>0</v>
      </c>
      <c r="Z303" s="483">
        <v>0</v>
      </c>
      <c r="AA303" s="443">
        <v>0</v>
      </c>
      <c r="AB303" s="443">
        <v>0</v>
      </c>
      <c r="AC303" s="443">
        <v>0</v>
      </c>
      <c r="AD303" s="443">
        <v>0</v>
      </c>
      <c r="AE303" s="443">
        <v>0</v>
      </c>
      <c r="AF303" s="443">
        <v>0</v>
      </c>
      <c r="AG303" s="443">
        <v>217060</v>
      </c>
      <c r="AH303" s="443">
        <v>102000</v>
      </c>
      <c r="AI303" s="443">
        <v>115060</v>
      </c>
      <c r="AJ303" s="483">
        <v>233810</v>
      </c>
      <c r="AK303" s="483">
        <v>0</v>
      </c>
      <c r="AL303" s="483">
        <v>0</v>
      </c>
      <c r="AM303" s="483">
        <v>79010</v>
      </c>
      <c r="AN303" s="443">
        <v>233810</v>
      </c>
      <c r="AO303" s="443">
        <v>79010</v>
      </c>
      <c r="AP303" s="443">
        <v>15442</v>
      </c>
      <c r="AQ303" s="443">
        <v>410</v>
      </c>
      <c r="AR303" s="443">
        <v>15032</v>
      </c>
      <c r="AS303" s="483">
        <v>18749</v>
      </c>
      <c r="AT303" s="483">
        <v>0</v>
      </c>
      <c r="AU303" s="483">
        <v>0</v>
      </c>
      <c r="AV303" s="483">
        <v>3127</v>
      </c>
      <c r="AW303" s="443">
        <v>13374</v>
      </c>
      <c r="AX303" s="443">
        <v>0</v>
      </c>
      <c r="AY303" s="443">
        <v>0</v>
      </c>
      <c r="AZ303" s="504">
        <v>0</v>
      </c>
      <c r="BA303" s="504">
        <v>0</v>
      </c>
      <c r="BB303" s="444">
        <v>0</v>
      </c>
      <c r="BC303" s="517">
        <v>0</v>
      </c>
      <c r="BD303" s="540">
        <v>106063</v>
      </c>
      <c r="BE303" s="651">
        <v>138955</v>
      </c>
      <c r="BF303" s="651">
        <v>13590</v>
      </c>
      <c r="BG303" s="540">
        <v>1989</v>
      </c>
    </row>
    <row r="304" spans="1:59" ht="13.5" thickTop="1" x14ac:dyDescent="0.2">
      <c r="A304" s="609" t="s">
        <v>1085</v>
      </c>
      <c r="B304" t="s">
        <v>1066</v>
      </c>
      <c r="C304" t="s">
        <v>1086</v>
      </c>
      <c r="D304" s="439">
        <v>5212</v>
      </c>
      <c r="E304" s="440">
        <v>0</v>
      </c>
      <c r="F304" s="440">
        <v>0</v>
      </c>
      <c r="G304" s="440">
        <v>0</v>
      </c>
      <c r="H304" s="440">
        <v>0</v>
      </c>
      <c r="I304" s="440">
        <v>588560</v>
      </c>
      <c r="J304" s="440">
        <v>588560</v>
      </c>
      <c r="K304" s="440">
        <v>0</v>
      </c>
      <c r="L304" s="440">
        <v>11270</v>
      </c>
      <c r="M304" s="482">
        <v>0</v>
      </c>
      <c r="N304" s="482">
        <v>210</v>
      </c>
      <c r="O304" s="440">
        <v>0</v>
      </c>
      <c r="P304" s="440">
        <v>0</v>
      </c>
      <c r="Q304" s="440">
        <v>11480</v>
      </c>
      <c r="R304" s="440">
        <v>11270</v>
      </c>
      <c r="S304" s="440">
        <v>210</v>
      </c>
      <c r="T304" s="440">
        <v>0</v>
      </c>
      <c r="U304" s="440">
        <v>21020</v>
      </c>
      <c r="V304" s="440">
        <v>6098</v>
      </c>
      <c r="W304" s="440">
        <v>14922</v>
      </c>
      <c r="X304" s="440">
        <v>403</v>
      </c>
      <c r="Y304" s="482">
        <v>0</v>
      </c>
      <c r="Z304" s="482">
        <v>7</v>
      </c>
      <c r="AA304" s="440">
        <v>0</v>
      </c>
      <c r="AB304" s="440">
        <v>0</v>
      </c>
      <c r="AC304" s="440">
        <v>0</v>
      </c>
      <c r="AD304" s="440">
        <v>0</v>
      </c>
      <c r="AE304" s="440">
        <v>0</v>
      </c>
      <c r="AF304" s="440">
        <v>0</v>
      </c>
      <c r="AG304" s="440">
        <v>540780</v>
      </c>
      <c r="AH304" s="440">
        <v>252500</v>
      </c>
      <c r="AI304" s="440">
        <v>288280</v>
      </c>
      <c r="AJ304" s="482">
        <v>554650</v>
      </c>
      <c r="AK304" s="482">
        <v>0</v>
      </c>
      <c r="AL304" s="482">
        <v>0</v>
      </c>
      <c r="AM304" s="482">
        <v>181100</v>
      </c>
      <c r="AN304" s="440">
        <v>554650</v>
      </c>
      <c r="AO304" s="440">
        <v>181100</v>
      </c>
      <c r="AP304" s="440">
        <v>37079</v>
      </c>
      <c r="AQ304" s="440">
        <v>8752</v>
      </c>
      <c r="AR304" s="440">
        <v>28327</v>
      </c>
      <c r="AS304" s="482">
        <v>36736</v>
      </c>
      <c r="AT304" s="482">
        <v>0</v>
      </c>
      <c r="AU304" s="482">
        <v>0</v>
      </c>
      <c r="AV304" s="482">
        <v>7878</v>
      </c>
      <c r="AW304" s="440">
        <v>29297</v>
      </c>
      <c r="AX304" s="440">
        <v>0</v>
      </c>
      <c r="AY304" s="440">
        <v>0</v>
      </c>
      <c r="AZ304" s="503">
        <v>0</v>
      </c>
      <c r="BA304" s="503">
        <v>0</v>
      </c>
      <c r="BB304" s="441">
        <v>0</v>
      </c>
      <c r="BC304" s="200">
        <v>0</v>
      </c>
      <c r="BD304" s="539">
        <v>297501</v>
      </c>
      <c r="BE304" s="650">
        <v>315085</v>
      </c>
      <c r="BF304" s="650">
        <v>31050</v>
      </c>
      <c r="BG304" s="539">
        <v>2949</v>
      </c>
    </row>
    <row r="305" spans="1:59" ht="13.5" thickTop="1" x14ac:dyDescent="0.2">
      <c r="A305" s="609" t="s">
        <v>1087</v>
      </c>
      <c r="B305" t="s">
        <v>1066</v>
      </c>
      <c r="C305" t="s">
        <v>1088</v>
      </c>
      <c r="D305" s="442">
        <v>5213</v>
      </c>
      <c r="E305" s="443">
        <v>0</v>
      </c>
      <c r="F305" s="443">
        <v>0</v>
      </c>
      <c r="G305" s="443">
        <v>0</v>
      </c>
      <c r="H305" s="443">
        <v>0</v>
      </c>
      <c r="I305" s="443">
        <v>265776</v>
      </c>
      <c r="J305" s="443">
        <v>265776</v>
      </c>
      <c r="K305" s="443">
        <v>0</v>
      </c>
      <c r="L305" s="443">
        <v>59304</v>
      </c>
      <c r="M305" s="483">
        <v>0</v>
      </c>
      <c r="N305" s="483">
        <v>0</v>
      </c>
      <c r="O305" s="443">
        <v>0</v>
      </c>
      <c r="P305" s="443">
        <v>0</v>
      </c>
      <c r="Q305" s="443">
        <v>59304</v>
      </c>
      <c r="R305" s="443">
        <v>59304</v>
      </c>
      <c r="S305" s="443">
        <v>0</v>
      </c>
      <c r="T305" s="443">
        <v>0</v>
      </c>
      <c r="U305" s="443">
        <v>9492</v>
      </c>
      <c r="V305" s="443">
        <v>2402</v>
      </c>
      <c r="W305" s="443">
        <v>7090</v>
      </c>
      <c r="X305" s="443">
        <v>2118</v>
      </c>
      <c r="Y305" s="483">
        <v>0</v>
      </c>
      <c r="Z305" s="483">
        <v>0</v>
      </c>
      <c r="AA305" s="443">
        <v>0</v>
      </c>
      <c r="AB305" s="443">
        <v>0</v>
      </c>
      <c r="AC305" s="443">
        <v>0</v>
      </c>
      <c r="AD305" s="443">
        <v>0</v>
      </c>
      <c r="AE305" s="443">
        <v>0</v>
      </c>
      <c r="AF305" s="443">
        <v>0</v>
      </c>
      <c r="AG305" s="443">
        <v>213330</v>
      </c>
      <c r="AH305" s="443">
        <v>126000</v>
      </c>
      <c r="AI305" s="443">
        <v>87330</v>
      </c>
      <c r="AJ305" s="483">
        <v>174610</v>
      </c>
      <c r="AK305" s="483">
        <v>0</v>
      </c>
      <c r="AL305" s="483">
        <v>0</v>
      </c>
      <c r="AM305" s="483">
        <v>62930</v>
      </c>
      <c r="AN305" s="443">
        <v>174610</v>
      </c>
      <c r="AO305" s="443">
        <v>62930</v>
      </c>
      <c r="AP305" s="443">
        <v>14059</v>
      </c>
      <c r="AQ305" s="443">
        <v>1589</v>
      </c>
      <c r="AR305" s="443">
        <v>12470</v>
      </c>
      <c r="AS305" s="483">
        <v>15368</v>
      </c>
      <c r="AT305" s="483">
        <v>0</v>
      </c>
      <c r="AU305" s="483">
        <v>0</v>
      </c>
      <c r="AV305" s="483">
        <v>2988</v>
      </c>
      <c r="AW305" s="443">
        <v>7779</v>
      </c>
      <c r="AX305" s="443">
        <v>0</v>
      </c>
      <c r="AY305" s="443">
        <v>0</v>
      </c>
      <c r="AZ305" s="504">
        <v>0</v>
      </c>
      <c r="BA305" s="504">
        <v>0</v>
      </c>
      <c r="BB305" s="444">
        <v>0</v>
      </c>
      <c r="BC305" s="517">
        <v>0</v>
      </c>
      <c r="BD305" s="540">
        <v>129299</v>
      </c>
      <c r="BE305" s="651">
        <v>151130</v>
      </c>
      <c r="BF305" s="651">
        <v>14295</v>
      </c>
      <c r="BG305" s="540">
        <v>1989</v>
      </c>
    </row>
    <row r="306" spans="1:59" ht="13.5" thickTop="1" x14ac:dyDescent="0.2">
      <c r="A306" s="609" t="s">
        <v>1089</v>
      </c>
      <c r="B306" t="s">
        <v>1066</v>
      </c>
      <c r="C306" t="s">
        <v>1090</v>
      </c>
      <c r="D306" s="439">
        <v>5214</v>
      </c>
      <c r="E306" s="440">
        <v>25237</v>
      </c>
      <c r="F306" s="440">
        <v>0</v>
      </c>
      <c r="G306" s="440">
        <v>25237</v>
      </c>
      <c r="H306" s="440">
        <v>0</v>
      </c>
      <c r="I306" s="440">
        <v>154070</v>
      </c>
      <c r="J306" s="440">
        <v>154070</v>
      </c>
      <c r="K306" s="440">
        <v>0</v>
      </c>
      <c r="L306" s="440">
        <v>5460</v>
      </c>
      <c r="M306" s="482">
        <v>0</v>
      </c>
      <c r="N306" s="482">
        <v>910</v>
      </c>
      <c r="O306" s="440">
        <v>0</v>
      </c>
      <c r="P306" s="440">
        <v>0</v>
      </c>
      <c r="Q306" s="440">
        <v>6370</v>
      </c>
      <c r="R306" s="440">
        <v>5460</v>
      </c>
      <c r="S306" s="440">
        <v>910</v>
      </c>
      <c r="T306" s="440">
        <v>0</v>
      </c>
      <c r="U306" s="440">
        <v>5503</v>
      </c>
      <c r="V306" s="440">
        <v>2769</v>
      </c>
      <c r="W306" s="440">
        <v>2734</v>
      </c>
      <c r="X306" s="440">
        <v>195</v>
      </c>
      <c r="Y306" s="482">
        <v>0</v>
      </c>
      <c r="Z306" s="482">
        <v>32</v>
      </c>
      <c r="AA306" s="440">
        <v>0</v>
      </c>
      <c r="AB306" s="440">
        <v>0</v>
      </c>
      <c r="AC306" s="440">
        <v>0</v>
      </c>
      <c r="AD306" s="440">
        <v>0</v>
      </c>
      <c r="AE306" s="440">
        <v>0</v>
      </c>
      <c r="AF306" s="440">
        <v>0</v>
      </c>
      <c r="AG306" s="440">
        <v>164050</v>
      </c>
      <c r="AH306" s="440">
        <v>88000</v>
      </c>
      <c r="AI306" s="440">
        <v>76050</v>
      </c>
      <c r="AJ306" s="482">
        <v>126380</v>
      </c>
      <c r="AK306" s="482">
        <v>0</v>
      </c>
      <c r="AL306" s="482">
        <v>0</v>
      </c>
      <c r="AM306" s="482">
        <v>66500</v>
      </c>
      <c r="AN306" s="440">
        <v>126380</v>
      </c>
      <c r="AO306" s="440">
        <v>66500</v>
      </c>
      <c r="AP306" s="440">
        <v>11563</v>
      </c>
      <c r="AQ306" s="440">
        <v>1321</v>
      </c>
      <c r="AR306" s="440">
        <v>10242</v>
      </c>
      <c r="AS306" s="482">
        <v>11170</v>
      </c>
      <c r="AT306" s="482">
        <v>0</v>
      </c>
      <c r="AU306" s="482">
        <v>0</v>
      </c>
      <c r="AV306" s="482">
        <v>2984</v>
      </c>
      <c r="AW306" s="440">
        <v>9173</v>
      </c>
      <c r="AX306" s="440">
        <v>0</v>
      </c>
      <c r="AY306" s="440">
        <v>0</v>
      </c>
      <c r="AZ306" s="503">
        <v>0</v>
      </c>
      <c r="BA306" s="503">
        <v>0</v>
      </c>
      <c r="BB306" s="441">
        <v>0</v>
      </c>
      <c r="BC306" s="200">
        <v>0</v>
      </c>
      <c r="BD306" s="539">
        <v>86541</v>
      </c>
      <c r="BE306" s="650">
        <v>88725</v>
      </c>
      <c r="BF306" s="650">
        <v>8912</v>
      </c>
      <c r="BG306" s="539">
        <v>1509</v>
      </c>
    </row>
    <row r="307" spans="1:59" ht="13.5" thickTop="1" x14ac:dyDescent="0.2">
      <c r="A307" s="609" t="s">
        <v>1091</v>
      </c>
      <c r="B307" t="s">
        <v>1066</v>
      </c>
      <c r="C307" t="s">
        <v>1092</v>
      </c>
      <c r="D307" s="442">
        <v>5215</v>
      </c>
      <c r="E307" s="443">
        <v>0</v>
      </c>
      <c r="F307" s="443">
        <v>0</v>
      </c>
      <c r="G307" s="443">
        <v>0</v>
      </c>
      <c r="H307" s="443">
        <v>0</v>
      </c>
      <c r="I307" s="443">
        <v>227220</v>
      </c>
      <c r="J307" s="443">
        <v>227220</v>
      </c>
      <c r="K307" s="443">
        <v>0</v>
      </c>
      <c r="L307" s="443">
        <v>7770</v>
      </c>
      <c r="M307" s="483">
        <v>0</v>
      </c>
      <c r="N307" s="483">
        <v>0</v>
      </c>
      <c r="O307" s="443">
        <v>0</v>
      </c>
      <c r="P307" s="443">
        <v>0</v>
      </c>
      <c r="Q307" s="443">
        <v>7770</v>
      </c>
      <c r="R307" s="443">
        <v>7770</v>
      </c>
      <c r="S307" s="443">
        <v>0</v>
      </c>
      <c r="T307" s="443">
        <v>0</v>
      </c>
      <c r="U307" s="443">
        <v>8115</v>
      </c>
      <c r="V307" s="443">
        <v>1559</v>
      </c>
      <c r="W307" s="443">
        <v>6556</v>
      </c>
      <c r="X307" s="443">
        <v>278</v>
      </c>
      <c r="Y307" s="483">
        <v>0</v>
      </c>
      <c r="Z307" s="483">
        <v>0</v>
      </c>
      <c r="AA307" s="443">
        <v>0</v>
      </c>
      <c r="AB307" s="443">
        <v>0</v>
      </c>
      <c r="AC307" s="443">
        <v>205</v>
      </c>
      <c r="AD307" s="443">
        <v>0</v>
      </c>
      <c r="AE307" s="443">
        <v>0</v>
      </c>
      <c r="AF307" s="443">
        <v>205</v>
      </c>
      <c r="AG307" s="443">
        <v>174030</v>
      </c>
      <c r="AH307" s="443">
        <v>89250</v>
      </c>
      <c r="AI307" s="443">
        <v>84780</v>
      </c>
      <c r="AJ307" s="483">
        <v>166380</v>
      </c>
      <c r="AK307" s="483">
        <v>0</v>
      </c>
      <c r="AL307" s="483">
        <v>0</v>
      </c>
      <c r="AM307" s="483">
        <v>0</v>
      </c>
      <c r="AN307" s="443">
        <v>166380</v>
      </c>
      <c r="AO307" s="443">
        <v>0</v>
      </c>
      <c r="AP307" s="443">
        <v>11345</v>
      </c>
      <c r="AQ307" s="443">
        <v>829</v>
      </c>
      <c r="AR307" s="443">
        <v>10516</v>
      </c>
      <c r="AS307" s="483">
        <v>13344</v>
      </c>
      <c r="AT307" s="483">
        <v>0</v>
      </c>
      <c r="AU307" s="483">
        <v>0</v>
      </c>
      <c r="AV307" s="483">
        <v>0</v>
      </c>
      <c r="AW307" s="443">
        <v>13344</v>
      </c>
      <c r="AX307" s="443">
        <v>0</v>
      </c>
      <c r="AY307" s="443">
        <v>0</v>
      </c>
      <c r="AZ307" s="504">
        <v>0</v>
      </c>
      <c r="BA307" s="504">
        <v>0</v>
      </c>
      <c r="BB307" s="444">
        <v>0</v>
      </c>
      <c r="BC307" s="517">
        <v>0</v>
      </c>
      <c r="BD307" s="540">
        <v>111241</v>
      </c>
      <c r="BE307" s="651">
        <v>114025</v>
      </c>
      <c r="BF307" s="651">
        <v>10914</v>
      </c>
      <c r="BG307" s="540">
        <v>1749</v>
      </c>
    </row>
    <row r="308" spans="1:59" ht="13.5" thickTop="1" x14ac:dyDescent="0.2">
      <c r="A308" s="609" t="s">
        <v>1093</v>
      </c>
      <c r="B308" t="s">
        <v>1066</v>
      </c>
      <c r="C308" t="s">
        <v>1094</v>
      </c>
      <c r="D308" s="439">
        <v>5303</v>
      </c>
      <c r="E308" s="440">
        <v>0</v>
      </c>
      <c r="F308" s="440">
        <v>0</v>
      </c>
      <c r="G308" s="440">
        <v>0</v>
      </c>
      <c r="H308" s="440">
        <v>0</v>
      </c>
      <c r="I308" s="440">
        <v>44744</v>
      </c>
      <c r="J308" s="440">
        <v>44744</v>
      </c>
      <c r="K308" s="440">
        <v>0</v>
      </c>
      <c r="L308" s="440">
        <v>12376</v>
      </c>
      <c r="M308" s="482">
        <v>0</v>
      </c>
      <c r="N308" s="482">
        <v>0</v>
      </c>
      <c r="O308" s="440">
        <v>0</v>
      </c>
      <c r="P308" s="440">
        <v>0</v>
      </c>
      <c r="Q308" s="440">
        <v>12376</v>
      </c>
      <c r="R308" s="440">
        <v>12376</v>
      </c>
      <c r="S308" s="440">
        <v>0</v>
      </c>
      <c r="T308" s="440">
        <v>0</v>
      </c>
      <c r="U308" s="440">
        <v>1598</v>
      </c>
      <c r="V308" s="440">
        <v>1598</v>
      </c>
      <c r="W308" s="440">
        <v>0</v>
      </c>
      <c r="X308" s="440">
        <v>442</v>
      </c>
      <c r="Y308" s="482">
        <v>0</v>
      </c>
      <c r="Z308" s="482">
        <v>0</v>
      </c>
      <c r="AA308" s="440">
        <v>0</v>
      </c>
      <c r="AB308" s="440">
        <v>0</v>
      </c>
      <c r="AC308" s="440">
        <v>442</v>
      </c>
      <c r="AD308" s="440">
        <v>442</v>
      </c>
      <c r="AE308" s="440">
        <v>0</v>
      </c>
      <c r="AF308" s="440">
        <v>0</v>
      </c>
      <c r="AG308" s="440">
        <v>34030</v>
      </c>
      <c r="AH308" s="440">
        <v>18350</v>
      </c>
      <c r="AI308" s="440">
        <v>15680</v>
      </c>
      <c r="AJ308" s="482">
        <v>30410</v>
      </c>
      <c r="AK308" s="482">
        <v>0</v>
      </c>
      <c r="AL308" s="482">
        <v>0</v>
      </c>
      <c r="AM308" s="482">
        <v>4430</v>
      </c>
      <c r="AN308" s="440">
        <v>30410</v>
      </c>
      <c r="AO308" s="440">
        <v>4430</v>
      </c>
      <c r="AP308" s="440">
        <v>2240</v>
      </c>
      <c r="AQ308" s="440">
        <v>2240</v>
      </c>
      <c r="AR308" s="440">
        <v>0</v>
      </c>
      <c r="AS308" s="482">
        <v>385</v>
      </c>
      <c r="AT308" s="482">
        <v>0</v>
      </c>
      <c r="AU308" s="482">
        <v>0</v>
      </c>
      <c r="AV308" s="482">
        <v>139</v>
      </c>
      <c r="AW308" s="440">
        <v>385</v>
      </c>
      <c r="AX308" s="440">
        <v>139</v>
      </c>
      <c r="AY308" s="440">
        <v>0</v>
      </c>
      <c r="AZ308" s="503">
        <v>0</v>
      </c>
      <c r="BA308" s="503">
        <v>0</v>
      </c>
      <c r="BB308" s="441">
        <v>0</v>
      </c>
      <c r="BC308" s="200">
        <v>0</v>
      </c>
      <c r="BD308" s="539">
        <v>25714</v>
      </c>
      <c r="BE308" s="650">
        <v>25910</v>
      </c>
      <c r="BF308" s="650">
        <v>2439</v>
      </c>
      <c r="BG308" s="539">
        <v>1029</v>
      </c>
    </row>
    <row r="309" spans="1:59" ht="13.5" thickTop="1" x14ac:dyDescent="0.2">
      <c r="A309" s="609" t="s">
        <v>1095</v>
      </c>
      <c r="B309" t="s">
        <v>1066</v>
      </c>
      <c r="C309" t="s">
        <v>1096</v>
      </c>
      <c r="D309" s="442">
        <v>5327</v>
      </c>
      <c r="E309" s="443">
        <v>0</v>
      </c>
      <c r="F309" s="443">
        <v>0</v>
      </c>
      <c r="G309" s="443">
        <v>0</v>
      </c>
      <c r="H309" s="443">
        <v>0</v>
      </c>
      <c r="I309" s="443">
        <v>29610</v>
      </c>
      <c r="J309" s="443">
        <v>29610</v>
      </c>
      <c r="K309" s="443">
        <v>0</v>
      </c>
      <c r="L309" s="443">
        <v>1330</v>
      </c>
      <c r="M309" s="483">
        <v>0</v>
      </c>
      <c r="N309" s="483">
        <v>0</v>
      </c>
      <c r="O309" s="443">
        <v>0</v>
      </c>
      <c r="P309" s="443">
        <v>0</v>
      </c>
      <c r="Q309" s="443">
        <v>1330</v>
      </c>
      <c r="R309" s="443">
        <v>1330</v>
      </c>
      <c r="S309" s="443">
        <v>0</v>
      </c>
      <c r="T309" s="443">
        <v>0</v>
      </c>
      <c r="U309" s="443">
        <v>1058</v>
      </c>
      <c r="V309" s="443">
        <v>846</v>
      </c>
      <c r="W309" s="443">
        <v>212</v>
      </c>
      <c r="X309" s="443">
        <v>47</v>
      </c>
      <c r="Y309" s="483">
        <v>0</v>
      </c>
      <c r="Z309" s="483">
        <v>0</v>
      </c>
      <c r="AA309" s="443">
        <v>0</v>
      </c>
      <c r="AB309" s="443">
        <v>0</v>
      </c>
      <c r="AC309" s="443">
        <v>0</v>
      </c>
      <c r="AD309" s="443">
        <v>0</v>
      </c>
      <c r="AE309" s="443">
        <v>0</v>
      </c>
      <c r="AF309" s="443">
        <v>0</v>
      </c>
      <c r="AG309" s="443">
        <v>16530</v>
      </c>
      <c r="AH309" s="443">
        <v>10750</v>
      </c>
      <c r="AI309" s="443">
        <v>5780</v>
      </c>
      <c r="AJ309" s="483">
        <v>9650</v>
      </c>
      <c r="AK309" s="483">
        <v>0</v>
      </c>
      <c r="AL309" s="483">
        <v>0</v>
      </c>
      <c r="AM309" s="483">
        <v>0</v>
      </c>
      <c r="AN309" s="443">
        <v>9650</v>
      </c>
      <c r="AO309" s="443">
        <v>0</v>
      </c>
      <c r="AP309" s="443">
        <v>980</v>
      </c>
      <c r="AQ309" s="443">
        <v>68</v>
      </c>
      <c r="AR309" s="443">
        <v>912</v>
      </c>
      <c r="AS309" s="483">
        <v>922</v>
      </c>
      <c r="AT309" s="483">
        <v>0</v>
      </c>
      <c r="AU309" s="483">
        <v>0</v>
      </c>
      <c r="AV309" s="483">
        <v>0</v>
      </c>
      <c r="AW309" s="443">
        <v>187</v>
      </c>
      <c r="AX309" s="443">
        <v>0</v>
      </c>
      <c r="AY309" s="443">
        <v>0</v>
      </c>
      <c r="AZ309" s="504">
        <v>0</v>
      </c>
      <c r="BA309" s="504">
        <v>0</v>
      </c>
      <c r="BB309" s="444">
        <v>0</v>
      </c>
      <c r="BC309" s="517">
        <v>0</v>
      </c>
      <c r="BD309" s="540">
        <v>16371</v>
      </c>
      <c r="BE309" s="651">
        <v>13085</v>
      </c>
      <c r="BF309" s="651">
        <v>1195</v>
      </c>
      <c r="BG309" s="540">
        <v>789</v>
      </c>
    </row>
    <row r="310" spans="1:59" ht="13.5" thickTop="1" x14ac:dyDescent="0.2">
      <c r="A310" s="609" t="s">
        <v>1097</v>
      </c>
      <c r="B310" t="s">
        <v>1066</v>
      </c>
      <c r="C310" t="s">
        <v>1098</v>
      </c>
      <c r="D310" s="439">
        <v>5346</v>
      </c>
      <c r="E310" s="440">
        <v>0</v>
      </c>
      <c r="F310" s="440">
        <v>0</v>
      </c>
      <c r="G310" s="440">
        <v>0</v>
      </c>
      <c r="H310" s="440">
        <v>0</v>
      </c>
      <c r="I310" s="440">
        <v>32830</v>
      </c>
      <c r="J310" s="440">
        <v>32830</v>
      </c>
      <c r="K310" s="440">
        <v>0</v>
      </c>
      <c r="L310" s="440">
        <v>0</v>
      </c>
      <c r="M310" s="482">
        <v>0</v>
      </c>
      <c r="N310" s="482">
        <v>0</v>
      </c>
      <c r="O310" s="440">
        <v>0</v>
      </c>
      <c r="P310" s="440">
        <v>0</v>
      </c>
      <c r="Q310" s="440">
        <v>0</v>
      </c>
      <c r="R310" s="440">
        <v>0</v>
      </c>
      <c r="S310" s="440">
        <v>0</v>
      </c>
      <c r="T310" s="440">
        <v>0</v>
      </c>
      <c r="U310" s="440">
        <v>1173</v>
      </c>
      <c r="V310" s="440">
        <v>116</v>
      </c>
      <c r="W310" s="440">
        <v>1057</v>
      </c>
      <c r="X310" s="440">
        <v>0</v>
      </c>
      <c r="Y310" s="482">
        <v>0</v>
      </c>
      <c r="Z310" s="482">
        <v>0</v>
      </c>
      <c r="AA310" s="440">
        <v>0</v>
      </c>
      <c r="AB310" s="440">
        <v>0</v>
      </c>
      <c r="AC310" s="440">
        <v>0</v>
      </c>
      <c r="AD310" s="440">
        <v>0</v>
      </c>
      <c r="AE310" s="440">
        <v>0</v>
      </c>
      <c r="AF310" s="440">
        <v>0</v>
      </c>
      <c r="AG310" s="440">
        <v>22870</v>
      </c>
      <c r="AH310" s="440">
        <v>15000</v>
      </c>
      <c r="AI310" s="440">
        <v>7870</v>
      </c>
      <c r="AJ310" s="482">
        <v>22580</v>
      </c>
      <c r="AK310" s="482">
        <v>0</v>
      </c>
      <c r="AL310" s="482">
        <v>0</v>
      </c>
      <c r="AM310" s="482">
        <v>11700</v>
      </c>
      <c r="AN310" s="440">
        <v>22580</v>
      </c>
      <c r="AO310" s="440">
        <v>11700</v>
      </c>
      <c r="AP310" s="440">
        <v>1340</v>
      </c>
      <c r="AQ310" s="440">
        <v>76</v>
      </c>
      <c r="AR310" s="440">
        <v>1264</v>
      </c>
      <c r="AS310" s="482">
        <v>1762</v>
      </c>
      <c r="AT310" s="482">
        <v>0</v>
      </c>
      <c r="AU310" s="482">
        <v>0</v>
      </c>
      <c r="AV310" s="482">
        <v>520</v>
      </c>
      <c r="AW310" s="440">
        <v>1700</v>
      </c>
      <c r="AX310" s="440">
        <v>20</v>
      </c>
      <c r="AY310" s="440">
        <v>0</v>
      </c>
      <c r="AZ310" s="503">
        <v>0</v>
      </c>
      <c r="BA310" s="503">
        <v>0</v>
      </c>
      <c r="BB310" s="441">
        <v>0</v>
      </c>
      <c r="BC310" s="200">
        <v>0</v>
      </c>
      <c r="BD310" s="539">
        <v>21569</v>
      </c>
      <c r="BE310" s="650">
        <v>14425</v>
      </c>
      <c r="BF310" s="650">
        <v>1350</v>
      </c>
      <c r="BG310" s="539">
        <v>789</v>
      </c>
    </row>
    <row r="311" spans="1:59" ht="13.5" thickTop="1" x14ac:dyDescent="0.2">
      <c r="A311" s="609" t="s">
        <v>1099</v>
      </c>
      <c r="B311" t="s">
        <v>1066</v>
      </c>
      <c r="C311" t="s">
        <v>1100</v>
      </c>
      <c r="D311" s="442">
        <v>5348</v>
      </c>
      <c r="E311" s="443">
        <v>0</v>
      </c>
      <c r="F311" s="443">
        <v>0</v>
      </c>
      <c r="G311" s="443">
        <v>0</v>
      </c>
      <c r="H311" s="443">
        <v>0</v>
      </c>
      <c r="I311" s="443">
        <v>122976</v>
      </c>
      <c r="J311" s="443">
        <v>122976</v>
      </c>
      <c r="K311" s="443">
        <v>0</v>
      </c>
      <c r="L311" s="443">
        <v>30394</v>
      </c>
      <c r="M311" s="483">
        <v>0</v>
      </c>
      <c r="N311" s="483">
        <v>3570</v>
      </c>
      <c r="O311" s="443">
        <v>0</v>
      </c>
      <c r="P311" s="443">
        <v>0</v>
      </c>
      <c r="Q311" s="443">
        <v>33964</v>
      </c>
      <c r="R311" s="443">
        <v>30394</v>
      </c>
      <c r="S311" s="443">
        <v>3570</v>
      </c>
      <c r="T311" s="443">
        <v>0</v>
      </c>
      <c r="U311" s="443">
        <v>4392</v>
      </c>
      <c r="V311" s="443">
        <v>2775</v>
      </c>
      <c r="W311" s="443">
        <v>1617</v>
      </c>
      <c r="X311" s="443">
        <v>1086</v>
      </c>
      <c r="Y311" s="483">
        <v>0</v>
      </c>
      <c r="Z311" s="483">
        <v>127</v>
      </c>
      <c r="AA311" s="443">
        <v>0</v>
      </c>
      <c r="AB311" s="443">
        <v>0</v>
      </c>
      <c r="AC311" s="443">
        <v>130</v>
      </c>
      <c r="AD311" s="443">
        <v>0</v>
      </c>
      <c r="AE311" s="443">
        <v>130</v>
      </c>
      <c r="AF311" s="443">
        <v>0</v>
      </c>
      <c r="AG311" s="443">
        <v>109510</v>
      </c>
      <c r="AH311" s="443">
        <v>60000</v>
      </c>
      <c r="AI311" s="443">
        <v>49510</v>
      </c>
      <c r="AJ311" s="483">
        <v>95540</v>
      </c>
      <c r="AK311" s="483">
        <v>0</v>
      </c>
      <c r="AL311" s="483">
        <v>0</v>
      </c>
      <c r="AM311" s="483">
        <v>32130</v>
      </c>
      <c r="AN311" s="443">
        <v>95540</v>
      </c>
      <c r="AO311" s="443">
        <v>32130</v>
      </c>
      <c r="AP311" s="443">
        <v>7048</v>
      </c>
      <c r="AQ311" s="443">
        <v>450</v>
      </c>
      <c r="AR311" s="443">
        <v>6598</v>
      </c>
      <c r="AS311" s="483">
        <v>8225</v>
      </c>
      <c r="AT311" s="483">
        <v>0</v>
      </c>
      <c r="AU311" s="483">
        <v>0</v>
      </c>
      <c r="AV311" s="483">
        <v>1313</v>
      </c>
      <c r="AW311" s="443">
        <v>4461</v>
      </c>
      <c r="AX311" s="443">
        <v>0</v>
      </c>
      <c r="AY311" s="443">
        <v>0</v>
      </c>
      <c r="AZ311" s="504">
        <v>0</v>
      </c>
      <c r="BA311" s="504">
        <v>0</v>
      </c>
      <c r="BB311" s="444">
        <v>0</v>
      </c>
      <c r="BC311" s="517">
        <v>0</v>
      </c>
      <c r="BD311" s="540">
        <v>66841</v>
      </c>
      <c r="BE311" s="651">
        <v>73865</v>
      </c>
      <c r="BF311" s="651">
        <v>7007</v>
      </c>
      <c r="BG311" s="540">
        <v>1269</v>
      </c>
    </row>
    <row r="312" spans="1:59" ht="13.5" thickTop="1" x14ac:dyDescent="0.2">
      <c r="A312" s="609" t="s">
        <v>1101</v>
      </c>
      <c r="B312" t="s">
        <v>1066</v>
      </c>
      <c r="C312" t="s">
        <v>1102</v>
      </c>
      <c r="D312" s="439">
        <v>5349</v>
      </c>
      <c r="E312" s="440">
        <v>0</v>
      </c>
      <c r="F312" s="440">
        <v>0</v>
      </c>
      <c r="G312" s="440">
        <v>0</v>
      </c>
      <c r="H312" s="440">
        <v>0</v>
      </c>
      <c r="I312" s="440">
        <v>73710</v>
      </c>
      <c r="J312" s="440">
        <v>73710</v>
      </c>
      <c r="K312" s="440">
        <v>0</v>
      </c>
      <c r="L312" s="440">
        <v>1330</v>
      </c>
      <c r="M312" s="482">
        <v>0</v>
      </c>
      <c r="N312" s="482">
        <v>0</v>
      </c>
      <c r="O312" s="440">
        <v>0</v>
      </c>
      <c r="P312" s="440">
        <v>0</v>
      </c>
      <c r="Q312" s="440">
        <v>1330</v>
      </c>
      <c r="R312" s="440">
        <v>1330</v>
      </c>
      <c r="S312" s="440">
        <v>0</v>
      </c>
      <c r="T312" s="440">
        <v>0</v>
      </c>
      <c r="U312" s="440">
        <v>2633</v>
      </c>
      <c r="V312" s="440">
        <v>567</v>
      </c>
      <c r="W312" s="440">
        <v>2066</v>
      </c>
      <c r="X312" s="440">
        <v>47</v>
      </c>
      <c r="Y312" s="482">
        <v>0</v>
      </c>
      <c r="Z312" s="482">
        <v>0</v>
      </c>
      <c r="AA312" s="440">
        <v>0</v>
      </c>
      <c r="AB312" s="440">
        <v>0</v>
      </c>
      <c r="AC312" s="440">
        <v>0</v>
      </c>
      <c r="AD312" s="440">
        <v>0</v>
      </c>
      <c r="AE312" s="440">
        <v>0</v>
      </c>
      <c r="AF312" s="440">
        <v>0</v>
      </c>
      <c r="AG312" s="440">
        <v>49830</v>
      </c>
      <c r="AH312" s="440">
        <v>31500</v>
      </c>
      <c r="AI312" s="440">
        <v>18330</v>
      </c>
      <c r="AJ312" s="482">
        <v>30780</v>
      </c>
      <c r="AK312" s="482">
        <v>0</v>
      </c>
      <c r="AL312" s="482">
        <v>0</v>
      </c>
      <c r="AM312" s="482">
        <v>32160</v>
      </c>
      <c r="AN312" s="440">
        <v>30780</v>
      </c>
      <c r="AO312" s="440">
        <v>32160</v>
      </c>
      <c r="AP312" s="440">
        <v>3059</v>
      </c>
      <c r="AQ312" s="440">
        <v>505</v>
      </c>
      <c r="AR312" s="440">
        <v>2554</v>
      </c>
      <c r="AS312" s="482">
        <v>3266</v>
      </c>
      <c r="AT312" s="482">
        <v>0</v>
      </c>
      <c r="AU312" s="482">
        <v>0</v>
      </c>
      <c r="AV312" s="482">
        <v>1133</v>
      </c>
      <c r="AW312" s="440">
        <v>1683</v>
      </c>
      <c r="AX312" s="440">
        <v>0</v>
      </c>
      <c r="AY312" s="440">
        <v>0</v>
      </c>
      <c r="AZ312" s="503">
        <v>0</v>
      </c>
      <c r="BA312" s="503">
        <v>0</v>
      </c>
      <c r="BB312" s="441">
        <v>0</v>
      </c>
      <c r="BC312" s="200">
        <v>0</v>
      </c>
      <c r="BD312" s="539">
        <v>38080</v>
      </c>
      <c r="BE312" s="650">
        <v>34295</v>
      </c>
      <c r="BF312" s="650">
        <v>3208</v>
      </c>
      <c r="BG312" s="539">
        <v>1029</v>
      </c>
    </row>
    <row r="313" spans="1:59" ht="13.5" thickTop="1" x14ac:dyDescent="0.2">
      <c r="A313" s="609" t="s">
        <v>1103</v>
      </c>
      <c r="B313" t="s">
        <v>1066</v>
      </c>
      <c r="C313" t="s">
        <v>1104</v>
      </c>
      <c r="D313" s="442">
        <v>5361</v>
      </c>
      <c r="E313" s="443">
        <v>0</v>
      </c>
      <c r="F313" s="443">
        <v>0</v>
      </c>
      <c r="G313" s="443">
        <v>0</v>
      </c>
      <c r="H313" s="443">
        <v>0</v>
      </c>
      <c r="I313" s="443">
        <v>92470</v>
      </c>
      <c r="J313" s="443">
        <v>92470</v>
      </c>
      <c r="K313" s="443">
        <v>0</v>
      </c>
      <c r="L313" s="443">
        <v>0</v>
      </c>
      <c r="M313" s="483">
        <v>0</v>
      </c>
      <c r="N313" s="483">
        <v>0</v>
      </c>
      <c r="O313" s="443">
        <v>0</v>
      </c>
      <c r="P313" s="443">
        <v>0</v>
      </c>
      <c r="Q313" s="443">
        <v>0</v>
      </c>
      <c r="R313" s="443">
        <v>0</v>
      </c>
      <c r="S313" s="443">
        <v>0</v>
      </c>
      <c r="T313" s="443">
        <v>0</v>
      </c>
      <c r="U313" s="443">
        <v>3303</v>
      </c>
      <c r="V313" s="443">
        <v>2642</v>
      </c>
      <c r="W313" s="443">
        <v>661</v>
      </c>
      <c r="X313" s="443">
        <v>0</v>
      </c>
      <c r="Y313" s="483">
        <v>0</v>
      </c>
      <c r="Z313" s="483">
        <v>0</v>
      </c>
      <c r="AA313" s="443">
        <v>0</v>
      </c>
      <c r="AB313" s="443">
        <v>0</v>
      </c>
      <c r="AC313" s="443">
        <v>0</v>
      </c>
      <c r="AD313" s="443">
        <v>0</v>
      </c>
      <c r="AE313" s="443">
        <v>0</v>
      </c>
      <c r="AF313" s="443">
        <v>0</v>
      </c>
      <c r="AG313" s="443">
        <v>60680</v>
      </c>
      <c r="AH313" s="443">
        <v>45000</v>
      </c>
      <c r="AI313" s="443">
        <v>15680</v>
      </c>
      <c r="AJ313" s="483">
        <v>38620</v>
      </c>
      <c r="AK313" s="483">
        <v>0</v>
      </c>
      <c r="AL313" s="483">
        <v>0</v>
      </c>
      <c r="AM313" s="483">
        <v>30230</v>
      </c>
      <c r="AN313" s="443">
        <v>38620</v>
      </c>
      <c r="AO313" s="443">
        <v>30230</v>
      </c>
      <c r="AP313" s="443">
        <v>3878</v>
      </c>
      <c r="AQ313" s="443">
        <v>1216</v>
      </c>
      <c r="AR313" s="443">
        <v>2662</v>
      </c>
      <c r="AS313" s="483">
        <v>3244</v>
      </c>
      <c r="AT313" s="483">
        <v>0</v>
      </c>
      <c r="AU313" s="483">
        <v>0</v>
      </c>
      <c r="AV313" s="483">
        <v>1193</v>
      </c>
      <c r="AW313" s="443">
        <v>3244</v>
      </c>
      <c r="AX313" s="443">
        <v>812</v>
      </c>
      <c r="AY313" s="443">
        <v>0</v>
      </c>
      <c r="AZ313" s="504">
        <v>0</v>
      </c>
      <c r="BA313" s="504">
        <v>0</v>
      </c>
      <c r="BB313" s="444">
        <v>0</v>
      </c>
      <c r="BC313" s="517">
        <v>0</v>
      </c>
      <c r="BD313" s="540">
        <v>45863</v>
      </c>
      <c r="BE313" s="651">
        <v>42390</v>
      </c>
      <c r="BF313" s="651">
        <v>3994</v>
      </c>
      <c r="BG313" s="540">
        <v>1029</v>
      </c>
    </row>
    <row r="314" spans="1:59" ht="13.5" thickTop="1" x14ac:dyDescent="0.2">
      <c r="A314" s="609" t="s">
        <v>1105</v>
      </c>
      <c r="B314" t="s">
        <v>1066</v>
      </c>
      <c r="C314" t="s">
        <v>1106</v>
      </c>
      <c r="D314" s="439">
        <v>5363</v>
      </c>
      <c r="E314" s="440">
        <v>0</v>
      </c>
      <c r="F314" s="440">
        <v>0</v>
      </c>
      <c r="G314" s="440">
        <v>0</v>
      </c>
      <c r="H314" s="440">
        <v>0</v>
      </c>
      <c r="I314" s="440">
        <v>54110</v>
      </c>
      <c r="J314" s="440">
        <v>54110</v>
      </c>
      <c r="K314" s="440">
        <v>0</v>
      </c>
      <c r="L314" s="440">
        <v>1260</v>
      </c>
      <c r="M314" s="482">
        <v>0</v>
      </c>
      <c r="N314" s="482">
        <v>210</v>
      </c>
      <c r="O314" s="440">
        <v>0</v>
      </c>
      <c r="P314" s="440">
        <v>0</v>
      </c>
      <c r="Q314" s="440">
        <v>1470</v>
      </c>
      <c r="R314" s="440">
        <v>1260</v>
      </c>
      <c r="S314" s="440">
        <v>210</v>
      </c>
      <c r="T314" s="440">
        <v>0</v>
      </c>
      <c r="U314" s="440">
        <v>1933</v>
      </c>
      <c r="V314" s="440">
        <v>460</v>
      </c>
      <c r="W314" s="440">
        <v>1473</v>
      </c>
      <c r="X314" s="440">
        <v>45</v>
      </c>
      <c r="Y314" s="482">
        <v>0</v>
      </c>
      <c r="Z314" s="482">
        <v>7</v>
      </c>
      <c r="AA314" s="440">
        <v>0</v>
      </c>
      <c r="AB314" s="440">
        <v>0</v>
      </c>
      <c r="AC314" s="440">
        <v>0</v>
      </c>
      <c r="AD314" s="440">
        <v>0</v>
      </c>
      <c r="AE314" s="440">
        <v>0</v>
      </c>
      <c r="AF314" s="440">
        <v>0</v>
      </c>
      <c r="AG314" s="440">
        <v>41240</v>
      </c>
      <c r="AH314" s="440">
        <v>13500</v>
      </c>
      <c r="AI314" s="440">
        <v>27740</v>
      </c>
      <c r="AJ314" s="482">
        <v>45940</v>
      </c>
      <c r="AK314" s="482">
        <v>0</v>
      </c>
      <c r="AL314" s="482">
        <v>0</v>
      </c>
      <c r="AM314" s="482">
        <v>18390</v>
      </c>
      <c r="AN314" s="440">
        <v>45940</v>
      </c>
      <c r="AO314" s="440">
        <v>18390</v>
      </c>
      <c r="AP314" s="440">
        <v>2569</v>
      </c>
      <c r="AQ314" s="440">
        <v>219</v>
      </c>
      <c r="AR314" s="440">
        <v>2350</v>
      </c>
      <c r="AS314" s="482">
        <v>2923</v>
      </c>
      <c r="AT314" s="482">
        <v>0</v>
      </c>
      <c r="AU314" s="482">
        <v>0</v>
      </c>
      <c r="AV314" s="482">
        <v>845</v>
      </c>
      <c r="AW314" s="440">
        <v>895</v>
      </c>
      <c r="AX314" s="440">
        <v>0</v>
      </c>
      <c r="AY314" s="440">
        <v>0</v>
      </c>
      <c r="AZ314" s="503">
        <v>0</v>
      </c>
      <c r="BA314" s="503">
        <v>0</v>
      </c>
      <c r="BB314" s="441">
        <v>0</v>
      </c>
      <c r="BC314" s="200">
        <v>0</v>
      </c>
      <c r="BD314" s="539">
        <v>31834</v>
      </c>
      <c r="BE314" s="650">
        <v>26240</v>
      </c>
      <c r="BF314" s="650">
        <v>2503</v>
      </c>
      <c r="BG314" s="539">
        <v>1029</v>
      </c>
    </row>
    <row r="315" spans="1:59" ht="13.5" thickTop="1" x14ac:dyDescent="0.2">
      <c r="A315" s="609" t="s">
        <v>1107</v>
      </c>
      <c r="B315" t="s">
        <v>1066</v>
      </c>
      <c r="C315" t="s">
        <v>1108</v>
      </c>
      <c r="D315" s="442">
        <v>5366</v>
      </c>
      <c r="E315" s="443">
        <v>0</v>
      </c>
      <c r="F315" s="443">
        <v>0</v>
      </c>
      <c r="G315" s="443">
        <v>0</v>
      </c>
      <c r="H315" s="443">
        <v>0</v>
      </c>
      <c r="I315" s="443">
        <v>35560</v>
      </c>
      <c r="J315" s="443">
        <v>35560</v>
      </c>
      <c r="K315" s="443">
        <v>0</v>
      </c>
      <c r="L315" s="443">
        <v>2380</v>
      </c>
      <c r="M315" s="483">
        <v>0</v>
      </c>
      <c r="N315" s="483">
        <v>0</v>
      </c>
      <c r="O315" s="443">
        <v>0</v>
      </c>
      <c r="P315" s="443">
        <v>0</v>
      </c>
      <c r="Q315" s="443">
        <v>2380</v>
      </c>
      <c r="R315" s="443">
        <v>2380</v>
      </c>
      <c r="S315" s="443">
        <v>0</v>
      </c>
      <c r="T315" s="443">
        <v>0</v>
      </c>
      <c r="U315" s="443">
        <v>1270</v>
      </c>
      <c r="V315" s="443">
        <v>1270</v>
      </c>
      <c r="W315" s="443">
        <v>0</v>
      </c>
      <c r="X315" s="443">
        <v>85</v>
      </c>
      <c r="Y315" s="483">
        <v>0</v>
      </c>
      <c r="Z315" s="483">
        <v>0</v>
      </c>
      <c r="AA315" s="443">
        <v>0</v>
      </c>
      <c r="AB315" s="443">
        <v>0</v>
      </c>
      <c r="AC315" s="443">
        <v>0</v>
      </c>
      <c r="AD315" s="443">
        <v>0</v>
      </c>
      <c r="AE315" s="443">
        <v>0</v>
      </c>
      <c r="AF315" s="443">
        <v>0</v>
      </c>
      <c r="AG315" s="443">
        <v>32850</v>
      </c>
      <c r="AH315" s="443">
        <v>19050</v>
      </c>
      <c r="AI315" s="443">
        <v>13800</v>
      </c>
      <c r="AJ315" s="483">
        <v>30310</v>
      </c>
      <c r="AK315" s="483">
        <v>0</v>
      </c>
      <c r="AL315" s="483">
        <v>0</v>
      </c>
      <c r="AM315" s="483">
        <v>11420</v>
      </c>
      <c r="AN315" s="443">
        <v>30310</v>
      </c>
      <c r="AO315" s="443">
        <v>11420</v>
      </c>
      <c r="AP315" s="443">
        <v>2046</v>
      </c>
      <c r="AQ315" s="443">
        <v>566</v>
      </c>
      <c r="AR315" s="443">
        <v>1480</v>
      </c>
      <c r="AS315" s="483">
        <v>1996</v>
      </c>
      <c r="AT315" s="483">
        <v>0</v>
      </c>
      <c r="AU315" s="483">
        <v>0</v>
      </c>
      <c r="AV315" s="483">
        <v>648</v>
      </c>
      <c r="AW315" s="443">
        <v>1134</v>
      </c>
      <c r="AX315" s="443">
        <v>840</v>
      </c>
      <c r="AY315" s="443">
        <v>0</v>
      </c>
      <c r="AZ315" s="504">
        <v>0</v>
      </c>
      <c r="BA315" s="504">
        <v>0</v>
      </c>
      <c r="BB315" s="444">
        <v>0</v>
      </c>
      <c r="BC315" s="517">
        <v>0</v>
      </c>
      <c r="BD315" s="540">
        <v>27614</v>
      </c>
      <c r="BE315" s="651">
        <v>18780</v>
      </c>
      <c r="BF315" s="651">
        <v>1808</v>
      </c>
      <c r="BG315" s="540">
        <v>789</v>
      </c>
    </row>
    <row r="316" spans="1:59" ht="13.5" thickTop="1" x14ac:dyDescent="0.2">
      <c r="A316" s="609" t="s">
        <v>1109</v>
      </c>
      <c r="B316" t="s">
        <v>1066</v>
      </c>
      <c r="C316" t="s">
        <v>1110</v>
      </c>
      <c r="D316" s="439">
        <v>5368</v>
      </c>
      <c r="E316" s="440">
        <v>0</v>
      </c>
      <c r="F316" s="440">
        <v>0</v>
      </c>
      <c r="G316" s="440">
        <v>0</v>
      </c>
      <c r="H316" s="440">
        <v>0</v>
      </c>
      <c r="I316" s="440">
        <v>6300</v>
      </c>
      <c r="J316" s="440">
        <v>6300</v>
      </c>
      <c r="K316" s="440">
        <v>0</v>
      </c>
      <c r="L316" s="440">
        <v>2030</v>
      </c>
      <c r="M316" s="482">
        <v>0</v>
      </c>
      <c r="N316" s="482">
        <v>560</v>
      </c>
      <c r="O316" s="440">
        <v>0</v>
      </c>
      <c r="P316" s="440">
        <v>0</v>
      </c>
      <c r="Q316" s="440">
        <v>2590</v>
      </c>
      <c r="R316" s="440">
        <v>2030</v>
      </c>
      <c r="S316" s="440">
        <v>560</v>
      </c>
      <c r="T316" s="440">
        <v>0</v>
      </c>
      <c r="U316" s="440">
        <v>225</v>
      </c>
      <c r="V316" s="440">
        <v>225</v>
      </c>
      <c r="W316" s="440">
        <v>0</v>
      </c>
      <c r="X316" s="440">
        <v>73</v>
      </c>
      <c r="Y316" s="482">
        <v>0</v>
      </c>
      <c r="Z316" s="482">
        <v>20</v>
      </c>
      <c r="AA316" s="440">
        <v>0</v>
      </c>
      <c r="AB316" s="440">
        <v>0</v>
      </c>
      <c r="AC316" s="440">
        <v>2</v>
      </c>
      <c r="AD316" s="440">
        <v>0</v>
      </c>
      <c r="AE316" s="440">
        <v>2</v>
      </c>
      <c r="AF316" s="440">
        <v>0</v>
      </c>
      <c r="AG316" s="440">
        <v>20030</v>
      </c>
      <c r="AH316" s="440">
        <v>0</v>
      </c>
      <c r="AI316" s="440">
        <v>20030</v>
      </c>
      <c r="AJ316" s="482">
        <v>25980</v>
      </c>
      <c r="AK316" s="482">
        <v>0</v>
      </c>
      <c r="AL316" s="482">
        <v>0</v>
      </c>
      <c r="AM316" s="482">
        <v>0</v>
      </c>
      <c r="AN316" s="440">
        <v>25980</v>
      </c>
      <c r="AO316" s="440">
        <v>0</v>
      </c>
      <c r="AP316" s="440">
        <v>1749</v>
      </c>
      <c r="AQ316" s="440">
        <v>0</v>
      </c>
      <c r="AR316" s="440">
        <v>1749</v>
      </c>
      <c r="AS316" s="482">
        <v>1665</v>
      </c>
      <c r="AT316" s="482">
        <v>0</v>
      </c>
      <c r="AU316" s="482">
        <v>0</v>
      </c>
      <c r="AV316" s="482">
        <v>0</v>
      </c>
      <c r="AW316" s="440">
        <v>1665</v>
      </c>
      <c r="AX316" s="440">
        <v>0</v>
      </c>
      <c r="AY316" s="440">
        <v>0</v>
      </c>
      <c r="AZ316" s="503">
        <v>0</v>
      </c>
      <c r="BA316" s="503">
        <v>0</v>
      </c>
      <c r="BB316" s="441">
        <v>0</v>
      </c>
      <c r="BC316" s="200">
        <v>0</v>
      </c>
      <c r="BD316" s="539">
        <v>16523</v>
      </c>
      <c r="BE316" s="650">
        <v>8140</v>
      </c>
      <c r="BF316" s="539">
        <v>916</v>
      </c>
      <c r="BG316" s="539">
        <v>789</v>
      </c>
    </row>
    <row r="317" spans="1:59" ht="13.5" thickTop="1" x14ac:dyDescent="0.2">
      <c r="A317" s="609" t="s">
        <v>1111</v>
      </c>
      <c r="B317" t="s">
        <v>1066</v>
      </c>
      <c r="C317" t="s">
        <v>1112</v>
      </c>
      <c r="D317" s="442">
        <v>5434</v>
      </c>
      <c r="E317" s="443">
        <v>0</v>
      </c>
      <c r="F317" s="443">
        <v>0</v>
      </c>
      <c r="G317" s="443">
        <v>0</v>
      </c>
      <c r="H317" s="443">
        <v>0</v>
      </c>
      <c r="I317" s="443">
        <v>122150</v>
      </c>
      <c r="J317" s="443">
        <v>122150</v>
      </c>
      <c r="K317" s="443">
        <v>0</v>
      </c>
      <c r="L317" s="443">
        <v>0</v>
      </c>
      <c r="M317" s="483">
        <v>0</v>
      </c>
      <c r="N317" s="483">
        <v>0</v>
      </c>
      <c r="O317" s="443">
        <v>0</v>
      </c>
      <c r="P317" s="443">
        <v>0</v>
      </c>
      <c r="Q317" s="443">
        <v>0</v>
      </c>
      <c r="R317" s="443">
        <v>0</v>
      </c>
      <c r="S317" s="443">
        <v>0</v>
      </c>
      <c r="T317" s="443">
        <v>0</v>
      </c>
      <c r="U317" s="443">
        <v>4363</v>
      </c>
      <c r="V317" s="443">
        <v>1495</v>
      </c>
      <c r="W317" s="443">
        <v>2868</v>
      </c>
      <c r="X317" s="443">
        <v>0</v>
      </c>
      <c r="Y317" s="483">
        <v>0</v>
      </c>
      <c r="Z317" s="483">
        <v>0</v>
      </c>
      <c r="AA317" s="443">
        <v>0</v>
      </c>
      <c r="AB317" s="443">
        <v>0</v>
      </c>
      <c r="AC317" s="443">
        <v>0</v>
      </c>
      <c r="AD317" s="443">
        <v>0</v>
      </c>
      <c r="AE317" s="443">
        <v>0</v>
      </c>
      <c r="AF317" s="443">
        <v>0</v>
      </c>
      <c r="AG317" s="443">
        <v>132500</v>
      </c>
      <c r="AH317" s="443">
        <v>64000</v>
      </c>
      <c r="AI317" s="443">
        <v>68500</v>
      </c>
      <c r="AJ317" s="483">
        <v>147800</v>
      </c>
      <c r="AK317" s="483">
        <v>0</v>
      </c>
      <c r="AL317" s="483">
        <v>0</v>
      </c>
      <c r="AM317" s="483">
        <v>55910</v>
      </c>
      <c r="AN317" s="443">
        <v>147800</v>
      </c>
      <c r="AO317" s="443">
        <v>55910</v>
      </c>
      <c r="AP317" s="443">
        <v>8662</v>
      </c>
      <c r="AQ317" s="443">
        <v>859</v>
      </c>
      <c r="AR317" s="443">
        <v>7803</v>
      </c>
      <c r="AS317" s="483">
        <v>10535</v>
      </c>
      <c r="AT317" s="483">
        <v>0</v>
      </c>
      <c r="AU317" s="483">
        <v>0</v>
      </c>
      <c r="AV317" s="483">
        <v>2863</v>
      </c>
      <c r="AW317" s="443">
        <v>2973</v>
      </c>
      <c r="AX317" s="443">
        <v>0</v>
      </c>
      <c r="AY317" s="443">
        <v>0</v>
      </c>
      <c r="AZ317" s="504">
        <v>0</v>
      </c>
      <c r="BA317" s="504">
        <v>0</v>
      </c>
      <c r="BB317" s="444">
        <v>0</v>
      </c>
      <c r="BC317" s="517">
        <v>0</v>
      </c>
      <c r="BD317" s="540">
        <v>82947</v>
      </c>
      <c r="BE317" s="651">
        <v>67580</v>
      </c>
      <c r="BF317" s="651">
        <v>6698</v>
      </c>
      <c r="BG317" s="540">
        <v>1269</v>
      </c>
    </row>
    <row r="318" spans="1:59" ht="13.5" thickTop="1" x14ac:dyDescent="0.2">
      <c r="A318" s="609" t="s">
        <v>1113</v>
      </c>
      <c r="B318" t="s">
        <v>1066</v>
      </c>
      <c r="C318" t="s">
        <v>1114</v>
      </c>
      <c r="D318" s="439">
        <v>5463</v>
      </c>
      <c r="E318" s="440">
        <v>0</v>
      </c>
      <c r="F318" s="440">
        <v>0</v>
      </c>
      <c r="G318" s="440">
        <v>0</v>
      </c>
      <c r="H318" s="440">
        <v>0</v>
      </c>
      <c r="I318" s="440">
        <v>98070</v>
      </c>
      <c r="J318" s="440">
        <v>98070</v>
      </c>
      <c r="K318" s="440">
        <v>0</v>
      </c>
      <c r="L318" s="440">
        <v>700</v>
      </c>
      <c r="M318" s="482">
        <v>0</v>
      </c>
      <c r="N318" s="482">
        <v>0</v>
      </c>
      <c r="O318" s="440">
        <v>0</v>
      </c>
      <c r="P318" s="440">
        <v>0</v>
      </c>
      <c r="Q318" s="440">
        <v>700</v>
      </c>
      <c r="R318" s="440">
        <v>700</v>
      </c>
      <c r="S318" s="440">
        <v>0</v>
      </c>
      <c r="T318" s="440">
        <v>0</v>
      </c>
      <c r="U318" s="440">
        <v>3503</v>
      </c>
      <c r="V318" s="440">
        <v>3392</v>
      </c>
      <c r="W318" s="440">
        <v>111</v>
      </c>
      <c r="X318" s="440">
        <v>25</v>
      </c>
      <c r="Y318" s="482">
        <v>0</v>
      </c>
      <c r="Z318" s="482">
        <v>0</v>
      </c>
      <c r="AA318" s="440">
        <v>0</v>
      </c>
      <c r="AB318" s="440">
        <v>0</v>
      </c>
      <c r="AC318" s="440">
        <v>0</v>
      </c>
      <c r="AD318" s="440">
        <v>0</v>
      </c>
      <c r="AE318" s="440">
        <v>0</v>
      </c>
      <c r="AF318" s="440">
        <v>0</v>
      </c>
      <c r="AG318" s="440">
        <v>98880</v>
      </c>
      <c r="AH318" s="440">
        <v>49000</v>
      </c>
      <c r="AI318" s="440">
        <v>49880</v>
      </c>
      <c r="AJ318" s="482">
        <v>105520</v>
      </c>
      <c r="AK318" s="482">
        <v>0</v>
      </c>
      <c r="AL318" s="482">
        <v>0</v>
      </c>
      <c r="AM318" s="482">
        <v>40600</v>
      </c>
      <c r="AN318" s="440">
        <v>105520</v>
      </c>
      <c r="AO318" s="440">
        <v>40600</v>
      </c>
      <c r="AP318" s="440">
        <v>6365</v>
      </c>
      <c r="AQ318" s="440">
        <v>1198</v>
      </c>
      <c r="AR318" s="440">
        <v>5167</v>
      </c>
      <c r="AS318" s="482">
        <v>7164</v>
      </c>
      <c r="AT318" s="482">
        <v>0</v>
      </c>
      <c r="AU318" s="482">
        <v>0</v>
      </c>
      <c r="AV318" s="482">
        <v>1879</v>
      </c>
      <c r="AW318" s="440">
        <v>4633</v>
      </c>
      <c r="AX318" s="440">
        <v>0</v>
      </c>
      <c r="AY318" s="440">
        <v>0</v>
      </c>
      <c r="AZ318" s="503">
        <v>0</v>
      </c>
      <c r="BA318" s="503">
        <v>0</v>
      </c>
      <c r="BB318" s="441">
        <v>0</v>
      </c>
      <c r="BC318" s="200">
        <v>0</v>
      </c>
      <c r="BD318" s="539">
        <v>63682</v>
      </c>
      <c r="BE318" s="650">
        <v>52375</v>
      </c>
      <c r="BF318" s="650">
        <v>5135</v>
      </c>
      <c r="BG318" s="539">
        <v>1029</v>
      </c>
    </row>
    <row r="319" spans="1:59" ht="13.5" thickTop="1" x14ac:dyDescent="0.2">
      <c r="A319" s="609" t="s">
        <v>1115</v>
      </c>
      <c r="B319" t="s">
        <v>1066</v>
      </c>
      <c r="C319" t="s">
        <v>1116</v>
      </c>
      <c r="D319" s="442">
        <v>5464</v>
      </c>
      <c r="E319" s="443">
        <v>0</v>
      </c>
      <c r="F319" s="443">
        <v>0</v>
      </c>
      <c r="G319" s="443">
        <v>0</v>
      </c>
      <c r="H319" s="443">
        <v>0</v>
      </c>
      <c r="I319" s="443">
        <v>19740</v>
      </c>
      <c r="J319" s="443">
        <v>19740</v>
      </c>
      <c r="K319" s="443">
        <v>0</v>
      </c>
      <c r="L319" s="443">
        <v>2520</v>
      </c>
      <c r="M319" s="483">
        <v>0</v>
      </c>
      <c r="N319" s="483">
        <v>0</v>
      </c>
      <c r="O319" s="443">
        <v>0</v>
      </c>
      <c r="P319" s="443">
        <v>0</v>
      </c>
      <c r="Q319" s="443">
        <v>2520</v>
      </c>
      <c r="R319" s="443">
        <v>2520</v>
      </c>
      <c r="S319" s="443">
        <v>0</v>
      </c>
      <c r="T319" s="443">
        <v>0</v>
      </c>
      <c r="U319" s="443">
        <v>705</v>
      </c>
      <c r="V319" s="443">
        <v>600</v>
      </c>
      <c r="W319" s="443">
        <v>105</v>
      </c>
      <c r="X319" s="443">
        <v>90</v>
      </c>
      <c r="Y319" s="483">
        <v>0</v>
      </c>
      <c r="Z319" s="483">
        <v>0</v>
      </c>
      <c r="AA319" s="443">
        <v>0</v>
      </c>
      <c r="AB319" s="443">
        <v>0</v>
      </c>
      <c r="AC319" s="443">
        <v>0</v>
      </c>
      <c r="AD319" s="443">
        <v>0</v>
      </c>
      <c r="AE319" s="443">
        <v>0</v>
      </c>
      <c r="AF319" s="443">
        <v>0</v>
      </c>
      <c r="AG319" s="443">
        <v>17420</v>
      </c>
      <c r="AH319" s="443">
        <v>14900</v>
      </c>
      <c r="AI319" s="443">
        <v>2520</v>
      </c>
      <c r="AJ319" s="483">
        <v>12270</v>
      </c>
      <c r="AK319" s="483">
        <v>0</v>
      </c>
      <c r="AL319" s="483">
        <v>0</v>
      </c>
      <c r="AM319" s="483">
        <v>6720</v>
      </c>
      <c r="AN319" s="443">
        <v>12270</v>
      </c>
      <c r="AO319" s="443">
        <v>6720</v>
      </c>
      <c r="AP319" s="443">
        <v>1147</v>
      </c>
      <c r="AQ319" s="443">
        <v>765</v>
      </c>
      <c r="AR319" s="443">
        <v>382</v>
      </c>
      <c r="AS319" s="483">
        <v>836</v>
      </c>
      <c r="AT319" s="483">
        <v>0</v>
      </c>
      <c r="AU319" s="483">
        <v>0</v>
      </c>
      <c r="AV319" s="483">
        <v>304</v>
      </c>
      <c r="AW319" s="443">
        <v>836</v>
      </c>
      <c r="AX319" s="443">
        <v>298</v>
      </c>
      <c r="AY319" s="443">
        <v>0</v>
      </c>
      <c r="AZ319" s="504">
        <v>0</v>
      </c>
      <c r="BA319" s="504">
        <v>0</v>
      </c>
      <c r="BB319" s="444">
        <v>0</v>
      </c>
      <c r="BC319" s="517">
        <v>0</v>
      </c>
      <c r="BD319" s="540">
        <v>19816</v>
      </c>
      <c r="BE319" s="651">
        <v>10990</v>
      </c>
      <c r="BF319" s="651">
        <v>1064</v>
      </c>
      <c r="BG319" s="540">
        <v>789</v>
      </c>
    </row>
    <row r="320" spans="1:59" ht="13.5" thickTop="1" x14ac:dyDescent="0.2">
      <c r="A320" s="609" t="s">
        <v>1117</v>
      </c>
      <c r="B320" t="s">
        <v>1118</v>
      </c>
      <c r="C320">
        <v>0</v>
      </c>
      <c r="D320" s="439">
        <v>6000</v>
      </c>
      <c r="E320" s="440">
        <v>866606</v>
      </c>
      <c r="F320" s="440">
        <v>0</v>
      </c>
      <c r="G320" s="440">
        <v>0</v>
      </c>
      <c r="H320" s="440">
        <v>866606</v>
      </c>
      <c r="I320" s="440">
        <v>0</v>
      </c>
      <c r="J320" s="440">
        <v>0</v>
      </c>
      <c r="K320" s="440">
        <v>0</v>
      </c>
      <c r="L320" s="440">
        <v>0</v>
      </c>
      <c r="M320" s="482">
        <v>0</v>
      </c>
      <c r="N320" s="482">
        <v>0</v>
      </c>
      <c r="O320" s="440">
        <v>0</v>
      </c>
      <c r="P320" s="440">
        <v>0</v>
      </c>
      <c r="Q320" s="440">
        <v>0</v>
      </c>
      <c r="R320" s="440">
        <v>0</v>
      </c>
      <c r="S320" s="440">
        <v>0</v>
      </c>
      <c r="T320" s="440">
        <v>0</v>
      </c>
      <c r="U320" s="440">
        <v>0</v>
      </c>
      <c r="V320" s="440">
        <v>0</v>
      </c>
      <c r="W320" s="440">
        <v>0</v>
      </c>
      <c r="X320" s="440">
        <v>0</v>
      </c>
      <c r="Y320" s="482">
        <v>0</v>
      </c>
      <c r="Z320" s="482">
        <v>0</v>
      </c>
      <c r="AA320" s="440">
        <v>0</v>
      </c>
      <c r="AB320" s="440">
        <v>0</v>
      </c>
      <c r="AC320" s="440">
        <v>0</v>
      </c>
      <c r="AD320" s="440">
        <v>0</v>
      </c>
      <c r="AE320" s="440">
        <v>0</v>
      </c>
      <c r="AF320" s="440">
        <v>0</v>
      </c>
      <c r="AG320" s="440">
        <v>0</v>
      </c>
      <c r="AH320" s="440">
        <v>0</v>
      </c>
      <c r="AI320" s="440">
        <v>0</v>
      </c>
      <c r="AJ320" s="482">
        <v>0</v>
      </c>
      <c r="AK320" s="482">
        <v>0</v>
      </c>
      <c r="AL320" s="482">
        <v>0</v>
      </c>
      <c r="AM320" s="482">
        <v>0</v>
      </c>
      <c r="AN320" s="440">
        <v>0</v>
      </c>
      <c r="AO320" s="440">
        <v>0</v>
      </c>
      <c r="AP320" s="440">
        <v>0</v>
      </c>
      <c r="AQ320" s="440">
        <v>0</v>
      </c>
      <c r="AR320" s="440">
        <v>0</v>
      </c>
      <c r="AS320" s="482">
        <v>0</v>
      </c>
      <c r="AT320" s="482">
        <v>0</v>
      </c>
      <c r="AU320" s="482">
        <v>0</v>
      </c>
      <c r="AV320" s="482">
        <v>0</v>
      </c>
      <c r="AW320" s="440">
        <v>0</v>
      </c>
      <c r="AX320" s="440">
        <v>0</v>
      </c>
      <c r="AY320" s="440">
        <v>0</v>
      </c>
      <c r="AZ320" s="503">
        <v>0</v>
      </c>
      <c r="BA320" s="503">
        <v>0</v>
      </c>
      <c r="BB320" s="441">
        <v>0</v>
      </c>
      <c r="BC320" s="200">
        <v>0</v>
      </c>
      <c r="BD320" s="539">
        <v>4858552</v>
      </c>
      <c r="BE320" s="539">
        <v>0</v>
      </c>
      <c r="BF320" s="539">
        <v>0</v>
      </c>
      <c r="BG320" s="539">
        <v>0</v>
      </c>
    </row>
    <row r="321" spans="1:59" ht="13.5" thickTop="1" x14ac:dyDescent="0.2">
      <c r="A321" s="609" t="s">
        <v>1119</v>
      </c>
      <c r="B321" t="s">
        <v>1118</v>
      </c>
      <c r="C321" t="s">
        <v>1120</v>
      </c>
      <c r="D321" s="442">
        <v>6201</v>
      </c>
      <c r="E321" s="443">
        <v>64783</v>
      </c>
      <c r="F321" s="443">
        <v>0</v>
      </c>
      <c r="G321" s="443">
        <v>62905</v>
      </c>
      <c r="H321" s="443">
        <v>1878</v>
      </c>
      <c r="I321" s="443">
        <v>1118992</v>
      </c>
      <c r="J321" s="443">
        <v>1118992</v>
      </c>
      <c r="K321" s="443">
        <v>0</v>
      </c>
      <c r="L321" s="443">
        <v>256088</v>
      </c>
      <c r="M321" s="483">
        <v>0</v>
      </c>
      <c r="N321" s="483">
        <v>0</v>
      </c>
      <c r="O321" s="443">
        <v>0</v>
      </c>
      <c r="P321" s="443">
        <v>0</v>
      </c>
      <c r="Q321" s="443">
        <v>256088</v>
      </c>
      <c r="R321" s="443">
        <v>256088</v>
      </c>
      <c r="S321" s="443">
        <v>0</v>
      </c>
      <c r="T321" s="443">
        <v>0</v>
      </c>
      <c r="U321" s="443">
        <v>39964</v>
      </c>
      <c r="V321" s="443">
        <v>39418</v>
      </c>
      <c r="W321" s="443">
        <v>546</v>
      </c>
      <c r="X321" s="443">
        <v>9146</v>
      </c>
      <c r="Y321" s="483">
        <v>0</v>
      </c>
      <c r="Z321" s="483">
        <v>0</v>
      </c>
      <c r="AA321" s="443">
        <v>0</v>
      </c>
      <c r="AB321" s="443">
        <v>0</v>
      </c>
      <c r="AC321" s="443">
        <v>9692</v>
      </c>
      <c r="AD321" s="443">
        <v>0</v>
      </c>
      <c r="AE321" s="443">
        <v>0</v>
      </c>
      <c r="AF321" s="443">
        <v>9692</v>
      </c>
      <c r="AG321" s="443">
        <v>1515510</v>
      </c>
      <c r="AH321" s="443">
        <v>510000</v>
      </c>
      <c r="AI321" s="443">
        <v>1005510</v>
      </c>
      <c r="AJ321" s="483">
        <v>1461870</v>
      </c>
      <c r="AK321" s="483">
        <v>0</v>
      </c>
      <c r="AL321" s="483">
        <v>0</v>
      </c>
      <c r="AM321" s="483">
        <v>388340</v>
      </c>
      <c r="AN321" s="443">
        <v>1461870</v>
      </c>
      <c r="AO321" s="443">
        <v>388340</v>
      </c>
      <c r="AP321" s="443">
        <v>122867</v>
      </c>
      <c r="AQ321" s="443">
        <v>9934</v>
      </c>
      <c r="AR321" s="443">
        <v>112933</v>
      </c>
      <c r="AS321" s="483">
        <v>113114</v>
      </c>
      <c r="AT321" s="483">
        <v>0</v>
      </c>
      <c r="AU321" s="483">
        <v>0</v>
      </c>
      <c r="AV321" s="483">
        <v>9675</v>
      </c>
      <c r="AW321" s="443">
        <v>113114</v>
      </c>
      <c r="AX321" s="443">
        <v>9675</v>
      </c>
      <c r="AY321" s="443">
        <v>0</v>
      </c>
      <c r="AZ321" s="504">
        <v>0</v>
      </c>
      <c r="BA321" s="504">
        <v>0</v>
      </c>
      <c r="BB321" s="444">
        <v>0</v>
      </c>
      <c r="BC321" s="517">
        <v>0</v>
      </c>
      <c r="BD321" s="540">
        <v>590324</v>
      </c>
      <c r="BE321" s="651">
        <v>846385</v>
      </c>
      <c r="BF321" s="651">
        <v>87861</v>
      </c>
      <c r="BG321" s="540">
        <v>7829</v>
      </c>
    </row>
    <row r="322" spans="1:59" ht="13.5" thickTop="1" x14ac:dyDescent="0.2">
      <c r="A322" s="609" t="s">
        <v>1121</v>
      </c>
      <c r="B322" t="s">
        <v>1118</v>
      </c>
      <c r="C322" t="s">
        <v>1122</v>
      </c>
      <c r="D322" s="439">
        <v>6202</v>
      </c>
      <c r="E322" s="440">
        <v>94537</v>
      </c>
      <c r="F322" s="440">
        <v>0</v>
      </c>
      <c r="G322" s="440">
        <v>94537</v>
      </c>
      <c r="H322" s="440">
        <v>0</v>
      </c>
      <c r="I322" s="440">
        <v>402304</v>
      </c>
      <c r="J322" s="440">
        <v>402304</v>
      </c>
      <c r="K322" s="440">
        <v>0</v>
      </c>
      <c r="L322" s="440">
        <v>0</v>
      </c>
      <c r="M322" s="482">
        <v>0</v>
      </c>
      <c r="N322" s="482">
        <v>89446</v>
      </c>
      <c r="O322" s="440">
        <v>0</v>
      </c>
      <c r="P322" s="440">
        <v>0</v>
      </c>
      <c r="Q322" s="440">
        <v>89446</v>
      </c>
      <c r="R322" s="440">
        <v>0</v>
      </c>
      <c r="S322" s="440">
        <v>89446</v>
      </c>
      <c r="T322" s="440">
        <v>0</v>
      </c>
      <c r="U322" s="440">
        <v>14368</v>
      </c>
      <c r="V322" s="440">
        <v>10730</v>
      </c>
      <c r="W322" s="440">
        <v>3638</v>
      </c>
      <c r="X322" s="440">
        <v>0</v>
      </c>
      <c r="Y322" s="482">
        <v>0</v>
      </c>
      <c r="Z322" s="482">
        <v>3195</v>
      </c>
      <c r="AA322" s="440">
        <v>0</v>
      </c>
      <c r="AB322" s="440">
        <v>0</v>
      </c>
      <c r="AC322" s="440">
        <v>3446</v>
      </c>
      <c r="AD322" s="440">
        <v>0</v>
      </c>
      <c r="AE322" s="440">
        <v>3446</v>
      </c>
      <c r="AF322" s="440">
        <v>0</v>
      </c>
      <c r="AG322" s="440">
        <v>545130</v>
      </c>
      <c r="AH322" s="440">
        <v>261000</v>
      </c>
      <c r="AI322" s="440">
        <v>284130</v>
      </c>
      <c r="AJ322" s="482">
        <v>419700</v>
      </c>
      <c r="AK322" s="482">
        <v>0</v>
      </c>
      <c r="AL322" s="482">
        <v>0</v>
      </c>
      <c r="AM322" s="482">
        <v>189120</v>
      </c>
      <c r="AN322" s="440">
        <v>419700</v>
      </c>
      <c r="AO322" s="440">
        <v>189120</v>
      </c>
      <c r="AP322" s="440">
        <v>40062</v>
      </c>
      <c r="AQ322" s="440">
        <v>7866</v>
      </c>
      <c r="AR322" s="440">
        <v>32196</v>
      </c>
      <c r="AS322" s="482">
        <v>33708</v>
      </c>
      <c r="AT322" s="482">
        <v>0</v>
      </c>
      <c r="AU322" s="482">
        <v>0</v>
      </c>
      <c r="AV322" s="482">
        <v>8790</v>
      </c>
      <c r="AW322" s="440">
        <v>33708</v>
      </c>
      <c r="AX322" s="440">
        <v>0</v>
      </c>
      <c r="AY322" s="440">
        <v>0</v>
      </c>
      <c r="AZ322" s="503">
        <v>0</v>
      </c>
      <c r="BA322" s="503">
        <v>0</v>
      </c>
      <c r="BB322" s="441">
        <v>0</v>
      </c>
      <c r="BC322" s="200">
        <v>0</v>
      </c>
      <c r="BD322" s="539">
        <v>247015</v>
      </c>
      <c r="BE322" s="650">
        <v>288020</v>
      </c>
      <c r="BF322" s="650">
        <v>29387</v>
      </c>
      <c r="BG322" s="539">
        <v>3189</v>
      </c>
    </row>
    <row r="323" spans="1:59" ht="13.5" thickTop="1" x14ac:dyDescent="0.2">
      <c r="A323" s="609" t="s">
        <v>1123</v>
      </c>
      <c r="B323" t="s">
        <v>1118</v>
      </c>
      <c r="C323" t="s">
        <v>1124</v>
      </c>
      <c r="D323" s="442">
        <v>6203</v>
      </c>
      <c r="E323" s="443">
        <v>0</v>
      </c>
      <c r="F323" s="443">
        <v>0</v>
      </c>
      <c r="G323" s="443">
        <v>0</v>
      </c>
      <c r="H323" s="443">
        <v>0</v>
      </c>
      <c r="I323" s="443">
        <v>773850</v>
      </c>
      <c r="J323" s="443">
        <v>773850</v>
      </c>
      <c r="K323" s="443">
        <v>0</v>
      </c>
      <c r="L323" s="443">
        <v>0</v>
      </c>
      <c r="M323" s="483">
        <v>0</v>
      </c>
      <c r="N323" s="483">
        <v>0</v>
      </c>
      <c r="O323" s="443">
        <v>0</v>
      </c>
      <c r="P323" s="443">
        <v>0</v>
      </c>
      <c r="Q323" s="443">
        <v>0</v>
      </c>
      <c r="R323" s="443">
        <v>0</v>
      </c>
      <c r="S323" s="443">
        <v>0</v>
      </c>
      <c r="T323" s="443">
        <v>0</v>
      </c>
      <c r="U323" s="443">
        <v>27638</v>
      </c>
      <c r="V323" s="443">
        <v>11270</v>
      </c>
      <c r="W323" s="443">
        <v>16368</v>
      </c>
      <c r="X323" s="443">
        <v>0</v>
      </c>
      <c r="Y323" s="483">
        <v>0</v>
      </c>
      <c r="Z323" s="483">
        <v>0</v>
      </c>
      <c r="AA323" s="443">
        <v>0</v>
      </c>
      <c r="AB323" s="443">
        <v>0</v>
      </c>
      <c r="AC323" s="443">
        <v>0</v>
      </c>
      <c r="AD323" s="443">
        <v>0</v>
      </c>
      <c r="AE323" s="443">
        <v>0</v>
      </c>
      <c r="AF323" s="443">
        <v>0</v>
      </c>
      <c r="AG323" s="443">
        <v>843780</v>
      </c>
      <c r="AH323" s="443">
        <v>333500</v>
      </c>
      <c r="AI323" s="443">
        <v>510280</v>
      </c>
      <c r="AJ323" s="483">
        <v>774060</v>
      </c>
      <c r="AK323" s="483">
        <v>0</v>
      </c>
      <c r="AL323" s="483">
        <v>0</v>
      </c>
      <c r="AM323" s="483">
        <v>173560</v>
      </c>
      <c r="AN323" s="443">
        <v>774060</v>
      </c>
      <c r="AO323" s="443">
        <v>173560</v>
      </c>
      <c r="AP323" s="443">
        <v>62008</v>
      </c>
      <c r="AQ323" s="443">
        <v>2476</v>
      </c>
      <c r="AR323" s="443">
        <v>59532</v>
      </c>
      <c r="AS323" s="483">
        <v>64779</v>
      </c>
      <c r="AT323" s="483">
        <v>0</v>
      </c>
      <c r="AU323" s="483">
        <v>0</v>
      </c>
      <c r="AV323" s="483">
        <v>7772</v>
      </c>
      <c r="AW323" s="443">
        <v>57577</v>
      </c>
      <c r="AX323" s="443">
        <v>7568</v>
      </c>
      <c r="AY323" s="443">
        <v>0</v>
      </c>
      <c r="AZ323" s="504">
        <v>0</v>
      </c>
      <c r="BA323" s="504">
        <v>0</v>
      </c>
      <c r="BB323" s="444">
        <v>0</v>
      </c>
      <c r="BC323" s="517">
        <v>0</v>
      </c>
      <c r="BD323" s="540">
        <v>398043</v>
      </c>
      <c r="BE323" s="651">
        <v>428475</v>
      </c>
      <c r="BF323" s="651">
        <v>44079</v>
      </c>
      <c r="BG323" s="540">
        <v>4629</v>
      </c>
    </row>
    <row r="324" spans="1:59" ht="13.5" thickTop="1" x14ac:dyDescent="0.2">
      <c r="A324" s="609" t="s">
        <v>1125</v>
      </c>
      <c r="B324" t="s">
        <v>1118</v>
      </c>
      <c r="C324" t="s">
        <v>1126</v>
      </c>
      <c r="D324" s="439">
        <v>6204</v>
      </c>
      <c r="E324" s="440">
        <v>195055</v>
      </c>
      <c r="F324" s="440">
        <v>0</v>
      </c>
      <c r="G324" s="440">
        <v>195055</v>
      </c>
      <c r="H324" s="440">
        <v>0</v>
      </c>
      <c r="I324" s="440">
        <v>714630</v>
      </c>
      <c r="J324" s="440">
        <v>714630</v>
      </c>
      <c r="K324" s="440">
        <v>0</v>
      </c>
      <c r="L324" s="440">
        <v>0</v>
      </c>
      <c r="M324" s="482">
        <v>0</v>
      </c>
      <c r="N324" s="482">
        <v>7700</v>
      </c>
      <c r="O324" s="440">
        <v>0</v>
      </c>
      <c r="P324" s="440">
        <v>0</v>
      </c>
      <c r="Q324" s="440">
        <v>7700</v>
      </c>
      <c r="R324" s="440">
        <v>0</v>
      </c>
      <c r="S324" s="440">
        <v>7700</v>
      </c>
      <c r="T324" s="440">
        <v>0</v>
      </c>
      <c r="U324" s="440">
        <v>25523</v>
      </c>
      <c r="V324" s="440">
        <v>13400</v>
      </c>
      <c r="W324" s="440">
        <v>12123</v>
      </c>
      <c r="X324" s="440">
        <v>0</v>
      </c>
      <c r="Y324" s="482">
        <v>0</v>
      </c>
      <c r="Z324" s="482">
        <v>275</v>
      </c>
      <c r="AA324" s="440">
        <v>0</v>
      </c>
      <c r="AB324" s="440">
        <v>0</v>
      </c>
      <c r="AC324" s="440">
        <v>0</v>
      </c>
      <c r="AD324" s="440">
        <v>0</v>
      </c>
      <c r="AE324" s="440">
        <v>0</v>
      </c>
      <c r="AF324" s="440">
        <v>0</v>
      </c>
      <c r="AG324" s="440">
        <v>689060</v>
      </c>
      <c r="AH324" s="440">
        <v>296300</v>
      </c>
      <c r="AI324" s="440">
        <v>392760</v>
      </c>
      <c r="AJ324" s="482">
        <v>593800</v>
      </c>
      <c r="AK324" s="482">
        <v>0</v>
      </c>
      <c r="AL324" s="482">
        <v>0</v>
      </c>
      <c r="AM324" s="482">
        <v>255080</v>
      </c>
      <c r="AN324" s="440">
        <v>593800</v>
      </c>
      <c r="AO324" s="440">
        <v>255080</v>
      </c>
      <c r="AP324" s="440">
        <v>50498</v>
      </c>
      <c r="AQ324" s="440">
        <v>4900</v>
      </c>
      <c r="AR324" s="440">
        <v>45598</v>
      </c>
      <c r="AS324" s="482">
        <v>49392</v>
      </c>
      <c r="AT324" s="482">
        <v>0</v>
      </c>
      <c r="AU324" s="482">
        <v>0</v>
      </c>
      <c r="AV324" s="482">
        <v>12397</v>
      </c>
      <c r="AW324" s="440">
        <v>32415</v>
      </c>
      <c r="AX324" s="440">
        <v>0</v>
      </c>
      <c r="AY324" s="440">
        <v>0</v>
      </c>
      <c r="AZ324" s="503">
        <v>0</v>
      </c>
      <c r="BA324" s="503">
        <v>0</v>
      </c>
      <c r="BB324" s="441">
        <v>0</v>
      </c>
      <c r="BC324" s="200">
        <v>0</v>
      </c>
      <c r="BD324" s="539">
        <v>316786</v>
      </c>
      <c r="BE324" s="650">
        <v>395285</v>
      </c>
      <c r="BF324" s="650">
        <v>39683</v>
      </c>
      <c r="BG324" s="539">
        <v>3909</v>
      </c>
    </row>
    <row r="325" spans="1:59" ht="13.5" thickTop="1" x14ac:dyDescent="0.2">
      <c r="A325" s="609" t="s">
        <v>1127</v>
      </c>
      <c r="B325" t="s">
        <v>1118</v>
      </c>
      <c r="C325" t="s">
        <v>1128</v>
      </c>
      <c r="D325" s="442">
        <v>6205</v>
      </c>
      <c r="E325" s="443">
        <v>0</v>
      </c>
      <c r="F325" s="443">
        <v>0</v>
      </c>
      <c r="G325" s="443">
        <v>0</v>
      </c>
      <c r="H325" s="443">
        <v>0</v>
      </c>
      <c r="I325" s="443">
        <v>176960</v>
      </c>
      <c r="J325" s="443">
        <v>176960</v>
      </c>
      <c r="K325" s="443">
        <v>0</v>
      </c>
      <c r="L325" s="443">
        <v>0</v>
      </c>
      <c r="M325" s="483">
        <v>0</v>
      </c>
      <c r="N325" s="483">
        <v>47460</v>
      </c>
      <c r="O325" s="443">
        <v>0</v>
      </c>
      <c r="P325" s="443">
        <v>0</v>
      </c>
      <c r="Q325" s="443">
        <v>47460</v>
      </c>
      <c r="R325" s="443">
        <v>0</v>
      </c>
      <c r="S325" s="443">
        <v>47460</v>
      </c>
      <c r="T325" s="443">
        <v>0</v>
      </c>
      <c r="U325" s="443">
        <v>6320</v>
      </c>
      <c r="V325" s="443">
        <v>2067</v>
      </c>
      <c r="W325" s="443">
        <v>4253</v>
      </c>
      <c r="X325" s="443">
        <v>0</v>
      </c>
      <c r="Y325" s="483">
        <v>0</v>
      </c>
      <c r="Z325" s="483">
        <v>1695</v>
      </c>
      <c r="AA325" s="443">
        <v>0</v>
      </c>
      <c r="AB325" s="443">
        <v>0</v>
      </c>
      <c r="AC325" s="443">
        <v>0</v>
      </c>
      <c r="AD325" s="443">
        <v>0</v>
      </c>
      <c r="AE325" s="443">
        <v>0</v>
      </c>
      <c r="AF325" s="443">
        <v>0</v>
      </c>
      <c r="AG325" s="443">
        <v>232970</v>
      </c>
      <c r="AH325" s="443">
        <v>109000</v>
      </c>
      <c r="AI325" s="443">
        <v>123970</v>
      </c>
      <c r="AJ325" s="483">
        <v>216850</v>
      </c>
      <c r="AK325" s="483">
        <v>0</v>
      </c>
      <c r="AL325" s="483">
        <v>0</v>
      </c>
      <c r="AM325" s="483">
        <v>26830</v>
      </c>
      <c r="AN325" s="443">
        <v>216850</v>
      </c>
      <c r="AO325" s="443">
        <v>26830</v>
      </c>
      <c r="AP325" s="443">
        <v>17011</v>
      </c>
      <c r="AQ325" s="443">
        <v>2437</v>
      </c>
      <c r="AR325" s="443">
        <v>14574</v>
      </c>
      <c r="AS325" s="483">
        <v>16520</v>
      </c>
      <c r="AT325" s="483">
        <v>0</v>
      </c>
      <c r="AU325" s="483">
        <v>0</v>
      </c>
      <c r="AV325" s="483">
        <v>354</v>
      </c>
      <c r="AW325" s="443">
        <v>12424</v>
      </c>
      <c r="AX325" s="443">
        <v>63</v>
      </c>
      <c r="AY325" s="443">
        <v>0</v>
      </c>
      <c r="AZ325" s="504">
        <v>0</v>
      </c>
      <c r="BA325" s="504">
        <v>0</v>
      </c>
      <c r="BB325" s="444">
        <v>0</v>
      </c>
      <c r="BC325" s="517">
        <v>0</v>
      </c>
      <c r="BD325" s="540">
        <v>116170</v>
      </c>
      <c r="BE325" s="651">
        <v>128795</v>
      </c>
      <c r="BF325" s="651">
        <v>12940</v>
      </c>
      <c r="BG325" s="540">
        <v>1989</v>
      </c>
    </row>
    <row r="326" spans="1:59" ht="13.5" thickTop="1" x14ac:dyDescent="0.2">
      <c r="A326" s="609" t="s">
        <v>1129</v>
      </c>
      <c r="B326" t="s">
        <v>1118</v>
      </c>
      <c r="C326" t="s">
        <v>1130</v>
      </c>
      <c r="D326" s="439">
        <v>6206</v>
      </c>
      <c r="E326" s="440">
        <v>0</v>
      </c>
      <c r="F326" s="440">
        <v>0</v>
      </c>
      <c r="G326" s="440">
        <v>0</v>
      </c>
      <c r="H326" s="440">
        <v>0</v>
      </c>
      <c r="I326" s="440">
        <v>181300</v>
      </c>
      <c r="J326" s="440">
        <v>181300</v>
      </c>
      <c r="K326" s="440">
        <v>0</v>
      </c>
      <c r="L326" s="440">
        <v>0</v>
      </c>
      <c r="M326" s="482">
        <v>0</v>
      </c>
      <c r="N326" s="482">
        <v>0</v>
      </c>
      <c r="O326" s="440">
        <v>0</v>
      </c>
      <c r="P326" s="440">
        <v>0</v>
      </c>
      <c r="Q326" s="440">
        <v>0</v>
      </c>
      <c r="R326" s="440">
        <v>0</v>
      </c>
      <c r="S326" s="440">
        <v>0</v>
      </c>
      <c r="T326" s="440">
        <v>0</v>
      </c>
      <c r="U326" s="440">
        <v>6475</v>
      </c>
      <c r="V326" s="440">
        <v>6475</v>
      </c>
      <c r="W326" s="440">
        <v>0</v>
      </c>
      <c r="X326" s="440">
        <v>0</v>
      </c>
      <c r="Y326" s="482">
        <v>0</v>
      </c>
      <c r="Z326" s="482">
        <v>0</v>
      </c>
      <c r="AA326" s="440">
        <v>0</v>
      </c>
      <c r="AB326" s="440">
        <v>0</v>
      </c>
      <c r="AC326" s="440">
        <v>0</v>
      </c>
      <c r="AD326" s="440">
        <v>0</v>
      </c>
      <c r="AE326" s="440">
        <v>0</v>
      </c>
      <c r="AF326" s="440">
        <v>0</v>
      </c>
      <c r="AG326" s="440">
        <v>273940</v>
      </c>
      <c r="AH326" s="440">
        <v>98500</v>
      </c>
      <c r="AI326" s="440">
        <v>175440</v>
      </c>
      <c r="AJ326" s="482">
        <v>301040</v>
      </c>
      <c r="AK326" s="482">
        <v>0</v>
      </c>
      <c r="AL326" s="482">
        <v>0</v>
      </c>
      <c r="AM326" s="482">
        <v>53650</v>
      </c>
      <c r="AN326" s="440">
        <v>301040</v>
      </c>
      <c r="AO326" s="440">
        <v>53650</v>
      </c>
      <c r="AP326" s="440">
        <v>20600</v>
      </c>
      <c r="AQ326" s="440">
        <v>1832</v>
      </c>
      <c r="AR326" s="440">
        <v>18768</v>
      </c>
      <c r="AS326" s="482">
        <v>21525</v>
      </c>
      <c r="AT326" s="482">
        <v>0</v>
      </c>
      <c r="AU326" s="482">
        <v>0</v>
      </c>
      <c r="AV326" s="482">
        <v>1037</v>
      </c>
      <c r="AW326" s="440">
        <v>18768</v>
      </c>
      <c r="AX326" s="440">
        <v>2126</v>
      </c>
      <c r="AY326" s="440">
        <v>0</v>
      </c>
      <c r="AZ326" s="503">
        <v>0</v>
      </c>
      <c r="BA326" s="503">
        <v>0</v>
      </c>
      <c r="BB326" s="441">
        <v>0</v>
      </c>
      <c r="BC326" s="200">
        <v>0</v>
      </c>
      <c r="BD326" s="539">
        <v>134161</v>
      </c>
      <c r="BE326" s="650">
        <v>121245</v>
      </c>
      <c r="BF326" s="650">
        <v>12903</v>
      </c>
      <c r="BG326" s="539">
        <v>1530</v>
      </c>
    </row>
    <row r="327" spans="1:59" ht="13.5" thickTop="1" x14ac:dyDescent="0.2">
      <c r="A327" s="609" t="s">
        <v>1131</v>
      </c>
      <c r="B327" t="s">
        <v>1118</v>
      </c>
      <c r="C327" t="s">
        <v>1132</v>
      </c>
      <c r="D327" s="442">
        <v>6207</v>
      </c>
      <c r="E327" s="443">
        <v>0</v>
      </c>
      <c r="F327" s="443">
        <v>0</v>
      </c>
      <c r="G327" s="443">
        <v>0</v>
      </c>
      <c r="H327" s="443">
        <v>0</v>
      </c>
      <c r="I327" s="443">
        <v>193060</v>
      </c>
      <c r="J327" s="443">
        <v>193060</v>
      </c>
      <c r="K327" s="443">
        <v>0</v>
      </c>
      <c r="L327" s="443">
        <v>2380</v>
      </c>
      <c r="M327" s="483">
        <v>0</v>
      </c>
      <c r="N327" s="483">
        <v>280</v>
      </c>
      <c r="O327" s="443">
        <v>0</v>
      </c>
      <c r="P327" s="443">
        <v>0</v>
      </c>
      <c r="Q327" s="443">
        <v>2660</v>
      </c>
      <c r="R327" s="443">
        <v>2380</v>
      </c>
      <c r="S327" s="443">
        <v>280</v>
      </c>
      <c r="T327" s="443">
        <v>0</v>
      </c>
      <c r="U327" s="443">
        <v>6895</v>
      </c>
      <c r="V327" s="443">
        <v>2300</v>
      </c>
      <c r="W327" s="443">
        <v>4595</v>
      </c>
      <c r="X327" s="443">
        <v>85</v>
      </c>
      <c r="Y327" s="483">
        <v>0</v>
      </c>
      <c r="Z327" s="483">
        <v>10</v>
      </c>
      <c r="AA327" s="443">
        <v>0</v>
      </c>
      <c r="AB327" s="443">
        <v>0</v>
      </c>
      <c r="AC327" s="443">
        <v>0</v>
      </c>
      <c r="AD327" s="443">
        <v>0</v>
      </c>
      <c r="AE327" s="443">
        <v>0</v>
      </c>
      <c r="AF327" s="443">
        <v>0</v>
      </c>
      <c r="AG327" s="443">
        <v>210590</v>
      </c>
      <c r="AH327" s="443">
        <v>87000</v>
      </c>
      <c r="AI327" s="443">
        <v>123590</v>
      </c>
      <c r="AJ327" s="483">
        <v>192420</v>
      </c>
      <c r="AK327" s="483">
        <v>0</v>
      </c>
      <c r="AL327" s="483">
        <v>0</v>
      </c>
      <c r="AM327" s="483">
        <v>35290</v>
      </c>
      <c r="AN327" s="443">
        <v>192420</v>
      </c>
      <c r="AO327" s="443">
        <v>35290</v>
      </c>
      <c r="AP327" s="443">
        <v>14527</v>
      </c>
      <c r="AQ327" s="443">
        <v>1000</v>
      </c>
      <c r="AR327" s="443">
        <v>13527</v>
      </c>
      <c r="AS327" s="483">
        <v>15436</v>
      </c>
      <c r="AT327" s="483">
        <v>0</v>
      </c>
      <c r="AU327" s="483">
        <v>0</v>
      </c>
      <c r="AV327" s="483">
        <v>446</v>
      </c>
      <c r="AW327" s="443">
        <v>10260</v>
      </c>
      <c r="AX327" s="443">
        <v>0</v>
      </c>
      <c r="AY327" s="443">
        <v>0</v>
      </c>
      <c r="AZ327" s="504">
        <v>0</v>
      </c>
      <c r="BA327" s="504">
        <v>0</v>
      </c>
      <c r="BB327" s="444">
        <v>0</v>
      </c>
      <c r="BC327" s="517">
        <v>0</v>
      </c>
      <c r="BD327" s="540">
        <v>101157</v>
      </c>
      <c r="BE327" s="651">
        <v>108885</v>
      </c>
      <c r="BF327" s="651">
        <v>10953</v>
      </c>
      <c r="BG327" s="540">
        <v>1749</v>
      </c>
    </row>
    <row r="328" spans="1:59" ht="13.5" thickTop="1" x14ac:dyDescent="0.2">
      <c r="A328" s="609" t="s">
        <v>1133</v>
      </c>
      <c r="B328" t="s">
        <v>1118</v>
      </c>
      <c r="C328" t="s">
        <v>1134</v>
      </c>
      <c r="D328" s="439">
        <v>6208</v>
      </c>
      <c r="E328" s="440">
        <v>31135</v>
      </c>
      <c r="F328" s="440">
        <v>0</v>
      </c>
      <c r="G328" s="440">
        <v>31135</v>
      </c>
      <c r="H328" s="440">
        <v>0</v>
      </c>
      <c r="I328" s="440">
        <v>99120</v>
      </c>
      <c r="J328" s="440">
        <v>99120</v>
      </c>
      <c r="K328" s="440">
        <v>0</v>
      </c>
      <c r="L328" s="440">
        <v>21280</v>
      </c>
      <c r="M328" s="482">
        <v>0</v>
      </c>
      <c r="N328" s="482">
        <v>980</v>
      </c>
      <c r="O328" s="440">
        <v>0</v>
      </c>
      <c r="P328" s="440">
        <v>0</v>
      </c>
      <c r="Q328" s="440">
        <v>22260</v>
      </c>
      <c r="R328" s="440">
        <v>21280</v>
      </c>
      <c r="S328" s="440">
        <v>980</v>
      </c>
      <c r="T328" s="440">
        <v>0</v>
      </c>
      <c r="U328" s="440">
        <v>3540</v>
      </c>
      <c r="V328" s="440">
        <v>3540</v>
      </c>
      <c r="W328" s="440">
        <v>0</v>
      </c>
      <c r="X328" s="440">
        <v>760</v>
      </c>
      <c r="Y328" s="482">
        <v>0</v>
      </c>
      <c r="Z328" s="482">
        <v>35</v>
      </c>
      <c r="AA328" s="440">
        <v>0</v>
      </c>
      <c r="AB328" s="440">
        <v>0</v>
      </c>
      <c r="AC328" s="440">
        <v>795</v>
      </c>
      <c r="AD328" s="440">
        <v>0</v>
      </c>
      <c r="AE328" s="440">
        <v>795</v>
      </c>
      <c r="AF328" s="440">
        <v>0</v>
      </c>
      <c r="AG328" s="440">
        <v>154230</v>
      </c>
      <c r="AH328" s="440">
        <v>69500</v>
      </c>
      <c r="AI328" s="440">
        <v>84730</v>
      </c>
      <c r="AJ328" s="482">
        <v>133980</v>
      </c>
      <c r="AK328" s="482">
        <v>3000</v>
      </c>
      <c r="AL328" s="482">
        <v>0</v>
      </c>
      <c r="AM328" s="482">
        <v>46360</v>
      </c>
      <c r="AN328" s="440">
        <v>136980</v>
      </c>
      <c r="AO328" s="440">
        <v>46360</v>
      </c>
      <c r="AP328" s="440">
        <v>10846</v>
      </c>
      <c r="AQ328" s="440">
        <v>1625</v>
      </c>
      <c r="AR328" s="440">
        <v>9221</v>
      </c>
      <c r="AS328" s="482">
        <v>10200</v>
      </c>
      <c r="AT328" s="482">
        <v>603</v>
      </c>
      <c r="AU328" s="482">
        <v>0</v>
      </c>
      <c r="AV328" s="482">
        <v>1518</v>
      </c>
      <c r="AW328" s="440">
        <v>10803</v>
      </c>
      <c r="AX328" s="440">
        <v>722</v>
      </c>
      <c r="AY328" s="440">
        <v>0</v>
      </c>
      <c r="AZ328" s="503">
        <v>0</v>
      </c>
      <c r="BA328" s="503">
        <v>0</v>
      </c>
      <c r="BB328" s="441">
        <v>0</v>
      </c>
      <c r="BC328" s="200">
        <v>0</v>
      </c>
      <c r="BD328" s="539">
        <v>95153</v>
      </c>
      <c r="BE328" s="650">
        <v>72635</v>
      </c>
      <c r="BF328" s="650">
        <v>7478</v>
      </c>
      <c r="BG328" s="539">
        <v>1509</v>
      </c>
    </row>
    <row r="329" spans="1:59" ht="13.5" thickTop="1" x14ac:dyDescent="0.2">
      <c r="A329" s="609" t="s">
        <v>1135</v>
      </c>
      <c r="B329" t="s">
        <v>1118</v>
      </c>
      <c r="C329" t="s">
        <v>1136</v>
      </c>
      <c r="D329" s="442">
        <v>6209</v>
      </c>
      <c r="E329" s="443">
        <v>0</v>
      </c>
      <c r="F329" s="443">
        <v>0</v>
      </c>
      <c r="G329" s="443">
        <v>0</v>
      </c>
      <c r="H329" s="443">
        <v>0</v>
      </c>
      <c r="I329" s="443">
        <v>154630</v>
      </c>
      <c r="J329" s="443">
        <v>154630</v>
      </c>
      <c r="K329" s="443">
        <v>0</v>
      </c>
      <c r="L329" s="443">
        <v>0</v>
      </c>
      <c r="M329" s="483">
        <v>0</v>
      </c>
      <c r="N329" s="483">
        <v>0</v>
      </c>
      <c r="O329" s="443">
        <v>0</v>
      </c>
      <c r="P329" s="443">
        <v>0</v>
      </c>
      <c r="Q329" s="443">
        <v>0</v>
      </c>
      <c r="R329" s="443">
        <v>0</v>
      </c>
      <c r="S329" s="443">
        <v>0</v>
      </c>
      <c r="T329" s="443">
        <v>0</v>
      </c>
      <c r="U329" s="443">
        <v>5523</v>
      </c>
      <c r="V329" s="443">
        <v>5523</v>
      </c>
      <c r="W329" s="443">
        <v>0</v>
      </c>
      <c r="X329" s="443">
        <v>0</v>
      </c>
      <c r="Y329" s="483">
        <v>0</v>
      </c>
      <c r="Z329" s="483">
        <v>0</v>
      </c>
      <c r="AA329" s="443">
        <v>0</v>
      </c>
      <c r="AB329" s="443">
        <v>0</v>
      </c>
      <c r="AC329" s="443">
        <v>0</v>
      </c>
      <c r="AD329" s="443">
        <v>0</v>
      </c>
      <c r="AE329" s="443">
        <v>0</v>
      </c>
      <c r="AF329" s="443">
        <v>0</v>
      </c>
      <c r="AG329" s="443">
        <v>185530</v>
      </c>
      <c r="AH329" s="443">
        <v>73500</v>
      </c>
      <c r="AI329" s="443">
        <v>112030</v>
      </c>
      <c r="AJ329" s="483">
        <v>166030</v>
      </c>
      <c r="AK329" s="483">
        <v>0</v>
      </c>
      <c r="AL329" s="483">
        <v>0</v>
      </c>
      <c r="AM329" s="483">
        <v>70790</v>
      </c>
      <c r="AN329" s="443">
        <v>166030</v>
      </c>
      <c r="AO329" s="443">
        <v>70790</v>
      </c>
      <c r="AP329" s="443">
        <v>13407</v>
      </c>
      <c r="AQ329" s="443">
        <v>1925</v>
      </c>
      <c r="AR329" s="443">
        <v>11482</v>
      </c>
      <c r="AS329" s="483">
        <v>12636</v>
      </c>
      <c r="AT329" s="483">
        <v>0</v>
      </c>
      <c r="AU329" s="483">
        <v>0</v>
      </c>
      <c r="AV329" s="483">
        <v>3570</v>
      </c>
      <c r="AW329" s="443">
        <v>12636</v>
      </c>
      <c r="AX329" s="443">
        <v>3570</v>
      </c>
      <c r="AY329" s="443">
        <v>3300</v>
      </c>
      <c r="AZ329" s="504">
        <v>0</v>
      </c>
      <c r="BA329" s="504">
        <v>0</v>
      </c>
      <c r="BB329" s="444">
        <v>3300</v>
      </c>
      <c r="BC329" s="517">
        <v>0</v>
      </c>
      <c r="BD329" s="540">
        <v>98402</v>
      </c>
      <c r="BE329" s="651">
        <v>89650</v>
      </c>
      <c r="BF329" s="651">
        <v>9244</v>
      </c>
      <c r="BG329" s="540">
        <v>1050</v>
      </c>
    </row>
    <row r="330" spans="1:59" ht="13.5" thickTop="1" x14ac:dyDescent="0.2">
      <c r="A330" s="609" t="s">
        <v>1137</v>
      </c>
      <c r="B330" t="s">
        <v>1118</v>
      </c>
      <c r="C330" t="s">
        <v>1138</v>
      </c>
      <c r="D330" s="439">
        <v>6210</v>
      </c>
      <c r="E330" s="440">
        <v>0</v>
      </c>
      <c r="F330" s="440">
        <v>0</v>
      </c>
      <c r="G330" s="440">
        <v>0</v>
      </c>
      <c r="H330" s="440">
        <v>0</v>
      </c>
      <c r="I330" s="440">
        <v>270130</v>
      </c>
      <c r="J330" s="440">
        <v>270130</v>
      </c>
      <c r="K330" s="440">
        <v>0</v>
      </c>
      <c r="L330" s="440">
        <v>3710</v>
      </c>
      <c r="M330" s="482">
        <v>0</v>
      </c>
      <c r="N330" s="482">
        <v>14000</v>
      </c>
      <c r="O330" s="440">
        <v>0</v>
      </c>
      <c r="P330" s="440">
        <v>0</v>
      </c>
      <c r="Q330" s="440">
        <v>17710</v>
      </c>
      <c r="R330" s="440">
        <v>3710</v>
      </c>
      <c r="S330" s="440">
        <v>14000</v>
      </c>
      <c r="T330" s="440">
        <v>0</v>
      </c>
      <c r="U330" s="440">
        <v>9648</v>
      </c>
      <c r="V330" s="440">
        <v>4433</v>
      </c>
      <c r="W330" s="440">
        <v>5215</v>
      </c>
      <c r="X330" s="440">
        <v>132</v>
      </c>
      <c r="Y330" s="482">
        <v>0</v>
      </c>
      <c r="Z330" s="482">
        <v>500</v>
      </c>
      <c r="AA330" s="440">
        <v>0</v>
      </c>
      <c r="AB330" s="440">
        <v>0</v>
      </c>
      <c r="AC330" s="440">
        <v>0</v>
      </c>
      <c r="AD330" s="440">
        <v>0</v>
      </c>
      <c r="AE330" s="440">
        <v>0</v>
      </c>
      <c r="AF330" s="440">
        <v>0</v>
      </c>
      <c r="AG330" s="440">
        <v>414670</v>
      </c>
      <c r="AH330" s="440">
        <v>195000</v>
      </c>
      <c r="AI330" s="440">
        <v>219670</v>
      </c>
      <c r="AJ330" s="482">
        <v>366810</v>
      </c>
      <c r="AK330" s="482">
        <v>0</v>
      </c>
      <c r="AL330" s="482">
        <v>0</v>
      </c>
      <c r="AM330" s="482">
        <v>66560</v>
      </c>
      <c r="AN330" s="440">
        <v>366810</v>
      </c>
      <c r="AO330" s="440">
        <v>66560</v>
      </c>
      <c r="AP330" s="440">
        <v>31228</v>
      </c>
      <c r="AQ330" s="440">
        <v>4912</v>
      </c>
      <c r="AR330" s="440">
        <v>26316</v>
      </c>
      <c r="AS330" s="482">
        <v>29166</v>
      </c>
      <c r="AT330" s="482">
        <v>0</v>
      </c>
      <c r="AU330" s="482">
        <v>0</v>
      </c>
      <c r="AV330" s="482">
        <v>179</v>
      </c>
      <c r="AW330" s="440">
        <v>26927</v>
      </c>
      <c r="AX330" s="440">
        <v>0</v>
      </c>
      <c r="AY330" s="440">
        <v>0</v>
      </c>
      <c r="AZ330" s="503">
        <v>0</v>
      </c>
      <c r="BA330" s="503">
        <v>0</v>
      </c>
      <c r="BB330" s="441">
        <v>0</v>
      </c>
      <c r="BC330" s="200">
        <v>0</v>
      </c>
      <c r="BD330" s="539">
        <v>178825</v>
      </c>
      <c r="BE330" s="650">
        <v>192480</v>
      </c>
      <c r="BF330" s="650">
        <v>20330</v>
      </c>
      <c r="BG330" s="539">
        <v>2469</v>
      </c>
    </row>
    <row r="331" spans="1:59" ht="13.5" thickTop="1" x14ac:dyDescent="0.2">
      <c r="A331" s="609" t="s">
        <v>1139</v>
      </c>
      <c r="B331" t="s">
        <v>1118</v>
      </c>
      <c r="C331" t="s">
        <v>1140</v>
      </c>
      <c r="D331" s="442">
        <v>6211</v>
      </c>
      <c r="E331" s="443">
        <v>0</v>
      </c>
      <c r="F331" s="443">
        <v>0</v>
      </c>
      <c r="G331" s="443">
        <v>0</v>
      </c>
      <c r="H331" s="443">
        <v>0</v>
      </c>
      <c r="I331" s="443">
        <v>164024</v>
      </c>
      <c r="J331" s="443">
        <v>164024</v>
      </c>
      <c r="K331" s="443">
        <v>0</v>
      </c>
      <c r="L331" s="443">
        <v>32606</v>
      </c>
      <c r="M331" s="483">
        <v>0</v>
      </c>
      <c r="N331" s="483">
        <v>0</v>
      </c>
      <c r="O331" s="443">
        <v>0</v>
      </c>
      <c r="P331" s="443">
        <v>0</v>
      </c>
      <c r="Q331" s="443">
        <v>32606</v>
      </c>
      <c r="R331" s="443">
        <v>32606</v>
      </c>
      <c r="S331" s="443">
        <v>0</v>
      </c>
      <c r="T331" s="443">
        <v>0</v>
      </c>
      <c r="U331" s="443">
        <v>5858</v>
      </c>
      <c r="V331" s="443">
        <v>5858</v>
      </c>
      <c r="W331" s="443">
        <v>0</v>
      </c>
      <c r="X331" s="443">
        <v>1165</v>
      </c>
      <c r="Y331" s="483">
        <v>0</v>
      </c>
      <c r="Z331" s="483">
        <v>0</v>
      </c>
      <c r="AA331" s="443">
        <v>0</v>
      </c>
      <c r="AB331" s="443">
        <v>0</v>
      </c>
      <c r="AC331" s="443">
        <v>0</v>
      </c>
      <c r="AD331" s="443">
        <v>0</v>
      </c>
      <c r="AE331" s="443">
        <v>0</v>
      </c>
      <c r="AF331" s="443">
        <v>0</v>
      </c>
      <c r="AG331" s="443">
        <v>316740</v>
      </c>
      <c r="AH331" s="443">
        <v>123600</v>
      </c>
      <c r="AI331" s="443">
        <v>193140</v>
      </c>
      <c r="AJ331" s="483">
        <v>330790</v>
      </c>
      <c r="AK331" s="483">
        <v>0</v>
      </c>
      <c r="AL331" s="483">
        <v>0</v>
      </c>
      <c r="AM331" s="483">
        <v>78950</v>
      </c>
      <c r="AN331" s="443">
        <v>330790</v>
      </c>
      <c r="AO331" s="443">
        <v>78950</v>
      </c>
      <c r="AP331" s="443">
        <v>24448</v>
      </c>
      <c r="AQ331" s="443">
        <v>3218</v>
      </c>
      <c r="AR331" s="443">
        <v>21230</v>
      </c>
      <c r="AS331" s="483">
        <v>23154</v>
      </c>
      <c r="AT331" s="483">
        <v>0</v>
      </c>
      <c r="AU331" s="483">
        <v>0</v>
      </c>
      <c r="AV331" s="483">
        <v>2639</v>
      </c>
      <c r="AW331" s="443">
        <v>21230</v>
      </c>
      <c r="AX331" s="443">
        <v>1350</v>
      </c>
      <c r="AY331" s="443">
        <v>0</v>
      </c>
      <c r="AZ331" s="504">
        <v>0</v>
      </c>
      <c r="BA331" s="504">
        <v>0</v>
      </c>
      <c r="BB331" s="444">
        <v>0</v>
      </c>
      <c r="BC331" s="517">
        <v>0</v>
      </c>
      <c r="BD331" s="540">
        <v>132420</v>
      </c>
      <c r="BE331" s="651">
        <v>142215</v>
      </c>
      <c r="BF331" s="651">
        <v>15221</v>
      </c>
      <c r="BG331" s="540">
        <v>2469</v>
      </c>
    </row>
    <row r="332" spans="1:59" ht="13.5" thickTop="1" x14ac:dyDescent="0.2">
      <c r="A332" s="609" t="s">
        <v>1141</v>
      </c>
      <c r="B332" t="s">
        <v>1118</v>
      </c>
      <c r="C332" t="s">
        <v>1142</v>
      </c>
      <c r="D332" s="439">
        <v>6212</v>
      </c>
      <c r="E332" s="440">
        <v>37230</v>
      </c>
      <c r="F332" s="440">
        <v>0</v>
      </c>
      <c r="G332" s="440">
        <v>37230</v>
      </c>
      <c r="H332" s="440">
        <v>0</v>
      </c>
      <c r="I332" s="440">
        <v>91140</v>
      </c>
      <c r="J332" s="440">
        <v>91140</v>
      </c>
      <c r="K332" s="440">
        <v>0</v>
      </c>
      <c r="L332" s="440">
        <v>630</v>
      </c>
      <c r="M332" s="482">
        <v>0</v>
      </c>
      <c r="N332" s="482">
        <v>210</v>
      </c>
      <c r="O332" s="440">
        <v>0</v>
      </c>
      <c r="P332" s="440">
        <v>0</v>
      </c>
      <c r="Q332" s="440">
        <v>840</v>
      </c>
      <c r="R332" s="440">
        <v>630</v>
      </c>
      <c r="S332" s="440">
        <v>210</v>
      </c>
      <c r="T332" s="440">
        <v>0</v>
      </c>
      <c r="U332" s="440">
        <v>3255</v>
      </c>
      <c r="V332" s="440">
        <v>3255</v>
      </c>
      <c r="W332" s="440">
        <v>0</v>
      </c>
      <c r="X332" s="440">
        <v>23</v>
      </c>
      <c r="Y332" s="482">
        <v>0</v>
      </c>
      <c r="Z332" s="482">
        <v>7</v>
      </c>
      <c r="AA332" s="440">
        <v>0</v>
      </c>
      <c r="AB332" s="440">
        <v>0</v>
      </c>
      <c r="AC332" s="440">
        <v>0</v>
      </c>
      <c r="AD332" s="440">
        <v>0</v>
      </c>
      <c r="AE332" s="440">
        <v>0</v>
      </c>
      <c r="AF332" s="440">
        <v>0</v>
      </c>
      <c r="AG332" s="440">
        <v>103180</v>
      </c>
      <c r="AH332" s="440">
        <v>54000</v>
      </c>
      <c r="AI332" s="440">
        <v>49180</v>
      </c>
      <c r="AJ332" s="482">
        <v>89060</v>
      </c>
      <c r="AK332" s="482">
        <v>0</v>
      </c>
      <c r="AL332" s="482">
        <v>0</v>
      </c>
      <c r="AM332" s="482">
        <v>18480</v>
      </c>
      <c r="AN332" s="440">
        <v>89060</v>
      </c>
      <c r="AO332" s="440">
        <v>18480</v>
      </c>
      <c r="AP332" s="440">
        <v>6917</v>
      </c>
      <c r="AQ332" s="440">
        <v>4800</v>
      </c>
      <c r="AR332" s="440">
        <v>2117</v>
      </c>
      <c r="AS332" s="482">
        <v>3208</v>
      </c>
      <c r="AT332" s="482">
        <v>0</v>
      </c>
      <c r="AU332" s="482">
        <v>0</v>
      </c>
      <c r="AV332" s="482">
        <v>210</v>
      </c>
      <c r="AW332" s="440">
        <v>2117</v>
      </c>
      <c r="AX332" s="440">
        <v>0</v>
      </c>
      <c r="AY332" s="440">
        <v>0</v>
      </c>
      <c r="AZ332" s="503">
        <v>0</v>
      </c>
      <c r="BA332" s="503">
        <v>0</v>
      </c>
      <c r="BB332" s="441">
        <v>0</v>
      </c>
      <c r="BC332" s="200">
        <v>0</v>
      </c>
      <c r="BD332" s="539">
        <v>69394</v>
      </c>
      <c r="BE332" s="650">
        <v>51745</v>
      </c>
      <c r="BF332" s="650">
        <v>5162</v>
      </c>
      <c r="BG332" s="539">
        <v>1269</v>
      </c>
    </row>
    <row r="333" spans="1:59" ht="13.5" thickTop="1" x14ac:dyDescent="0.2">
      <c r="A333" s="609" t="s">
        <v>1143</v>
      </c>
      <c r="B333" t="s">
        <v>1118</v>
      </c>
      <c r="C333" t="s">
        <v>1144</v>
      </c>
      <c r="D333" s="442">
        <v>6213</v>
      </c>
      <c r="E333" s="443">
        <v>0</v>
      </c>
      <c r="F333" s="443">
        <v>0</v>
      </c>
      <c r="G333" s="443">
        <v>0</v>
      </c>
      <c r="H333" s="443">
        <v>0</v>
      </c>
      <c r="I333" s="443">
        <v>139720</v>
      </c>
      <c r="J333" s="443">
        <v>139720</v>
      </c>
      <c r="K333" s="443">
        <v>0</v>
      </c>
      <c r="L333" s="443">
        <v>30450</v>
      </c>
      <c r="M333" s="483">
        <v>0</v>
      </c>
      <c r="N333" s="483">
        <v>0</v>
      </c>
      <c r="O333" s="443">
        <v>0</v>
      </c>
      <c r="P333" s="443">
        <v>0</v>
      </c>
      <c r="Q333" s="443">
        <v>30450</v>
      </c>
      <c r="R333" s="443">
        <v>30450</v>
      </c>
      <c r="S333" s="443">
        <v>0</v>
      </c>
      <c r="T333" s="443">
        <v>0</v>
      </c>
      <c r="U333" s="443">
        <v>4990</v>
      </c>
      <c r="V333" s="443">
        <v>3500</v>
      </c>
      <c r="W333" s="443">
        <v>1490</v>
      </c>
      <c r="X333" s="443">
        <v>1088</v>
      </c>
      <c r="Y333" s="483">
        <v>0</v>
      </c>
      <c r="Z333" s="483">
        <v>0</v>
      </c>
      <c r="AA333" s="443">
        <v>0</v>
      </c>
      <c r="AB333" s="443">
        <v>0</v>
      </c>
      <c r="AC333" s="443">
        <v>0</v>
      </c>
      <c r="AD333" s="443">
        <v>0</v>
      </c>
      <c r="AE333" s="443">
        <v>0</v>
      </c>
      <c r="AF333" s="443">
        <v>0</v>
      </c>
      <c r="AG333" s="443">
        <v>211490</v>
      </c>
      <c r="AH333" s="443">
        <v>91000</v>
      </c>
      <c r="AI333" s="443">
        <v>120490</v>
      </c>
      <c r="AJ333" s="483">
        <v>188390</v>
      </c>
      <c r="AK333" s="483">
        <v>0</v>
      </c>
      <c r="AL333" s="483">
        <v>0</v>
      </c>
      <c r="AM333" s="483">
        <v>70700</v>
      </c>
      <c r="AN333" s="443">
        <v>188390</v>
      </c>
      <c r="AO333" s="443">
        <v>70700</v>
      </c>
      <c r="AP333" s="443">
        <v>15308</v>
      </c>
      <c r="AQ333" s="443">
        <v>1781</v>
      </c>
      <c r="AR333" s="443">
        <v>13527</v>
      </c>
      <c r="AS333" s="483">
        <v>15004</v>
      </c>
      <c r="AT333" s="483">
        <v>0</v>
      </c>
      <c r="AU333" s="483">
        <v>0</v>
      </c>
      <c r="AV333" s="483">
        <v>2812</v>
      </c>
      <c r="AW333" s="443">
        <v>15004</v>
      </c>
      <c r="AX333" s="443">
        <v>896</v>
      </c>
      <c r="AY333" s="443">
        <v>0</v>
      </c>
      <c r="AZ333" s="504">
        <v>0</v>
      </c>
      <c r="BA333" s="504">
        <v>0</v>
      </c>
      <c r="BB333" s="444">
        <v>0</v>
      </c>
      <c r="BC333" s="517">
        <v>0</v>
      </c>
      <c r="BD333" s="540">
        <v>111363</v>
      </c>
      <c r="BE333" s="651">
        <v>103625</v>
      </c>
      <c r="BF333" s="651">
        <v>10673</v>
      </c>
      <c r="BG333" s="540">
        <v>1749</v>
      </c>
    </row>
    <row r="334" spans="1:59" ht="13.5" thickTop="1" x14ac:dyDescent="0.2">
      <c r="A334" s="609" t="s">
        <v>1145</v>
      </c>
      <c r="B334" t="s">
        <v>1118</v>
      </c>
      <c r="C334" t="s">
        <v>1146</v>
      </c>
      <c r="D334" s="439">
        <v>6301</v>
      </c>
      <c r="E334" s="440">
        <v>0</v>
      </c>
      <c r="F334" s="440">
        <v>0</v>
      </c>
      <c r="G334" s="440">
        <v>0</v>
      </c>
      <c r="H334" s="440">
        <v>0</v>
      </c>
      <c r="I334" s="440">
        <v>62300</v>
      </c>
      <c r="J334" s="440">
        <v>62300</v>
      </c>
      <c r="K334" s="440">
        <v>0</v>
      </c>
      <c r="L334" s="440">
        <v>0</v>
      </c>
      <c r="M334" s="482">
        <v>0</v>
      </c>
      <c r="N334" s="482">
        <v>3850</v>
      </c>
      <c r="O334" s="440">
        <v>0</v>
      </c>
      <c r="P334" s="440">
        <v>0</v>
      </c>
      <c r="Q334" s="440">
        <v>3850</v>
      </c>
      <c r="R334" s="440">
        <v>0</v>
      </c>
      <c r="S334" s="440">
        <v>3850</v>
      </c>
      <c r="T334" s="440">
        <v>0</v>
      </c>
      <c r="U334" s="440">
        <v>2225</v>
      </c>
      <c r="V334" s="440">
        <v>2225</v>
      </c>
      <c r="W334" s="440">
        <v>0</v>
      </c>
      <c r="X334" s="440">
        <v>0</v>
      </c>
      <c r="Y334" s="482">
        <v>0</v>
      </c>
      <c r="Z334" s="482">
        <v>138</v>
      </c>
      <c r="AA334" s="440">
        <v>0</v>
      </c>
      <c r="AB334" s="440">
        <v>0</v>
      </c>
      <c r="AC334" s="440">
        <v>138</v>
      </c>
      <c r="AD334" s="440">
        <v>0</v>
      </c>
      <c r="AE334" s="440">
        <v>138</v>
      </c>
      <c r="AF334" s="440">
        <v>0</v>
      </c>
      <c r="AG334" s="440">
        <v>96380</v>
      </c>
      <c r="AH334" s="440">
        <v>0</v>
      </c>
      <c r="AI334" s="440">
        <v>96380</v>
      </c>
      <c r="AJ334" s="482">
        <v>127800</v>
      </c>
      <c r="AK334" s="482">
        <v>0</v>
      </c>
      <c r="AL334" s="482">
        <v>0</v>
      </c>
      <c r="AM334" s="482">
        <v>9900</v>
      </c>
      <c r="AN334" s="440">
        <v>126400</v>
      </c>
      <c r="AO334" s="440">
        <v>11300</v>
      </c>
      <c r="AP334" s="440">
        <v>6935</v>
      </c>
      <c r="AQ334" s="440">
        <v>0</v>
      </c>
      <c r="AR334" s="440">
        <v>6935</v>
      </c>
      <c r="AS334" s="482">
        <v>7654</v>
      </c>
      <c r="AT334" s="482">
        <v>0</v>
      </c>
      <c r="AU334" s="482">
        <v>0</v>
      </c>
      <c r="AV334" s="482">
        <v>0</v>
      </c>
      <c r="AW334" s="440">
        <v>7654</v>
      </c>
      <c r="AX334" s="440">
        <v>0</v>
      </c>
      <c r="AY334" s="440">
        <v>0</v>
      </c>
      <c r="AZ334" s="503">
        <v>0</v>
      </c>
      <c r="BA334" s="503">
        <v>0</v>
      </c>
      <c r="BB334" s="441">
        <v>0</v>
      </c>
      <c r="BC334" s="200">
        <v>0</v>
      </c>
      <c r="BD334" s="539">
        <v>49304</v>
      </c>
      <c r="BE334" s="650">
        <v>42840</v>
      </c>
      <c r="BF334" s="650">
        <v>4485</v>
      </c>
      <c r="BG334" s="539">
        <v>1029</v>
      </c>
    </row>
    <row r="335" spans="1:59" ht="13.5" thickTop="1" x14ac:dyDescent="0.2">
      <c r="A335" s="609" t="s">
        <v>1147</v>
      </c>
      <c r="B335" t="s">
        <v>1118</v>
      </c>
      <c r="C335" t="s">
        <v>1148</v>
      </c>
      <c r="D335" s="442">
        <v>6302</v>
      </c>
      <c r="E335" s="443">
        <v>0</v>
      </c>
      <c r="F335" s="443">
        <v>0</v>
      </c>
      <c r="G335" s="443">
        <v>0</v>
      </c>
      <c r="H335" s="443">
        <v>0</v>
      </c>
      <c r="I335" s="443">
        <v>47390</v>
      </c>
      <c r="J335" s="443">
        <v>47390</v>
      </c>
      <c r="K335" s="443">
        <v>0</v>
      </c>
      <c r="L335" s="443">
        <v>0</v>
      </c>
      <c r="M335" s="483">
        <v>0</v>
      </c>
      <c r="N335" s="483">
        <v>3500</v>
      </c>
      <c r="O335" s="443">
        <v>0</v>
      </c>
      <c r="P335" s="443">
        <v>0</v>
      </c>
      <c r="Q335" s="443">
        <v>3500</v>
      </c>
      <c r="R335" s="443">
        <v>0</v>
      </c>
      <c r="S335" s="443">
        <v>3500</v>
      </c>
      <c r="T335" s="443">
        <v>0</v>
      </c>
      <c r="U335" s="443">
        <v>1693</v>
      </c>
      <c r="V335" s="443">
        <v>829</v>
      </c>
      <c r="W335" s="443">
        <v>864</v>
      </c>
      <c r="X335" s="443">
        <v>0</v>
      </c>
      <c r="Y335" s="483">
        <v>0</v>
      </c>
      <c r="Z335" s="483">
        <v>125</v>
      </c>
      <c r="AA335" s="443">
        <v>0</v>
      </c>
      <c r="AB335" s="443">
        <v>0</v>
      </c>
      <c r="AC335" s="443">
        <v>0</v>
      </c>
      <c r="AD335" s="443">
        <v>0</v>
      </c>
      <c r="AE335" s="443">
        <v>0</v>
      </c>
      <c r="AF335" s="443">
        <v>0</v>
      </c>
      <c r="AG335" s="443">
        <v>75620</v>
      </c>
      <c r="AH335" s="443">
        <v>0</v>
      </c>
      <c r="AI335" s="443">
        <v>75620</v>
      </c>
      <c r="AJ335" s="483">
        <v>92280</v>
      </c>
      <c r="AK335" s="483">
        <v>0</v>
      </c>
      <c r="AL335" s="483">
        <v>0</v>
      </c>
      <c r="AM335" s="483">
        <v>26600</v>
      </c>
      <c r="AN335" s="443">
        <v>92280</v>
      </c>
      <c r="AO335" s="443">
        <v>26600</v>
      </c>
      <c r="AP335" s="443">
        <v>5499</v>
      </c>
      <c r="AQ335" s="443">
        <v>0</v>
      </c>
      <c r="AR335" s="443">
        <v>5499</v>
      </c>
      <c r="AS335" s="483">
        <v>5585</v>
      </c>
      <c r="AT335" s="483">
        <v>0</v>
      </c>
      <c r="AU335" s="483">
        <v>0</v>
      </c>
      <c r="AV335" s="483">
        <v>742</v>
      </c>
      <c r="AW335" s="443">
        <v>5585</v>
      </c>
      <c r="AX335" s="443">
        <v>382</v>
      </c>
      <c r="AY335" s="443">
        <v>0</v>
      </c>
      <c r="AZ335" s="504">
        <v>0</v>
      </c>
      <c r="BA335" s="504">
        <v>0</v>
      </c>
      <c r="BB335" s="444">
        <v>0</v>
      </c>
      <c r="BC335" s="517">
        <v>0</v>
      </c>
      <c r="BD335" s="540">
        <v>41929</v>
      </c>
      <c r="BE335" s="651">
        <v>33320</v>
      </c>
      <c r="BF335" s="651">
        <v>3521</v>
      </c>
      <c r="BG335" s="540">
        <v>1029</v>
      </c>
    </row>
    <row r="336" spans="1:59" ht="13.5" thickTop="1" x14ac:dyDescent="0.2">
      <c r="A336" s="609" t="s">
        <v>1149</v>
      </c>
      <c r="B336" t="s">
        <v>1118</v>
      </c>
      <c r="C336" t="s">
        <v>1150</v>
      </c>
      <c r="D336" s="439">
        <v>6321</v>
      </c>
      <c r="E336" s="440">
        <v>0</v>
      </c>
      <c r="F336" s="440">
        <v>0</v>
      </c>
      <c r="G336" s="440">
        <v>0</v>
      </c>
      <c r="H336" s="440">
        <v>0</v>
      </c>
      <c r="I336" s="440">
        <v>89390</v>
      </c>
      <c r="J336" s="440">
        <v>89390</v>
      </c>
      <c r="K336" s="440">
        <v>0</v>
      </c>
      <c r="L336" s="440">
        <v>0</v>
      </c>
      <c r="M336" s="482">
        <v>0</v>
      </c>
      <c r="N336" s="482">
        <v>0</v>
      </c>
      <c r="O336" s="440">
        <v>0</v>
      </c>
      <c r="P336" s="440">
        <v>0</v>
      </c>
      <c r="Q336" s="440">
        <v>0</v>
      </c>
      <c r="R336" s="440">
        <v>0</v>
      </c>
      <c r="S336" s="440">
        <v>0</v>
      </c>
      <c r="T336" s="440">
        <v>0</v>
      </c>
      <c r="U336" s="440">
        <v>3193</v>
      </c>
      <c r="V336" s="440">
        <v>3193</v>
      </c>
      <c r="W336" s="440">
        <v>0</v>
      </c>
      <c r="X336" s="440">
        <v>0</v>
      </c>
      <c r="Y336" s="482">
        <v>0</v>
      </c>
      <c r="Z336" s="482">
        <v>0</v>
      </c>
      <c r="AA336" s="440">
        <v>0</v>
      </c>
      <c r="AB336" s="440">
        <v>0</v>
      </c>
      <c r="AC336" s="440">
        <v>0</v>
      </c>
      <c r="AD336" s="440">
        <v>0</v>
      </c>
      <c r="AE336" s="440">
        <v>0</v>
      </c>
      <c r="AF336" s="440">
        <v>0</v>
      </c>
      <c r="AG336" s="440">
        <v>123450</v>
      </c>
      <c r="AH336" s="440">
        <v>47000</v>
      </c>
      <c r="AI336" s="440">
        <v>76450</v>
      </c>
      <c r="AJ336" s="482">
        <v>112340</v>
      </c>
      <c r="AK336" s="482">
        <v>0</v>
      </c>
      <c r="AL336" s="482">
        <v>0</v>
      </c>
      <c r="AM336" s="482">
        <v>0</v>
      </c>
      <c r="AN336" s="440">
        <v>112340</v>
      </c>
      <c r="AO336" s="440">
        <v>0</v>
      </c>
      <c r="AP336" s="440">
        <v>8843</v>
      </c>
      <c r="AQ336" s="440">
        <v>5681</v>
      </c>
      <c r="AR336" s="440">
        <v>3162</v>
      </c>
      <c r="AS336" s="482">
        <v>3763</v>
      </c>
      <c r="AT336" s="482">
        <v>0</v>
      </c>
      <c r="AU336" s="482">
        <v>0</v>
      </c>
      <c r="AV336" s="482">
        <v>0</v>
      </c>
      <c r="AW336" s="440">
        <v>3763</v>
      </c>
      <c r="AX336" s="440">
        <v>0</v>
      </c>
      <c r="AY336" s="440">
        <v>0</v>
      </c>
      <c r="AZ336" s="503">
        <v>0</v>
      </c>
      <c r="BA336" s="503">
        <v>0</v>
      </c>
      <c r="BB336" s="441">
        <v>0</v>
      </c>
      <c r="BC336" s="200">
        <v>0</v>
      </c>
      <c r="BD336" s="539">
        <v>65960</v>
      </c>
      <c r="BE336" s="650">
        <v>56190</v>
      </c>
      <c r="BF336" s="650">
        <v>5844</v>
      </c>
      <c r="BG336" s="539">
        <v>1269</v>
      </c>
    </row>
    <row r="337" spans="1:59" ht="13.5" thickTop="1" x14ac:dyDescent="0.2">
      <c r="A337" s="609" t="s">
        <v>1151</v>
      </c>
      <c r="B337" t="s">
        <v>1118</v>
      </c>
      <c r="C337" t="s">
        <v>1152</v>
      </c>
      <c r="D337" s="442">
        <v>6322</v>
      </c>
      <c r="E337" s="443">
        <v>0</v>
      </c>
      <c r="F337" s="443">
        <v>0</v>
      </c>
      <c r="G337" s="443">
        <v>0</v>
      </c>
      <c r="H337" s="443">
        <v>0</v>
      </c>
      <c r="I337" s="443">
        <v>33880</v>
      </c>
      <c r="J337" s="443">
        <v>33880</v>
      </c>
      <c r="K337" s="443">
        <v>0</v>
      </c>
      <c r="L337" s="443">
        <v>0</v>
      </c>
      <c r="M337" s="483">
        <v>0</v>
      </c>
      <c r="N337" s="483">
        <v>840</v>
      </c>
      <c r="O337" s="443">
        <v>0</v>
      </c>
      <c r="P337" s="443">
        <v>0</v>
      </c>
      <c r="Q337" s="443">
        <v>840</v>
      </c>
      <c r="R337" s="443">
        <v>0</v>
      </c>
      <c r="S337" s="443">
        <v>840</v>
      </c>
      <c r="T337" s="443">
        <v>0</v>
      </c>
      <c r="U337" s="443">
        <v>1210</v>
      </c>
      <c r="V337" s="443">
        <v>1210</v>
      </c>
      <c r="W337" s="443">
        <v>0</v>
      </c>
      <c r="X337" s="443">
        <v>0</v>
      </c>
      <c r="Y337" s="483">
        <v>0</v>
      </c>
      <c r="Z337" s="483">
        <v>30</v>
      </c>
      <c r="AA337" s="443">
        <v>0</v>
      </c>
      <c r="AB337" s="443">
        <v>0</v>
      </c>
      <c r="AC337" s="443">
        <v>30</v>
      </c>
      <c r="AD337" s="443">
        <v>0</v>
      </c>
      <c r="AE337" s="443">
        <v>30</v>
      </c>
      <c r="AF337" s="443">
        <v>0</v>
      </c>
      <c r="AG337" s="443">
        <v>35550</v>
      </c>
      <c r="AH337" s="443">
        <v>23000</v>
      </c>
      <c r="AI337" s="443">
        <v>12550</v>
      </c>
      <c r="AJ337" s="483">
        <v>24310</v>
      </c>
      <c r="AK337" s="483">
        <v>0</v>
      </c>
      <c r="AL337" s="483">
        <v>0</v>
      </c>
      <c r="AM337" s="483">
        <v>0</v>
      </c>
      <c r="AN337" s="443">
        <v>24310</v>
      </c>
      <c r="AO337" s="443">
        <v>0</v>
      </c>
      <c r="AP337" s="443">
        <v>2349</v>
      </c>
      <c r="AQ337" s="443">
        <v>598</v>
      </c>
      <c r="AR337" s="443">
        <v>1751</v>
      </c>
      <c r="AS337" s="483">
        <v>2067</v>
      </c>
      <c r="AT337" s="483">
        <v>0</v>
      </c>
      <c r="AU337" s="483">
        <v>0</v>
      </c>
      <c r="AV337" s="483">
        <v>0</v>
      </c>
      <c r="AW337" s="443">
        <v>2067</v>
      </c>
      <c r="AX337" s="443">
        <v>0</v>
      </c>
      <c r="AY337" s="443">
        <v>0</v>
      </c>
      <c r="AZ337" s="504">
        <v>0</v>
      </c>
      <c r="BA337" s="504">
        <v>0</v>
      </c>
      <c r="BB337" s="444">
        <v>0</v>
      </c>
      <c r="BC337" s="517">
        <v>0</v>
      </c>
      <c r="BD337" s="540">
        <v>30089</v>
      </c>
      <c r="BE337" s="651">
        <v>18325</v>
      </c>
      <c r="BF337" s="651">
        <v>1823</v>
      </c>
      <c r="BG337" s="540">
        <v>789</v>
      </c>
    </row>
    <row r="338" spans="1:59" ht="13.5" thickTop="1" x14ac:dyDescent="0.2">
      <c r="A338" s="609" t="s">
        <v>1153</v>
      </c>
      <c r="B338" t="s">
        <v>1118</v>
      </c>
      <c r="C338" t="s">
        <v>1154</v>
      </c>
      <c r="D338" s="439">
        <v>6323</v>
      </c>
      <c r="E338" s="440">
        <v>0</v>
      </c>
      <c r="F338" s="440">
        <v>0</v>
      </c>
      <c r="G338" s="440">
        <v>0</v>
      </c>
      <c r="H338" s="440">
        <v>0</v>
      </c>
      <c r="I338" s="440">
        <v>50680</v>
      </c>
      <c r="J338" s="440">
        <v>50680</v>
      </c>
      <c r="K338" s="440">
        <v>0</v>
      </c>
      <c r="L338" s="440">
        <v>0</v>
      </c>
      <c r="M338" s="482">
        <v>0</v>
      </c>
      <c r="N338" s="482">
        <v>0</v>
      </c>
      <c r="O338" s="440">
        <v>0</v>
      </c>
      <c r="P338" s="440">
        <v>0</v>
      </c>
      <c r="Q338" s="440">
        <v>0</v>
      </c>
      <c r="R338" s="440">
        <v>0</v>
      </c>
      <c r="S338" s="440">
        <v>0</v>
      </c>
      <c r="T338" s="440">
        <v>0</v>
      </c>
      <c r="U338" s="440">
        <v>1810</v>
      </c>
      <c r="V338" s="440">
        <v>1810</v>
      </c>
      <c r="W338" s="440">
        <v>0</v>
      </c>
      <c r="X338" s="440">
        <v>0</v>
      </c>
      <c r="Y338" s="482">
        <v>0</v>
      </c>
      <c r="Z338" s="482">
        <v>0</v>
      </c>
      <c r="AA338" s="440">
        <v>0</v>
      </c>
      <c r="AB338" s="440">
        <v>0</v>
      </c>
      <c r="AC338" s="440">
        <v>0</v>
      </c>
      <c r="AD338" s="440">
        <v>0</v>
      </c>
      <c r="AE338" s="440">
        <v>0</v>
      </c>
      <c r="AF338" s="440">
        <v>0</v>
      </c>
      <c r="AG338" s="440">
        <v>45050</v>
      </c>
      <c r="AH338" s="440">
        <v>24000</v>
      </c>
      <c r="AI338" s="440">
        <v>21050</v>
      </c>
      <c r="AJ338" s="482">
        <v>37580</v>
      </c>
      <c r="AK338" s="482">
        <v>0</v>
      </c>
      <c r="AL338" s="482">
        <v>0</v>
      </c>
      <c r="AM338" s="482">
        <v>3240</v>
      </c>
      <c r="AN338" s="440">
        <v>37580</v>
      </c>
      <c r="AO338" s="440">
        <v>3240</v>
      </c>
      <c r="AP338" s="440">
        <v>2897</v>
      </c>
      <c r="AQ338" s="440">
        <v>600</v>
      </c>
      <c r="AR338" s="440">
        <v>2297</v>
      </c>
      <c r="AS338" s="482">
        <v>2757</v>
      </c>
      <c r="AT338" s="482">
        <v>0</v>
      </c>
      <c r="AU338" s="482">
        <v>0</v>
      </c>
      <c r="AV338" s="482">
        <v>0</v>
      </c>
      <c r="AW338" s="440">
        <v>2757</v>
      </c>
      <c r="AX338" s="440">
        <v>0</v>
      </c>
      <c r="AY338" s="440">
        <v>0</v>
      </c>
      <c r="AZ338" s="503">
        <v>0</v>
      </c>
      <c r="BA338" s="503">
        <v>0</v>
      </c>
      <c r="BB338" s="441">
        <v>0</v>
      </c>
      <c r="BC338" s="200">
        <v>0</v>
      </c>
      <c r="BD338" s="539">
        <v>37508</v>
      </c>
      <c r="BE338" s="650">
        <v>25465</v>
      </c>
      <c r="BF338" s="650">
        <v>2478</v>
      </c>
      <c r="BG338" s="539">
        <v>789</v>
      </c>
    </row>
    <row r="339" spans="1:59" ht="13.5" thickTop="1" x14ac:dyDescent="0.2">
      <c r="A339" s="609" t="s">
        <v>1155</v>
      </c>
      <c r="B339" t="s">
        <v>1118</v>
      </c>
      <c r="C339" t="s">
        <v>1156</v>
      </c>
      <c r="D339" s="442">
        <v>6324</v>
      </c>
      <c r="E339" s="443">
        <v>33650</v>
      </c>
      <c r="F339" s="443">
        <v>0</v>
      </c>
      <c r="G339" s="443">
        <v>33650</v>
      </c>
      <c r="H339" s="443">
        <v>0</v>
      </c>
      <c r="I339" s="443">
        <v>51240</v>
      </c>
      <c r="J339" s="443">
        <v>51240</v>
      </c>
      <c r="K339" s="443">
        <v>0</v>
      </c>
      <c r="L339" s="443">
        <v>1190</v>
      </c>
      <c r="M339" s="483">
        <v>0</v>
      </c>
      <c r="N339" s="483">
        <v>0</v>
      </c>
      <c r="O339" s="443">
        <v>0</v>
      </c>
      <c r="P339" s="443">
        <v>0</v>
      </c>
      <c r="Q339" s="443">
        <v>1190</v>
      </c>
      <c r="R339" s="443">
        <v>1190</v>
      </c>
      <c r="S339" s="443">
        <v>0</v>
      </c>
      <c r="T339" s="443">
        <v>0</v>
      </c>
      <c r="U339" s="443">
        <v>1830</v>
      </c>
      <c r="V339" s="443">
        <v>1830</v>
      </c>
      <c r="W339" s="443">
        <v>0</v>
      </c>
      <c r="X339" s="443">
        <v>43</v>
      </c>
      <c r="Y339" s="483">
        <v>0</v>
      </c>
      <c r="Z339" s="483">
        <v>0</v>
      </c>
      <c r="AA339" s="443">
        <v>0</v>
      </c>
      <c r="AB339" s="443">
        <v>0</v>
      </c>
      <c r="AC339" s="443">
        <v>0</v>
      </c>
      <c r="AD339" s="443">
        <v>0</v>
      </c>
      <c r="AE339" s="443">
        <v>0</v>
      </c>
      <c r="AF339" s="443">
        <v>0</v>
      </c>
      <c r="AG339" s="443">
        <v>54760</v>
      </c>
      <c r="AH339" s="443">
        <v>26800</v>
      </c>
      <c r="AI339" s="443">
        <v>27960</v>
      </c>
      <c r="AJ339" s="483">
        <v>46740</v>
      </c>
      <c r="AK339" s="483">
        <v>0</v>
      </c>
      <c r="AL339" s="483">
        <v>0</v>
      </c>
      <c r="AM339" s="483">
        <v>7240</v>
      </c>
      <c r="AN339" s="443">
        <v>46740</v>
      </c>
      <c r="AO339" s="443">
        <v>7240</v>
      </c>
      <c r="AP339" s="443">
        <v>3726</v>
      </c>
      <c r="AQ339" s="443">
        <v>698</v>
      </c>
      <c r="AR339" s="443">
        <v>3028</v>
      </c>
      <c r="AS339" s="483">
        <v>3499</v>
      </c>
      <c r="AT339" s="483">
        <v>0</v>
      </c>
      <c r="AU339" s="483">
        <v>0</v>
      </c>
      <c r="AV339" s="483">
        <v>40</v>
      </c>
      <c r="AW339" s="443">
        <v>3028</v>
      </c>
      <c r="AX339" s="443">
        <v>511</v>
      </c>
      <c r="AY339" s="443">
        <v>0</v>
      </c>
      <c r="AZ339" s="504">
        <v>0</v>
      </c>
      <c r="BA339" s="504">
        <v>0</v>
      </c>
      <c r="BB339" s="444">
        <v>0</v>
      </c>
      <c r="BC339" s="517">
        <v>0</v>
      </c>
      <c r="BD339" s="540">
        <v>40700</v>
      </c>
      <c r="BE339" s="651">
        <v>28530</v>
      </c>
      <c r="BF339" s="651">
        <v>2850</v>
      </c>
      <c r="BG339" s="540">
        <v>1029</v>
      </c>
    </row>
    <row r="340" spans="1:59" ht="13.5" thickTop="1" x14ac:dyDescent="0.2">
      <c r="A340" s="609" t="s">
        <v>1157</v>
      </c>
      <c r="B340" t="s">
        <v>1118</v>
      </c>
      <c r="C340" t="s">
        <v>1158</v>
      </c>
      <c r="D340" s="439">
        <v>6341</v>
      </c>
      <c r="E340" s="440">
        <v>0</v>
      </c>
      <c r="F340" s="440">
        <v>0</v>
      </c>
      <c r="G340" s="440">
        <v>0</v>
      </c>
      <c r="H340" s="440">
        <v>0</v>
      </c>
      <c r="I340" s="440">
        <v>31416</v>
      </c>
      <c r="J340" s="440">
        <v>31416</v>
      </c>
      <c r="K340" s="440">
        <v>0</v>
      </c>
      <c r="L340" s="440">
        <v>5054</v>
      </c>
      <c r="M340" s="482">
        <v>0</v>
      </c>
      <c r="N340" s="482">
        <v>2310</v>
      </c>
      <c r="O340" s="440">
        <v>0</v>
      </c>
      <c r="P340" s="440">
        <v>0</v>
      </c>
      <c r="Q340" s="440">
        <v>7364</v>
      </c>
      <c r="R340" s="440">
        <v>5054</v>
      </c>
      <c r="S340" s="440">
        <v>2310</v>
      </c>
      <c r="T340" s="440">
        <v>0</v>
      </c>
      <c r="U340" s="440">
        <v>1122</v>
      </c>
      <c r="V340" s="440">
        <v>1122</v>
      </c>
      <c r="W340" s="440">
        <v>0</v>
      </c>
      <c r="X340" s="440">
        <v>181</v>
      </c>
      <c r="Y340" s="482">
        <v>0</v>
      </c>
      <c r="Z340" s="482">
        <v>82</v>
      </c>
      <c r="AA340" s="440">
        <v>0</v>
      </c>
      <c r="AB340" s="440">
        <v>0</v>
      </c>
      <c r="AC340" s="440">
        <v>0</v>
      </c>
      <c r="AD340" s="440">
        <v>0</v>
      </c>
      <c r="AE340" s="440">
        <v>0</v>
      </c>
      <c r="AF340" s="440">
        <v>0</v>
      </c>
      <c r="AG340" s="440">
        <v>46280</v>
      </c>
      <c r="AH340" s="440">
        <v>0</v>
      </c>
      <c r="AI340" s="440">
        <v>46280</v>
      </c>
      <c r="AJ340" s="482">
        <v>63730</v>
      </c>
      <c r="AK340" s="482">
        <v>0</v>
      </c>
      <c r="AL340" s="482">
        <v>0</v>
      </c>
      <c r="AM340" s="482">
        <v>10070</v>
      </c>
      <c r="AN340" s="440">
        <v>63730</v>
      </c>
      <c r="AO340" s="440">
        <v>10070</v>
      </c>
      <c r="AP340" s="440">
        <v>3081</v>
      </c>
      <c r="AQ340" s="440">
        <v>0</v>
      </c>
      <c r="AR340" s="440">
        <v>3081</v>
      </c>
      <c r="AS340" s="482">
        <v>3461</v>
      </c>
      <c r="AT340" s="482">
        <v>0</v>
      </c>
      <c r="AU340" s="482">
        <v>0</v>
      </c>
      <c r="AV340" s="482">
        <v>229</v>
      </c>
      <c r="AW340" s="440">
        <v>3461</v>
      </c>
      <c r="AX340" s="440">
        <v>229</v>
      </c>
      <c r="AY340" s="440">
        <v>0</v>
      </c>
      <c r="AZ340" s="503">
        <v>0</v>
      </c>
      <c r="BA340" s="503">
        <v>0</v>
      </c>
      <c r="BB340" s="441">
        <v>0</v>
      </c>
      <c r="BC340" s="200">
        <v>0</v>
      </c>
      <c r="BD340" s="539">
        <v>38205</v>
      </c>
      <c r="BE340" s="650">
        <v>21895</v>
      </c>
      <c r="BF340" s="650">
        <v>2206</v>
      </c>
      <c r="BG340" s="539">
        <v>789</v>
      </c>
    </row>
    <row r="341" spans="1:59" ht="13.5" thickTop="1" x14ac:dyDescent="0.2">
      <c r="A341" s="609" t="s">
        <v>1159</v>
      </c>
      <c r="B341" t="s">
        <v>1118</v>
      </c>
      <c r="C341" t="s">
        <v>1160</v>
      </c>
      <c r="D341" s="442">
        <v>6361</v>
      </c>
      <c r="E341" s="443">
        <v>0</v>
      </c>
      <c r="F341" s="443">
        <v>0</v>
      </c>
      <c r="G341" s="443">
        <v>0</v>
      </c>
      <c r="H341" s="443">
        <v>0</v>
      </c>
      <c r="I341" s="443">
        <v>27580</v>
      </c>
      <c r="J341" s="443">
        <v>27580</v>
      </c>
      <c r="K341" s="443">
        <v>0</v>
      </c>
      <c r="L341" s="443">
        <v>0</v>
      </c>
      <c r="M341" s="483">
        <v>0</v>
      </c>
      <c r="N341" s="483">
        <v>0</v>
      </c>
      <c r="O341" s="443">
        <v>0</v>
      </c>
      <c r="P341" s="443">
        <v>0</v>
      </c>
      <c r="Q341" s="443">
        <v>0</v>
      </c>
      <c r="R341" s="443">
        <v>0</v>
      </c>
      <c r="S341" s="443">
        <v>0</v>
      </c>
      <c r="T341" s="443">
        <v>0</v>
      </c>
      <c r="U341" s="443">
        <v>985</v>
      </c>
      <c r="V341" s="443">
        <v>400</v>
      </c>
      <c r="W341" s="443">
        <v>585</v>
      </c>
      <c r="X341" s="443">
        <v>0</v>
      </c>
      <c r="Y341" s="483">
        <v>0</v>
      </c>
      <c r="Z341" s="483">
        <v>0</v>
      </c>
      <c r="AA341" s="443">
        <v>0</v>
      </c>
      <c r="AB341" s="443">
        <v>0</v>
      </c>
      <c r="AC341" s="443">
        <v>0</v>
      </c>
      <c r="AD341" s="443">
        <v>0</v>
      </c>
      <c r="AE341" s="443">
        <v>0</v>
      </c>
      <c r="AF341" s="443">
        <v>0</v>
      </c>
      <c r="AG341" s="443">
        <v>36150</v>
      </c>
      <c r="AH341" s="443">
        <v>36150</v>
      </c>
      <c r="AI341" s="443">
        <v>0</v>
      </c>
      <c r="AJ341" s="483">
        <v>20260</v>
      </c>
      <c r="AK341" s="483">
        <v>0</v>
      </c>
      <c r="AL341" s="483">
        <v>0</v>
      </c>
      <c r="AM341" s="483">
        <v>17290</v>
      </c>
      <c r="AN341" s="443">
        <v>20260</v>
      </c>
      <c r="AO341" s="443">
        <v>17290</v>
      </c>
      <c r="AP341" s="443">
        <v>2419</v>
      </c>
      <c r="AQ341" s="443">
        <v>2419</v>
      </c>
      <c r="AR341" s="443">
        <v>0</v>
      </c>
      <c r="AS341" s="483">
        <v>739</v>
      </c>
      <c r="AT341" s="483">
        <v>0</v>
      </c>
      <c r="AU341" s="483">
        <v>0</v>
      </c>
      <c r="AV341" s="483">
        <v>799</v>
      </c>
      <c r="AW341" s="443">
        <v>0</v>
      </c>
      <c r="AX341" s="443">
        <v>232</v>
      </c>
      <c r="AY341" s="443">
        <v>0</v>
      </c>
      <c r="AZ341" s="504">
        <v>0</v>
      </c>
      <c r="BA341" s="504">
        <v>0</v>
      </c>
      <c r="BB341" s="444">
        <v>0</v>
      </c>
      <c r="BC341" s="517">
        <v>0</v>
      </c>
      <c r="BD341" s="540">
        <v>32070</v>
      </c>
      <c r="BE341" s="651">
        <v>16435</v>
      </c>
      <c r="BF341" s="651">
        <v>1666</v>
      </c>
      <c r="BG341" s="540">
        <v>789</v>
      </c>
    </row>
    <row r="342" spans="1:59" ht="13.5" thickTop="1" x14ac:dyDescent="0.2">
      <c r="A342" s="609" t="s">
        <v>1161</v>
      </c>
      <c r="B342" t="s">
        <v>1118</v>
      </c>
      <c r="C342" t="s">
        <v>1162</v>
      </c>
      <c r="D342" s="439">
        <v>6362</v>
      </c>
      <c r="E342" s="440">
        <v>21437</v>
      </c>
      <c r="F342" s="440">
        <v>0</v>
      </c>
      <c r="G342" s="440">
        <v>11240</v>
      </c>
      <c r="H342" s="440">
        <v>10197</v>
      </c>
      <c r="I342" s="440">
        <v>53200</v>
      </c>
      <c r="J342" s="440">
        <v>53200</v>
      </c>
      <c r="K342" s="440">
        <v>0</v>
      </c>
      <c r="L342" s="440">
        <v>0</v>
      </c>
      <c r="M342" s="482">
        <v>0</v>
      </c>
      <c r="N342" s="482">
        <v>0</v>
      </c>
      <c r="O342" s="440">
        <v>0</v>
      </c>
      <c r="P342" s="440">
        <v>0</v>
      </c>
      <c r="Q342" s="440">
        <v>0</v>
      </c>
      <c r="R342" s="440">
        <v>0</v>
      </c>
      <c r="S342" s="440">
        <v>0</v>
      </c>
      <c r="T342" s="440">
        <v>0</v>
      </c>
      <c r="U342" s="440">
        <v>1900</v>
      </c>
      <c r="V342" s="440">
        <v>1656</v>
      </c>
      <c r="W342" s="440">
        <v>244</v>
      </c>
      <c r="X342" s="440">
        <v>0</v>
      </c>
      <c r="Y342" s="482">
        <v>0</v>
      </c>
      <c r="Z342" s="482">
        <v>0</v>
      </c>
      <c r="AA342" s="440">
        <v>0</v>
      </c>
      <c r="AB342" s="440">
        <v>0</v>
      </c>
      <c r="AC342" s="440">
        <v>244</v>
      </c>
      <c r="AD342" s="440">
        <v>0</v>
      </c>
      <c r="AE342" s="440">
        <v>0</v>
      </c>
      <c r="AF342" s="440">
        <v>244</v>
      </c>
      <c r="AG342" s="440">
        <v>57230</v>
      </c>
      <c r="AH342" s="440">
        <v>26500</v>
      </c>
      <c r="AI342" s="440">
        <v>30730</v>
      </c>
      <c r="AJ342" s="482">
        <v>56140</v>
      </c>
      <c r="AK342" s="482">
        <v>0</v>
      </c>
      <c r="AL342" s="482">
        <v>0</v>
      </c>
      <c r="AM342" s="482">
        <v>28110</v>
      </c>
      <c r="AN342" s="440">
        <v>56140</v>
      </c>
      <c r="AO342" s="440">
        <v>28110</v>
      </c>
      <c r="AP342" s="440">
        <v>3766</v>
      </c>
      <c r="AQ342" s="440">
        <v>2671</v>
      </c>
      <c r="AR342" s="440">
        <v>1095</v>
      </c>
      <c r="AS342" s="482">
        <v>1884</v>
      </c>
      <c r="AT342" s="482">
        <v>0</v>
      </c>
      <c r="AU342" s="482">
        <v>0</v>
      </c>
      <c r="AV342" s="482">
        <v>1259</v>
      </c>
      <c r="AW342" s="440">
        <v>1884</v>
      </c>
      <c r="AX342" s="440">
        <v>1259</v>
      </c>
      <c r="AY342" s="440">
        <v>0</v>
      </c>
      <c r="AZ342" s="503">
        <v>0</v>
      </c>
      <c r="BA342" s="503">
        <v>0</v>
      </c>
      <c r="BB342" s="441">
        <v>0</v>
      </c>
      <c r="BC342" s="200">
        <v>0</v>
      </c>
      <c r="BD342" s="539">
        <v>45681</v>
      </c>
      <c r="BE342" s="650">
        <v>28900</v>
      </c>
      <c r="BF342" s="650">
        <v>2869</v>
      </c>
      <c r="BG342" s="539">
        <v>1029</v>
      </c>
    </row>
    <row r="343" spans="1:59" ht="13.5" thickTop="1" x14ac:dyDescent="0.2">
      <c r="A343" s="609" t="s">
        <v>1163</v>
      </c>
      <c r="B343" t="s">
        <v>1118</v>
      </c>
      <c r="C343" t="s">
        <v>1164</v>
      </c>
      <c r="D343" s="442">
        <v>6363</v>
      </c>
      <c r="E343" s="443">
        <v>0</v>
      </c>
      <c r="F343" s="443">
        <v>0</v>
      </c>
      <c r="G343" s="443">
        <v>0</v>
      </c>
      <c r="H343" s="443">
        <v>0</v>
      </c>
      <c r="I343" s="443">
        <v>36050</v>
      </c>
      <c r="J343" s="443">
        <v>36050</v>
      </c>
      <c r="K343" s="443">
        <v>0</v>
      </c>
      <c r="L343" s="443">
        <v>1610</v>
      </c>
      <c r="M343" s="483">
        <v>0</v>
      </c>
      <c r="N343" s="483">
        <v>0</v>
      </c>
      <c r="O343" s="443">
        <v>0</v>
      </c>
      <c r="P343" s="443">
        <v>0</v>
      </c>
      <c r="Q343" s="443">
        <v>1610</v>
      </c>
      <c r="R343" s="443">
        <v>1610</v>
      </c>
      <c r="S343" s="443">
        <v>0</v>
      </c>
      <c r="T343" s="443">
        <v>0</v>
      </c>
      <c r="U343" s="443">
        <v>1288</v>
      </c>
      <c r="V343" s="443">
        <v>233</v>
      </c>
      <c r="W343" s="443">
        <v>1055</v>
      </c>
      <c r="X343" s="443">
        <v>57</v>
      </c>
      <c r="Y343" s="483">
        <v>0</v>
      </c>
      <c r="Z343" s="483">
        <v>0</v>
      </c>
      <c r="AA343" s="443">
        <v>0</v>
      </c>
      <c r="AB343" s="443">
        <v>0</v>
      </c>
      <c r="AC343" s="443">
        <v>0</v>
      </c>
      <c r="AD343" s="443">
        <v>0</v>
      </c>
      <c r="AE343" s="443">
        <v>0</v>
      </c>
      <c r="AF343" s="443">
        <v>0</v>
      </c>
      <c r="AG343" s="443">
        <v>33490</v>
      </c>
      <c r="AH343" s="443">
        <v>12400</v>
      </c>
      <c r="AI343" s="443">
        <v>21090</v>
      </c>
      <c r="AJ343" s="483">
        <v>33610</v>
      </c>
      <c r="AK343" s="483">
        <v>0</v>
      </c>
      <c r="AL343" s="483">
        <v>0</v>
      </c>
      <c r="AM343" s="483">
        <v>4350</v>
      </c>
      <c r="AN343" s="443">
        <v>33610</v>
      </c>
      <c r="AO343" s="443">
        <v>4350</v>
      </c>
      <c r="AP343" s="443">
        <v>2300</v>
      </c>
      <c r="AQ343" s="443">
        <v>156</v>
      </c>
      <c r="AR343" s="443">
        <v>2144</v>
      </c>
      <c r="AS343" s="483">
        <v>2503</v>
      </c>
      <c r="AT343" s="483">
        <v>0</v>
      </c>
      <c r="AU343" s="483">
        <v>0</v>
      </c>
      <c r="AV343" s="483">
        <v>28</v>
      </c>
      <c r="AW343" s="443">
        <v>1000</v>
      </c>
      <c r="AX343" s="443">
        <v>0</v>
      </c>
      <c r="AY343" s="443">
        <v>0</v>
      </c>
      <c r="AZ343" s="504">
        <v>0</v>
      </c>
      <c r="BA343" s="504">
        <v>0</v>
      </c>
      <c r="BB343" s="444">
        <v>0</v>
      </c>
      <c r="BC343" s="517">
        <v>0</v>
      </c>
      <c r="BD343" s="540">
        <v>30193</v>
      </c>
      <c r="BE343" s="651">
        <v>19645</v>
      </c>
      <c r="BF343" s="651">
        <v>1929</v>
      </c>
      <c r="BG343" s="540">
        <v>789</v>
      </c>
    </row>
    <row r="344" spans="1:59" ht="13.5" thickTop="1" x14ac:dyDescent="0.2">
      <c r="A344" s="609" t="s">
        <v>1165</v>
      </c>
      <c r="B344" t="s">
        <v>1118</v>
      </c>
      <c r="C344" t="s">
        <v>1166</v>
      </c>
      <c r="D344" s="439">
        <v>6364</v>
      </c>
      <c r="E344" s="440">
        <v>0</v>
      </c>
      <c r="F344" s="440">
        <v>0</v>
      </c>
      <c r="G344" s="440">
        <v>0</v>
      </c>
      <c r="H344" s="440">
        <v>0</v>
      </c>
      <c r="I344" s="440">
        <v>47180</v>
      </c>
      <c r="J344" s="440">
        <v>47180</v>
      </c>
      <c r="K344" s="440">
        <v>0</v>
      </c>
      <c r="L344" s="440">
        <v>0</v>
      </c>
      <c r="M344" s="482">
        <v>0</v>
      </c>
      <c r="N344" s="482">
        <v>0</v>
      </c>
      <c r="O344" s="440">
        <v>0</v>
      </c>
      <c r="P344" s="440">
        <v>0</v>
      </c>
      <c r="Q344" s="440">
        <v>0</v>
      </c>
      <c r="R344" s="440">
        <v>0</v>
      </c>
      <c r="S344" s="440">
        <v>0</v>
      </c>
      <c r="T344" s="440">
        <v>0</v>
      </c>
      <c r="U344" s="440">
        <v>1685</v>
      </c>
      <c r="V344" s="440">
        <v>1685</v>
      </c>
      <c r="W344" s="440">
        <v>0</v>
      </c>
      <c r="X344" s="440">
        <v>0</v>
      </c>
      <c r="Y344" s="482">
        <v>0</v>
      </c>
      <c r="Z344" s="482">
        <v>0</v>
      </c>
      <c r="AA344" s="440">
        <v>0</v>
      </c>
      <c r="AB344" s="440">
        <v>0</v>
      </c>
      <c r="AC344" s="440">
        <v>0</v>
      </c>
      <c r="AD344" s="440">
        <v>0</v>
      </c>
      <c r="AE344" s="440">
        <v>0</v>
      </c>
      <c r="AF344" s="440">
        <v>0</v>
      </c>
      <c r="AG344" s="440">
        <v>50810</v>
      </c>
      <c r="AH344" s="440">
        <v>27050</v>
      </c>
      <c r="AI344" s="440">
        <v>23760</v>
      </c>
      <c r="AJ344" s="482">
        <v>45130</v>
      </c>
      <c r="AK344" s="482">
        <v>0</v>
      </c>
      <c r="AL344" s="482">
        <v>0</v>
      </c>
      <c r="AM344" s="482">
        <v>19720</v>
      </c>
      <c r="AN344" s="440">
        <v>45130</v>
      </c>
      <c r="AO344" s="440">
        <v>19720</v>
      </c>
      <c r="AP344" s="440">
        <v>3298</v>
      </c>
      <c r="AQ344" s="440">
        <v>703</v>
      </c>
      <c r="AR344" s="440">
        <v>2595</v>
      </c>
      <c r="AS344" s="482">
        <v>3363</v>
      </c>
      <c r="AT344" s="482">
        <v>0</v>
      </c>
      <c r="AU344" s="482">
        <v>0</v>
      </c>
      <c r="AV344" s="482">
        <v>749</v>
      </c>
      <c r="AW344" s="440">
        <v>3363</v>
      </c>
      <c r="AX344" s="440">
        <v>749</v>
      </c>
      <c r="AY344" s="440">
        <v>0</v>
      </c>
      <c r="AZ344" s="503">
        <v>0</v>
      </c>
      <c r="BA344" s="503">
        <v>0</v>
      </c>
      <c r="BB344" s="441">
        <v>0</v>
      </c>
      <c r="BC344" s="200">
        <v>0</v>
      </c>
      <c r="BD344" s="539">
        <v>39701</v>
      </c>
      <c r="BE344" s="650">
        <v>25000</v>
      </c>
      <c r="BF344" s="650">
        <v>2490</v>
      </c>
      <c r="BG344" s="539">
        <v>1029</v>
      </c>
    </row>
    <row r="345" spans="1:59" ht="13.5" thickTop="1" x14ac:dyDescent="0.2">
      <c r="A345" s="609" t="s">
        <v>1167</v>
      </c>
      <c r="B345" t="s">
        <v>1118</v>
      </c>
      <c r="C345" t="s">
        <v>1168</v>
      </c>
      <c r="D345" s="442">
        <v>6365</v>
      </c>
      <c r="E345" s="443">
        <v>0</v>
      </c>
      <c r="F345" s="443">
        <v>0</v>
      </c>
      <c r="G345" s="443">
        <v>0</v>
      </c>
      <c r="H345" s="443">
        <v>0</v>
      </c>
      <c r="I345" s="443">
        <v>17290</v>
      </c>
      <c r="J345" s="443">
        <v>17290</v>
      </c>
      <c r="K345" s="443">
        <v>0</v>
      </c>
      <c r="L345" s="443">
        <v>0</v>
      </c>
      <c r="M345" s="483">
        <v>0</v>
      </c>
      <c r="N345" s="483">
        <v>0</v>
      </c>
      <c r="O345" s="443">
        <v>0</v>
      </c>
      <c r="P345" s="443">
        <v>0</v>
      </c>
      <c r="Q345" s="443">
        <v>0</v>
      </c>
      <c r="R345" s="443">
        <v>0</v>
      </c>
      <c r="S345" s="443">
        <v>0</v>
      </c>
      <c r="T345" s="443">
        <v>0</v>
      </c>
      <c r="U345" s="443">
        <v>618</v>
      </c>
      <c r="V345" s="443">
        <v>126</v>
      </c>
      <c r="W345" s="443">
        <v>492</v>
      </c>
      <c r="X345" s="443">
        <v>0</v>
      </c>
      <c r="Y345" s="483">
        <v>0</v>
      </c>
      <c r="Z345" s="483">
        <v>0</v>
      </c>
      <c r="AA345" s="443">
        <v>0</v>
      </c>
      <c r="AB345" s="443">
        <v>0</v>
      </c>
      <c r="AC345" s="443">
        <v>492</v>
      </c>
      <c r="AD345" s="443">
        <v>0</v>
      </c>
      <c r="AE345" s="443">
        <v>0</v>
      </c>
      <c r="AF345" s="443">
        <v>492</v>
      </c>
      <c r="AG345" s="443">
        <v>21500</v>
      </c>
      <c r="AH345" s="443">
        <v>7750</v>
      </c>
      <c r="AI345" s="443">
        <v>13750</v>
      </c>
      <c r="AJ345" s="483">
        <v>20430</v>
      </c>
      <c r="AK345" s="483">
        <v>0</v>
      </c>
      <c r="AL345" s="483">
        <v>0</v>
      </c>
      <c r="AM345" s="483">
        <v>0</v>
      </c>
      <c r="AN345" s="443">
        <v>20430</v>
      </c>
      <c r="AO345" s="443">
        <v>0</v>
      </c>
      <c r="AP345" s="443">
        <v>1441</v>
      </c>
      <c r="AQ345" s="443">
        <v>259</v>
      </c>
      <c r="AR345" s="443">
        <v>1182</v>
      </c>
      <c r="AS345" s="483">
        <v>1412</v>
      </c>
      <c r="AT345" s="483">
        <v>0</v>
      </c>
      <c r="AU345" s="483">
        <v>0</v>
      </c>
      <c r="AV345" s="483">
        <v>0</v>
      </c>
      <c r="AW345" s="443">
        <v>1412</v>
      </c>
      <c r="AX345" s="443">
        <v>0</v>
      </c>
      <c r="AY345" s="443">
        <v>0</v>
      </c>
      <c r="AZ345" s="504">
        <v>0</v>
      </c>
      <c r="BA345" s="504">
        <v>0</v>
      </c>
      <c r="BB345" s="444">
        <v>0</v>
      </c>
      <c r="BC345" s="517">
        <v>0</v>
      </c>
      <c r="BD345" s="540">
        <v>22383</v>
      </c>
      <c r="BE345" s="651">
        <v>9595</v>
      </c>
      <c r="BF345" s="540">
        <v>988</v>
      </c>
      <c r="BG345" s="540">
        <v>789</v>
      </c>
    </row>
    <row r="346" spans="1:59" ht="13.5" thickTop="1" x14ac:dyDescent="0.2">
      <c r="A346" s="609" t="s">
        <v>1169</v>
      </c>
      <c r="B346" t="s">
        <v>1118</v>
      </c>
      <c r="C346" t="s">
        <v>1170</v>
      </c>
      <c r="D346" s="439">
        <v>6366</v>
      </c>
      <c r="E346" s="440">
        <v>0</v>
      </c>
      <c r="F346" s="440">
        <v>0</v>
      </c>
      <c r="G346" s="440">
        <v>0</v>
      </c>
      <c r="H346" s="440">
        <v>0</v>
      </c>
      <c r="I346" s="440">
        <v>19768</v>
      </c>
      <c r="J346" s="440">
        <v>19768</v>
      </c>
      <c r="K346" s="440">
        <v>0</v>
      </c>
      <c r="L346" s="440">
        <v>0</v>
      </c>
      <c r="M346" s="482">
        <v>0</v>
      </c>
      <c r="N346" s="482">
        <v>3752</v>
      </c>
      <c r="O346" s="440">
        <v>0</v>
      </c>
      <c r="P346" s="440">
        <v>0</v>
      </c>
      <c r="Q346" s="440">
        <v>3752</v>
      </c>
      <c r="R346" s="440">
        <v>0</v>
      </c>
      <c r="S346" s="440">
        <v>3752</v>
      </c>
      <c r="T346" s="440">
        <v>0</v>
      </c>
      <c r="U346" s="440">
        <v>706</v>
      </c>
      <c r="V346" s="440">
        <v>706</v>
      </c>
      <c r="W346" s="440">
        <v>0</v>
      </c>
      <c r="X346" s="440">
        <v>0</v>
      </c>
      <c r="Y346" s="482">
        <v>0</v>
      </c>
      <c r="Z346" s="482">
        <v>134</v>
      </c>
      <c r="AA346" s="440">
        <v>0</v>
      </c>
      <c r="AB346" s="440">
        <v>0</v>
      </c>
      <c r="AC346" s="440">
        <v>134</v>
      </c>
      <c r="AD346" s="440">
        <v>0</v>
      </c>
      <c r="AE346" s="440">
        <v>134</v>
      </c>
      <c r="AF346" s="440">
        <v>0</v>
      </c>
      <c r="AG346" s="440">
        <v>27670</v>
      </c>
      <c r="AH346" s="440">
        <v>9550</v>
      </c>
      <c r="AI346" s="440">
        <v>18120</v>
      </c>
      <c r="AJ346" s="482">
        <v>29650</v>
      </c>
      <c r="AK346" s="482">
        <v>0</v>
      </c>
      <c r="AL346" s="482">
        <v>0</v>
      </c>
      <c r="AM346" s="482">
        <v>8530</v>
      </c>
      <c r="AN346" s="440">
        <v>29650</v>
      </c>
      <c r="AO346" s="440">
        <v>8530</v>
      </c>
      <c r="AP346" s="440">
        <v>1847</v>
      </c>
      <c r="AQ346" s="440">
        <v>140</v>
      </c>
      <c r="AR346" s="440">
        <v>1707</v>
      </c>
      <c r="AS346" s="482">
        <v>2038</v>
      </c>
      <c r="AT346" s="482">
        <v>0</v>
      </c>
      <c r="AU346" s="482">
        <v>0</v>
      </c>
      <c r="AV346" s="482">
        <v>208</v>
      </c>
      <c r="AW346" s="440">
        <v>463</v>
      </c>
      <c r="AX346" s="440">
        <v>17</v>
      </c>
      <c r="AY346" s="440">
        <v>0</v>
      </c>
      <c r="AZ346" s="503">
        <v>0</v>
      </c>
      <c r="BA346" s="503">
        <v>0</v>
      </c>
      <c r="BB346" s="441">
        <v>0</v>
      </c>
      <c r="BC346" s="200">
        <v>0</v>
      </c>
      <c r="BD346" s="539">
        <v>26036</v>
      </c>
      <c r="BE346" s="650">
        <v>13450</v>
      </c>
      <c r="BF346" s="650">
        <v>1358</v>
      </c>
      <c r="BG346" s="539">
        <v>789</v>
      </c>
    </row>
    <row r="347" spans="1:59" ht="13.5" thickTop="1" x14ac:dyDescent="0.2">
      <c r="A347" s="609" t="s">
        <v>1171</v>
      </c>
      <c r="B347" t="s">
        <v>1118</v>
      </c>
      <c r="C347" t="s">
        <v>1172</v>
      </c>
      <c r="D347" s="442">
        <v>6367</v>
      </c>
      <c r="E347" s="443">
        <v>0</v>
      </c>
      <c r="F347" s="443">
        <v>0</v>
      </c>
      <c r="G347" s="443">
        <v>0</v>
      </c>
      <c r="H347" s="443">
        <v>0</v>
      </c>
      <c r="I347" s="443">
        <v>27160</v>
      </c>
      <c r="J347" s="443">
        <v>27160</v>
      </c>
      <c r="K347" s="443">
        <v>0</v>
      </c>
      <c r="L347" s="443">
        <v>2800</v>
      </c>
      <c r="M347" s="483">
        <v>0</v>
      </c>
      <c r="N347" s="483">
        <v>0</v>
      </c>
      <c r="O347" s="443">
        <v>0</v>
      </c>
      <c r="P347" s="443">
        <v>0</v>
      </c>
      <c r="Q347" s="443">
        <v>2800</v>
      </c>
      <c r="R347" s="443">
        <v>2800</v>
      </c>
      <c r="S347" s="443">
        <v>0</v>
      </c>
      <c r="T347" s="443">
        <v>0</v>
      </c>
      <c r="U347" s="443">
        <v>970</v>
      </c>
      <c r="V347" s="443">
        <v>776</v>
      </c>
      <c r="W347" s="443">
        <v>194</v>
      </c>
      <c r="X347" s="443">
        <v>100</v>
      </c>
      <c r="Y347" s="483">
        <v>0</v>
      </c>
      <c r="Z347" s="483">
        <v>0</v>
      </c>
      <c r="AA347" s="443">
        <v>0</v>
      </c>
      <c r="AB347" s="443">
        <v>0</v>
      </c>
      <c r="AC347" s="443">
        <v>294</v>
      </c>
      <c r="AD347" s="443">
        <v>0</v>
      </c>
      <c r="AE347" s="443">
        <v>0</v>
      </c>
      <c r="AF347" s="443">
        <v>294</v>
      </c>
      <c r="AG347" s="443">
        <v>29180</v>
      </c>
      <c r="AH347" s="443">
        <v>10900</v>
      </c>
      <c r="AI347" s="443">
        <v>18280</v>
      </c>
      <c r="AJ347" s="483">
        <v>27520</v>
      </c>
      <c r="AK347" s="483">
        <v>0</v>
      </c>
      <c r="AL347" s="483">
        <v>0</v>
      </c>
      <c r="AM347" s="483">
        <v>8960</v>
      </c>
      <c r="AN347" s="443">
        <v>27520</v>
      </c>
      <c r="AO347" s="443">
        <v>8960</v>
      </c>
      <c r="AP347" s="443">
        <v>1916</v>
      </c>
      <c r="AQ347" s="443">
        <v>35</v>
      </c>
      <c r="AR347" s="443">
        <v>1881</v>
      </c>
      <c r="AS347" s="483">
        <v>2248</v>
      </c>
      <c r="AT347" s="483">
        <v>0</v>
      </c>
      <c r="AU347" s="483">
        <v>0</v>
      </c>
      <c r="AV347" s="483">
        <v>159</v>
      </c>
      <c r="AW347" s="443">
        <v>2248</v>
      </c>
      <c r="AX347" s="443">
        <v>159</v>
      </c>
      <c r="AY347" s="443">
        <v>0</v>
      </c>
      <c r="AZ347" s="504">
        <v>0</v>
      </c>
      <c r="BA347" s="504">
        <v>0</v>
      </c>
      <c r="BB347" s="444">
        <v>0</v>
      </c>
      <c r="BC347" s="517">
        <v>0</v>
      </c>
      <c r="BD347" s="540">
        <v>28026</v>
      </c>
      <c r="BE347" s="651">
        <v>15680</v>
      </c>
      <c r="BF347" s="651">
        <v>1543</v>
      </c>
      <c r="BG347" s="540">
        <v>789</v>
      </c>
    </row>
    <row r="348" spans="1:59" ht="13.5" thickTop="1" x14ac:dyDescent="0.2">
      <c r="A348" s="609" t="s">
        <v>1173</v>
      </c>
      <c r="B348" t="s">
        <v>1118</v>
      </c>
      <c r="C348" t="s">
        <v>1174</v>
      </c>
      <c r="D348" s="439">
        <v>6381</v>
      </c>
      <c r="E348" s="440">
        <v>62676</v>
      </c>
      <c r="F348" s="440">
        <v>0</v>
      </c>
      <c r="G348" s="440">
        <v>62676</v>
      </c>
      <c r="H348" s="440">
        <v>0</v>
      </c>
      <c r="I348" s="440">
        <v>100170</v>
      </c>
      <c r="J348" s="440">
        <v>100170</v>
      </c>
      <c r="K348" s="440">
        <v>0</v>
      </c>
      <c r="L348" s="440">
        <v>6510</v>
      </c>
      <c r="M348" s="482">
        <v>0</v>
      </c>
      <c r="N348" s="482">
        <v>560</v>
      </c>
      <c r="O348" s="440">
        <v>0</v>
      </c>
      <c r="P348" s="440">
        <v>0</v>
      </c>
      <c r="Q348" s="440">
        <v>7070</v>
      </c>
      <c r="R348" s="440">
        <v>6510</v>
      </c>
      <c r="S348" s="440">
        <v>560</v>
      </c>
      <c r="T348" s="440">
        <v>0</v>
      </c>
      <c r="U348" s="440">
        <v>3578</v>
      </c>
      <c r="V348" s="440">
        <v>975</v>
      </c>
      <c r="W348" s="440">
        <v>2603</v>
      </c>
      <c r="X348" s="440">
        <v>232</v>
      </c>
      <c r="Y348" s="482">
        <v>0</v>
      </c>
      <c r="Z348" s="482">
        <v>20</v>
      </c>
      <c r="AA348" s="440">
        <v>0</v>
      </c>
      <c r="AB348" s="440">
        <v>0</v>
      </c>
      <c r="AC348" s="440">
        <v>2855</v>
      </c>
      <c r="AD348" s="440">
        <v>975</v>
      </c>
      <c r="AE348" s="440">
        <v>0</v>
      </c>
      <c r="AF348" s="440">
        <v>1880</v>
      </c>
      <c r="AG348" s="440">
        <v>158810</v>
      </c>
      <c r="AH348" s="440">
        <v>61300</v>
      </c>
      <c r="AI348" s="440">
        <v>97510</v>
      </c>
      <c r="AJ348" s="482">
        <v>151210</v>
      </c>
      <c r="AK348" s="482">
        <v>0</v>
      </c>
      <c r="AL348" s="482">
        <v>0</v>
      </c>
      <c r="AM348" s="482">
        <v>74160</v>
      </c>
      <c r="AN348" s="440">
        <v>151210</v>
      </c>
      <c r="AO348" s="440">
        <v>74160</v>
      </c>
      <c r="AP348" s="440">
        <v>11225</v>
      </c>
      <c r="AQ348" s="440">
        <v>681</v>
      </c>
      <c r="AR348" s="440">
        <v>10544</v>
      </c>
      <c r="AS348" s="482">
        <v>11961</v>
      </c>
      <c r="AT348" s="482">
        <v>0</v>
      </c>
      <c r="AU348" s="482">
        <v>0</v>
      </c>
      <c r="AV348" s="482">
        <v>3839</v>
      </c>
      <c r="AW348" s="440">
        <v>9517</v>
      </c>
      <c r="AX348" s="440">
        <v>6283</v>
      </c>
      <c r="AY348" s="440">
        <v>0</v>
      </c>
      <c r="AZ348" s="503">
        <v>0</v>
      </c>
      <c r="BA348" s="503">
        <v>0</v>
      </c>
      <c r="BB348" s="441">
        <v>0</v>
      </c>
      <c r="BC348" s="200">
        <v>0</v>
      </c>
      <c r="BD348" s="539">
        <v>87039</v>
      </c>
      <c r="BE348" s="650">
        <v>70155</v>
      </c>
      <c r="BF348" s="650">
        <v>7311</v>
      </c>
      <c r="BG348" s="539">
        <v>1269</v>
      </c>
    </row>
    <row r="349" spans="1:59" ht="13.5" thickTop="1" x14ac:dyDescent="0.2">
      <c r="A349" s="609" t="s">
        <v>1175</v>
      </c>
      <c r="B349" t="s">
        <v>1118</v>
      </c>
      <c r="C349" t="s">
        <v>1176</v>
      </c>
      <c r="D349" s="442">
        <v>6382</v>
      </c>
      <c r="E349" s="443">
        <v>37048</v>
      </c>
      <c r="F349" s="443">
        <v>0</v>
      </c>
      <c r="G349" s="443">
        <v>28000</v>
      </c>
      <c r="H349" s="443">
        <v>9048</v>
      </c>
      <c r="I349" s="443">
        <v>84910</v>
      </c>
      <c r="J349" s="443">
        <v>84910</v>
      </c>
      <c r="K349" s="443">
        <v>0</v>
      </c>
      <c r="L349" s="443">
        <v>3150</v>
      </c>
      <c r="M349" s="483">
        <v>0</v>
      </c>
      <c r="N349" s="483">
        <v>0</v>
      </c>
      <c r="O349" s="443">
        <v>0</v>
      </c>
      <c r="P349" s="443">
        <v>0</v>
      </c>
      <c r="Q349" s="443">
        <v>3150</v>
      </c>
      <c r="R349" s="443">
        <v>3150</v>
      </c>
      <c r="S349" s="443">
        <v>0</v>
      </c>
      <c r="T349" s="443">
        <v>0</v>
      </c>
      <c r="U349" s="443">
        <v>3033</v>
      </c>
      <c r="V349" s="443">
        <v>3033</v>
      </c>
      <c r="W349" s="443">
        <v>0</v>
      </c>
      <c r="X349" s="443">
        <v>112</v>
      </c>
      <c r="Y349" s="483">
        <v>0</v>
      </c>
      <c r="Z349" s="483">
        <v>0</v>
      </c>
      <c r="AA349" s="443">
        <v>0</v>
      </c>
      <c r="AB349" s="443">
        <v>0</v>
      </c>
      <c r="AC349" s="443">
        <v>112</v>
      </c>
      <c r="AD349" s="443">
        <v>0</v>
      </c>
      <c r="AE349" s="443">
        <v>0</v>
      </c>
      <c r="AF349" s="443">
        <v>112</v>
      </c>
      <c r="AG349" s="443">
        <v>103300</v>
      </c>
      <c r="AH349" s="443">
        <v>62250</v>
      </c>
      <c r="AI349" s="443">
        <v>41050</v>
      </c>
      <c r="AJ349" s="483">
        <v>43030</v>
      </c>
      <c r="AK349" s="483">
        <v>0</v>
      </c>
      <c r="AL349" s="483">
        <v>0</v>
      </c>
      <c r="AM349" s="483">
        <v>46900</v>
      </c>
      <c r="AN349" s="443">
        <v>43030</v>
      </c>
      <c r="AO349" s="443">
        <v>46900</v>
      </c>
      <c r="AP349" s="443">
        <v>6968</v>
      </c>
      <c r="AQ349" s="443">
        <v>5800</v>
      </c>
      <c r="AR349" s="443">
        <v>1168</v>
      </c>
      <c r="AS349" s="483">
        <v>1443</v>
      </c>
      <c r="AT349" s="483">
        <v>0</v>
      </c>
      <c r="AU349" s="483">
        <v>0</v>
      </c>
      <c r="AV349" s="483">
        <v>706</v>
      </c>
      <c r="AW349" s="443">
        <v>1443</v>
      </c>
      <c r="AX349" s="443">
        <v>706</v>
      </c>
      <c r="AY349" s="443">
        <v>0</v>
      </c>
      <c r="AZ349" s="504">
        <v>0</v>
      </c>
      <c r="BA349" s="504">
        <v>0</v>
      </c>
      <c r="BB349" s="444">
        <v>0</v>
      </c>
      <c r="BC349" s="517">
        <v>0</v>
      </c>
      <c r="BD349" s="540">
        <v>64619</v>
      </c>
      <c r="BE349" s="651">
        <v>49990</v>
      </c>
      <c r="BF349" s="651">
        <v>5034</v>
      </c>
      <c r="BG349" s="540">
        <v>1029</v>
      </c>
    </row>
    <row r="350" spans="1:59" ht="13.5" thickTop="1" x14ac:dyDescent="0.2">
      <c r="A350" s="609" t="s">
        <v>1177</v>
      </c>
      <c r="B350" t="s">
        <v>1118</v>
      </c>
      <c r="C350" t="s">
        <v>1178</v>
      </c>
      <c r="D350" s="439">
        <v>6401</v>
      </c>
      <c r="E350" s="440">
        <v>0</v>
      </c>
      <c r="F350" s="440">
        <v>0</v>
      </c>
      <c r="G350" s="440">
        <v>0</v>
      </c>
      <c r="H350" s="440">
        <v>0</v>
      </c>
      <c r="I350" s="440">
        <v>39592</v>
      </c>
      <c r="J350" s="440">
        <v>39592</v>
      </c>
      <c r="K350" s="440">
        <v>0</v>
      </c>
      <c r="L350" s="440">
        <v>0</v>
      </c>
      <c r="M350" s="482">
        <v>0</v>
      </c>
      <c r="N350" s="482">
        <v>7378</v>
      </c>
      <c r="O350" s="440">
        <v>0</v>
      </c>
      <c r="P350" s="440">
        <v>0</v>
      </c>
      <c r="Q350" s="440">
        <v>7378</v>
      </c>
      <c r="R350" s="440">
        <v>0</v>
      </c>
      <c r="S350" s="440">
        <v>7378</v>
      </c>
      <c r="T350" s="440">
        <v>0</v>
      </c>
      <c r="U350" s="440">
        <v>1414</v>
      </c>
      <c r="V350" s="440">
        <v>777</v>
      </c>
      <c r="W350" s="440">
        <v>637</v>
      </c>
      <c r="X350" s="440">
        <v>0</v>
      </c>
      <c r="Y350" s="482">
        <v>0</v>
      </c>
      <c r="Z350" s="482">
        <v>264</v>
      </c>
      <c r="AA350" s="440">
        <v>0</v>
      </c>
      <c r="AB350" s="440">
        <v>0</v>
      </c>
      <c r="AC350" s="440">
        <v>901</v>
      </c>
      <c r="AD350" s="440">
        <v>0</v>
      </c>
      <c r="AE350" s="440">
        <v>83</v>
      </c>
      <c r="AF350" s="440">
        <v>818</v>
      </c>
      <c r="AG350" s="440">
        <v>49560</v>
      </c>
      <c r="AH350" s="440">
        <v>13850</v>
      </c>
      <c r="AI350" s="440">
        <v>35710</v>
      </c>
      <c r="AJ350" s="482">
        <v>52770</v>
      </c>
      <c r="AK350" s="482">
        <v>0</v>
      </c>
      <c r="AL350" s="482">
        <v>0</v>
      </c>
      <c r="AM350" s="482">
        <v>3560</v>
      </c>
      <c r="AN350" s="440">
        <v>52770</v>
      </c>
      <c r="AO350" s="440">
        <v>3560</v>
      </c>
      <c r="AP350" s="440">
        <v>3546</v>
      </c>
      <c r="AQ350" s="440">
        <v>835</v>
      </c>
      <c r="AR350" s="440">
        <v>2711</v>
      </c>
      <c r="AS350" s="482">
        <v>2849</v>
      </c>
      <c r="AT350" s="482">
        <v>0</v>
      </c>
      <c r="AU350" s="482">
        <v>0</v>
      </c>
      <c r="AV350" s="482">
        <v>0</v>
      </c>
      <c r="AW350" s="440">
        <v>2849</v>
      </c>
      <c r="AX350" s="440">
        <v>0</v>
      </c>
      <c r="AY350" s="440">
        <v>0</v>
      </c>
      <c r="AZ350" s="503">
        <v>0</v>
      </c>
      <c r="BA350" s="503">
        <v>0</v>
      </c>
      <c r="BB350" s="441">
        <v>0</v>
      </c>
      <c r="BC350" s="200">
        <v>0</v>
      </c>
      <c r="BD350" s="539">
        <v>37204</v>
      </c>
      <c r="BE350" s="650">
        <v>26255</v>
      </c>
      <c r="BF350" s="650">
        <v>2641</v>
      </c>
      <c r="BG350" s="539">
        <v>1029</v>
      </c>
    </row>
    <row r="351" spans="1:59" ht="13.5" thickTop="1" x14ac:dyDescent="0.2">
      <c r="A351" s="609" t="s">
        <v>1179</v>
      </c>
      <c r="B351" t="s">
        <v>1118</v>
      </c>
      <c r="C351" t="s">
        <v>1180</v>
      </c>
      <c r="D351" s="442">
        <v>6402</v>
      </c>
      <c r="E351" s="443">
        <v>0</v>
      </c>
      <c r="F351" s="443">
        <v>0</v>
      </c>
      <c r="G351" s="443">
        <v>0</v>
      </c>
      <c r="H351" s="443">
        <v>0</v>
      </c>
      <c r="I351" s="443">
        <v>77490</v>
      </c>
      <c r="J351" s="443">
        <v>77490</v>
      </c>
      <c r="K351" s="443">
        <v>0</v>
      </c>
      <c r="L351" s="443">
        <v>0</v>
      </c>
      <c r="M351" s="483">
        <v>0</v>
      </c>
      <c r="N351" s="483">
        <v>1120</v>
      </c>
      <c r="O351" s="443">
        <v>0</v>
      </c>
      <c r="P351" s="443">
        <v>0</v>
      </c>
      <c r="Q351" s="443">
        <v>1120</v>
      </c>
      <c r="R351" s="443">
        <v>0</v>
      </c>
      <c r="S351" s="443">
        <v>1120</v>
      </c>
      <c r="T351" s="443">
        <v>0</v>
      </c>
      <c r="U351" s="443">
        <v>2768</v>
      </c>
      <c r="V351" s="443">
        <v>2768</v>
      </c>
      <c r="W351" s="443">
        <v>0</v>
      </c>
      <c r="X351" s="443">
        <v>0</v>
      </c>
      <c r="Y351" s="483">
        <v>0</v>
      </c>
      <c r="Z351" s="483">
        <v>40</v>
      </c>
      <c r="AA351" s="443">
        <v>0</v>
      </c>
      <c r="AB351" s="443">
        <v>0</v>
      </c>
      <c r="AC351" s="443">
        <v>40</v>
      </c>
      <c r="AD351" s="443">
        <v>0</v>
      </c>
      <c r="AE351" s="443">
        <v>40</v>
      </c>
      <c r="AF351" s="443">
        <v>0</v>
      </c>
      <c r="AG351" s="443">
        <v>94430</v>
      </c>
      <c r="AH351" s="443">
        <v>45400</v>
      </c>
      <c r="AI351" s="443">
        <v>49030</v>
      </c>
      <c r="AJ351" s="483">
        <v>86050</v>
      </c>
      <c r="AK351" s="483">
        <v>0</v>
      </c>
      <c r="AL351" s="483">
        <v>0</v>
      </c>
      <c r="AM351" s="483">
        <v>12700</v>
      </c>
      <c r="AN351" s="443">
        <v>86050</v>
      </c>
      <c r="AO351" s="443">
        <v>12700</v>
      </c>
      <c r="AP351" s="443">
        <v>6513</v>
      </c>
      <c r="AQ351" s="443">
        <v>1128</v>
      </c>
      <c r="AR351" s="443">
        <v>5385</v>
      </c>
      <c r="AS351" s="483">
        <v>6440</v>
      </c>
      <c r="AT351" s="483">
        <v>0</v>
      </c>
      <c r="AU351" s="483">
        <v>0</v>
      </c>
      <c r="AV351" s="483">
        <v>20</v>
      </c>
      <c r="AW351" s="443">
        <v>6440</v>
      </c>
      <c r="AX351" s="443">
        <v>20</v>
      </c>
      <c r="AY351" s="443">
        <v>0</v>
      </c>
      <c r="AZ351" s="504">
        <v>0</v>
      </c>
      <c r="BA351" s="504">
        <v>0</v>
      </c>
      <c r="BB351" s="444">
        <v>0</v>
      </c>
      <c r="BC351" s="517">
        <v>0</v>
      </c>
      <c r="BD351" s="540">
        <v>60466</v>
      </c>
      <c r="BE351" s="651">
        <v>45090</v>
      </c>
      <c r="BF351" s="651">
        <v>4591</v>
      </c>
      <c r="BG351" s="540">
        <v>1029</v>
      </c>
    </row>
    <row r="352" spans="1:59" ht="13.5" thickTop="1" x14ac:dyDescent="0.2">
      <c r="A352" s="609" t="s">
        <v>1181</v>
      </c>
      <c r="B352" t="s">
        <v>1118</v>
      </c>
      <c r="C352" t="s">
        <v>1182</v>
      </c>
      <c r="D352" s="439">
        <v>6403</v>
      </c>
      <c r="E352" s="440">
        <v>4448</v>
      </c>
      <c r="F352" s="440">
        <v>0</v>
      </c>
      <c r="G352" s="440">
        <v>4448</v>
      </c>
      <c r="H352" s="440">
        <v>0</v>
      </c>
      <c r="I352" s="440">
        <v>37170</v>
      </c>
      <c r="J352" s="440">
        <v>37170</v>
      </c>
      <c r="K352" s="440">
        <v>0</v>
      </c>
      <c r="L352" s="440">
        <v>910</v>
      </c>
      <c r="M352" s="482">
        <v>0</v>
      </c>
      <c r="N352" s="482">
        <v>0</v>
      </c>
      <c r="O352" s="440">
        <v>0</v>
      </c>
      <c r="P352" s="440">
        <v>0</v>
      </c>
      <c r="Q352" s="440">
        <v>910</v>
      </c>
      <c r="R352" s="440">
        <v>910</v>
      </c>
      <c r="S352" s="440">
        <v>0</v>
      </c>
      <c r="T352" s="440">
        <v>0</v>
      </c>
      <c r="U352" s="440">
        <v>1328</v>
      </c>
      <c r="V352" s="440">
        <v>1328</v>
      </c>
      <c r="W352" s="440">
        <v>0</v>
      </c>
      <c r="X352" s="440">
        <v>32</v>
      </c>
      <c r="Y352" s="482">
        <v>0</v>
      </c>
      <c r="Z352" s="482">
        <v>0</v>
      </c>
      <c r="AA352" s="440">
        <v>0</v>
      </c>
      <c r="AB352" s="440">
        <v>0</v>
      </c>
      <c r="AC352" s="440">
        <v>32</v>
      </c>
      <c r="AD352" s="440">
        <v>32</v>
      </c>
      <c r="AE352" s="440">
        <v>0</v>
      </c>
      <c r="AF352" s="440">
        <v>0</v>
      </c>
      <c r="AG352" s="440">
        <v>49960</v>
      </c>
      <c r="AH352" s="440">
        <v>23500</v>
      </c>
      <c r="AI352" s="440">
        <v>26460</v>
      </c>
      <c r="AJ352" s="482">
        <v>48110</v>
      </c>
      <c r="AK352" s="482">
        <v>0</v>
      </c>
      <c r="AL352" s="482">
        <v>0</v>
      </c>
      <c r="AM352" s="482">
        <v>16260</v>
      </c>
      <c r="AN352" s="440">
        <v>48110</v>
      </c>
      <c r="AO352" s="440">
        <v>16260</v>
      </c>
      <c r="AP352" s="440">
        <v>3324</v>
      </c>
      <c r="AQ352" s="440">
        <v>675</v>
      </c>
      <c r="AR352" s="440">
        <v>2649</v>
      </c>
      <c r="AS352" s="482">
        <v>3342</v>
      </c>
      <c r="AT352" s="482">
        <v>0</v>
      </c>
      <c r="AU352" s="482">
        <v>0</v>
      </c>
      <c r="AV352" s="482">
        <v>644</v>
      </c>
      <c r="AW352" s="440">
        <v>3342</v>
      </c>
      <c r="AX352" s="440">
        <v>644</v>
      </c>
      <c r="AY352" s="440">
        <v>0</v>
      </c>
      <c r="AZ352" s="503">
        <v>0</v>
      </c>
      <c r="BA352" s="503">
        <v>0</v>
      </c>
      <c r="BB352" s="441">
        <v>0</v>
      </c>
      <c r="BC352" s="200">
        <v>0</v>
      </c>
      <c r="BD352" s="539">
        <v>38788</v>
      </c>
      <c r="BE352" s="650">
        <v>22210</v>
      </c>
      <c r="BF352" s="650">
        <v>2262</v>
      </c>
      <c r="BG352" s="539">
        <v>789</v>
      </c>
    </row>
    <row r="353" spans="1:59" ht="13.5" thickTop="1" x14ac:dyDescent="0.2">
      <c r="A353" s="609" t="s">
        <v>1183</v>
      </c>
      <c r="B353" t="s">
        <v>1118</v>
      </c>
      <c r="C353" t="s">
        <v>1184</v>
      </c>
      <c r="D353" s="442">
        <v>6426</v>
      </c>
      <c r="E353" s="443">
        <v>0</v>
      </c>
      <c r="F353" s="443">
        <v>0</v>
      </c>
      <c r="G353" s="443">
        <v>0</v>
      </c>
      <c r="H353" s="443">
        <v>0</v>
      </c>
      <c r="I353" s="443">
        <v>31850</v>
      </c>
      <c r="J353" s="443">
        <v>31850</v>
      </c>
      <c r="K353" s="443">
        <v>0</v>
      </c>
      <c r="L353" s="443">
        <v>1050</v>
      </c>
      <c r="M353" s="483">
        <v>0</v>
      </c>
      <c r="N353" s="483">
        <v>0</v>
      </c>
      <c r="O353" s="443">
        <v>0</v>
      </c>
      <c r="P353" s="443">
        <v>0</v>
      </c>
      <c r="Q353" s="443">
        <v>1050</v>
      </c>
      <c r="R353" s="443">
        <v>1050</v>
      </c>
      <c r="S353" s="443">
        <v>0</v>
      </c>
      <c r="T353" s="443">
        <v>0</v>
      </c>
      <c r="U353" s="443">
        <v>1138</v>
      </c>
      <c r="V353" s="443">
        <v>1138</v>
      </c>
      <c r="W353" s="443">
        <v>0</v>
      </c>
      <c r="X353" s="443">
        <v>37</v>
      </c>
      <c r="Y353" s="483">
        <v>0</v>
      </c>
      <c r="Z353" s="483">
        <v>0</v>
      </c>
      <c r="AA353" s="443">
        <v>0</v>
      </c>
      <c r="AB353" s="443">
        <v>0</v>
      </c>
      <c r="AC353" s="443">
        <v>37</v>
      </c>
      <c r="AD353" s="443">
        <v>0</v>
      </c>
      <c r="AE353" s="443">
        <v>0</v>
      </c>
      <c r="AF353" s="443">
        <v>37</v>
      </c>
      <c r="AG353" s="443">
        <v>50270</v>
      </c>
      <c r="AH353" s="443">
        <v>12400</v>
      </c>
      <c r="AI353" s="443">
        <v>37870</v>
      </c>
      <c r="AJ353" s="483">
        <v>49400</v>
      </c>
      <c r="AK353" s="483">
        <v>0</v>
      </c>
      <c r="AL353" s="483">
        <v>0</v>
      </c>
      <c r="AM353" s="483">
        <v>19480</v>
      </c>
      <c r="AN353" s="443">
        <v>49400</v>
      </c>
      <c r="AO353" s="443">
        <v>19480</v>
      </c>
      <c r="AP353" s="443">
        <v>3670</v>
      </c>
      <c r="AQ353" s="443">
        <v>325</v>
      </c>
      <c r="AR353" s="443">
        <v>3345</v>
      </c>
      <c r="AS353" s="483">
        <v>3532</v>
      </c>
      <c r="AT353" s="483">
        <v>0</v>
      </c>
      <c r="AU353" s="483">
        <v>0</v>
      </c>
      <c r="AV353" s="483">
        <v>868</v>
      </c>
      <c r="AW353" s="443">
        <v>3532</v>
      </c>
      <c r="AX353" s="443">
        <v>868</v>
      </c>
      <c r="AY353" s="443">
        <v>0</v>
      </c>
      <c r="AZ353" s="504">
        <v>0</v>
      </c>
      <c r="BA353" s="504">
        <v>0</v>
      </c>
      <c r="BB353" s="444">
        <v>0</v>
      </c>
      <c r="BC353" s="517">
        <v>0</v>
      </c>
      <c r="BD353" s="540">
        <v>36752</v>
      </c>
      <c r="BE353" s="651">
        <v>21910</v>
      </c>
      <c r="BF353" s="651">
        <v>2328</v>
      </c>
      <c r="BG353" s="540">
        <v>1029</v>
      </c>
    </row>
    <row r="354" spans="1:59" ht="13.5" thickTop="1" x14ac:dyDescent="0.2">
      <c r="A354" s="609" t="s">
        <v>1185</v>
      </c>
      <c r="B354" t="s">
        <v>1118</v>
      </c>
      <c r="C354" t="s">
        <v>1186</v>
      </c>
      <c r="D354" s="439">
        <v>6428</v>
      </c>
      <c r="E354" s="440">
        <v>0</v>
      </c>
      <c r="F354" s="440">
        <v>0</v>
      </c>
      <c r="G354" s="440">
        <v>0</v>
      </c>
      <c r="H354" s="440">
        <v>0</v>
      </c>
      <c r="I354" s="440">
        <v>101990</v>
      </c>
      <c r="J354" s="440">
        <v>101990</v>
      </c>
      <c r="K354" s="440">
        <v>0</v>
      </c>
      <c r="L354" s="440">
        <v>2800</v>
      </c>
      <c r="M354" s="482">
        <v>0</v>
      </c>
      <c r="N354" s="482">
        <v>1190</v>
      </c>
      <c r="O354" s="440">
        <v>0</v>
      </c>
      <c r="P354" s="440">
        <v>0</v>
      </c>
      <c r="Q354" s="440">
        <v>3990</v>
      </c>
      <c r="R354" s="440">
        <v>2800</v>
      </c>
      <c r="S354" s="440">
        <v>1190</v>
      </c>
      <c r="T354" s="440">
        <v>0</v>
      </c>
      <c r="U354" s="440">
        <v>3643</v>
      </c>
      <c r="V354" s="440">
        <v>3117</v>
      </c>
      <c r="W354" s="440">
        <v>526</v>
      </c>
      <c r="X354" s="440">
        <v>100</v>
      </c>
      <c r="Y354" s="482">
        <v>0</v>
      </c>
      <c r="Z354" s="482">
        <v>42</v>
      </c>
      <c r="AA354" s="440">
        <v>0</v>
      </c>
      <c r="AB354" s="440">
        <v>0</v>
      </c>
      <c r="AC354" s="440">
        <v>663</v>
      </c>
      <c r="AD354" s="440">
        <v>626</v>
      </c>
      <c r="AE354" s="440">
        <v>37</v>
      </c>
      <c r="AF354" s="440">
        <v>0</v>
      </c>
      <c r="AG354" s="440">
        <v>145880</v>
      </c>
      <c r="AH354" s="440">
        <v>47600</v>
      </c>
      <c r="AI354" s="440">
        <v>98280</v>
      </c>
      <c r="AJ354" s="482">
        <v>138740</v>
      </c>
      <c r="AK354" s="482">
        <v>0</v>
      </c>
      <c r="AL354" s="482">
        <v>0</v>
      </c>
      <c r="AM354" s="482">
        <v>27950</v>
      </c>
      <c r="AN354" s="440">
        <v>138740</v>
      </c>
      <c r="AO354" s="440">
        <v>27950</v>
      </c>
      <c r="AP354" s="440">
        <v>10319</v>
      </c>
      <c r="AQ354" s="440">
        <v>1801</v>
      </c>
      <c r="AR354" s="440">
        <v>8518</v>
      </c>
      <c r="AS354" s="482">
        <v>9726</v>
      </c>
      <c r="AT354" s="482">
        <v>0</v>
      </c>
      <c r="AU354" s="482">
        <v>0</v>
      </c>
      <c r="AV354" s="482">
        <v>551</v>
      </c>
      <c r="AW354" s="440">
        <v>9726</v>
      </c>
      <c r="AX354" s="440">
        <v>551</v>
      </c>
      <c r="AY354" s="440">
        <v>0</v>
      </c>
      <c r="AZ354" s="503">
        <v>0</v>
      </c>
      <c r="BA354" s="503">
        <v>0</v>
      </c>
      <c r="BB354" s="441">
        <v>0</v>
      </c>
      <c r="BC354" s="200">
        <v>0</v>
      </c>
      <c r="BD354" s="539">
        <v>81110</v>
      </c>
      <c r="BE354" s="650">
        <v>65585</v>
      </c>
      <c r="BF354" s="650">
        <v>6809</v>
      </c>
      <c r="BG354" s="539">
        <v>1269</v>
      </c>
    </row>
    <row r="355" spans="1:59" ht="13.5" thickTop="1" x14ac:dyDescent="0.2">
      <c r="A355" s="609" t="s">
        <v>1187</v>
      </c>
      <c r="B355" t="s">
        <v>1118</v>
      </c>
      <c r="C355" t="s">
        <v>1188</v>
      </c>
      <c r="D355" s="442">
        <v>6461</v>
      </c>
      <c r="E355" s="443">
        <v>0</v>
      </c>
      <c r="F355" s="443">
        <v>0</v>
      </c>
      <c r="G355" s="443">
        <v>0</v>
      </c>
      <c r="H355" s="443">
        <v>0</v>
      </c>
      <c r="I355" s="443">
        <v>89810</v>
      </c>
      <c r="J355" s="443">
        <v>89810</v>
      </c>
      <c r="K355" s="443">
        <v>0</v>
      </c>
      <c r="L355" s="443">
        <v>1680</v>
      </c>
      <c r="M355" s="483">
        <v>0</v>
      </c>
      <c r="N355" s="483">
        <v>0</v>
      </c>
      <c r="O355" s="443">
        <v>0</v>
      </c>
      <c r="P355" s="443">
        <v>0</v>
      </c>
      <c r="Q355" s="443">
        <v>1680</v>
      </c>
      <c r="R355" s="443">
        <v>1680</v>
      </c>
      <c r="S355" s="443">
        <v>0</v>
      </c>
      <c r="T355" s="443">
        <v>0</v>
      </c>
      <c r="U355" s="443">
        <v>3208</v>
      </c>
      <c r="V355" s="443">
        <v>3075</v>
      </c>
      <c r="W355" s="443">
        <v>133</v>
      </c>
      <c r="X355" s="443">
        <v>60</v>
      </c>
      <c r="Y355" s="483">
        <v>0</v>
      </c>
      <c r="Z355" s="483">
        <v>0</v>
      </c>
      <c r="AA355" s="443">
        <v>0</v>
      </c>
      <c r="AB355" s="443">
        <v>0</v>
      </c>
      <c r="AC355" s="443">
        <v>193</v>
      </c>
      <c r="AD355" s="443">
        <v>0</v>
      </c>
      <c r="AE355" s="443">
        <v>0</v>
      </c>
      <c r="AF355" s="443">
        <v>193</v>
      </c>
      <c r="AG355" s="443">
        <v>93460</v>
      </c>
      <c r="AH355" s="443">
        <v>42000</v>
      </c>
      <c r="AI355" s="443">
        <v>51460</v>
      </c>
      <c r="AJ355" s="483">
        <v>84160</v>
      </c>
      <c r="AK355" s="483">
        <v>0</v>
      </c>
      <c r="AL355" s="483">
        <v>0</v>
      </c>
      <c r="AM355" s="483">
        <v>26200</v>
      </c>
      <c r="AN355" s="443">
        <v>84160</v>
      </c>
      <c r="AO355" s="443">
        <v>26200</v>
      </c>
      <c r="AP355" s="443">
        <v>6433</v>
      </c>
      <c r="AQ355" s="443">
        <v>1844</v>
      </c>
      <c r="AR355" s="443">
        <v>4589</v>
      </c>
      <c r="AS355" s="483">
        <v>5667</v>
      </c>
      <c r="AT355" s="483">
        <v>0</v>
      </c>
      <c r="AU355" s="483">
        <v>0</v>
      </c>
      <c r="AV355" s="483">
        <v>779</v>
      </c>
      <c r="AW355" s="443">
        <v>5667</v>
      </c>
      <c r="AX355" s="443">
        <v>779</v>
      </c>
      <c r="AY355" s="443">
        <v>0</v>
      </c>
      <c r="AZ355" s="504">
        <v>0</v>
      </c>
      <c r="BA355" s="504">
        <v>0</v>
      </c>
      <c r="BB355" s="444">
        <v>0</v>
      </c>
      <c r="BC355" s="517">
        <v>0</v>
      </c>
      <c r="BD355" s="540">
        <v>56113</v>
      </c>
      <c r="BE355" s="651">
        <v>49130</v>
      </c>
      <c r="BF355" s="651">
        <v>4903</v>
      </c>
      <c r="BG355" s="540">
        <v>1029</v>
      </c>
    </row>
    <row r="356" spans="1:59" ht="13.5" thickTop="1" x14ac:dyDescent="0.2">
      <c r="A356" s="609" t="s">
        <v>1189</v>
      </c>
      <c r="B356" t="s">
        <v>1190</v>
      </c>
      <c r="C356">
        <v>0</v>
      </c>
      <c r="D356" s="439">
        <v>7000</v>
      </c>
      <c r="E356" s="440">
        <v>2400000</v>
      </c>
      <c r="F356" s="440">
        <v>0</v>
      </c>
      <c r="G356" s="440">
        <v>2288393</v>
      </c>
      <c r="H356" s="440">
        <v>111607</v>
      </c>
      <c r="I356" s="440">
        <v>0</v>
      </c>
      <c r="J356" s="440">
        <v>0</v>
      </c>
      <c r="K356" s="440">
        <v>0</v>
      </c>
      <c r="L356" s="440">
        <v>0</v>
      </c>
      <c r="M356" s="482">
        <v>0</v>
      </c>
      <c r="N356" s="482">
        <v>0</v>
      </c>
      <c r="O356" s="440">
        <v>0</v>
      </c>
      <c r="P356" s="440">
        <v>0</v>
      </c>
      <c r="Q356" s="440">
        <v>0</v>
      </c>
      <c r="R356" s="440">
        <v>0</v>
      </c>
      <c r="S356" s="440">
        <v>0</v>
      </c>
      <c r="T356" s="440">
        <v>0</v>
      </c>
      <c r="U356" s="440">
        <v>0</v>
      </c>
      <c r="V356" s="440">
        <v>0</v>
      </c>
      <c r="W356" s="440">
        <v>0</v>
      </c>
      <c r="X356" s="440">
        <v>0</v>
      </c>
      <c r="Y356" s="482">
        <v>0</v>
      </c>
      <c r="Z356" s="482">
        <v>0</v>
      </c>
      <c r="AA356" s="440">
        <v>0</v>
      </c>
      <c r="AB356" s="440">
        <v>0</v>
      </c>
      <c r="AC356" s="440">
        <v>0</v>
      </c>
      <c r="AD356" s="440">
        <v>0</v>
      </c>
      <c r="AE356" s="440">
        <v>0</v>
      </c>
      <c r="AF356" s="440">
        <v>0</v>
      </c>
      <c r="AG356" s="440">
        <v>0</v>
      </c>
      <c r="AH356" s="440">
        <v>0</v>
      </c>
      <c r="AI356" s="440">
        <v>0</v>
      </c>
      <c r="AJ356" s="482">
        <v>0</v>
      </c>
      <c r="AK356" s="482">
        <v>0</v>
      </c>
      <c r="AL356" s="482">
        <v>0</v>
      </c>
      <c r="AM356" s="482">
        <v>0</v>
      </c>
      <c r="AN356" s="440">
        <v>0</v>
      </c>
      <c r="AO356" s="440">
        <v>0</v>
      </c>
      <c r="AP356" s="440">
        <v>0</v>
      </c>
      <c r="AQ356" s="440">
        <v>0</v>
      </c>
      <c r="AR356" s="440">
        <v>0</v>
      </c>
      <c r="AS356" s="482">
        <v>0</v>
      </c>
      <c r="AT356" s="482">
        <v>0</v>
      </c>
      <c r="AU356" s="482">
        <v>0</v>
      </c>
      <c r="AV356" s="482">
        <v>0</v>
      </c>
      <c r="AW356" s="440">
        <v>0</v>
      </c>
      <c r="AX356" s="440">
        <v>0</v>
      </c>
      <c r="AY356" s="440">
        <v>0</v>
      </c>
      <c r="AZ356" s="503">
        <v>0</v>
      </c>
      <c r="BA356" s="503">
        <v>0</v>
      </c>
      <c r="BB356" s="441">
        <v>0</v>
      </c>
      <c r="BC356" s="200">
        <v>0</v>
      </c>
      <c r="BD356" s="539">
        <v>6041857</v>
      </c>
      <c r="BE356" s="539">
        <v>0</v>
      </c>
      <c r="BF356" s="539">
        <v>0</v>
      </c>
      <c r="BG356" s="539">
        <v>0</v>
      </c>
    </row>
    <row r="357" spans="1:59" ht="13.5" thickTop="1" x14ac:dyDescent="0.2">
      <c r="A357" s="609" t="s">
        <v>1191</v>
      </c>
      <c r="B357" t="s">
        <v>1190</v>
      </c>
      <c r="C357" t="s">
        <v>1192</v>
      </c>
      <c r="D357" s="442">
        <v>7201</v>
      </c>
      <c r="E357" s="443">
        <v>0</v>
      </c>
      <c r="F357" s="443">
        <v>0</v>
      </c>
      <c r="G357" s="443">
        <v>0</v>
      </c>
      <c r="H357" s="443">
        <v>0</v>
      </c>
      <c r="I357" s="443">
        <v>1823150</v>
      </c>
      <c r="J357" s="443">
        <v>1823150</v>
      </c>
      <c r="K357" s="443">
        <v>0</v>
      </c>
      <c r="L357" s="443">
        <v>0</v>
      </c>
      <c r="M357" s="483">
        <v>0</v>
      </c>
      <c r="N357" s="483">
        <v>15610</v>
      </c>
      <c r="O357" s="443">
        <v>0</v>
      </c>
      <c r="P357" s="443">
        <v>0</v>
      </c>
      <c r="Q357" s="443">
        <v>15610</v>
      </c>
      <c r="R357" s="443">
        <v>0</v>
      </c>
      <c r="S357" s="443">
        <v>15610</v>
      </c>
      <c r="T357" s="443">
        <v>0</v>
      </c>
      <c r="U357" s="443">
        <v>65113</v>
      </c>
      <c r="V357" s="443">
        <v>65113</v>
      </c>
      <c r="W357" s="443">
        <v>0</v>
      </c>
      <c r="X357" s="443">
        <v>0</v>
      </c>
      <c r="Y357" s="483">
        <v>0</v>
      </c>
      <c r="Z357" s="483">
        <v>557</v>
      </c>
      <c r="AA357" s="443">
        <v>0</v>
      </c>
      <c r="AB357" s="443">
        <v>0</v>
      </c>
      <c r="AC357" s="443">
        <v>547</v>
      </c>
      <c r="AD357" s="443">
        <v>0</v>
      </c>
      <c r="AE357" s="443">
        <v>400</v>
      </c>
      <c r="AF357" s="443">
        <v>147</v>
      </c>
      <c r="AG357" s="443">
        <v>1711750</v>
      </c>
      <c r="AH357" s="443">
        <v>554100</v>
      </c>
      <c r="AI357" s="443">
        <v>1157650</v>
      </c>
      <c r="AJ357" s="483">
        <v>1678820</v>
      </c>
      <c r="AK357" s="483">
        <v>0</v>
      </c>
      <c r="AL357" s="483">
        <v>0</v>
      </c>
      <c r="AM357" s="483">
        <v>467510</v>
      </c>
      <c r="AN357" s="443">
        <v>1678820</v>
      </c>
      <c r="AO357" s="443">
        <v>467510</v>
      </c>
      <c r="AP357" s="443">
        <v>139029</v>
      </c>
      <c r="AQ357" s="443">
        <v>14715</v>
      </c>
      <c r="AR357" s="443">
        <v>124314</v>
      </c>
      <c r="AS357" s="483">
        <v>121586</v>
      </c>
      <c r="AT357" s="483">
        <v>0</v>
      </c>
      <c r="AU357" s="483">
        <v>0</v>
      </c>
      <c r="AV357" s="483">
        <v>12534</v>
      </c>
      <c r="AW357" s="443">
        <v>121586</v>
      </c>
      <c r="AX357" s="443">
        <v>12534</v>
      </c>
      <c r="AY357" s="443">
        <v>0</v>
      </c>
      <c r="AZ357" s="504">
        <v>0</v>
      </c>
      <c r="BA357" s="504">
        <v>0</v>
      </c>
      <c r="BB357" s="444">
        <v>0</v>
      </c>
      <c r="BC357" s="517">
        <v>0</v>
      </c>
      <c r="BD357" s="540">
        <v>611041</v>
      </c>
      <c r="BE357" s="651">
        <v>1061420</v>
      </c>
      <c r="BF357" s="651">
        <v>107846</v>
      </c>
      <c r="BG357" s="540">
        <v>8789</v>
      </c>
    </row>
    <row r="358" spans="1:59" ht="13.5" thickTop="1" x14ac:dyDescent="0.2">
      <c r="A358" s="609" t="s">
        <v>1193</v>
      </c>
      <c r="B358" t="s">
        <v>1190</v>
      </c>
      <c r="C358" t="s">
        <v>1194</v>
      </c>
      <c r="D358" s="439">
        <v>7202</v>
      </c>
      <c r="E358" s="440">
        <v>0</v>
      </c>
      <c r="F358" s="440">
        <v>0</v>
      </c>
      <c r="G358" s="440">
        <v>0</v>
      </c>
      <c r="H358" s="440">
        <v>0</v>
      </c>
      <c r="I358" s="440">
        <v>704088</v>
      </c>
      <c r="J358" s="440">
        <v>704088</v>
      </c>
      <c r="K358" s="440">
        <v>0</v>
      </c>
      <c r="L358" s="440">
        <v>183862</v>
      </c>
      <c r="M358" s="482">
        <v>0</v>
      </c>
      <c r="N358" s="482">
        <v>0</v>
      </c>
      <c r="O358" s="440">
        <v>0</v>
      </c>
      <c r="P358" s="440">
        <v>0</v>
      </c>
      <c r="Q358" s="440">
        <v>183862</v>
      </c>
      <c r="R358" s="440">
        <v>183862</v>
      </c>
      <c r="S358" s="440">
        <v>0</v>
      </c>
      <c r="T358" s="440">
        <v>0</v>
      </c>
      <c r="U358" s="440">
        <v>25146</v>
      </c>
      <c r="V358" s="440">
        <v>12501</v>
      </c>
      <c r="W358" s="440">
        <v>12645</v>
      </c>
      <c r="X358" s="440">
        <v>6567</v>
      </c>
      <c r="Y358" s="482">
        <v>0</v>
      </c>
      <c r="Z358" s="482">
        <v>0</v>
      </c>
      <c r="AA358" s="440">
        <v>0</v>
      </c>
      <c r="AB358" s="440">
        <v>0</v>
      </c>
      <c r="AC358" s="440">
        <v>19212</v>
      </c>
      <c r="AD358" s="440">
        <v>304</v>
      </c>
      <c r="AE358" s="440">
        <v>127</v>
      </c>
      <c r="AF358" s="440">
        <v>18781</v>
      </c>
      <c r="AG358" s="440">
        <v>786000</v>
      </c>
      <c r="AH358" s="440">
        <v>415000</v>
      </c>
      <c r="AI358" s="440">
        <v>371000</v>
      </c>
      <c r="AJ358" s="482">
        <v>656930</v>
      </c>
      <c r="AK358" s="482">
        <v>0</v>
      </c>
      <c r="AL358" s="482">
        <v>0</v>
      </c>
      <c r="AM358" s="482">
        <v>296420</v>
      </c>
      <c r="AN358" s="440">
        <v>656930</v>
      </c>
      <c r="AO358" s="440">
        <v>296420</v>
      </c>
      <c r="AP358" s="440">
        <v>57965</v>
      </c>
      <c r="AQ358" s="440">
        <v>14175</v>
      </c>
      <c r="AR358" s="440">
        <v>43790</v>
      </c>
      <c r="AS358" s="482">
        <v>47726</v>
      </c>
      <c r="AT358" s="482">
        <v>0</v>
      </c>
      <c r="AU358" s="482">
        <v>0</v>
      </c>
      <c r="AV358" s="482">
        <v>14245</v>
      </c>
      <c r="AW358" s="440">
        <v>47726</v>
      </c>
      <c r="AX358" s="440">
        <v>8689</v>
      </c>
      <c r="AY358" s="440">
        <v>0</v>
      </c>
      <c r="AZ358" s="503">
        <v>0</v>
      </c>
      <c r="BA358" s="503">
        <v>0</v>
      </c>
      <c r="BB358" s="441">
        <v>0</v>
      </c>
      <c r="BC358" s="200">
        <v>0</v>
      </c>
      <c r="BD358" s="539">
        <v>335783</v>
      </c>
      <c r="BE358" s="650">
        <v>485130</v>
      </c>
      <c r="BF358" s="650">
        <v>47990</v>
      </c>
      <c r="BG358" s="539">
        <v>4629</v>
      </c>
    </row>
    <row r="359" spans="1:59" ht="13.5" thickTop="1" x14ac:dyDescent="0.2">
      <c r="A359" s="609" t="s">
        <v>1195</v>
      </c>
      <c r="B359" t="s">
        <v>1190</v>
      </c>
      <c r="C359" t="s">
        <v>1196</v>
      </c>
      <c r="D359" s="442">
        <v>7203</v>
      </c>
      <c r="E359" s="443">
        <v>100000</v>
      </c>
      <c r="F359" s="443">
        <v>0</v>
      </c>
      <c r="G359" s="443">
        <v>100000</v>
      </c>
      <c r="H359" s="443">
        <v>0</v>
      </c>
      <c r="I359" s="443">
        <v>1519336</v>
      </c>
      <c r="J359" s="443">
        <v>1519336</v>
      </c>
      <c r="K359" s="443">
        <v>0</v>
      </c>
      <c r="L359" s="443">
        <v>463064</v>
      </c>
      <c r="M359" s="483">
        <v>0</v>
      </c>
      <c r="N359" s="483">
        <v>0</v>
      </c>
      <c r="O359" s="443">
        <v>0</v>
      </c>
      <c r="P359" s="443">
        <v>0</v>
      </c>
      <c r="Q359" s="443">
        <v>463064</v>
      </c>
      <c r="R359" s="443">
        <v>463064</v>
      </c>
      <c r="S359" s="443">
        <v>0</v>
      </c>
      <c r="T359" s="443">
        <v>0</v>
      </c>
      <c r="U359" s="443">
        <v>54262</v>
      </c>
      <c r="V359" s="443">
        <v>54262</v>
      </c>
      <c r="W359" s="443">
        <v>0</v>
      </c>
      <c r="X359" s="443">
        <v>16538</v>
      </c>
      <c r="Y359" s="483">
        <v>0</v>
      </c>
      <c r="Z359" s="483">
        <v>0</v>
      </c>
      <c r="AA359" s="443">
        <v>0</v>
      </c>
      <c r="AB359" s="443">
        <v>0</v>
      </c>
      <c r="AC359" s="443">
        <v>16538</v>
      </c>
      <c r="AD359" s="443">
        <v>11226</v>
      </c>
      <c r="AE359" s="443">
        <v>380</v>
      </c>
      <c r="AF359" s="443">
        <v>4932</v>
      </c>
      <c r="AG359" s="443">
        <v>2145710</v>
      </c>
      <c r="AH359" s="443">
        <v>950000</v>
      </c>
      <c r="AI359" s="443">
        <v>1195710</v>
      </c>
      <c r="AJ359" s="483">
        <v>1816440</v>
      </c>
      <c r="AK359" s="483">
        <v>0</v>
      </c>
      <c r="AL359" s="483">
        <v>0</v>
      </c>
      <c r="AM359" s="483">
        <v>350380</v>
      </c>
      <c r="AN359" s="443">
        <v>1816440</v>
      </c>
      <c r="AO359" s="443">
        <v>350380</v>
      </c>
      <c r="AP359" s="443">
        <v>165125</v>
      </c>
      <c r="AQ359" s="443">
        <v>121100</v>
      </c>
      <c r="AR359" s="443">
        <v>44025</v>
      </c>
      <c r="AS359" s="483">
        <v>42244</v>
      </c>
      <c r="AT359" s="483">
        <v>0</v>
      </c>
      <c r="AU359" s="483">
        <v>0</v>
      </c>
      <c r="AV359" s="483">
        <v>3674</v>
      </c>
      <c r="AW359" s="443">
        <v>42244</v>
      </c>
      <c r="AX359" s="443">
        <v>3674</v>
      </c>
      <c r="AY359" s="443">
        <v>0</v>
      </c>
      <c r="AZ359" s="504">
        <v>0</v>
      </c>
      <c r="BA359" s="504">
        <v>0</v>
      </c>
      <c r="BB359" s="444">
        <v>0</v>
      </c>
      <c r="BC359" s="517">
        <v>0</v>
      </c>
      <c r="BD359" s="540">
        <v>695373</v>
      </c>
      <c r="BE359" s="651">
        <v>1190030</v>
      </c>
      <c r="BF359" s="651">
        <v>121540</v>
      </c>
      <c r="BG359" s="540">
        <v>9909</v>
      </c>
    </row>
    <row r="360" spans="1:59" ht="13.5" thickTop="1" x14ac:dyDescent="0.2">
      <c r="A360" s="609" t="s">
        <v>1197</v>
      </c>
      <c r="B360" t="s">
        <v>1190</v>
      </c>
      <c r="C360" t="s">
        <v>1198</v>
      </c>
      <c r="D360" s="439">
        <v>7204</v>
      </c>
      <c r="E360" s="440">
        <v>567512</v>
      </c>
      <c r="F360" s="440">
        <v>0</v>
      </c>
      <c r="G360" s="440">
        <v>567512</v>
      </c>
      <c r="H360" s="440">
        <v>0</v>
      </c>
      <c r="I360" s="440">
        <v>2265200</v>
      </c>
      <c r="J360" s="440">
        <v>2265200</v>
      </c>
      <c r="K360" s="440">
        <v>0</v>
      </c>
      <c r="L360" s="440">
        <v>0</v>
      </c>
      <c r="M360" s="482">
        <v>0</v>
      </c>
      <c r="N360" s="482">
        <v>99890</v>
      </c>
      <c r="O360" s="440">
        <v>0</v>
      </c>
      <c r="P360" s="440">
        <v>0</v>
      </c>
      <c r="Q360" s="440">
        <v>99890</v>
      </c>
      <c r="R360" s="440">
        <v>0</v>
      </c>
      <c r="S360" s="440">
        <v>99890</v>
      </c>
      <c r="T360" s="440">
        <v>0</v>
      </c>
      <c r="U360" s="440">
        <v>80900</v>
      </c>
      <c r="V360" s="440">
        <v>37627</v>
      </c>
      <c r="W360" s="440">
        <v>43273</v>
      </c>
      <c r="X360" s="440">
        <v>0</v>
      </c>
      <c r="Y360" s="482">
        <v>0</v>
      </c>
      <c r="Z360" s="482">
        <v>3568</v>
      </c>
      <c r="AA360" s="440">
        <v>0</v>
      </c>
      <c r="AB360" s="440">
        <v>0</v>
      </c>
      <c r="AC360" s="440">
        <v>46841</v>
      </c>
      <c r="AD360" s="440">
        <v>0</v>
      </c>
      <c r="AE360" s="440">
        <v>0</v>
      </c>
      <c r="AF360" s="440">
        <v>46841</v>
      </c>
      <c r="AG360" s="440">
        <v>2156580</v>
      </c>
      <c r="AH360" s="440">
        <v>1025000</v>
      </c>
      <c r="AI360" s="440">
        <v>1131580</v>
      </c>
      <c r="AJ360" s="482">
        <v>1823870</v>
      </c>
      <c r="AK360" s="482">
        <v>0</v>
      </c>
      <c r="AL360" s="482">
        <v>0</v>
      </c>
      <c r="AM360" s="482">
        <v>571560</v>
      </c>
      <c r="AN360" s="440">
        <v>1823870</v>
      </c>
      <c r="AO360" s="440">
        <v>571560</v>
      </c>
      <c r="AP360" s="440">
        <v>161484</v>
      </c>
      <c r="AQ360" s="440">
        <v>36124</v>
      </c>
      <c r="AR360" s="440">
        <v>125360</v>
      </c>
      <c r="AS360" s="482">
        <v>124838</v>
      </c>
      <c r="AT360" s="482">
        <v>1</v>
      </c>
      <c r="AU360" s="482">
        <v>0</v>
      </c>
      <c r="AV360" s="482">
        <v>19838</v>
      </c>
      <c r="AW360" s="440">
        <v>124839</v>
      </c>
      <c r="AX360" s="440">
        <v>19838</v>
      </c>
      <c r="AY360" s="440">
        <v>0</v>
      </c>
      <c r="AZ360" s="503">
        <v>0</v>
      </c>
      <c r="BA360" s="503">
        <v>0</v>
      </c>
      <c r="BB360" s="441">
        <v>0</v>
      </c>
      <c r="BC360" s="200">
        <v>0</v>
      </c>
      <c r="BD360" s="539">
        <v>703103</v>
      </c>
      <c r="BE360" s="650">
        <v>1316600</v>
      </c>
      <c r="BF360" s="650">
        <v>130841</v>
      </c>
      <c r="BG360" s="539">
        <v>9909</v>
      </c>
    </row>
    <row r="361" spans="1:59" ht="13.5" thickTop="1" x14ac:dyDescent="0.2">
      <c r="A361" s="609" t="s">
        <v>1199</v>
      </c>
      <c r="B361" t="s">
        <v>1190</v>
      </c>
      <c r="C361" t="s">
        <v>1200</v>
      </c>
      <c r="D361" s="442">
        <v>7205</v>
      </c>
      <c r="E361" s="443">
        <v>0</v>
      </c>
      <c r="F361" s="443">
        <v>0</v>
      </c>
      <c r="G361" s="443">
        <v>0</v>
      </c>
      <c r="H361" s="443">
        <v>0</v>
      </c>
      <c r="I361" s="443">
        <v>275968</v>
      </c>
      <c r="J361" s="443">
        <v>275968</v>
      </c>
      <c r="K361" s="443">
        <v>0</v>
      </c>
      <c r="L361" s="443">
        <v>74942</v>
      </c>
      <c r="M361" s="483">
        <v>0</v>
      </c>
      <c r="N361" s="483">
        <v>2310</v>
      </c>
      <c r="O361" s="443">
        <v>0</v>
      </c>
      <c r="P361" s="443">
        <v>0</v>
      </c>
      <c r="Q361" s="443">
        <v>77252</v>
      </c>
      <c r="R361" s="443">
        <v>74942</v>
      </c>
      <c r="S361" s="443">
        <v>2310</v>
      </c>
      <c r="T361" s="443">
        <v>0</v>
      </c>
      <c r="U361" s="443">
        <v>9856</v>
      </c>
      <c r="V361" s="443">
        <v>7762</v>
      </c>
      <c r="W361" s="443">
        <v>2094</v>
      </c>
      <c r="X361" s="443">
        <v>2677</v>
      </c>
      <c r="Y361" s="483">
        <v>0</v>
      </c>
      <c r="Z361" s="483">
        <v>82</v>
      </c>
      <c r="AA361" s="443">
        <v>0</v>
      </c>
      <c r="AB361" s="443">
        <v>0</v>
      </c>
      <c r="AC361" s="443">
        <v>4853</v>
      </c>
      <c r="AD361" s="443">
        <v>0</v>
      </c>
      <c r="AE361" s="443">
        <v>0</v>
      </c>
      <c r="AF361" s="443">
        <v>4853</v>
      </c>
      <c r="AG361" s="443">
        <v>394880</v>
      </c>
      <c r="AH361" s="443">
        <v>225000</v>
      </c>
      <c r="AI361" s="443">
        <v>169880</v>
      </c>
      <c r="AJ361" s="483">
        <v>300000</v>
      </c>
      <c r="AK361" s="483">
        <v>0</v>
      </c>
      <c r="AL361" s="483">
        <v>0</v>
      </c>
      <c r="AM361" s="483">
        <v>83760</v>
      </c>
      <c r="AN361" s="443">
        <v>300000</v>
      </c>
      <c r="AO361" s="443">
        <v>83760</v>
      </c>
      <c r="AP361" s="443">
        <v>30181</v>
      </c>
      <c r="AQ361" s="443">
        <v>6250</v>
      </c>
      <c r="AR361" s="443">
        <v>23931</v>
      </c>
      <c r="AS361" s="483">
        <v>24321</v>
      </c>
      <c r="AT361" s="483">
        <v>0</v>
      </c>
      <c r="AU361" s="483">
        <v>0</v>
      </c>
      <c r="AV361" s="483">
        <v>425</v>
      </c>
      <c r="AW361" s="443">
        <v>24321</v>
      </c>
      <c r="AX361" s="443">
        <v>425</v>
      </c>
      <c r="AY361" s="443">
        <v>0</v>
      </c>
      <c r="AZ361" s="504">
        <v>0</v>
      </c>
      <c r="BA361" s="504">
        <v>0</v>
      </c>
      <c r="BB361" s="444">
        <v>0</v>
      </c>
      <c r="BC361" s="517">
        <v>0</v>
      </c>
      <c r="BD361" s="540">
        <v>167640</v>
      </c>
      <c r="BE361" s="651">
        <v>213405</v>
      </c>
      <c r="BF361" s="651">
        <v>21846</v>
      </c>
      <c r="BG361" s="540">
        <v>2469</v>
      </c>
    </row>
    <row r="362" spans="1:59" ht="13.5" thickTop="1" x14ac:dyDescent="0.2">
      <c r="A362" s="609" t="s">
        <v>1201</v>
      </c>
      <c r="B362" t="s">
        <v>1190</v>
      </c>
      <c r="C362" t="s">
        <v>1202</v>
      </c>
      <c r="D362" s="439">
        <v>7207</v>
      </c>
      <c r="E362" s="440">
        <v>0</v>
      </c>
      <c r="F362" s="440">
        <v>0</v>
      </c>
      <c r="G362" s="440">
        <v>0</v>
      </c>
      <c r="H362" s="440">
        <v>0</v>
      </c>
      <c r="I362" s="440">
        <v>432040</v>
      </c>
      <c r="J362" s="440">
        <v>432040</v>
      </c>
      <c r="K362" s="440">
        <v>0</v>
      </c>
      <c r="L362" s="440">
        <v>0</v>
      </c>
      <c r="M362" s="482">
        <v>0</v>
      </c>
      <c r="N362" s="482">
        <v>2730</v>
      </c>
      <c r="O362" s="440">
        <v>0</v>
      </c>
      <c r="P362" s="440">
        <v>0</v>
      </c>
      <c r="Q362" s="440">
        <v>2730</v>
      </c>
      <c r="R362" s="440">
        <v>0</v>
      </c>
      <c r="S362" s="440">
        <v>2730</v>
      </c>
      <c r="T362" s="440">
        <v>0</v>
      </c>
      <c r="U362" s="440">
        <v>15430</v>
      </c>
      <c r="V362" s="440">
        <v>14935</v>
      </c>
      <c r="W362" s="440">
        <v>495</v>
      </c>
      <c r="X362" s="440">
        <v>0</v>
      </c>
      <c r="Y362" s="482">
        <v>0</v>
      </c>
      <c r="Z362" s="482">
        <v>98</v>
      </c>
      <c r="AA362" s="440">
        <v>0</v>
      </c>
      <c r="AB362" s="440">
        <v>0</v>
      </c>
      <c r="AC362" s="440">
        <v>0</v>
      </c>
      <c r="AD362" s="440">
        <v>0</v>
      </c>
      <c r="AE362" s="440">
        <v>0</v>
      </c>
      <c r="AF362" s="440">
        <v>0</v>
      </c>
      <c r="AG362" s="440">
        <v>517110</v>
      </c>
      <c r="AH362" s="440">
        <v>365000</v>
      </c>
      <c r="AI362" s="440">
        <v>152110</v>
      </c>
      <c r="AJ362" s="482">
        <v>362520</v>
      </c>
      <c r="AK362" s="482">
        <v>0</v>
      </c>
      <c r="AL362" s="482">
        <v>0</v>
      </c>
      <c r="AM362" s="482">
        <v>189260</v>
      </c>
      <c r="AN362" s="440">
        <v>362520</v>
      </c>
      <c r="AO362" s="440">
        <v>189260</v>
      </c>
      <c r="AP362" s="440">
        <v>37779</v>
      </c>
      <c r="AQ362" s="440">
        <v>8543</v>
      </c>
      <c r="AR362" s="440">
        <v>29236</v>
      </c>
      <c r="AS362" s="482">
        <v>32751</v>
      </c>
      <c r="AT362" s="482">
        <v>0</v>
      </c>
      <c r="AU362" s="482">
        <v>0</v>
      </c>
      <c r="AV362" s="482">
        <v>6291</v>
      </c>
      <c r="AW362" s="440">
        <v>32751</v>
      </c>
      <c r="AX362" s="440">
        <v>0</v>
      </c>
      <c r="AY362" s="440">
        <v>0</v>
      </c>
      <c r="AZ362" s="503">
        <v>0</v>
      </c>
      <c r="BA362" s="503">
        <v>0</v>
      </c>
      <c r="BB362" s="441">
        <v>0</v>
      </c>
      <c r="BC362" s="200">
        <v>0</v>
      </c>
      <c r="BD362" s="539">
        <v>221438</v>
      </c>
      <c r="BE362" s="650">
        <v>265280</v>
      </c>
      <c r="BF362" s="650">
        <v>27096</v>
      </c>
      <c r="BG362" s="539">
        <v>2949</v>
      </c>
    </row>
    <row r="363" spans="1:59" ht="13.5" thickTop="1" x14ac:dyDescent="0.2">
      <c r="A363" s="609" t="s">
        <v>1203</v>
      </c>
      <c r="B363" t="s">
        <v>1190</v>
      </c>
      <c r="C363" t="s">
        <v>1204</v>
      </c>
      <c r="D363" s="442">
        <v>7208</v>
      </c>
      <c r="E363" s="443">
        <v>0</v>
      </c>
      <c r="F363" s="443">
        <v>0</v>
      </c>
      <c r="G363" s="443">
        <v>0</v>
      </c>
      <c r="H363" s="443">
        <v>0</v>
      </c>
      <c r="I363" s="443">
        <v>334250</v>
      </c>
      <c r="J363" s="443">
        <v>334250</v>
      </c>
      <c r="K363" s="443">
        <v>0</v>
      </c>
      <c r="L363" s="443">
        <v>0</v>
      </c>
      <c r="M363" s="483">
        <v>0</v>
      </c>
      <c r="N363" s="483">
        <v>10150</v>
      </c>
      <c r="O363" s="443">
        <v>0</v>
      </c>
      <c r="P363" s="443">
        <v>0</v>
      </c>
      <c r="Q363" s="443">
        <v>10150</v>
      </c>
      <c r="R363" s="443">
        <v>0</v>
      </c>
      <c r="S363" s="443">
        <v>10150</v>
      </c>
      <c r="T363" s="443">
        <v>0</v>
      </c>
      <c r="U363" s="443">
        <v>11938</v>
      </c>
      <c r="V363" s="443">
        <v>9550</v>
      </c>
      <c r="W363" s="443">
        <v>2388</v>
      </c>
      <c r="X363" s="443">
        <v>0</v>
      </c>
      <c r="Y363" s="483">
        <v>0</v>
      </c>
      <c r="Z363" s="483">
        <v>362</v>
      </c>
      <c r="AA363" s="443">
        <v>0</v>
      </c>
      <c r="AB363" s="443">
        <v>0</v>
      </c>
      <c r="AC363" s="443">
        <v>0</v>
      </c>
      <c r="AD363" s="443">
        <v>0</v>
      </c>
      <c r="AE363" s="443">
        <v>0</v>
      </c>
      <c r="AF363" s="443">
        <v>0</v>
      </c>
      <c r="AG363" s="443">
        <v>307220</v>
      </c>
      <c r="AH363" s="443">
        <v>161500</v>
      </c>
      <c r="AI363" s="443">
        <v>145720</v>
      </c>
      <c r="AJ363" s="483">
        <v>283700</v>
      </c>
      <c r="AK363" s="483">
        <v>0</v>
      </c>
      <c r="AL363" s="483">
        <v>0</v>
      </c>
      <c r="AM363" s="483">
        <v>93720</v>
      </c>
      <c r="AN363" s="443">
        <v>268170</v>
      </c>
      <c r="AO363" s="443">
        <v>109250</v>
      </c>
      <c r="AP363" s="443">
        <v>22120</v>
      </c>
      <c r="AQ363" s="443">
        <v>3341</v>
      </c>
      <c r="AR363" s="443">
        <v>18779</v>
      </c>
      <c r="AS363" s="483">
        <v>22844</v>
      </c>
      <c r="AT363" s="483">
        <v>0</v>
      </c>
      <c r="AU363" s="483">
        <v>0</v>
      </c>
      <c r="AV363" s="483">
        <v>4521</v>
      </c>
      <c r="AW363" s="443">
        <v>22844</v>
      </c>
      <c r="AX363" s="443">
        <v>3539</v>
      </c>
      <c r="AY363" s="443">
        <v>0</v>
      </c>
      <c r="AZ363" s="504">
        <v>0</v>
      </c>
      <c r="BA363" s="504">
        <v>0</v>
      </c>
      <c r="BB363" s="444">
        <v>0</v>
      </c>
      <c r="BC363" s="517">
        <v>0</v>
      </c>
      <c r="BD363" s="540">
        <v>166496</v>
      </c>
      <c r="BE363" s="651">
        <v>185305</v>
      </c>
      <c r="BF363" s="651">
        <v>18242</v>
      </c>
      <c r="BG363" s="540">
        <v>2469</v>
      </c>
    </row>
    <row r="364" spans="1:59" ht="13.5" thickTop="1" x14ac:dyDescent="0.2">
      <c r="A364" s="609" t="s">
        <v>1205</v>
      </c>
      <c r="B364" t="s">
        <v>1190</v>
      </c>
      <c r="C364" t="s">
        <v>1206</v>
      </c>
      <c r="D364" s="439">
        <v>7209</v>
      </c>
      <c r="E364" s="440">
        <v>0</v>
      </c>
      <c r="F364" s="440">
        <v>0</v>
      </c>
      <c r="G364" s="440">
        <v>0</v>
      </c>
      <c r="H364" s="440">
        <v>0</v>
      </c>
      <c r="I364" s="440">
        <v>220920</v>
      </c>
      <c r="J364" s="440">
        <v>220920</v>
      </c>
      <c r="K364" s="440">
        <v>0</v>
      </c>
      <c r="L364" s="440">
        <v>9310</v>
      </c>
      <c r="M364" s="482">
        <v>0</v>
      </c>
      <c r="N364" s="482">
        <v>1750</v>
      </c>
      <c r="O364" s="440">
        <v>0</v>
      </c>
      <c r="P364" s="440">
        <v>0</v>
      </c>
      <c r="Q364" s="440">
        <v>11060</v>
      </c>
      <c r="R364" s="440">
        <v>9310</v>
      </c>
      <c r="S364" s="440">
        <v>1750</v>
      </c>
      <c r="T364" s="440">
        <v>0</v>
      </c>
      <c r="U364" s="440">
        <v>7890</v>
      </c>
      <c r="V364" s="440">
        <v>3900</v>
      </c>
      <c r="W364" s="440">
        <v>3990</v>
      </c>
      <c r="X364" s="440">
        <v>333</v>
      </c>
      <c r="Y364" s="482">
        <v>0</v>
      </c>
      <c r="Z364" s="482">
        <v>62</v>
      </c>
      <c r="AA364" s="440">
        <v>0</v>
      </c>
      <c r="AB364" s="440">
        <v>0</v>
      </c>
      <c r="AC364" s="440">
        <v>1727</v>
      </c>
      <c r="AD364" s="440">
        <v>1340</v>
      </c>
      <c r="AE364" s="440">
        <v>0</v>
      </c>
      <c r="AF364" s="440">
        <v>387</v>
      </c>
      <c r="AG364" s="440">
        <v>227030</v>
      </c>
      <c r="AH364" s="440">
        <v>120000</v>
      </c>
      <c r="AI364" s="440">
        <v>107030</v>
      </c>
      <c r="AJ364" s="482">
        <v>181140</v>
      </c>
      <c r="AK364" s="482">
        <v>0</v>
      </c>
      <c r="AL364" s="482">
        <v>0</v>
      </c>
      <c r="AM364" s="482">
        <v>83040</v>
      </c>
      <c r="AN364" s="440">
        <v>181140</v>
      </c>
      <c r="AO364" s="440">
        <v>83040</v>
      </c>
      <c r="AP364" s="440">
        <v>17008</v>
      </c>
      <c r="AQ364" s="440">
        <v>4741</v>
      </c>
      <c r="AR364" s="440">
        <v>12267</v>
      </c>
      <c r="AS364" s="482">
        <v>12350</v>
      </c>
      <c r="AT364" s="482">
        <v>0</v>
      </c>
      <c r="AU364" s="482">
        <v>0</v>
      </c>
      <c r="AV364" s="482">
        <v>3439</v>
      </c>
      <c r="AW364" s="440">
        <v>12350</v>
      </c>
      <c r="AX364" s="440">
        <v>3439</v>
      </c>
      <c r="AY364" s="440">
        <v>0</v>
      </c>
      <c r="AZ364" s="503">
        <v>0</v>
      </c>
      <c r="BA364" s="503">
        <v>0</v>
      </c>
      <c r="BB364" s="441">
        <v>0</v>
      </c>
      <c r="BC364" s="200">
        <v>0</v>
      </c>
      <c r="BD364" s="539">
        <v>103154</v>
      </c>
      <c r="BE364" s="650">
        <v>131390</v>
      </c>
      <c r="BF364" s="650">
        <v>13141</v>
      </c>
      <c r="BG364" s="539">
        <v>1989</v>
      </c>
    </row>
    <row r="365" spans="1:59" ht="13.5" thickTop="1" x14ac:dyDescent="0.2">
      <c r="A365" s="609" t="s">
        <v>1207</v>
      </c>
      <c r="B365" t="s">
        <v>1190</v>
      </c>
      <c r="C365" t="s">
        <v>1208</v>
      </c>
      <c r="D365" s="442">
        <v>7210</v>
      </c>
      <c r="E365" s="443">
        <v>200</v>
      </c>
      <c r="F365" s="443">
        <v>0</v>
      </c>
      <c r="G365" s="443">
        <v>0</v>
      </c>
      <c r="H365" s="443">
        <v>0</v>
      </c>
      <c r="I365" s="443">
        <v>291270</v>
      </c>
      <c r="J365" s="443">
        <v>291270</v>
      </c>
      <c r="K365" s="443">
        <v>0</v>
      </c>
      <c r="L365" s="443">
        <v>5110</v>
      </c>
      <c r="M365" s="483">
        <v>0</v>
      </c>
      <c r="N365" s="483">
        <v>0</v>
      </c>
      <c r="O365" s="443">
        <v>0</v>
      </c>
      <c r="P365" s="443">
        <v>0</v>
      </c>
      <c r="Q365" s="443">
        <v>5110</v>
      </c>
      <c r="R365" s="443">
        <v>5110</v>
      </c>
      <c r="S365" s="443">
        <v>0</v>
      </c>
      <c r="T365" s="443">
        <v>0</v>
      </c>
      <c r="U365" s="443">
        <v>10403</v>
      </c>
      <c r="V365" s="443">
        <v>900</v>
      </c>
      <c r="W365" s="443">
        <v>9503</v>
      </c>
      <c r="X365" s="443">
        <v>182</v>
      </c>
      <c r="Y365" s="483">
        <v>0</v>
      </c>
      <c r="Z365" s="483">
        <v>0</v>
      </c>
      <c r="AA365" s="443">
        <v>0</v>
      </c>
      <c r="AB365" s="443">
        <v>0</v>
      </c>
      <c r="AC365" s="443">
        <v>456</v>
      </c>
      <c r="AD365" s="443">
        <v>0</v>
      </c>
      <c r="AE365" s="443">
        <v>0</v>
      </c>
      <c r="AF365" s="443">
        <v>456</v>
      </c>
      <c r="AG365" s="443">
        <v>364480</v>
      </c>
      <c r="AH365" s="443">
        <v>147350</v>
      </c>
      <c r="AI365" s="443">
        <v>217130</v>
      </c>
      <c r="AJ365" s="483">
        <v>352970</v>
      </c>
      <c r="AK365" s="483">
        <v>0</v>
      </c>
      <c r="AL365" s="483">
        <v>0</v>
      </c>
      <c r="AM365" s="483">
        <v>133970</v>
      </c>
      <c r="AN365" s="443">
        <v>352970</v>
      </c>
      <c r="AO365" s="443">
        <v>133970</v>
      </c>
      <c r="AP365" s="443">
        <v>26681</v>
      </c>
      <c r="AQ365" s="443">
        <v>650</v>
      </c>
      <c r="AR365" s="443">
        <v>26031</v>
      </c>
      <c r="AS365" s="483">
        <v>28664</v>
      </c>
      <c r="AT365" s="483">
        <v>0</v>
      </c>
      <c r="AU365" s="483">
        <v>0</v>
      </c>
      <c r="AV365" s="483">
        <v>5571</v>
      </c>
      <c r="AW365" s="443">
        <v>28664</v>
      </c>
      <c r="AX365" s="443">
        <v>110</v>
      </c>
      <c r="AY365" s="443">
        <v>0</v>
      </c>
      <c r="AZ365" s="504">
        <v>0</v>
      </c>
      <c r="BA365" s="504">
        <v>0</v>
      </c>
      <c r="BB365" s="444">
        <v>0</v>
      </c>
      <c r="BC365" s="517">
        <v>0</v>
      </c>
      <c r="BD365" s="540">
        <v>176971</v>
      </c>
      <c r="BE365" s="651">
        <v>181045</v>
      </c>
      <c r="BF365" s="651">
        <v>18601</v>
      </c>
      <c r="BG365" s="540">
        <v>2229</v>
      </c>
    </row>
    <row r="366" spans="1:59" ht="13.5" thickTop="1" x14ac:dyDescent="0.2">
      <c r="A366" s="609" t="s">
        <v>1209</v>
      </c>
      <c r="B366" t="s">
        <v>1190</v>
      </c>
      <c r="C366" t="s">
        <v>1210</v>
      </c>
      <c r="D366" s="439">
        <v>7211</v>
      </c>
      <c r="E366" s="440">
        <v>0</v>
      </c>
      <c r="F366" s="440">
        <v>0</v>
      </c>
      <c r="G366" s="440">
        <v>0</v>
      </c>
      <c r="H366" s="440">
        <v>0</v>
      </c>
      <c r="I366" s="440">
        <v>204330</v>
      </c>
      <c r="J366" s="440">
        <v>204330</v>
      </c>
      <c r="K366" s="440">
        <v>0</v>
      </c>
      <c r="L366" s="440">
        <v>0</v>
      </c>
      <c r="M366" s="482">
        <v>0</v>
      </c>
      <c r="N366" s="482">
        <v>280</v>
      </c>
      <c r="O366" s="440">
        <v>560</v>
      </c>
      <c r="P366" s="440">
        <v>0</v>
      </c>
      <c r="Q366" s="440">
        <v>840</v>
      </c>
      <c r="R366" s="440">
        <v>0</v>
      </c>
      <c r="S366" s="440">
        <v>280</v>
      </c>
      <c r="T366" s="440">
        <v>560</v>
      </c>
      <c r="U366" s="440">
        <v>7298</v>
      </c>
      <c r="V366" s="440">
        <v>6664</v>
      </c>
      <c r="W366" s="440">
        <v>634</v>
      </c>
      <c r="X366" s="440">
        <v>0</v>
      </c>
      <c r="Y366" s="482">
        <v>0</v>
      </c>
      <c r="Z366" s="482">
        <v>10</v>
      </c>
      <c r="AA366" s="440">
        <v>20</v>
      </c>
      <c r="AB366" s="440">
        <v>0</v>
      </c>
      <c r="AC366" s="440">
        <v>0</v>
      </c>
      <c r="AD366" s="440">
        <v>0</v>
      </c>
      <c r="AE366" s="440">
        <v>0</v>
      </c>
      <c r="AF366" s="440">
        <v>0</v>
      </c>
      <c r="AG366" s="440">
        <v>238290</v>
      </c>
      <c r="AH366" s="440">
        <v>109000</v>
      </c>
      <c r="AI366" s="440">
        <v>129290</v>
      </c>
      <c r="AJ366" s="482">
        <v>153530</v>
      </c>
      <c r="AK366" s="482">
        <v>0</v>
      </c>
      <c r="AL366" s="482">
        <v>0</v>
      </c>
      <c r="AM366" s="482">
        <v>147280</v>
      </c>
      <c r="AN366" s="440">
        <v>153530</v>
      </c>
      <c r="AO366" s="440">
        <v>147280</v>
      </c>
      <c r="AP366" s="440">
        <v>16576</v>
      </c>
      <c r="AQ366" s="440">
        <v>5794</v>
      </c>
      <c r="AR366" s="440">
        <v>10782</v>
      </c>
      <c r="AS366" s="482">
        <v>11062</v>
      </c>
      <c r="AT366" s="482">
        <v>0</v>
      </c>
      <c r="AU366" s="482">
        <v>0</v>
      </c>
      <c r="AV366" s="482">
        <v>4525</v>
      </c>
      <c r="AW366" s="440">
        <v>11062</v>
      </c>
      <c r="AX366" s="440">
        <v>0</v>
      </c>
      <c r="AY366" s="440">
        <v>0</v>
      </c>
      <c r="AZ366" s="503">
        <v>0</v>
      </c>
      <c r="BA366" s="503">
        <v>0</v>
      </c>
      <c r="BB366" s="441">
        <v>0</v>
      </c>
      <c r="BC366" s="200">
        <v>0</v>
      </c>
      <c r="BD366" s="539">
        <v>130510</v>
      </c>
      <c r="BE366" s="650">
        <v>119000</v>
      </c>
      <c r="BF366" s="650">
        <v>12005</v>
      </c>
      <c r="BG366" s="539">
        <v>1989</v>
      </c>
    </row>
    <row r="367" spans="1:59" ht="13.5" thickTop="1" x14ac:dyDescent="0.2">
      <c r="A367" s="609" t="s">
        <v>1211</v>
      </c>
      <c r="B367" t="s">
        <v>1190</v>
      </c>
      <c r="C367" t="s">
        <v>1212</v>
      </c>
      <c r="D367" s="442">
        <v>7212</v>
      </c>
      <c r="E367" s="443">
        <v>0</v>
      </c>
      <c r="F367" s="443">
        <v>0</v>
      </c>
      <c r="G367" s="443">
        <v>0</v>
      </c>
      <c r="H367" s="443">
        <v>0</v>
      </c>
      <c r="I367" s="443">
        <v>327110</v>
      </c>
      <c r="J367" s="443">
        <v>327110</v>
      </c>
      <c r="K367" s="443">
        <v>0</v>
      </c>
      <c r="L367" s="443">
        <v>14840</v>
      </c>
      <c r="M367" s="483">
        <v>0</v>
      </c>
      <c r="N367" s="483">
        <v>0</v>
      </c>
      <c r="O367" s="443">
        <v>0</v>
      </c>
      <c r="P367" s="443">
        <v>0</v>
      </c>
      <c r="Q367" s="443">
        <v>14840</v>
      </c>
      <c r="R367" s="443">
        <v>14840</v>
      </c>
      <c r="S367" s="443">
        <v>0</v>
      </c>
      <c r="T367" s="443">
        <v>0</v>
      </c>
      <c r="U367" s="443">
        <v>11683</v>
      </c>
      <c r="V367" s="443">
        <v>4705</v>
      </c>
      <c r="W367" s="443">
        <v>6978</v>
      </c>
      <c r="X367" s="443">
        <v>530</v>
      </c>
      <c r="Y367" s="483">
        <v>0</v>
      </c>
      <c r="Z367" s="483">
        <v>0</v>
      </c>
      <c r="AA367" s="443">
        <v>0</v>
      </c>
      <c r="AB367" s="443">
        <v>0</v>
      </c>
      <c r="AC367" s="443">
        <v>0</v>
      </c>
      <c r="AD367" s="443">
        <v>0</v>
      </c>
      <c r="AE367" s="443">
        <v>0</v>
      </c>
      <c r="AF367" s="443">
        <v>0</v>
      </c>
      <c r="AG367" s="443">
        <v>364610</v>
      </c>
      <c r="AH367" s="443">
        <v>150000</v>
      </c>
      <c r="AI367" s="443">
        <v>214610</v>
      </c>
      <c r="AJ367" s="483">
        <v>328450</v>
      </c>
      <c r="AK367" s="483">
        <v>0</v>
      </c>
      <c r="AL367" s="483">
        <v>0</v>
      </c>
      <c r="AM367" s="483">
        <v>140830</v>
      </c>
      <c r="AN367" s="443">
        <v>328450</v>
      </c>
      <c r="AO367" s="443">
        <v>140830</v>
      </c>
      <c r="AP367" s="443">
        <v>28694</v>
      </c>
      <c r="AQ367" s="443">
        <v>2728</v>
      </c>
      <c r="AR367" s="443">
        <v>25966</v>
      </c>
      <c r="AS367" s="483">
        <v>26053</v>
      </c>
      <c r="AT367" s="483">
        <v>0</v>
      </c>
      <c r="AU367" s="483">
        <v>0</v>
      </c>
      <c r="AV367" s="483">
        <v>5566</v>
      </c>
      <c r="AW367" s="443">
        <v>11788</v>
      </c>
      <c r="AX367" s="443">
        <v>0</v>
      </c>
      <c r="AY367" s="443">
        <v>0</v>
      </c>
      <c r="AZ367" s="504">
        <v>0</v>
      </c>
      <c r="BA367" s="504">
        <v>0</v>
      </c>
      <c r="BB367" s="444">
        <v>0</v>
      </c>
      <c r="BC367" s="517">
        <v>0</v>
      </c>
      <c r="BD367" s="540">
        <v>159907</v>
      </c>
      <c r="BE367" s="651">
        <v>205165</v>
      </c>
      <c r="BF367" s="651">
        <v>20961</v>
      </c>
      <c r="BG367" s="540">
        <v>2469</v>
      </c>
    </row>
    <row r="368" spans="1:59" ht="13.5" thickTop="1" x14ac:dyDescent="0.2">
      <c r="A368" s="609" t="s">
        <v>1213</v>
      </c>
      <c r="B368" t="s">
        <v>1190</v>
      </c>
      <c r="C368" t="s">
        <v>548</v>
      </c>
      <c r="D368" s="439">
        <v>7213</v>
      </c>
      <c r="E368" s="440">
        <v>0</v>
      </c>
      <c r="F368" s="440">
        <v>0</v>
      </c>
      <c r="G368" s="440">
        <v>0</v>
      </c>
      <c r="H368" s="440">
        <v>0</v>
      </c>
      <c r="I368" s="440">
        <v>284648</v>
      </c>
      <c r="J368" s="440">
        <v>284648</v>
      </c>
      <c r="K368" s="440">
        <v>0</v>
      </c>
      <c r="L368" s="440">
        <v>63952</v>
      </c>
      <c r="M368" s="482">
        <v>0</v>
      </c>
      <c r="N368" s="482">
        <v>18060</v>
      </c>
      <c r="O368" s="440">
        <v>0</v>
      </c>
      <c r="P368" s="440">
        <v>0</v>
      </c>
      <c r="Q368" s="440">
        <v>82012</v>
      </c>
      <c r="R368" s="440">
        <v>63952</v>
      </c>
      <c r="S368" s="440">
        <v>18060</v>
      </c>
      <c r="T368" s="440">
        <v>0</v>
      </c>
      <c r="U368" s="440">
        <v>10166</v>
      </c>
      <c r="V368" s="440">
        <v>5743</v>
      </c>
      <c r="W368" s="440">
        <v>4423</v>
      </c>
      <c r="X368" s="440">
        <v>2284</v>
      </c>
      <c r="Y368" s="482">
        <v>0</v>
      </c>
      <c r="Z368" s="482">
        <v>645</v>
      </c>
      <c r="AA368" s="440">
        <v>0</v>
      </c>
      <c r="AB368" s="440">
        <v>0</v>
      </c>
      <c r="AC368" s="440">
        <v>4801</v>
      </c>
      <c r="AD368" s="440">
        <v>4156</v>
      </c>
      <c r="AE368" s="440">
        <v>645</v>
      </c>
      <c r="AF368" s="440">
        <v>0</v>
      </c>
      <c r="AG368" s="440">
        <v>406520</v>
      </c>
      <c r="AH368" s="440">
        <v>406520</v>
      </c>
      <c r="AI368" s="440">
        <v>0</v>
      </c>
      <c r="AJ368" s="482">
        <v>151380</v>
      </c>
      <c r="AK368" s="482">
        <v>0</v>
      </c>
      <c r="AL368" s="482">
        <v>0</v>
      </c>
      <c r="AM368" s="482">
        <v>154320</v>
      </c>
      <c r="AN368" s="440">
        <v>151380</v>
      </c>
      <c r="AO368" s="440">
        <v>154320</v>
      </c>
      <c r="AP368" s="440">
        <v>29217</v>
      </c>
      <c r="AQ368" s="440">
        <v>26603</v>
      </c>
      <c r="AR368" s="440">
        <v>2614</v>
      </c>
      <c r="AS368" s="482">
        <v>5604</v>
      </c>
      <c r="AT368" s="482">
        <v>0</v>
      </c>
      <c r="AU368" s="482">
        <v>0</v>
      </c>
      <c r="AV368" s="482">
        <v>6316</v>
      </c>
      <c r="AW368" s="440">
        <v>5604</v>
      </c>
      <c r="AX368" s="440">
        <v>6316</v>
      </c>
      <c r="AY368" s="440">
        <v>0</v>
      </c>
      <c r="AZ368" s="503">
        <v>0</v>
      </c>
      <c r="BA368" s="503">
        <v>0</v>
      </c>
      <c r="BB368" s="441">
        <v>0</v>
      </c>
      <c r="BC368" s="200">
        <v>0</v>
      </c>
      <c r="BD368" s="539">
        <v>190800</v>
      </c>
      <c r="BE368" s="650">
        <v>212930</v>
      </c>
      <c r="BF368" s="650">
        <v>21532</v>
      </c>
      <c r="BG368" s="539">
        <v>2469</v>
      </c>
    </row>
    <row r="369" spans="1:59" ht="13.5" thickTop="1" x14ac:dyDescent="0.2">
      <c r="A369" s="609" t="s">
        <v>1214</v>
      </c>
      <c r="B369" t="s">
        <v>1190</v>
      </c>
      <c r="C369" t="s">
        <v>1215</v>
      </c>
      <c r="D369" s="442">
        <v>7214</v>
      </c>
      <c r="E369" s="443">
        <v>0</v>
      </c>
      <c r="F369" s="443">
        <v>0</v>
      </c>
      <c r="G369" s="443">
        <v>0</v>
      </c>
      <c r="H369" s="443">
        <v>0</v>
      </c>
      <c r="I369" s="443">
        <v>136990</v>
      </c>
      <c r="J369" s="443">
        <v>136990</v>
      </c>
      <c r="K369" s="443">
        <v>0</v>
      </c>
      <c r="L369" s="443">
        <v>6580</v>
      </c>
      <c r="M369" s="483">
        <v>0</v>
      </c>
      <c r="N369" s="483">
        <v>0</v>
      </c>
      <c r="O369" s="443">
        <v>0</v>
      </c>
      <c r="P369" s="443">
        <v>0</v>
      </c>
      <c r="Q369" s="443">
        <v>6580</v>
      </c>
      <c r="R369" s="443">
        <v>6580</v>
      </c>
      <c r="S369" s="443">
        <v>0</v>
      </c>
      <c r="T369" s="443">
        <v>0</v>
      </c>
      <c r="U369" s="443">
        <v>4893</v>
      </c>
      <c r="V369" s="443">
        <v>4893</v>
      </c>
      <c r="W369" s="443">
        <v>0</v>
      </c>
      <c r="X369" s="443">
        <v>235</v>
      </c>
      <c r="Y369" s="483">
        <v>0</v>
      </c>
      <c r="Z369" s="483">
        <v>0</v>
      </c>
      <c r="AA369" s="443">
        <v>0</v>
      </c>
      <c r="AB369" s="443">
        <v>0</v>
      </c>
      <c r="AC369" s="443">
        <v>235</v>
      </c>
      <c r="AD369" s="443">
        <v>0</v>
      </c>
      <c r="AE369" s="443">
        <v>0</v>
      </c>
      <c r="AF369" s="443">
        <v>235</v>
      </c>
      <c r="AG369" s="443">
        <v>203620</v>
      </c>
      <c r="AH369" s="443">
        <v>107500</v>
      </c>
      <c r="AI369" s="443">
        <v>96120</v>
      </c>
      <c r="AJ369" s="483">
        <v>162180</v>
      </c>
      <c r="AK369" s="483">
        <v>0</v>
      </c>
      <c r="AL369" s="483">
        <v>0</v>
      </c>
      <c r="AM369" s="483">
        <v>83040</v>
      </c>
      <c r="AN369" s="443">
        <v>162180</v>
      </c>
      <c r="AO369" s="443">
        <v>83040</v>
      </c>
      <c r="AP369" s="443">
        <v>15329</v>
      </c>
      <c r="AQ369" s="443">
        <v>3000</v>
      </c>
      <c r="AR369" s="443">
        <v>12329</v>
      </c>
      <c r="AS369" s="483">
        <v>13102</v>
      </c>
      <c r="AT369" s="483">
        <v>0</v>
      </c>
      <c r="AU369" s="483">
        <v>0</v>
      </c>
      <c r="AV369" s="483">
        <v>3842</v>
      </c>
      <c r="AW369" s="443">
        <v>13102</v>
      </c>
      <c r="AX369" s="443">
        <v>1908</v>
      </c>
      <c r="AY369" s="443">
        <v>0</v>
      </c>
      <c r="AZ369" s="504">
        <v>0</v>
      </c>
      <c r="BA369" s="504">
        <v>0</v>
      </c>
      <c r="BB369" s="444">
        <v>0</v>
      </c>
      <c r="BC369" s="517">
        <v>0</v>
      </c>
      <c r="BD369" s="540">
        <v>78471</v>
      </c>
      <c r="BE369" s="651">
        <v>94855</v>
      </c>
      <c r="BF369" s="651">
        <v>10004</v>
      </c>
      <c r="BG369" s="540">
        <v>1749</v>
      </c>
    </row>
    <row r="370" spans="1:59" ht="13.5" thickTop="1" x14ac:dyDescent="0.2">
      <c r="A370" s="609" t="s">
        <v>1216</v>
      </c>
      <c r="B370" t="s">
        <v>1190</v>
      </c>
      <c r="C370" t="s">
        <v>1217</v>
      </c>
      <c r="D370" s="439">
        <v>7301</v>
      </c>
      <c r="E370" s="440">
        <v>0</v>
      </c>
      <c r="F370" s="440">
        <v>0</v>
      </c>
      <c r="G370" s="440">
        <v>0</v>
      </c>
      <c r="H370" s="440">
        <v>0</v>
      </c>
      <c r="I370" s="440">
        <v>69790</v>
      </c>
      <c r="J370" s="440">
        <v>69790</v>
      </c>
      <c r="K370" s="440">
        <v>0</v>
      </c>
      <c r="L370" s="440">
        <v>3080</v>
      </c>
      <c r="M370" s="482">
        <v>0</v>
      </c>
      <c r="N370" s="482">
        <v>0</v>
      </c>
      <c r="O370" s="440">
        <v>0</v>
      </c>
      <c r="P370" s="440">
        <v>0</v>
      </c>
      <c r="Q370" s="440">
        <v>3080</v>
      </c>
      <c r="R370" s="440">
        <v>3080</v>
      </c>
      <c r="S370" s="440">
        <v>0</v>
      </c>
      <c r="T370" s="440">
        <v>0</v>
      </c>
      <c r="U370" s="440">
        <v>2493</v>
      </c>
      <c r="V370" s="440">
        <v>2312</v>
      </c>
      <c r="W370" s="440">
        <v>181</v>
      </c>
      <c r="X370" s="440">
        <v>110</v>
      </c>
      <c r="Y370" s="482">
        <v>0</v>
      </c>
      <c r="Z370" s="482">
        <v>0</v>
      </c>
      <c r="AA370" s="440">
        <v>0</v>
      </c>
      <c r="AB370" s="440">
        <v>0</v>
      </c>
      <c r="AC370" s="440">
        <v>0</v>
      </c>
      <c r="AD370" s="440">
        <v>0</v>
      </c>
      <c r="AE370" s="440">
        <v>0</v>
      </c>
      <c r="AF370" s="440">
        <v>0</v>
      </c>
      <c r="AG370" s="440">
        <v>81550</v>
      </c>
      <c r="AH370" s="440">
        <v>39250</v>
      </c>
      <c r="AI370" s="440">
        <v>42300</v>
      </c>
      <c r="AJ370" s="482">
        <v>72920</v>
      </c>
      <c r="AK370" s="482">
        <v>0</v>
      </c>
      <c r="AL370" s="482">
        <v>0</v>
      </c>
      <c r="AM370" s="482">
        <v>19860</v>
      </c>
      <c r="AN370" s="440">
        <v>72920</v>
      </c>
      <c r="AO370" s="440">
        <v>19860</v>
      </c>
      <c r="AP370" s="440">
        <v>5726</v>
      </c>
      <c r="AQ370" s="440">
        <v>1862</v>
      </c>
      <c r="AR370" s="440">
        <v>3864</v>
      </c>
      <c r="AS370" s="482">
        <v>4517</v>
      </c>
      <c r="AT370" s="482">
        <v>0</v>
      </c>
      <c r="AU370" s="482">
        <v>0</v>
      </c>
      <c r="AV370" s="482">
        <v>552</v>
      </c>
      <c r="AW370" s="440">
        <v>4517</v>
      </c>
      <c r="AX370" s="440">
        <v>552</v>
      </c>
      <c r="AY370" s="440">
        <v>0</v>
      </c>
      <c r="AZ370" s="503">
        <v>0</v>
      </c>
      <c r="BA370" s="503">
        <v>0</v>
      </c>
      <c r="BB370" s="441">
        <v>0</v>
      </c>
      <c r="BC370" s="200">
        <v>0</v>
      </c>
      <c r="BD370" s="539">
        <v>42113</v>
      </c>
      <c r="BE370" s="650">
        <v>41345</v>
      </c>
      <c r="BF370" s="650">
        <v>4176</v>
      </c>
      <c r="BG370" s="539">
        <v>1029</v>
      </c>
    </row>
    <row r="371" spans="1:59" ht="13.5" thickTop="1" x14ac:dyDescent="0.2">
      <c r="A371" s="609" t="s">
        <v>1218</v>
      </c>
      <c r="B371" t="s">
        <v>1190</v>
      </c>
      <c r="C371" t="s">
        <v>1219</v>
      </c>
      <c r="D371" s="442">
        <v>7303</v>
      </c>
      <c r="E371" s="443">
        <v>0</v>
      </c>
      <c r="F371" s="443">
        <v>0</v>
      </c>
      <c r="G371" s="443">
        <v>0</v>
      </c>
      <c r="H371" s="443">
        <v>0</v>
      </c>
      <c r="I371" s="443">
        <v>54950</v>
      </c>
      <c r="J371" s="443">
        <v>53900</v>
      </c>
      <c r="K371" s="443">
        <v>1050</v>
      </c>
      <c r="L371" s="443">
        <v>0</v>
      </c>
      <c r="M371" s="483">
        <v>0</v>
      </c>
      <c r="N371" s="483">
        <v>0</v>
      </c>
      <c r="O371" s="443">
        <v>0</v>
      </c>
      <c r="P371" s="443">
        <v>0</v>
      </c>
      <c r="Q371" s="443">
        <v>0</v>
      </c>
      <c r="R371" s="443">
        <v>0</v>
      </c>
      <c r="S371" s="443">
        <v>0</v>
      </c>
      <c r="T371" s="443">
        <v>0</v>
      </c>
      <c r="U371" s="443">
        <v>1963</v>
      </c>
      <c r="V371" s="443">
        <v>1925</v>
      </c>
      <c r="W371" s="443">
        <v>38</v>
      </c>
      <c r="X371" s="443">
        <v>0</v>
      </c>
      <c r="Y371" s="483">
        <v>0</v>
      </c>
      <c r="Z371" s="483">
        <v>0</v>
      </c>
      <c r="AA371" s="443">
        <v>0</v>
      </c>
      <c r="AB371" s="443">
        <v>0</v>
      </c>
      <c r="AC371" s="443">
        <v>0</v>
      </c>
      <c r="AD371" s="443">
        <v>0</v>
      </c>
      <c r="AE371" s="443">
        <v>0</v>
      </c>
      <c r="AF371" s="443">
        <v>0</v>
      </c>
      <c r="AG371" s="443">
        <v>62800</v>
      </c>
      <c r="AH371" s="443">
        <v>30000</v>
      </c>
      <c r="AI371" s="443">
        <v>32800</v>
      </c>
      <c r="AJ371" s="483">
        <v>52460</v>
      </c>
      <c r="AK371" s="483">
        <v>0</v>
      </c>
      <c r="AL371" s="483">
        <v>0</v>
      </c>
      <c r="AM371" s="483">
        <v>14150</v>
      </c>
      <c r="AN371" s="443">
        <v>52460</v>
      </c>
      <c r="AO371" s="443">
        <v>14150</v>
      </c>
      <c r="AP371" s="443">
        <v>4279</v>
      </c>
      <c r="AQ371" s="443">
        <v>825</v>
      </c>
      <c r="AR371" s="443">
        <v>3454</v>
      </c>
      <c r="AS371" s="483">
        <v>3940</v>
      </c>
      <c r="AT371" s="483">
        <v>0</v>
      </c>
      <c r="AU371" s="483">
        <v>0</v>
      </c>
      <c r="AV371" s="483">
        <v>420</v>
      </c>
      <c r="AW371" s="443">
        <v>3940</v>
      </c>
      <c r="AX371" s="443">
        <v>420</v>
      </c>
      <c r="AY371" s="443">
        <v>0</v>
      </c>
      <c r="AZ371" s="504">
        <v>0</v>
      </c>
      <c r="BA371" s="504">
        <v>0</v>
      </c>
      <c r="BB371" s="444">
        <v>0</v>
      </c>
      <c r="BC371" s="517">
        <v>0</v>
      </c>
      <c r="BD371" s="540">
        <v>41676</v>
      </c>
      <c r="BE371" s="651">
        <v>30270</v>
      </c>
      <c r="BF371" s="651">
        <v>3072</v>
      </c>
      <c r="BG371" s="540">
        <v>1029</v>
      </c>
    </row>
    <row r="372" spans="1:59" ht="13.5" thickTop="1" x14ac:dyDescent="0.2">
      <c r="A372" s="609" t="s">
        <v>1220</v>
      </c>
      <c r="B372" t="s">
        <v>1190</v>
      </c>
      <c r="C372" t="s">
        <v>1221</v>
      </c>
      <c r="D372" s="439">
        <v>7308</v>
      </c>
      <c r="E372" s="440">
        <v>0</v>
      </c>
      <c r="F372" s="440">
        <v>0</v>
      </c>
      <c r="G372" s="440">
        <v>0</v>
      </c>
      <c r="H372" s="440">
        <v>0</v>
      </c>
      <c r="I372" s="440">
        <v>108220</v>
      </c>
      <c r="J372" s="440">
        <v>108220</v>
      </c>
      <c r="K372" s="440">
        <v>0</v>
      </c>
      <c r="L372" s="440">
        <v>3290</v>
      </c>
      <c r="M372" s="482">
        <v>0</v>
      </c>
      <c r="N372" s="482">
        <v>0</v>
      </c>
      <c r="O372" s="440">
        <v>0</v>
      </c>
      <c r="P372" s="440">
        <v>0</v>
      </c>
      <c r="Q372" s="440">
        <v>3290</v>
      </c>
      <c r="R372" s="440">
        <v>3290</v>
      </c>
      <c r="S372" s="440">
        <v>0</v>
      </c>
      <c r="T372" s="440">
        <v>0</v>
      </c>
      <c r="U372" s="440">
        <v>3865</v>
      </c>
      <c r="V372" s="440">
        <v>3096</v>
      </c>
      <c r="W372" s="440">
        <v>769</v>
      </c>
      <c r="X372" s="440">
        <v>118</v>
      </c>
      <c r="Y372" s="482">
        <v>0</v>
      </c>
      <c r="Z372" s="482">
        <v>0</v>
      </c>
      <c r="AA372" s="440">
        <v>0</v>
      </c>
      <c r="AB372" s="440">
        <v>0</v>
      </c>
      <c r="AC372" s="440">
        <v>887</v>
      </c>
      <c r="AD372" s="440">
        <v>0</v>
      </c>
      <c r="AE372" s="440">
        <v>0</v>
      </c>
      <c r="AF372" s="440">
        <v>887</v>
      </c>
      <c r="AG372" s="440">
        <v>91080</v>
      </c>
      <c r="AH372" s="440">
        <v>91080</v>
      </c>
      <c r="AI372" s="440">
        <v>0</v>
      </c>
      <c r="AJ372" s="482">
        <v>29860</v>
      </c>
      <c r="AK372" s="482">
        <v>0</v>
      </c>
      <c r="AL372" s="482">
        <v>0</v>
      </c>
      <c r="AM372" s="482">
        <v>30250</v>
      </c>
      <c r="AN372" s="440">
        <v>29860</v>
      </c>
      <c r="AO372" s="440">
        <v>30250</v>
      </c>
      <c r="AP372" s="440">
        <v>6122</v>
      </c>
      <c r="AQ372" s="440">
        <v>4198</v>
      </c>
      <c r="AR372" s="440">
        <v>1924</v>
      </c>
      <c r="AS372" s="482">
        <v>1213</v>
      </c>
      <c r="AT372" s="482">
        <v>0</v>
      </c>
      <c r="AU372" s="482">
        <v>0</v>
      </c>
      <c r="AV372" s="482">
        <v>2301</v>
      </c>
      <c r="AW372" s="440">
        <v>1213</v>
      </c>
      <c r="AX372" s="440">
        <v>2301</v>
      </c>
      <c r="AY372" s="440">
        <v>0</v>
      </c>
      <c r="AZ372" s="503">
        <v>0</v>
      </c>
      <c r="BA372" s="503">
        <v>0</v>
      </c>
      <c r="BB372" s="441">
        <v>0</v>
      </c>
      <c r="BC372" s="200">
        <v>0</v>
      </c>
      <c r="BD372" s="539">
        <v>54011</v>
      </c>
      <c r="BE372" s="650">
        <v>55015</v>
      </c>
      <c r="BF372" s="650">
        <v>5322</v>
      </c>
      <c r="BG372" s="539">
        <v>1269</v>
      </c>
    </row>
    <row r="373" spans="1:59" ht="13.5" thickTop="1" x14ac:dyDescent="0.2">
      <c r="A373" s="609" t="s">
        <v>1222</v>
      </c>
      <c r="B373" t="s">
        <v>1190</v>
      </c>
      <c r="C373" t="s">
        <v>1223</v>
      </c>
      <c r="D373" s="442">
        <v>7322</v>
      </c>
      <c r="E373" s="443">
        <v>10960</v>
      </c>
      <c r="F373" s="443">
        <v>0</v>
      </c>
      <c r="G373" s="443">
        <v>10960</v>
      </c>
      <c r="H373" s="443">
        <v>0</v>
      </c>
      <c r="I373" s="443">
        <v>32130</v>
      </c>
      <c r="J373" s="443">
        <v>32130</v>
      </c>
      <c r="K373" s="443">
        <v>0</v>
      </c>
      <c r="L373" s="443">
        <v>700</v>
      </c>
      <c r="M373" s="483">
        <v>0</v>
      </c>
      <c r="N373" s="483">
        <v>420</v>
      </c>
      <c r="O373" s="443">
        <v>0</v>
      </c>
      <c r="P373" s="443">
        <v>0</v>
      </c>
      <c r="Q373" s="443">
        <v>1120</v>
      </c>
      <c r="R373" s="443">
        <v>700</v>
      </c>
      <c r="S373" s="443">
        <v>420</v>
      </c>
      <c r="T373" s="443">
        <v>0</v>
      </c>
      <c r="U373" s="443">
        <v>1148</v>
      </c>
      <c r="V373" s="443">
        <v>918</v>
      </c>
      <c r="W373" s="443">
        <v>230</v>
      </c>
      <c r="X373" s="443">
        <v>25</v>
      </c>
      <c r="Y373" s="483">
        <v>0</v>
      </c>
      <c r="Z373" s="483">
        <v>15</v>
      </c>
      <c r="AA373" s="443">
        <v>0</v>
      </c>
      <c r="AB373" s="443">
        <v>0</v>
      </c>
      <c r="AC373" s="443">
        <v>0</v>
      </c>
      <c r="AD373" s="443">
        <v>0</v>
      </c>
      <c r="AE373" s="443">
        <v>0</v>
      </c>
      <c r="AF373" s="443">
        <v>0</v>
      </c>
      <c r="AG373" s="443">
        <v>59560</v>
      </c>
      <c r="AH373" s="443">
        <v>28000</v>
      </c>
      <c r="AI373" s="443">
        <v>31560</v>
      </c>
      <c r="AJ373" s="483">
        <v>53610</v>
      </c>
      <c r="AK373" s="483">
        <v>0</v>
      </c>
      <c r="AL373" s="483">
        <v>0</v>
      </c>
      <c r="AM373" s="483">
        <v>32640</v>
      </c>
      <c r="AN373" s="443">
        <v>53610</v>
      </c>
      <c r="AO373" s="443">
        <v>32640</v>
      </c>
      <c r="AP373" s="443">
        <v>4362</v>
      </c>
      <c r="AQ373" s="443">
        <v>440</v>
      </c>
      <c r="AR373" s="443">
        <v>3922</v>
      </c>
      <c r="AS373" s="483">
        <v>4473</v>
      </c>
      <c r="AT373" s="483">
        <v>0</v>
      </c>
      <c r="AU373" s="483">
        <v>0</v>
      </c>
      <c r="AV373" s="483">
        <v>1083</v>
      </c>
      <c r="AW373" s="443">
        <v>4473</v>
      </c>
      <c r="AX373" s="443">
        <v>0</v>
      </c>
      <c r="AY373" s="443">
        <v>0</v>
      </c>
      <c r="AZ373" s="504">
        <v>0</v>
      </c>
      <c r="BA373" s="504">
        <v>0</v>
      </c>
      <c r="BB373" s="444">
        <v>0</v>
      </c>
      <c r="BC373" s="517">
        <v>0</v>
      </c>
      <c r="BD373" s="540">
        <v>39744</v>
      </c>
      <c r="BE373" s="651">
        <v>25090</v>
      </c>
      <c r="BF373" s="651">
        <v>2667</v>
      </c>
      <c r="BG373" s="540">
        <v>1029</v>
      </c>
    </row>
    <row r="374" spans="1:59" ht="13.5" thickTop="1" x14ac:dyDescent="0.2">
      <c r="A374" s="609" t="s">
        <v>1224</v>
      </c>
      <c r="B374" t="s">
        <v>1190</v>
      </c>
      <c r="C374" t="s">
        <v>1225</v>
      </c>
      <c r="D374" s="439">
        <v>7342</v>
      </c>
      <c r="E374" s="440">
        <v>0</v>
      </c>
      <c r="F374" s="440">
        <v>0</v>
      </c>
      <c r="G374" s="440">
        <v>0</v>
      </c>
      <c r="H374" s="440">
        <v>0</v>
      </c>
      <c r="I374" s="440">
        <v>64610</v>
      </c>
      <c r="J374" s="440">
        <v>64610</v>
      </c>
      <c r="K374" s="440">
        <v>0</v>
      </c>
      <c r="L374" s="440">
        <v>0</v>
      </c>
      <c r="M374" s="482">
        <v>0</v>
      </c>
      <c r="N374" s="482">
        <v>630</v>
      </c>
      <c r="O374" s="440">
        <v>0</v>
      </c>
      <c r="P374" s="440">
        <v>0</v>
      </c>
      <c r="Q374" s="440">
        <v>630</v>
      </c>
      <c r="R374" s="440">
        <v>0</v>
      </c>
      <c r="S374" s="440">
        <v>630</v>
      </c>
      <c r="T374" s="440">
        <v>0</v>
      </c>
      <c r="U374" s="440">
        <v>2308</v>
      </c>
      <c r="V374" s="440">
        <v>2180</v>
      </c>
      <c r="W374" s="440">
        <v>128</v>
      </c>
      <c r="X374" s="440">
        <v>0</v>
      </c>
      <c r="Y374" s="482">
        <v>0</v>
      </c>
      <c r="Z374" s="482">
        <v>22</v>
      </c>
      <c r="AA374" s="440">
        <v>0</v>
      </c>
      <c r="AB374" s="440">
        <v>0</v>
      </c>
      <c r="AC374" s="440">
        <v>150</v>
      </c>
      <c r="AD374" s="440">
        <v>0</v>
      </c>
      <c r="AE374" s="440">
        <v>0</v>
      </c>
      <c r="AF374" s="440">
        <v>150</v>
      </c>
      <c r="AG374" s="440">
        <v>84860</v>
      </c>
      <c r="AH374" s="440">
        <v>40000</v>
      </c>
      <c r="AI374" s="440">
        <v>44860</v>
      </c>
      <c r="AJ374" s="482">
        <v>78050</v>
      </c>
      <c r="AK374" s="482">
        <v>0</v>
      </c>
      <c r="AL374" s="482">
        <v>0</v>
      </c>
      <c r="AM374" s="482">
        <v>31670</v>
      </c>
      <c r="AN374" s="440">
        <v>78050</v>
      </c>
      <c r="AO374" s="440">
        <v>31670</v>
      </c>
      <c r="AP374" s="440">
        <v>6272</v>
      </c>
      <c r="AQ374" s="440">
        <v>1250</v>
      </c>
      <c r="AR374" s="440">
        <v>5022</v>
      </c>
      <c r="AS374" s="482">
        <v>5649</v>
      </c>
      <c r="AT374" s="482">
        <v>0</v>
      </c>
      <c r="AU374" s="482">
        <v>0</v>
      </c>
      <c r="AV374" s="482">
        <v>549</v>
      </c>
      <c r="AW374" s="440">
        <v>5649</v>
      </c>
      <c r="AX374" s="440">
        <v>549</v>
      </c>
      <c r="AY374" s="440">
        <v>3300</v>
      </c>
      <c r="AZ374" s="503">
        <v>0</v>
      </c>
      <c r="BA374" s="503">
        <v>0</v>
      </c>
      <c r="BB374" s="441">
        <v>3300</v>
      </c>
      <c r="BC374" s="200">
        <v>0</v>
      </c>
      <c r="BD374" s="539">
        <v>41870</v>
      </c>
      <c r="BE374" s="650">
        <v>42065</v>
      </c>
      <c r="BF374" s="650">
        <v>4350</v>
      </c>
      <c r="BG374" s="539">
        <v>570</v>
      </c>
    </row>
    <row r="375" spans="1:59" ht="13.5" thickTop="1" x14ac:dyDescent="0.2">
      <c r="A375" s="609" t="s">
        <v>1226</v>
      </c>
      <c r="B375" t="s">
        <v>1190</v>
      </c>
      <c r="C375" t="s">
        <v>1227</v>
      </c>
      <c r="D375" s="442">
        <v>7344</v>
      </c>
      <c r="E375" s="443">
        <v>0</v>
      </c>
      <c r="F375" s="443">
        <v>0</v>
      </c>
      <c r="G375" s="443">
        <v>0</v>
      </c>
      <c r="H375" s="443">
        <v>0</v>
      </c>
      <c r="I375" s="443">
        <v>30870</v>
      </c>
      <c r="J375" s="443">
        <v>30870</v>
      </c>
      <c r="K375" s="443">
        <v>0</v>
      </c>
      <c r="L375" s="443">
        <v>560</v>
      </c>
      <c r="M375" s="483">
        <v>0</v>
      </c>
      <c r="N375" s="483">
        <v>350</v>
      </c>
      <c r="O375" s="443">
        <v>0</v>
      </c>
      <c r="P375" s="443">
        <v>0</v>
      </c>
      <c r="Q375" s="443">
        <v>910</v>
      </c>
      <c r="R375" s="443">
        <v>560</v>
      </c>
      <c r="S375" s="443">
        <v>350</v>
      </c>
      <c r="T375" s="443">
        <v>0</v>
      </c>
      <c r="U375" s="443">
        <v>1103</v>
      </c>
      <c r="V375" s="443">
        <v>1103</v>
      </c>
      <c r="W375" s="443">
        <v>0</v>
      </c>
      <c r="X375" s="443">
        <v>20</v>
      </c>
      <c r="Y375" s="483">
        <v>0</v>
      </c>
      <c r="Z375" s="483">
        <v>12</v>
      </c>
      <c r="AA375" s="443">
        <v>0</v>
      </c>
      <c r="AB375" s="443">
        <v>0</v>
      </c>
      <c r="AC375" s="443">
        <v>32</v>
      </c>
      <c r="AD375" s="443">
        <v>0</v>
      </c>
      <c r="AE375" s="443">
        <v>0</v>
      </c>
      <c r="AF375" s="443">
        <v>32</v>
      </c>
      <c r="AG375" s="443">
        <v>39540</v>
      </c>
      <c r="AH375" s="443">
        <v>19500</v>
      </c>
      <c r="AI375" s="443">
        <v>20040</v>
      </c>
      <c r="AJ375" s="483">
        <v>36030</v>
      </c>
      <c r="AK375" s="483">
        <v>0</v>
      </c>
      <c r="AL375" s="483">
        <v>0</v>
      </c>
      <c r="AM375" s="483">
        <v>10030</v>
      </c>
      <c r="AN375" s="443">
        <v>36030</v>
      </c>
      <c r="AO375" s="443">
        <v>10030</v>
      </c>
      <c r="AP375" s="443">
        <v>2609</v>
      </c>
      <c r="AQ375" s="443">
        <v>501</v>
      </c>
      <c r="AR375" s="443">
        <v>2108</v>
      </c>
      <c r="AS375" s="483">
        <v>2516</v>
      </c>
      <c r="AT375" s="483">
        <v>0</v>
      </c>
      <c r="AU375" s="483">
        <v>0</v>
      </c>
      <c r="AV375" s="483">
        <v>186</v>
      </c>
      <c r="AW375" s="443">
        <v>2516</v>
      </c>
      <c r="AX375" s="443">
        <v>186</v>
      </c>
      <c r="AY375" s="443">
        <v>0</v>
      </c>
      <c r="AZ375" s="504">
        <v>0</v>
      </c>
      <c r="BA375" s="504">
        <v>0</v>
      </c>
      <c r="BB375" s="444">
        <v>0</v>
      </c>
      <c r="BC375" s="517">
        <v>0</v>
      </c>
      <c r="BD375" s="540">
        <v>28113</v>
      </c>
      <c r="BE375" s="651">
        <v>18385</v>
      </c>
      <c r="BF375" s="651">
        <v>1861</v>
      </c>
      <c r="BG375" s="540">
        <v>789</v>
      </c>
    </row>
    <row r="376" spans="1:59" ht="13.5" thickTop="1" x14ac:dyDescent="0.2">
      <c r="A376" s="609" t="s">
        <v>1228</v>
      </c>
      <c r="B376" t="s">
        <v>1190</v>
      </c>
      <c r="C376" t="s">
        <v>1229</v>
      </c>
      <c r="D376" s="439">
        <v>7362</v>
      </c>
      <c r="E376" s="440">
        <v>0</v>
      </c>
      <c r="F376" s="440">
        <v>0</v>
      </c>
      <c r="G376" s="440">
        <v>0</v>
      </c>
      <c r="H376" s="440">
        <v>0</v>
      </c>
      <c r="I376" s="440">
        <v>37744</v>
      </c>
      <c r="J376" s="440">
        <v>37744</v>
      </c>
      <c r="K376" s="440">
        <v>0</v>
      </c>
      <c r="L376" s="440">
        <v>5656</v>
      </c>
      <c r="M376" s="482">
        <v>0</v>
      </c>
      <c r="N376" s="482">
        <v>1470</v>
      </c>
      <c r="O376" s="440">
        <v>0</v>
      </c>
      <c r="P376" s="440">
        <v>0</v>
      </c>
      <c r="Q376" s="440">
        <v>7126</v>
      </c>
      <c r="R376" s="440">
        <v>5656</v>
      </c>
      <c r="S376" s="440">
        <v>1470</v>
      </c>
      <c r="T376" s="440">
        <v>0</v>
      </c>
      <c r="U376" s="440">
        <v>1348</v>
      </c>
      <c r="V376" s="440">
        <v>942</v>
      </c>
      <c r="W376" s="440">
        <v>406</v>
      </c>
      <c r="X376" s="440">
        <v>202</v>
      </c>
      <c r="Y376" s="482">
        <v>0</v>
      </c>
      <c r="Z376" s="482">
        <v>53</v>
      </c>
      <c r="AA376" s="440">
        <v>0</v>
      </c>
      <c r="AB376" s="440">
        <v>0</v>
      </c>
      <c r="AC376" s="440">
        <v>0</v>
      </c>
      <c r="AD376" s="440">
        <v>0</v>
      </c>
      <c r="AE376" s="440">
        <v>0</v>
      </c>
      <c r="AF376" s="440">
        <v>0</v>
      </c>
      <c r="AG376" s="440">
        <v>36550</v>
      </c>
      <c r="AH376" s="440">
        <v>0</v>
      </c>
      <c r="AI376" s="440">
        <v>36550</v>
      </c>
      <c r="AJ376" s="482">
        <v>54190</v>
      </c>
      <c r="AK376" s="482">
        <v>0</v>
      </c>
      <c r="AL376" s="482">
        <v>0</v>
      </c>
      <c r="AM376" s="482">
        <v>6560</v>
      </c>
      <c r="AN376" s="440">
        <v>54190</v>
      </c>
      <c r="AO376" s="440">
        <v>6560</v>
      </c>
      <c r="AP376" s="440">
        <v>2405</v>
      </c>
      <c r="AQ376" s="440">
        <v>0</v>
      </c>
      <c r="AR376" s="440">
        <v>2405</v>
      </c>
      <c r="AS376" s="482">
        <v>2891</v>
      </c>
      <c r="AT376" s="482">
        <v>0</v>
      </c>
      <c r="AU376" s="482">
        <v>0</v>
      </c>
      <c r="AV376" s="482">
        <v>41</v>
      </c>
      <c r="AW376" s="440">
        <v>2341</v>
      </c>
      <c r="AX376" s="440">
        <v>0</v>
      </c>
      <c r="AY376" s="440">
        <v>0</v>
      </c>
      <c r="AZ376" s="503">
        <v>0</v>
      </c>
      <c r="BA376" s="503">
        <v>0</v>
      </c>
      <c r="BB376" s="441">
        <v>0</v>
      </c>
      <c r="BC376" s="200">
        <v>0</v>
      </c>
      <c r="BD376" s="539">
        <v>31086</v>
      </c>
      <c r="BE376" s="650">
        <v>22335</v>
      </c>
      <c r="BF376" s="650">
        <v>2155</v>
      </c>
      <c r="BG376" s="539">
        <v>789</v>
      </c>
    </row>
    <row r="377" spans="1:59" ht="13.5" thickTop="1" x14ac:dyDescent="0.2">
      <c r="A377" s="609" t="s">
        <v>1230</v>
      </c>
      <c r="B377" t="s">
        <v>1190</v>
      </c>
      <c r="C377" t="s">
        <v>1231</v>
      </c>
      <c r="D377" s="442">
        <v>7364</v>
      </c>
      <c r="E377" s="443">
        <v>0</v>
      </c>
      <c r="F377" s="443">
        <v>0</v>
      </c>
      <c r="G377" s="443">
        <v>0</v>
      </c>
      <c r="H377" s="443">
        <v>0</v>
      </c>
      <c r="I377" s="443">
        <v>2660</v>
      </c>
      <c r="J377" s="443">
        <v>2660</v>
      </c>
      <c r="K377" s="443">
        <v>0</v>
      </c>
      <c r="L377" s="443">
        <v>210</v>
      </c>
      <c r="M377" s="483">
        <v>0</v>
      </c>
      <c r="N377" s="483">
        <v>0</v>
      </c>
      <c r="O377" s="443">
        <v>0</v>
      </c>
      <c r="P377" s="443">
        <v>0</v>
      </c>
      <c r="Q377" s="443">
        <v>210</v>
      </c>
      <c r="R377" s="443">
        <v>210</v>
      </c>
      <c r="S377" s="443">
        <v>0</v>
      </c>
      <c r="T377" s="443">
        <v>0</v>
      </c>
      <c r="U377" s="443">
        <v>95</v>
      </c>
      <c r="V377" s="443">
        <v>95</v>
      </c>
      <c r="W377" s="443">
        <v>0</v>
      </c>
      <c r="X377" s="443">
        <v>8</v>
      </c>
      <c r="Y377" s="483">
        <v>0</v>
      </c>
      <c r="Z377" s="483">
        <v>0</v>
      </c>
      <c r="AA377" s="443">
        <v>0</v>
      </c>
      <c r="AB377" s="443">
        <v>0</v>
      </c>
      <c r="AC377" s="443">
        <v>8</v>
      </c>
      <c r="AD377" s="443">
        <v>8</v>
      </c>
      <c r="AE377" s="443">
        <v>0</v>
      </c>
      <c r="AF377" s="443">
        <v>0</v>
      </c>
      <c r="AG377" s="443">
        <v>3530</v>
      </c>
      <c r="AH377" s="443">
        <v>3530</v>
      </c>
      <c r="AI377" s="443">
        <v>0</v>
      </c>
      <c r="AJ377" s="483">
        <v>930</v>
      </c>
      <c r="AK377" s="483">
        <v>0</v>
      </c>
      <c r="AL377" s="483">
        <v>0</v>
      </c>
      <c r="AM377" s="483">
        <v>2210</v>
      </c>
      <c r="AN377" s="443">
        <v>20</v>
      </c>
      <c r="AO377" s="443">
        <v>3120</v>
      </c>
      <c r="AP377" s="443">
        <v>250</v>
      </c>
      <c r="AQ377" s="443">
        <v>250</v>
      </c>
      <c r="AR377" s="443">
        <v>0</v>
      </c>
      <c r="AS377" s="483">
        <v>0</v>
      </c>
      <c r="AT377" s="483">
        <v>0</v>
      </c>
      <c r="AU377" s="483">
        <v>0</v>
      </c>
      <c r="AV377" s="483">
        <v>97</v>
      </c>
      <c r="AW377" s="443">
        <v>0</v>
      </c>
      <c r="AX377" s="443">
        <v>97</v>
      </c>
      <c r="AY377" s="443">
        <v>0</v>
      </c>
      <c r="AZ377" s="504">
        <v>0</v>
      </c>
      <c r="BA377" s="504">
        <v>0</v>
      </c>
      <c r="BB377" s="444">
        <v>0</v>
      </c>
      <c r="BC377" s="517">
        <v>0</v>
      </c>
      <c r="BD377" s="540">
        <v>6152</v>
      </c>
      <c r="BE377" s="651">
        <v>1750</v>
      </c>
      <c r="BF377" s="540">
        <v>178</v>
      </c>
      <c r="BG377" s="540">
        <v>789</v>
      </c>
    </row>
    <row r="378" spans="1:59" ht="13.5" thickTop="1" x14ac:dyDescent="0.2">
      <c r="A378" s="609" t="s">
        <v>1232</v>
      </c>
      <c r="B378" t="s">
        <v>1190</v>
      </c>
      <c r="C378" t="s">
        <v>1233</v>
      </c>
      <c r="D378" s="439">
        <v>7367</v>
      </c>
      <c r="E378" s="440">
        <v>0</v>
      </c>
      <c r="F378" s="440">
        <v>0</v>
      </c>
      <c r="G378" s="440">
        <v>0</v>
      </c>
      <c r="H378" s="440">
        <v>0</v>
      </c>
      <c r="I378" s="440">
        <v>38290</v>
      </c>
      <c r="J378" s="440">
        <v>38290</v>
      </c>
      <c r="K378" s="440">
        <v>0</v>
      </c>
      <c r="L378" s="440">
        <v>0</v>
      </c>
      <c r="M378" s="482">
        <v>0</v>
      </c>
      <c r="N378" s="482">
        <v>0</v>
      </c>
      <c r="O378" s="440">
        <v>0</v>
      </c>
      <c r="P378" s="440">
        <v>0</v>
      </c>
      <c r="Q378" s="440">
        <v>0</v>
      </c>
      <c r="R378" s="440">
        <v>0</v>
      </c>
      <c r="S378" s="440">
        <v>0</v>
      </c>
      <c r="T378" s="440">
        <v>0</v>
      </c>
      <c r="U378" s="440">
        <v>1368</v>
      </c>
      <c r="V378" s="440">
        <v>1094</v>
      </c>
      <c r="W378" s="440">
        <v>274</v>
      </c>
      <c r="X378" s="440">
        <v>0</v>
      </c>
      <c r="Y378" s="482">
        <v>0</v>
      </c>
      <c r="Z378" s="482">
        <v>0</v>
      </c>
      <c r="AA378" s="440">
        <v>0</v>
      </c>
      <c r="AB378" s="440">
        <v>0</v>
      </c>
      <c r="AC378" s="440">
        <v>274</v>
      </c>
      <c r="AD378" s="440">
        <v>0</v>
      </c>
      <c r="AE378" s="440">
        <v>274</v>
      </c>
      <c r="AF378" s="440">
        <v>0</v>
      </c>
      <c r="AG378" s="440">
        <v>27490</v>
      </c>
      <c r="AH378" s="440">
        <v>22500</v>
      </c>
      <c r="AI378" s="440">
        <v>4990</v>
      </c>
      <c r="AJ378" s="482">
        <v>18490</v>
      </c>
      <c r="AK378" s="482">
        <v>0</v>
      </c>
      <c r="AL378" s="482">
        <v>0</v>
      </c>
      <c r="AM378" s="482">
        <v>0</v>
      </c>
      <c r="AN378" s="440">
        <v>18490</v>
      </c>
      <c r="AO378" s="440">
        <v>0</v>
      </c>
      <c r="AP378" s="440">
        <v>1863</v>
      </c>
      <c r="AQ378" s="440">
        <v>625</v>
      </c>
      <c r="AR378" s="440">
        <v>1238</v>
      </c>
      <c r="AS378" s="482">
        <v>1513</v>
      </c>
      <c r="AT378" s="482">
        <v>0</v>
      </c>
      <c r="AU378" s="482">
        <v>0</v>
      </c>
      <c r="AV378" s="482">
        <v>0</v>
      </c>
      <c r="AW378" s="440">
        <v>1513</v>
      </c>
      <c r="AX378" s="440">
        <v>0</v>
      </c>
      <c r="AY378" s="440">
        <v>0</v>
      </c>
      <c r="AZ378" s="503">
        <v>0</v>
      </c>
      <c r="BA378" s="503">
        <v>0</v>
      </c>
      <c r="BB378" s="441">
        <v>0</v>
      </c>
      <c r="BC378" s="200">
        <v>0</v>
      </c>
      <c r="BD378" s="539">
        <v>27742</v>
      </c>
      <c r="BE378" s="650">
        <v>18235</v>
      </c>
      <c r="BF378" s="650">
        <v>1747</v>
      </c>
      <c r="BG378" s="539">
        <v>789</v>
      </c>
    </row>
    <row r="379" spans="1:59" ht="13.5" thickTop="1" x14ac:dyDescent="0.2">
      <c r="A379" s="609" t="s">
        <v>1234</v>
      </c>
      <c r="B379" t="s">
        <v>1190</v>
      </c>
      <c r="C379" t="s">
        <v>1235</v>
      </c>
      <c r="D379" s="442">
        <v>7368</v>
      </c>
      <c r="E379" s="443">
        <v>0</v>
      </c>
      <c r="F379" s="443">
        <v>0</v>
      </c>
      <c r="G379" s="443">
        <v>0</v>
      </c>
      <c r="H379" s="443">
        <v>0</v>
      </c>
      <c r="I379" s="443">
        <v>130830</v>
      </c>
      <c r="J379" s="443">
        <v>128450</v>
      </c>
      <c r="K379" s="443">
        <v>2380</v>
      </c>
      <c r="L379" s="443">
        <v>0</v>
      </c>
      <c r="M379" s="483">
        <v>0</v>
      </c>
      <c r="N379" s="483">
        <v>0</v>
      </c>
      <c r="O379" s="443">
        <v>0</v>
      </c>
      <c r="P379" s="443">
        <v>0</v>
      </c>
      <c r="Q379" s="443">
        <v>0</v>
      </c>
      <c r="R379" s="443">
        <v>0</v>
      </c>
      <c r="S379" s="443">
        <v>0</v>
      </c>
      <c r="T379" s="443">
        <v>0</v>
      </c>
      <c r="U379" s="443">
        <v>4673</v>
      </c>
      <c r="V379" s="443">
        <v>3738</v>
      </c>
      <c r="W379" s="443">
        <v>935</v>
      </c>
      <c r="X379" s="443">
        <v>0</v>
      </c>
      <c r="Y379" s="483">
        <v>0</v>
      </c>
      <c r="Z379" s="483">
        <v>0</v>
      </c>
      <c r="AA379" s="443">
        <v>0</v>
      </c>
      <c r="AB379" s="443">
        <v>0</v>
      </c>
      <c r="AC379" s="443">
        <v>0</v>
      </c>
      <c r="AD379" s="443">
        <v>0</v>
      </c>
      <c r="AE379" s="443">
        <v>0</v>
      </c>
      <c r="AF379" s="443">
        <v>0</v>
      </c>
      <c r="AG379" s="443">
        <v>100130</v>
      </c>
      <c r="AH379" s="443">
        <v>51950</v>
      </c>
      <c r="AI379" s="443">
        <v>48180</v>
      </c>
      <c r="AJ379" s="483">
        <v>87360</v>
      </c>
      <c r="AK379" s="483">
        <v>0</v>
      </c>
      <c r="AL379" s="483">
        <v>0</v>
      </c>
      <c r="AM379" s="483">
        <v>42310</v>
      </c>
      <c r="AN379" s="443">
        <v>87360</v>
      </c>
      <c r="AO379" s="443">
        <v>42310</v>
      </c>
      <c r="AP379" s="443">
        <v>6877</v>
      </c>
      <c r="AQ379" s="443">
        <v>1994</v>
      </c>
      <c r="AR379" s="443">
        <v>4883</v>
      </c>
      <c r="AS379" s="483">
        <v>5604</v>
      </c>
      <c r="AT379" s="483">
        <v>0</v>
      </c>
      <c r="AU379" s="483">
        <v>0</v>
      </c>
      <c r="AV379" s="483">
        <v>2145</v>
      </c>
      <c r="AW379" s="443">
        <v>5604</v>
      </c>
      <c r="AX379" s="443">
        <v>670</v>
      </c>
      <c r="AY379" s="443">
        <v>0</v>
      </c>
      <c r="AZ379" s="504">
        <v>0</v>
      </c>
      <c r="BA379" s="504">
        <v>0</v>
      </c>
      <c r="BB379" s="444">
        <v>0</v>
      </c>
      <c r="BC379" s="517">
        <v>0</v>
      </c>
      <c r="BD379" s="540">
        <v>75050</v>
      </c>
      <c r="BE379" s="651">
        <v>63155</v>
      </c>
      <c r="BF379" s="651">
        <v>6145</v>
      </c>
      <c r="BG379" s="540">
        <v>1269</v>
      </c>
    </row>
    <row r="380" spans="1:59" ht="13.5" thickTop="1" x14ac:dyDescent="0.2">
      <c r="A380" s="609" t="s">
        <v>1236</v>
      </c>
      <c r="B380" t="s">
        <v>1190</v>
      </c>
      <c r="C380" t="s">
        <v>1237</v>
      </c>
      <c r="D380" s="439">
        <v>7402</v>
      </c>
      <c r="E380" s="440">
        <v>0</v>
      </c>
      <c r="F380" s="440">
        <v>0</v>
      </c>
      <c r="G380" s="440">
        <v>0</v>
      </c>
      <c r="H380" s="440">
        <v>0</v>
      </c>
      <c r="I380" s="440">
        <v>24640</v>
      </c>
      <c r="J380" s="440">
        <v>23800</v>
      </c>
      <c r="K380" s="440">
        <v>840</v>
      </c>
      <c r="L380" s="440">
        <v>0</v>
      </c>
      <c r="M380" s="482">
        <v>910</v>
      </c>
      <c r="N380" s="482">
        <v>0</v>
      </c>
      <c r="O380" s="440">
        <v>0</v>
      </c>
      <c r="P380" s="440">
        <v>0</v>
      </c>
      <c r="Q380" s="440">
        <v>910</v>
      </c>
      <c r="R380" s="440">
        <v>0</v>
      </c>
      <c r="S380" s="440">
        <v>910</v>
      </c>
      <c r="T380" s="440">
        <v>0</v>
      </c>
      <c r="U380" s="440">
        <v>880</v>
      </c>
      <c r="V380" s="440">
        <v>880</v>
      </c>
      <c r="W380" s="440">
        <v>0</v>
      </c>
      <c r="X380" s="440">
        <v>0</v>
      </c>
      <c r="Y380" s="482">
        <v>116</v>
      </c>
      <c r="Z380" s="482">
        <v>0</v>
      </c>
      <c r="AA380" s="440">
        <v>0</v>
      </c>
      <c r="AB380" s="440">
        <v>0</v>
      </c>
      <c r="AC380" s="440">
        <v>116</v>
      </c>
      <c r="AD380" s="440">
        <v>0</v>
      </c>
      <c r="AE380" s="440">
        <v>116</v>
      </c>
      <c r="AF380" s="440">
        <v>0</v>
      </c>
      <c r="AG380" s="440">
        <v>17440</v>
      </c>
      <c r="AH380" s="440">
        <v>8500</v>
      </c>
      <c r="AI380" s="440">
        <v>8940</v>
      </c>
      <c r="AJ380" s="482">
        <v>17110</v>
      </c>
      <c r="AK380" s="482">
        <v>0</v>
      </c>
      <c r="AL380" s="482">
        <v>0</v>
      </c>
      <c r="AM380" s="482">
        <v>0</v>
      </c>
      <c r="AN380" s="440">
        <v>17110</v>
      </c>
      <c r="AO380" s="440">
        <v>0</v>
      </c>
      <c r="AP380" s="440">
        <v>1200</v>
      </c>
      <c r="AQ380" s="440">
        <v>1128</v>
      </c>
      <c r="AR380" s="440">
        <v>72</v>
      </c>
      <c r="AS380" s="482">
        <v>360</v>
      </c>
      <c r="AT380" s="482">
        <v>0</v>
      </c>
      <c r="AU380" s="482">
        <v>0</v>
      </c>
      <c r="AV380" s="482">
        <v>0</v>
      </c>
      <c r="AW380" s="440">
        <v>360</v>
      </c>
      <c r="AX380" s="440">
        <v>0</v>
      </c>
      <c r="AY380" s="440">
        <v>0</v>
      </c>
      <c r="AZ380" s="503">
        <v>0</v>
      </c>
      <c r="BA380" s="503">
        <v>0</v>
      </c>
      <c r="BB380" s="441">
        <v>0</v>
      </c>
      <c r="BC380" s="200">
        <v>0</v>
      </c>
      <c r="BD380" s="539">
        <v>19558</v>
      </c>
      <c r="BE380" s="650">
        <v>11435</v>
      </c>
      <c r="BF380" s="650">
        <v>1098</v>
      </c>
      <c r="BG380" s="539">
        <v>789</v>
      </c>
    </row>
    <row r="381" spans="1:59" ht="13.5" thickTop="1" x14ac:dyDescent="0.2">
      <c r="A381" s="609" t="s">
        <v>1238</v>
      </c>
      <c r="B381" t="s">
        <v>1190</v>
      </c>
      <c r="C381" t="s">
        <v>1239</v>
      </c>
      <c r="D381" s="442">
        <v>7405</v>
      </c>
      <c r="E381" s="443">
        <v>0</v>
      </c>
      <c r="F381" s="443">
        <v>0</v>
      </c>
      <c r="G381" s="443">
        <v>0</v>
      </c>
      <c r="H381" s="443">
        <v>0</v>
      </c>
      <c r="I381" s="443">
        <v>61670</v>
      </c>
      <c r="J381" s="443">
        <v>61670</v>
      </c>
      <c r="K381" s="443">
        <v>0</v>
      </c>
      <c r="L381" s="443">
        <v>0</v>
      </c>
      <c r="M381" s="483">
        <v>0</v>
      </c>
      <c r="N381" s="483">
        <v>0</v>
      </c>
      <c r="O381" s="443">
        <v>0</v>
      </c>
      <c r="P381" s="443">
        <v>0</v>
      </c>
      <c r="Q381" s="443">
        <v>0</v>
      </c>
      <c r="R381" s="443">
        <v>0</v>
      </c>
      <c r="S381" s="443">
        <v>0</v>
      </c>
      <c r="T381" s="443">
        <v>0</v>
      </c>
      <c r="U381" s="443">
        <v>2203</v>
      </c>
      <c r="V381" s="443">
        <v>2203</v>
      </c>
      <c r="W381" s="443">
        <v>0</v>
      </c>
      <c r="X381" s="443">
        <v>0</v>
      </c>
      <c r="Y381" s="483">
        <v>0</v>
      </c>
      <c r="Z381" s="483">
        <v>0</v>
      </c>
      <c r="AA381" s="443">
        <v>0</v>
      </c>
      <c r="AB381" s="443">
        <v>0</v>
      </c>
      <c r="AC381" s="443">
        <v>0</v>
      </c>
      <c r="AD381" s="443">
        <v>0</v>
      </c>
      <c r="AE381" s="443">
        <v>0</v>
      </c>
      <c r="AF381" s="443">
        <v>0</v>
      </c>
      <c r="AG381" s="443">
        <v>39760</v>
      </c>
      <c r="AH381" s="443">
        <v>39760</v>
      </c>
      <c r="AI381" s="443">
        <v>0</v>
      </c>
      <c r="AJ381" s="483">
        <v>23160</v>
      </c>
      <c r="AK381" s="483">
        <v>0</v>
      </c>
      <c r="AL381" s="483">
        <v>0</v>
      </c>
      <c r="AM381" s="483">
        <v>19190</v>
      </c>
      <c r="AN381" s="443">
        <v>23160</v>
      </c>
      <c r="AO381" s="443">
        <v>19190</v>
      </c>
      <c r="AP381" s="443">
        <v>2553</v>
      </c>
      <c r="AQ381" s="443">
        <v>2553</v>
      </c>
      <c r="AR381" s="443">
        <v>0</v>
      </c>
      <c r="AS381" s="483">
        <v>757</v>
      </c>
      <c r="AT381" s="483">
        <v>0</v>
      </c>
      <c r="AU381" s="483">
        <v>0</v>
      </c>
      <c r="AV381" s="483">
        <v>667</v>
      </c>
      <c r="AW381" s="443">
        <v>757</v>
      </c>
      <c r="AX381" s="443">
        <v>667</v>
      </c>
      <c r="AY381" s="443">
        <v>0</v>
      </c>
      <c r="AZ381" s="504">
        <v>0</v>
      </c>
      <c r="BA381" s="504">
        <v>0</v>
      </c>
      <c r="BB381" s="444">
        <v>0</v>
      </c>
      <c r="BC381" s="517">
        <v>0</v>
      </c>
      <c r="BD381" s="540">
        <v>36107</v>
      </c>
      <c r="BE381" s="651">
        <v>27385</v>
      </c>
      <c r="BF381" s="651">
        <v>2585</v>
      </c>
      <c r="BG381" s="540">
        <v>1029</v>
      </c>
    </row>
    <row r="382" spans="1:59" ht="13.5" thickTop="1" x14ac:dyDescent="0.2">
      <c r="A382" s="609" t="s">
        <v>1240</v>
      </c>
      <c r="B382" t="s">
        <v>1190</v>
      </c>
      <c r="C382" t="s">
        <v>1241</v>
      </c>
      <c r="D382" s="439">
        <v>7407</v>
      </c>
      <c r="E382" s="440">
        <v>0</v>
      </c>
      <c r="F382" s="440">
        <v>0</v>
      </c>
      <c r="G382" s="440">
        <v>0</v>
      </c>
      <c r="H382" s="440">
        <v>0</v>
      </c>
      <c r="I382" s="440">
        <v>18550</v>
      </c>
      <c r="J382" s="440">
        <v>18550</v>
      </c>
      <c r="K382" s="440">
        <v>0</v>
      </c>
      <c r="L382" s="440">
        <v>70</v>
      </c>
      <c r="M382" s="482">
        <v>0</v>
      </c>
      <c r="N382" s="482">
        <v>0</v>
      </c>
      <c r="O382" s="440">
        <v>0</v>
      </c>
      <c r="P382" s="440">
        <v>0</v>
      </c>
      <c r="Q382" s="440">
        <v>70</v>
      </c>
      <c r="R382" s="440">
        <v>70</v>
      </c>
      <c r="S382" s="440">
        <v>0</v>
      </c>
      <c r="T382" s="440">
        <v>0</v>
      </c>
      <c r="U382" s="440">
        <v>663</v>
      </c>
      <c r="V382" s="440">
        <v>663</v>
      </c>
      <c r="W382" s="440">
        <v>0</v>
      </c>
      <c r="X382" s="440">
        <v>2</v>
      </c>
      <c r="Y382" s="482">
        <v>0</v>
      </c>
      <c r="Z382" s="482">
        <v>0</v>
      </c>
      <c r="AA382" s="440">
        <v>0</v>
      </c>
      <c r="AB382" s="440">
        <v>0</v>
      </c>
      <c r="AC382" s="440">
        <v>2</v>
      </c>
      <c r="AD382" s="440">
        <v>2</v>
      </c>
      <c r="AE382" s="440">
        <v>0</v>
      </c>
      <c r="AF382" s="440">
        <v>0</v>
      </c>
      <c r="AG382" s="440">
        <v>24390</v>
      </c>
      <c r="AH382" s="440">
        <v>13000</v>
      </c>
      <c r="AI382" s="440">
        <v>11390</v>
      </c>
      <c r="AJ382" s="482">
        <v>19320</v>
      </c>
      <c r="AK382" s="482">
        <v>0</v>
      </c>
      <c r="AL382" s="482">
        <v>0</v>
      </c>
      <c r="AM382" s="482">
        <v>1290</v>
      </c>
      <c r="AN382" s="440">
        <v>19320</v>
      </c>
      <c r="AO382" s="440">
        <v>1290</v>
      </c>
      <c r="AP382" s="440">
        <v>1612</v>
      </c>
      <c r="AQ382" s="440">
        <v>1100</v>
      </c>
      <c r="AR382" s="440">
        <v>512</v>
      </c>
      <c r="AS382" s="482">
        <v>773</v>
      </c>
      <c r="AT382" s="482">
        <v>0</v>
      </c>
      <c r="AU382" s="482">
        <v>0</v>
      </c>
      <c r="AV382" s="482">
        <v>0</v>
      </c>
      <c r="AW382" s="440">
        <v>773</v>
      </c>
      <c r="AX382" s="440">
        <v>0</v>
      </c>
      <c r="AY382" s="440">
        <v>0</v>
      </c>
      <c r="AZ382" s="503">
        <v>0</v>
      </c>
      <c r="BA382" s="503">
        <v>0</v>
      </c>
      <c r="BB382" s="441">
        <v>0</v>
      </c>
      <c r="BC382" s="200">
        <v>0</v>
      </c>
      <c r="BD382" s="539">
        <v>20561</v>
      </c>
      <c r="BE382" s="650">
        <v>10760</v>
      </c>
      <c r="BF382" s="650">
        <v>1108</v>
      </c>
      <c r="BG382" s="539">
        <v>789</v>
      </c>
    </row>
    <row r="383" spans="1:59" ht="13.5" thickTop="1" x14ac:dyDescent="0.2">
      <c r="A383" s="609" t="s">
        <v>1242</v>
      </c>
      <c r="B383" t="s">
        <v>1190</v>
      </c>
      <c r="C383" t="s">
        <v>1243</v>
      </c>
      <c r="D383" s="442">
        <v>7408</v>
      </c>
      <c r="E383" s="443">
        <v>0</v>
      </c>
      <c r="F383" s="443">
        <v>0</v>
      </c>
      <c r="G383" s="443">
        <v>0</v>
      </c>
      <c r="H383" s="443">
        <v>0</v>
      </c>
      <c r="I383" s="443">
        <v>100100</v>
      </c>
      <c r="J383" s="443">
        <v>100100</v>
      </c>
      <c r="K383" s="443">
        <v>0</v>
      </c>
      <c r="L383" s="443">
        <v>0</v>
      </c>
      <c r="M383" s="483">
        <v>0</v>
      </c>
      <c r="N383" s="483">
        <v>0</v>
      </c>
      <c r="O383" s="443">
        <v>0</v>
      </c>
      <c r="P383" s="443">
        <v>0</v>
      </c>
      <c r="Q383" s="443">
        <v>0</v>
      </c>
      <c r="R383" s="443">
        <v>0</v>
      </c>
      <c r="S383" s="443">
        <v>0</v>
      </c>
      <c r="T383" s="443">
        <v>0</v>
      </c>
      <c r="U383" s="443">
        <v>3575</v>
      </c>
      <c r="V383" s="443">
        <v>2860</v>
      </c>
      <c r="W383" s="443">
        <v>715</v>
      </c>
      <c r="X383" s="443">
        <v>0</v>
      </c>
      <c r="Y383" s="483">
        <v>0</v>
      </c>
      <c r="Z383" s="483">
        <v>0</v>
      </c>
      <c r="AA383" s="443">
        <v>0</v>
      </c>
      <c r="AB383" s="443">
        <v>0</v>
      </c>
      <c r="AC383" s="443">
        <v>0</v>
      </c>
      <c r="AD383" s="443">
        <v>0</v>
      </c>
      <c r="AE383" s="443">
        <v>0</v>
      </c>
      <c r="AF383" s="443">
        <v>0</v>
      </c>
      <c r="AG383" s="443">
        <v>94750</v>
      </c>
      <c r="AH383" s="443">
        <v>0</v>
      </c>
      <c r="AI383" s="443">
        <v>94750</v>
      </c>
      <c r="AJ383" s="483">
        <v>136300</v>
      </c>
      <c r="AK383" s="483">
        <v>0</v>
      </c>
      <c r="AL383" s="483">
        <v>0</v>
      </c>
      <c r="AM383" s="483">
        <v>0</v>
      </c>
      <c r="AN383" s="443">
        <v>94750</v>
      </c>
      <c r="AO383" s="443">
        <v>0</v>
      </c>
      <c r="AP383" s="443">
        <v>6522</v>
      </c>
      <c r="AQ383" s="443">
        <v>0</v>
      </c>
      <c r="AR383" s="443">
        <v>6522</v>
      </c>
      <c r="AS383" s="483">
        <v>7544</v>
      </c>
      <c r="AT383" s="483">
        <v>0</v>
      </c>
      <c r="AU383" s="483">
        <v>0</v>
      </c>
      <c r="AV383" s="483">
        <v>0</v>
      </c>
      <c r="AW383" s="443">
        <v>6522</v>
      </c>
      <c r="AX383" s="443">
        <v>1022</v>
      </c>
      <c r="AY383" s="443">
        <v>0</v>
      </c>
      <c r="AZ383" s="504">
        <v>0</v>
      </c>
      <c r="BA383" s="504">
        <v>0</v>
      </c>
      <c r="BB383" s="444">
        <v>0</v>
      </c>
      <c r="BC383" s="517">
        <v>0</v>
      </c>
      <c r="BD383" s="540">
        <v>62301</v>
      </c>
      <c r="BE383" s="651">
        <v>49560</v>
      </c>
      <c r="BF383" s="651">
        <v>4954</v>
      </c>
      <c r="BG383" s="540">
        <v>1269</v>
      </c>
    </row>
    <row r="384" spans="1:59" ht="13.5" thickTop="1" x14ac:dyDescent="0.2">
      <c r="A384" s="609" t="s">
        <v>1244</v>
      </c>
      <c r="B384" t="s">
        <v>1190</v>
      </c>
      <c r="C384" t="s">
        <v>1245</v>
      </c>
      <c r="D384" s="439">
        <v>7421</v>
      </c>
      <c r="E384" s="440">
        <v>40000</v>
      </c>
      <c r="F384" s="440">
        <v>0</v>
      </c>
      <c r="G384" s="440">
        <v>40000</v>
      </c>
      <c r="H384" s="440">
        <v>0</v>
      </c>
      <c r="I384" s="440">
        <v>79688</v>
      </c>
      <c r="J384" s="440">
        <v>79688</v>
      </c>
      <c r="K384" s="440">
        <v>0</v>
      </c>
      <c r="L384" s="440">
        <v>23492</v>
      </c>
      <c r="M384" s="482">
        <v>0</v>
      </c>
      <c r="N384" s="482">
        <v>0</v>
      </c>
      <c r="O384" s="440">
        <v>0</v>
      </c>
      <c r="P384" s="440">
        <v>0</v>
      </c>
      <c r="Q384" s="440">
        <v>23492</v>
      </c>
      <c r="R384" s="440">
        <v>23492</v>
      </c>
      <c r="S384" s="440">
        <v>0</v>
      </c>
      <c r="T384" s="440">
        <v>0</v>
      </c>
      <c r="U384" s="440">
        <v>2846</v>
      </c>
      <c r="V384" s="440">
        <v>2846</v>
      </c>
      <c r="W384" s="440">
        <v>0</v>
      </c>
      <c r="X384" s="440">
        <v>839</v>
      </c>
      <c r="Y384" s="482">
        <v>0</v>
      </c>
      <c r="Z384" s="482">
        <v>0</v>
      </c>
      <c r="AA384" s="440">
        <v>0</v>
      </c>
      <c r="AB384" s="440">
        <v>0</v>
      </c>
      <c r="AC384" s="440">
        <v>839</v>
      </c>
      <c r="AD384" s="440">
        <v>616</v>
      </c>
      <c r="AE384" s="440">
        <v>39</v>
      </c>
      <c r="AF384" s="440">
        <v>184</v>
      </c>
      <c r="AG384" s="440">
        <v>102350</v>
      </c>
      <c r="AH384" s="440">
        <v>0</v>
      </c>
      <c r="AI384" s="440">
        <v>102350</v>
      </c>
      <c r="AJ384" s="482">
        <v>152500</v>
      </c>
      <c r="AK384" s="482">
        <v>0</v>
      </c>
      <c r="AL384" s="482">
        <v>0</v>
      </c>
      <c r="AM384" s="482">
        <v>26870</v>
      </c>
      <c r="AN384" s="440">
        <v>152500</v>
      </c>
      <c r="AO384" s="440">
        <v>26870</v>
      </c>
      <c r="AP384" s="440">
        <v>7251</v>
      </c>
      <c r="AQ384" s="440">
        <v>0</v>
      </c>
      <c r="AR384" s="440">
        <v>7251</v>
      </c>
      <c r="AS384" s="482">
        <v>9042</v>
      </c>
      <c r="AT384" s="482">
        <v>0</v>
      </c>
      <c r="AU384" s="482">
        <v>0</v>
      </c>
      <c r="AV384" s="482">
        <v>724</v>
      </c>
      <c r="AW384" s="440">
        <v>9042</v>
      </c>
      <c r="AX384" s="440">
        <v>724</v>
      </c>
      <c r="AY384" s="440">
        <v>0</v>
      </c>
      <c r="AZ384" s="503">
        <v>0</v>
      </c>
      <c r="BA384" s="503">
        <v>0</v>
      </c>
      <c r="BB384" s="441">
        <v>0</v>
      </c>
      <c r="BC384" s="200">
        <v>0</v>
      </c>
      <c r="BD384" s="539">
        <v>65237</v>
      </c>
      <c r="BE384" s="650">
        <v>56850</v>
      </c>
      <c r="BF384" s="650">
        <v>5666</v>
      </c>
      <c r="BG384" s="539">
        <v>1269</v>
      </c>
    </row>
    <row r="385" spans="1:59" ht="13.5" thickTop="1" x14ac:dyDescent="0.2">
      <c r="A385" s="609" t="s">
        <v>1246</v>
      </c>
      <c r="B385" t="s">
        <v>1190</v>
      </c>
      <c r="C385" t="s">
        <v>1247</v>
      </c>
      <c r="D385" s="442">
        <v>7422</v>
      </c>
      <c r="E385" s="443">
        <v>0</v>
      </c>
      <c r="F385" s="443">
        <v>0</v>
      </c>
      <c r="G385" s="443">
        <v>0</v>
      </c>
      <c r="H385" s="443">
        <v>0</v>
      </c>
      <c r="I385" s="443">
        <v>10640</v>
      </c>
      <c r="J385" s="443">
        <v>10640</v>
      </c>
      <c r="K385" s="443">
        <v>0</v>
      </c>
      <c r="L385" s="443">
        <v>0</v>
      </c>
      <c r="M385" s="483">
        <v>0</v>
      </c>
      <c r="N385" s="483">
        <v>2730</v>
      </c>
      <c r="O385" s="443">
        <v>0</v>
      </c>
      <c r="P385" s="443">
        <v>0</v>
      </c>
      <c r="Q385" s="443">
        <v>2730</v>
      </c>
      <c r="R385" s="443">
        <v>0</v>
      </c>
      <c r="S385" s="443">
        <v>2730</v>
      </c>
      <c r="T385" s="443">
        <v>0</v>
      </c>
      <c r="U385" s="443">
        <v>380</v>
      </c>
      <c r="V385" s="443">
        <v>352</v>
      </c>
      <c r="W385" s="443">
        <v>28</v>
      </c>
      <c r="X385" s="443">
        <v>0</v>
      </c>
      <c r="Y385" s="483">
        <v>0</v>
      </c>
      <c r="Z385" s="483">
        <v>98</v>
      </c>
      <c r="AA385" s="443">
        <v>0</v>
      </c>
      <c r="AB385" s="443">
        <v>0</v>
      </c>
      <c r="AC385" s="443">
        <v>126</v>
      </c>
      <c r="AD385" s="443">
        <v>0</v>
      </c>
      <c r="AE385" s="443">
        <v>0</v>
      </c>
      <c r="AF385" s="443">
        <v>126</v>
      </c>
      <c r="AG385" s="443">
        <v>21420</v>
      </c>
      <c r="AH385" s="443">
        <v>8000</v>
      </c>
      <c r="AI385" s="443">
        <v>13420</v>
      </c>
      <c r="AJ385" s="483">
        <v>22290</v>
      </c>
      <c r="AK385" s="483">
        <v>0</v>
      </c>
      <c r="AL385" s="483">
        <v>0</v>
      </c>
      <c r="AM385" s="483">
        <v>0</v>
      </c>
      <c r="AN385" s="443">
        <v>22290</v>
      </c>
      <c r="AO385" s="443">
        <v>0</v>
      </c>
      <c r="AP385" s="443">
        <v>1515</v>
      </c>
      <c r="AQ385" s="443">
        <v>18</v>
      </c>
      <c r="AR385" s="443">
        <v>1497</v>
      </c>
      <c r="AS385" s="483">
        <v>1746</v>
      </c>
      <c r="AT385" s="483">
        <v>0</v>
      </c>
      <c r="AU385" s="483">
        <v>0</v>
      </c>
      <c r="AV385" s="483">
        <v>0</v>
      </c>
      <c r="AW385" s="443">
        <v>1746</v>
      </c>
      <c r="AX385" s="443">
        <v>0</v>
      </c>
      <c r="AY385" s="443">
        <v>0</v>
      </c>
      <c r="AZ385" s="504">
        <v>0</v>
      </c>
      <c r="BA385" s="504">
        <v>0</v>
      </c>
      <c r="BB385" s="444">
        <v>0</v>
      </c>
      <c r="BC385" s="517">
        <v>0</v>
      </c>
      <c r="BD385" s="540">
        <v>20022</v>
      </c>
      <c r="BE385" s="651">
        <v>8725</v>
      </c>
      <c r="BF385" s="540">
        <v>928</v>
      </c>
      <c r="BG385" s="540">
        <v>789</v>
      </c>
    </row>
    <row r="386" spans="1:59" ht="13.5" thickTop="1" x14ac:dyDescent="0.2">
      <c r="A386" s="609" t="s">
        <v>1248</v>
      </c>
      <c r="B386" t="s">
        <v>1190</v>
      </c>
      <c r="C386" t="s">
        <v>1249</v>
      </c>
      <c r="D386" s="439">
        <v>7423</v>
      </c>
      <c r="E386" s="440">
        <v>0</v>
      </c>
      <c r="F386" s="440">
        <v>0</v>
      </c>
      <c r="G386" s="440">
        <v>0</v>
      </c>
      <c r="H386" s="440">
        <v>0</v>
      </c>
      <c r="I386" s="440">
        <v>26810</v>
      </c>
      <c r="J386" s="440">
        <v>26810</v>
      </c>
      <c r="K386" s="440">
        <v>0</v>
      </c>
      <c r="L386" s="440">
        <v>0</v>
      </c>
      <c r="M386" s="482">
        <v>0</v>
      </c>
      <c r="N386" s="482">
        <v>1050</v>
      </c>
      <c r="O386" s="440">
        <v>0</v>
      </c>
      <c r="P386" s="440">
        <v>0</v>
      </c>
      <c r="Q386" s="440">
        <v>1050</v>
      </c>
      <c r="R386" s="440">
        <v>0</v>
      </c>
      <c r="S386" s="440">
        <v>1050</v>
      </c>
      <c r="T386" s="440">
        <v>0</v>
      </c>
      <c r="U386" s="440">
        <v>958</v>
      </c>
      <c r="V386" s="440">
        <v>958</v>
      </c>
      <c r="W386" s="440">
        <v>0</v>
      </c>
      <c r="X386" s="440">
        <v>0</v>
      </c>
      <c r="Y386" s="482">
        <v>0</v>
      </c>
      <c r="Z386" s="482">
        <v>37</v>
      </c>
      <c r="AA386" s="440">
        <v>0</v>
      </c>
      <c r="AB386" s="440">
        <v>0</v>
      </c>
      <c r="AC386" s="440">
        <v>37</v>
      </c>
      <c r="AD386" s="440">
        <v>0</v>
      </c>
      <c r="AE386" s="440">
        <v>0</v>
      </c>
      <c r="AF386" s="440">
        <v>37</v>
      </c>
      <c r="AG386" s="440">
        <v>20370</v>
      </c>
      <c r="AH386" s="440">
        <v>0</v>
      </c>
      <c r="AI386" s="440">
        <v>20370</v>
      </c>
      <c r="AJ386" s="482">
        <v>30210</v>
      </c>
      <c r="AK386" s="482">
        <v>0</v>
      </c>
      <c r="AL386" s="482">
        <v>0</v>
      </c>
      <c r="AM386" s="482">
        <v>0</v>
      </c>
      <c r="AN386" s="440">
        <v>30210</v>
      </c>
      <c r="AO386" s="440">
        <v>0</v>
      </c>
      <c r="AP386" s="440">
        <v>1384</v>
      </c>
      <c r="AQ386" s="440">
        <v>0</v>
      </c>
      <c r="AR386" s="440">
        <v>1384</v>
      </c>
      <c r="AS386" s="482">
        <v>1670</v>
      </c>
      <c r="AT386" s="482">
        <v>0</v>
      </c>
      <c r="AU386" s="482">
        <v>0</v>
      </c>
      <c r="AV386" s="482">
        <v>0</v>
      </c>
      <c r="AW386" s="440">
        <v>1670</v>
      </c>
      <c r="AX386" s="440">
        <v>0</v>
      </c>
      <c r="AY386" s="440">
        <v>0</v>
      </c>
      <c r="AZ386" s="503">
        <v>0</v>
      </c>
      <c r="BA386" s="503">
        <v>0</v>
      </c>
      <c r="BB386" s="441">
        <v>0</v>
      </c>
      <c r="BC386" s="200">
        <v>0</v>
      </c>
      <c r="BD386" s="539">
        <v>22424</v>
      </c>
      <c r="BE386" s="650">
        <v>13695</v>
      </c>
      <c r="BF386" s="650">
        <v>1303</v>
      </c>
      <c r="BG386" s="539">
        <v>789</v>
      </c>
    </row>
    <row r="387" spans="1:59" ht="13.5" thickTop="1" x14ac:dyDescent="0.2">
      <c r="A387" s="609" t="s">
        <v>1250</v>
      </c>
      <c r="B387" t="s">
        <v>1190</v>
      </c>
      <c r="C387" t="s">
        <v>1251</v>
      </c>
      <c r="D387" s="442">
        <v>7444</v>
      </c>
      <c r="E387" s="443">
        <v>0</v>
      </c>
      <c r="F387" s="443">
        <v>0</v>
      </c>
      <c r="G387" s="443">
        <v>0</v>
      </c>
      <c r="H387" s="443">
        <v>0</v>
      </c>
      <c r="I387" s="443">
        <v>15610</v>
      </c>
      <c r="J387" s="443">
        <v>15610</v>
      </c>
      <c r="K387" s="443">
        <v>0</v>
      </c>
      <c r="L387" s="443">
        <v>0</v>
      </c>
      <c r="M387" s="483">
        <v>70</v>
      </c>
      <c r="N387" s="483">
        <v>0</v>
      </c>
      <c r="O387" s="443">
        <v>0</v>
      </c>
      <c r="P387" s="443">
        <v>0</v>
      </c>
      <c r="Q387" s="443">
        <v>70</v>
      </c>
      <c r="R387" s="443">
        <v>0</v>
      </c>
      <c r="S387" s="443">
        <v>70</v>
      </c>
      <c r="T387" s="443">
        <v>0</v>
      </c>
      <c r="U387" s="443">
        <v>558</v>
      </c>
      <c r="V387" s="443">
        <v>528</v>
      </c>
      <c r="W387" s="443">
        <v>30</v>
      </c>
      <c r="X387" s="443">
        <v>0</v>
      </c>
      <c r="Y387" s="483">
        <v>0</v>
      </c>
      <c r="Z387" s="483">
        <v>0</v>
      </c>
      <c r="AA387" s="443">
        <v>0</v>
      </c>
      <c r="AB387" s="443">
        <v>0</v>
      </c>
      <c r="AC387" s="443">
        <v>30</v>
      </c>
      <c r="AD387" s="443">
        <v>0</v>
      </c>
      <c r="AE387" s="443">
        <v>0</v>
      </c>
      <c r="AF387" s="443">
        <v>30</v>
      </c>
      <c r="AG387" s="443">
        <v>9760</v>
      </c>
      <c r="AH387" s="443">
        <v>6100</v>
      </c>
      <c r="AI387" s="443">
        <v>3660</v>
      </c>
      <c r="AJ387" s="483">
        <v>6800</v>
      </c>
      <c r="AK387" s="483">
        <v>0</v>
      </c>
      <c r="AL387" s="483">
        <v>0</v>
      </c>
      <c r="AM387" s="483">
        <v>0</v>
      </c>
      <c r="AN387" s="443">
        <v>0</v>
      </c>
      <c r="AO387" s="443">
        <v>700</v>
      </c>
      <c r="AP387" s="443">
        <v>661</v>
      </c>
      <c r="AQ387" s="443">
        <v>558</v>
      </c>
      <c r="AR387" s="443">
        <v>103</v>
      </c>
      <c r="AS387" s="483">
        <v>113</v>
      </c>
      <c r="AT387" s="483">
        <v>0</v>
      </c>
      <c r="AU387" s="483">
        <v>0</v>
      </c>
      <c r="AV387" s="483">
        <v>0</v>
      </c>
      <c r="AW387" s="443">
        <v>0</v>
      </c>
      <c r="AX387" s="443">
        <v>113</v>
      </c>
      <c r="AY387" s="443">
        <v>0</v>
      </c>
      <c r="AZ387" s="504">
        <v>0</v>
      </c>
      <c r="BA387" s="504">
        <v>0</v>
      </c>
      <c r="BB387" s="444">
        <v>0</v>
      </c>
      <c r="BC387" s="517">
        <v>0</v>
      </c>
      <c r="BD387" s="540">
        <v>12646</v>
      </c>
      <c r="BE387" s="651">
        <v>7080</v>
      </c>
      <c r="BF387" s="540">
        <v>673</v>
      </c>
      <c r="BG387" s="540">
        <v>789</v>
      </c>
    </row>
    <row r="388" spans="1:59" ht="13.5" thickTop="1" x14ac:dyDescent="0.2">
      <c r="A388" s="609" t="s">
        <v>1252</v>
      </c>
      <c r="B388" t="s">
        <v>1190</v>
      </c>
      <c r="C388" t="s">
        <v>1160</v>
      </c>
      <c r="D388" s="439">
        <v>7445</v>
      </c>
      <c r="E388" s="440">
        <v>0</v>
      </c>
      <c r="F388" s="440">
        <v>0</v>
      </c>
      <c r="G388" s="440">
        <v>0</v>
      </c>
      <c r="H388" s="440">
        <v>0</v>
      </c>
      <c r="I388" s="440">
        <v>26670</v>
      </c>
      <c r="J388" s="440">
        <v>26670</v>
      </c>
      <c r="K388" s="440">
        <v>0</v>
      </c>
      <c r="L388" s="440">
        <v>0</v>
      </c>
      <c r="M388" s="482">
        <v>0</v>
      </c>
      <c r="N388" s="482">
        <v>0</v>
      </c>
      <c r="O388" s="440">
        <v>0</v>
      </c>
      <c r="P388" s="440">
        <v>0</v>
      </c>
      <c r="Q388" s="440">
        <v>0</v>
      </c>
      <c r="R388" s="440">
        <v>0</v>
      </c>
      <c r="S388" s="440">
        <v>0</v>
      </c>
      <c r="T388" s="440">
        <v>0</v>
      </c>
      <c r="U388" s="440">
        <v>953</v>
      </c>
      <c r="V388" s="440">
        <v>762</v>
      </c>
      <c r="W388" s="440">
        <v>191</v>
      </c>
      <c r="X388" s="440">
        <v>0</v>
      </c>
      <c r="Y388" s="482">
        <v>0</v>
      </c>
      <c r="Z388" s="482">
        <v>0</v>
      </c>
      <c r="AA388" s="440">
        <v>0</v>
      </c>
      <c r="AB388" s="440">
        <v>0</v>
      </c>
      <c r="AC388" s="440">
        <v>191</v>
      </c>
      <c r="AD388" s="440">
        <v>0</v>
      </c>
      <c r="AE388" s="440">
        <v>191</v>
      </c>
      <c r="AF388" s="440">
        <v>0</v>
      </c>
      <c r="AG388" s="440">
        <v>12920</v>
      </c>
      <c r="AH388" s="440">
        <v>10750</v>
      </c>
      <c r="AI388" s="440">
        <v>2170</v>
      </c>
      <c r="AJ388" s="482">
        <v>6570</v>
      </c>
      <c r="AK388" s="482">
        <v>0</v>
      </c>
      <c r="AL388" s="482">
        <v>0</v>
      </c>
      <c r="AM388" s="482">
        <v>3830</v>
      </c>
      <c r="AN388" s="440">
        <v>6570</v>
      </c>
      <c r="AO388" s="440">
        <v>3830</v>
      </c>
      <c r="AP388" s="440">
        <v>833</v>
      </c>
      <c r="AQ388" s="440">
        <v>833</v>
      </c>
      <c r="AR388" s="440">
        <v>0</v>
      </c>
      <c r="AS388" s="482">
        <v>152</v>
      </c>
      <c r="AT388" s="482">
        <v>0</v>
      </c>
      <c r="AU388" s="482">
        <v>0</v>
      </c>
      <c r="AV388" s="482">
        <v>141</v>
      </c>
      <c r="AW388" s="440">
        <v>152</v>
      </c>
      <c r="AX388" s="440">
        <v>141</v>
      </c>
      <c r="AY388" s="440">
        <v>0</v>
      </c>
      <c r="AZ388" s="503">
        <v>0</v>
      </c>
      <c r="BA388" s="503">
        <v>0</v>
      </c>
      <c r="BB388" s="441">
        <v>0</v>
      </c>
      <c r="BC388" s="200">
        <v>0</v>
      </c>
      <c r="BD388" s="539">
        <v>14429</v>
      </c>
      <c r="BE388" s="650">
        <v>11280</v>
      </c>
      <c r="BF388" s="650">
        <v>1042</v>
      </c>
      <c r="BG388" s="539">
        <v>789</v>
      </c>
    </row>
    <row r="389" spans="1:59" ht="13.5" thickTop="1" x14ac:dyDescent="0.2">
      <c r="A389" s="609" t="s">
        <v>1253</v>
      </c>
      <c r="B389" t="s">
        <v>1190</v>
      </c>
      <c r="C389" t="s">
        <v>1254</v>
      </c>
      <c r="D389" s="442">
        <v>7446</v>
      </c>
      <c r="E389" s="443">
        <v>0</v>
      </c>
      <c r="F389" s="443">
        <v>0</v>
      </c>
      <c r="G389" s="443">
        <v>0</v>
      </c>
      <c r="H389" s="443">
        <v>0</v>
      </c>
      <c r="I389" s="443">
        <v>14336</v>
      </c>
      <c r="J389" s="443">
        <v>14336</v>
      </c>
      <c r="K389" s="443">
        <v>0</v>
      </c>
      <c r="L389" s="443">
        <v>2744</v>
      </c>
      <c r="M389" s="483">
        <v>0</v>
      </c>
      <c r="N389" s="483">
        <v>0</v>
      </c>
      <c r="O389" s="443">
        <v>0</v>
      </c>
      <c r="P389" s="443">
        <v>0</v>
      </c>
      <c r="Q389" s="443">
        <v>2744</v>
      </c>
      <c r="R389" s="443">
        <v>2744</v>
      </c>
      <c r="S389" s="443">
        <v>0</v>
      </c>
      <c r="T389" s="443">
        <v>0</v>
      </c>
      <c r="U389" s="443">
        <v>512</v>
      </c>
      <c r="V389" s="443">
        <v>512</v>
      </c>
      <c r="W389" s="443">
        <v>0</v>
      </c>
      <c r="X389" s="443">
        <v>98</v>
      </c>
      <c r="Y389" s="483">
        <v>0</v>
      </c>
      <c r="Z389" s="483">
        <v>0</v>
      </c>
      <c r="AA389" s="443">
        <v>0</v>
      </c>
      <c r="AB389" s="443">
        <v>0</v>
      </c>
      <c r="AC389" s="443">
        <v>98</v>
      </c>
      <c r="AD389" s="443">
        <v>98</v>
      </c>
      <c r="AE389" s="443">
        <v>0</v>
      </c>
      <c r="AF389" s="443">
        <v>0</v>
      </c>
      <c r="AG389" s="443">
        <v>8710</v>
      </c>
      <c r="AH389" s="443">
        <v>3500</v>
      </c>
      <c r="AI389" s="443">
        <v>5210</v>
      </c>
      <c r="AJ389" s="483">
        <v>7850</v>
      </c>
      <c r="AK389" s="483">
        <v>0</v>
      </c>
      <c r="AL389" s="483">
        <v>0</v>
      </c>
      <c r="AM389" s="483">
        <v>1420</v>
      </c>
      <c r="AN389" s="443">
        <v>7850</v>
      </c>
      <c r="AO389" s="443">
        <v>1420</v>
      </c>
      <c r="AP389" s="443">
        <v>512</v>
      </c>
      <c r="AQ389" s="443">
        <v>512</v>
      </c>
      <c r="AR389" s="443">
        <v>0</v>
      </c>
      <c r="AS389" s="483">
        <v>88</v>
      </c>
      <c r="AT389" s="483">
        <v>0</v>
      </c>
      <c r="AU389" s="483">
        <v>0</v>
      </c>
      <c r="AV389" s="483">
        <v>0</v>
      </c>
      <c r="AW389" s="443">
        <v>88</v>
      </c>
      <c r="AX389" s="443">
        <v>0</v>
      </c>
      <c r="AY389" s="443">
        <v>0</v>
      </c>
      <c r="AZ389" s="504">
        <v>0</v>
      </c>
      <c r="BA389" s="504">
        <v>0</v>
      </c>
      <c r="BB389" s="444">
        <v>0</v>
      </c>
      <c r="BC389" s="517">
        <v>0</v>
      </c>
      <c r="BD389" s="540">
        <v>11993</v>
      </c>
      <c r="BE389" s="651">
        <v>7250</v>
      </c>
      <c r="BF389" s="540">
        <v>661</v>
      </c>
      <c r="BG389" s="540">
        <v>789</v>
      </c>
    </row>
    <row r="390" spans="1:59" ht="13.5" thickTop="1" x14ac:dyDescent="0.2">
      <c r="A390" s="609" t="s">
        <v>1255</v>
      </c>
      <c r="B390" t="s">
        <v>1190</v>
      </c>
      <c r="C390" t="s">
        <v>1256</v>
      </c>
      <c r="D390" s="439">
        <v>7447</v>
      </c>
      <c r="E390" s="440">
        <v>0</v>
      </c>
      <c r="F390" s="440">
        <v>0</v>
      </c>
      <c r="G390" s="440">
        <v>0</v>
      </c>
      <c r="H390" s="440">
        <v>0</v>
      </c>
      <c r="I390" s="440">
        <v>103544</v>
      </c>
      <c r="J390" s="440">
        <v>103544</v>
      </c>
      <c r="K390" s="440">
        <v>0</v>
      </c>
      <c r="L390" s="440">
        <v>24836</v>
      </c>
      <c r="M390" s="482">
        <v>0</v>
      </c>
      <c r="N390" s="482">
        <v>0</v>
      </c>
      <c r="O390" s="440">
        <v>0</v>
      </c>
      <c r="P390" s="440">
        <v>0</v>
      </c>
      <c r="Q390" s="440">
        <v>24836</v>
      </c>
      <c r="R390" s="440">
        <v>24836</v>
      </c>
      <c r="S390" s="440">
        <v>0</v>
      </c>
      <c r="T390" s="440">
        <v>0</v>
      </c>
      <c r="U390" s="440">
        <v>3698</v>
      </c>
      <c r="V390" s="440">
        <v>1871</v>
      </c>
      <c r="W390" s="440">
        <v>1827</v>
      </c>
      <c r="X390" s="440">
        <v>887</v>
      </c>
      <c r="Y390" s="482">
        <v>0</v>
      </c>
      <c r="Z390" s="482">
        <v>0</v>
      </c>
      <c r="AA390" s="440">
        <v>0</v>
      </c>
      <c r="AB390" s="440">
        <v>0</v>
      </c>
      <c r="AC390" s="440">
        <v>2714</v>
      </c>
      <c r="AD390" s="440">
        <v>0</v>
      </c>
      <c r="AE390" s="440">
        <v>0</v>
      </c>
      <c r="AF390" s="440">
        <v>2714</v>
      </c>
      <c r="AG390" s="440">
        <v>136960</v>
      </c>
      <c r="AH390" s="440">
        <v>62500</v>
      </c>
      <c r="AI390" s="440">
        <v>74460</v>
      </c>
      <c r="AJ390" s="482">
        <v>109710</v>
      </c>
      <c r="AK390" s="482">
        <v>0</v>
      </c>
      <c r="AL390" s="482">
        <v>0</v>
      </c>
      <c r="AM390" s="482">
        <v>0</v>
      </c>
      <c r="AN390" s="440">
        <v>109710</v>
      </c>
      <c r="AO390" s="440">
        <v>0</v>
      </c>
      <c r="AP390" s="440">
        <v>9313</v>
      </c>
      <c r="AQ390" s="440">
        <v>841</v>
      </c>
      <c r="AR390" s="440">
        <v>8472</v>
      </c>
      <c r="AS390" s="482">
        <v>9026</v>
      </c>
      <c r="AT390" s="482">
        <v>0</v>
      </c>
      <c r="AU390" s="482">
        <v>0</v>
      </c>
      <c r="AV390" s="482">
        <v>0</v>
      </c>
      <c r="AW390" s="440">
        <v>9026</v>
      </c>
      <c r="AX390" s="440">
        <v>0</v>
      </c>
      <c r="AY390" s="440">
        <v>0</v>
      </c>
      <c r="AZ390" s="503">
        <v>0</v>
      </c>
      <c r="BA390" s="503">
        <v>0</v>
      </c>
      <c r="BB390" s="441">
        <v>0</v>
      </c>
      <c r="BC390" s="200">
        <v>0</v>
      </c>
      <c r="BD390" s="539">
        <v>77575</v>
      </c>
      <c r="BE390" s="650">
        <v>70990</v>
      </c>
      <c r="BF390" s="650">
        <v>7073</v>
      </c>
      <c r="BG390" s="539">
        <v>1269</v>
      </c>
    </row>
    <row r="391" spans="1:59" ht="13.5" thickTop="1" x14ac:dyDescent="0.2">
      <c r="A391" s="609" t="s">
        <v>1257</v>
      </c>
      <c r="B391" t="s">
        <v>1190</v>
      </c>
      <c r="C391" t="s">
        <v>1258</v>
      </c>
      <c r="D391" s="442">
        <v>7461</v>
      </c>
      <c r="E391" s="443">
        <v>18378</v>
      </c>
      <c r="F391" s="443">
        <v>0</v>
      </c>
      <c r="G391" s="443">
        <v>18378</v>
      </c>
      <c r="H391" s="443">
        <v>0</v>
      </c>
      <c r="I391" s="443">
        <v>116830</v>
      </c>
      <c r="J391" s="443">
        <v>116830</v>
      </c>
      <c r="K391" s="443">
        <v>0</v>
      </c>
      <c r="L391" s="443">
        <v>9520</v>
      </c>
      <c r="M391" s="483">
        <v>0</v>
      </c>
      <c r="N391" s="483">
        <v>770</v>
      </c>
      <c r="O391" s="443">
        <v>0</v>
      </c>
      <c r="P391" s="443">
        <v>0</v>
      </c>
      <c r="Q391" s="443">
        <v>10290</v>
      </c>
      <c r="R391" s="443">
        <v>9520</v>
      </c>
      <c r="S391" s="443">
        <v>770</v>
      </c>
      <c r="T391" s="443">
        <v>0</v>
      </c>
      <c r="U391" s="443">
        <v>4173</v>
      </c>
      <c r="V391" s="443">
        <v>1153</v>
      </c>
      <c r="W391" s="443">
        <v>3020</v>
      </c>
      <c r="X391" s="443">
        <v>340</v>
      </c>
      <c r="Y391" s="483">
        <v>0</v>
      </c>
      <c r="Z391" s="483">
        <v>27</v>
      </c>
      <c r="AA391" s="443">
        <v>0</v>
      </c>
      <c r="AB391" s="443">
        <v>0</v>
      </c>
      <c r="AC391" s="443">
        <v>993</v>
      </c>
      <c r="AD391" s="443">
        <v>0</v>
      </c>
      <c r="AE391" s="443">
        <v>993</v>
      </c>
      <c r="AF391" s="443">
        <v>0</v>
      </c>
      <c r="AG391" s="443">
        <v>135320</v>
      </c>
      <c r="AH391" s="443">
        <v>40200</v>
      </c>
      <c r="AI391" s="443">
        <v>95120</v>
      </c>
      <c r="AJ391" s="483">
        <v>148600</v>
      </c>
      <c r="AK391" s="483">
        <v>0</v>
      </c>
      <c r="AL391" s="483">
        <v>0</v>
      </c>
      <c r="AM391" s="483">
        <v>39950</v>
      </c>
      <c r="AN391" s="443">
        <v>148600</v>
      </c>
      <c r="AO391" s="443">
        <v>39950</v>
      </c>
      <c r="AP391" s="443">
        <v>10504</v>
      </c>
      <c r="AQ391" s="443">
        <v>578</v>
      </c>
      <c r="AR391" s="443">
        <v>9926</v>
      </c>
      <c r="AS391" s="483">
        <v>10278</v>
      </c>
      <c r="AT391" s="483">
        <v>0</v>
      </c>
      <c r="AU391" s="483">
        <v>0</v>
      </c>
      <c r="AV391" s="483">
        <v>1468</v>
      </c>
      <c r="AW391" s="443">
        <v>8471</v>
      </c>
      <c r="AX391" s="443">
        <v>1258</v>
      </c>
      <c r="AY391" s="443">
        <v>0</v>
      </c>
      <c r="AZ391" s="504">
        <v>0</v>
      </c>
      <c r="BA391" s="504">
        <v>0</v>
      </c>
      <c r="BB391" s="444">
        <v>0</v>
      </c>
      <c r="BC391" s="517">
        <v>0</v>
      </c>
      <c r="BD391" s="540">
        <v>41499</v>
      </c>
      <c r="BE391" s="651">
        <v>75840</v>
      </c>
      <c r="BF391" s="651">
        <v>7766</v>
      </c>
      <c r="BG391" s="540">
        <v>1269</v>
      </c>
    </row>
    <row r="392" spans="1:59" ht="13.5" thickTop="1" x14ac:dyDescent="0.2">
      <c r="A392" s="609" t="s">
        <v>1259</v>
      </c>
      <c r="B392" t="s">
        <v>1190</v>
      </c>
      <c r="C392" t="s">
        <v>1260</v>
      </c>
      <c r="D392" s="439">
        <v>7464</v>
      </c>
      <c r="E392" s="440">
        <v>0</v>
      </c>
      <c r="F392" s="440">
        <v>0</v>
      </c>
      <c r="G392" s="440">
        <v>0</v>
      </c>
      <c r="H392" s="440">
        <v>0</v>
      </c>
      <c r="I392" s="440">
        <v>38500</v>
      </c>
      <c r="J392" s="440">
        <v>37450</v>
      </c>
      <c r="K392" s="440">
        <v>1050</v>
      </c>
      <c r="L392" s="440">
        <v>0</v>
      </c>
      <c r="M392" s="482">
        <v>0</v>
      </c>
      <c r="N392" s="482">
        <v>0</v>
      </c>
      <c r="O392" s="440">
        <v>0</v>
      </c>
      <c r="P392" s="440">
        <v>0</v>
      </c>
      <c r="Q392" s="440">
        <v>0</v>
      </c>
      <c r="R392" s="440">
        <v>0</v>
      </c>
      <c r="S392" s="440">
        <v>0</v>
      </c>
      <c r="T392" s="440">
        <v>0</v>
      </c>
      <c r="U392" s="440">
        <v>1375</v>
      </c>
      <c r="V392" s="440">
        <v>1100</v>
      </c>
      <c r="W392" s="440">
        <v>275</v>
      </c>
      <c r="X392" s="440">
        <v>0</v>
      </c>
      <c r="Y392" s="482">
        <v>0</v>
      </c>
      <c r="Z392" s="482">
        <v>0</v>
      </c>
      <c r="AA392" s="440">
        <v>0</v>
      </c>
      <c r="AB392" s="440">
        <v>0</v>
      </c>
      <c r="AC392" s="440">
        <v>0</v>
      </c>
      <c r="AD392" s="440">
        <v>0</v>
      </c>
      <c r="AE392" s="440">
        <v>0</v>
      </c>
      <c r="AF392" s="440">
        <v>0</v>
      </c>
      <c r="AG392" s="440">
        <v>42910</v>
      </c>
      <c r="AH392" s="440">
        <v>42910</v>
      </c>
      <c r="AI392" s="440">
        <v>0</v>
      </c>
      <c r="AJ392" s="482">
        <v>20340</v>
      </c>
      <c r="AK392" s="482">
        <v>0</v>
      </c>
      <c r="AL392" s="482">
        <v>0</v>
      </c>
      <c r="AM392" s="482">
        <v>11270</v>
      </c>
      <c r="AN392" s="440">
        <v>20340</v>
      </c>
      <c r="AO392" s="440">
        <v>11270</v>
      </c>
      <c r="AP392" s="440">
        <v>3012</v>
      </c>
      <c r="AQ392" s="440">
        <v>3012</v>
      </c>
      <c r="AR392" s="440">
        <v>0</v>
      </c>
      <c r="AS392" s="482">
        <v>468</v>
      </c>
      <c r="AT392" s="482">
        <v>0</v>
      </c>
      <c r="AU392" s="482">
        <v>0</v>
      </c>
      <c r="AV392" s="482">
        <v>543</v>
      </c>
      <c r="AW392" s="440">
        <v>468</v>
      </c>
      <c r="AX392" s="440">
        <v>543</v>
      </c>
      <c r="AY392" s="440">
        <v>0</v>
      </c>
      <c r="AZ392" s="503">
        <v>0</v>
      </c>
      <c r="BA392" s="503">
        <v>0</v>
      </c>
      <c r="BB392" s="441">
        <v>0</v>
      </c>
      <c r="BC392" s="200">
        <v>0</v>
      </c>
      <c r="BD392" s="539">
        <v>24211</v>
      </c>
      <c r="BE392" s="650">
        <v>22115</v>
      </c>
      <c r="BF392" s="650">
        <v>2213</v>
      </c>
      <c r="BG392" s="539">
        <v>1029</v>
      </c>
    </row>
    <row r="393" spans="1:59" ht="13.5" thickTop="1" x14ac:dyDescent="0.2">
      <c r="A393" s="609" t="s">
        <v>1261</v>
      </c>
      <c r="B393" t="s">
        <v>1190</v>
      </c>
      <c r="C393" t="s">
        <v>1262</v>
      </c>
      <c r="D393" s="442">
        <v>7465</v>
      </c>
      <c r="E393" s="443">
        <v>0</v>
      </c>
      <c r="F393" s="443">
        <v>0</v>
      </c>
      <c r="G393" s="443">
        <v>0</v>
      </c>
      <c r="H393" s="443">
        <v>0</v>
      </c>
      <c r="I393" s="443">
        <v>17808</v>
      </c>
      <c r="J393" s="443">
        <v>17808</v>
      </c>
      <c r="K393" s="443">
        <v>0</v>
      </c>
      <c r="L393" s="443">
        <v>0</v>
      </c>
      <c r="M393" s="483">
        <v>0</v>
      </c>
      <c r="N393" s="483">
        <v>7532</v>
      </c>
      <c r="O393" s="443">
        <v>0</v>
      </c>
      <c r="P393" s="443">
        <v>0</v>
      </c>
      <c r="Q393" s="443">
        <v>7532</v>
      </c>
      <c r="R393" s="443">
        <v>0</v>
      </c>
      <c r="S393" s="443">
        <v>7532</v>
      </c>
      <c r="T393" s="443">
        <v>0</v>
      </c>
      <c r="U393" s="443">
        <v>636</v>
      </c>
      <c r="V393" s="443">
        <v>636</v>
      </c>
      <c r="W393" s="443">
        <v>0</v>
      </c>
      <c r="X393" s="443">
        <v>0</v>
      </c>
      <c r="Y393" s="483">
        <v>0</v>
      </c>
      <c r="Z393" s="483">
        <v>269</v>
      </c>
      <c r="AA393" s="443">
        <v>0</v>
      </c>
      <c r="AB393" s="443">
        <v>0</v>
      </c>
      <c r="AC393" s="443">
        <v>269</v>
      </c>
      <c r="AD393" s="443">
        <v>0</v>
      </c>
      <c r="AE393" s="443">
        <v>269</v>
      </c>
      <c r="AF393" s="443">
        <v>0</v>
      </c>
      <c r="AG393" s="443">
        <v>33340</v>
      </c>
      <c r="AH393" s="443">
        <v>0</v>
      </c>
      <c r="AI393" s="443">
        <v>33340</v>
      </c>
      <c r="AJ393" s="483">
        <v>46010</v>
      </c>
      <c r="AK393" s="483">
        <v>0</v>
      </c>
      <c r="AL393" s="483">
        <v>0</v>
      </c>
      <c r="AM393" s="483">
        <v>21640</v>
      </c>
      <c r="AN393" s="443">
        <v>44750</v>
      </c>
      <c r="AO393" s="443">
        <v>22900</v>
      </c>
      <c r="AP393" s="443">
        <v>2459</v>
      </c>
      <c r="AQ393" s="443">
        <v>0</v>
      </c>
      <c r="AR393" s="443">
        <v>2459</v>
      </c>
      <c r="AS393" s="483">
        <v>2699</v>
      </c>
      <c r="AT393" s="483">
        <v>0</v>
      </c>
      <c r="AU393" s="483">
        <v>0</v>
      </c>
      <c r="AV393" s="483">
        <v>781</v>
      </c>
      <c r="AW393" s="443">
        <v>2699</v>
      </c>
      <c r="AX393" s="443">
        <v>781</v>
      </c>
      <c r="AY393" s="443">
        <v>0</v>
      </c>
      <c r="AZ393" s="504">
        <v>0</v>
      </c>
      <c r="BA393" s="504">
        <v>0</v>
      </c>
      <c r="BB393" s="444">
        <v>0</v>
      </c>
      <c r="BC393" s="517">
        <v>0</v>
      </c>
      <c r="BD393" s="540">
        <v>24568</v>
      </c>
      <c r="BE393" s="651">
        <v>16415</v>
      </c>
      <c r="BF393" s="651">
        <v>1685</v>
      </c>
      <c r="BG393" s="540">
        <v>789</v>
      </c>
    </row>
    <row r="394" spans="1:59" ht="13.5" thickTop="1" x14ac:dyDescent="0.2">
      <c r="A394" s="609" t="s">
        <v>1263</v>
      </c>
      <c r="B394" t="s">
        <v>1190</v>
      </c>
      <c r="C394" t="s">
        <v>1264</v>
      </c>
      <c r="D394" s="439">
        <v>7466</v>
      </c>
      <c r="E394" s="440">
        <v>0</v>
      </c>
      <c r="F394" s="440">
        <v>0</v>
      </c>
      <c r="G394" s="440">
        <v>0</v>
      </c>
      <c r="H394" s="440">
        <v>0</v>
      </c>
      <c r="I394" s="440">
        <v>103320</v>
      </c>
      <c r="J394" s="440">
        <v>103320</v>
      </c>
      <c r="K394" s="440">
        <v>0</v>
      </c>
      <c r="L394" s="440">
        <v>5880</v>
      </c>
      <c r="M394" s="482">
        <v>0</v>
      </c>
      <c r="N394" s="482">
        <v>3780</v>
      </c>
      <c r="O394" s="440">
        <v>0</v>
      </c>
      <c r="P394" s="440">
        <v>0</v>
      </c>
      <c r="Q394" s="440">
        <v>9660</v>
      </c>
      <c r="R394" s="440">
        <v>5880</v>
      </c>
      <c r="S394" s="440">
        <v>3780</v>
      </c>
      <c r="T394" s="440">
        <v>0</v>
      </c>
      <c r="U394" s="440">
        <v>3690</v>
      </c>
      <c r="V394" s="440">
        <v>3690</v>
      </c>
      <c r="W394" s="440">
        <v>0</v>
      </c>
      <c r="X394" s="440">
        <v>210</v>
      </c>
      <c r="Y394" s="482">
        <v>0</v>
      </c>
      <c r="Z394" s="482">
        <v>135</v>
      </c>
      <c r="AA394" s="440">
        <v>0</v>
      </c>
      <c r="AB394" s="440">
        <v>0</v>
      </c>
      <c r="AC394" s="440">
        <v>345</v>
      </c>
      <c r="AD394" s="440">
        <v>210</v>
      </c>
      <c r="AE394" s="440">
        <v>135</v>
      </c>
      <c r="AF394" s="440">
        <v>0</v>
      </c>
      <c r="AG394" s="440">
        <v>113300</v>
      </c>
      <c r="AH394" s="440">
        <v>55000</v>
      </c>
      <c r="AI394" s="440">
        <v>58300</v>
      </c>
      <c r="AJ394" s="482">
        <v>99220</v>
      </c>
      <c r="AK394" s="482">
        <v>0</v>
      </c>
      <c r="AL394" s="482">
        <v>0</v>
      </c>
      <c r="AM394" s="482">
        <v>58830</v>
      </c>
      <c r="AN394" s="440">
        <v>99220</v>
      </c>
      <c r="AO394" s="440">
        <v>58830</v>
      </c>
      <c r="AP394" s="440">
        <v>8460</v>
      </c>
      <c r="AQ394" s="440">
        <v>3700</v>
      </c>
      <c r="AR394" s="440">
        <v>4760</v>
      </c>
      <c r="AS394" s="482">
        <v>5306</v>
      </c>
      <c r="AT394" s="482">
        <v>0</v>
      </c>
      <c r="AU394" s="482">
        <v>0</v>
      </c>
      <c r="AV394" s="482">
        <v>2950</v>
      </c>
      <c r="AW394" s="440">
        <v>5306</v>
      </c>
      <c r="AX394" s="440">
        <v>1818</v>
      </c>
      <c r="AY394" s="440">
        <v>0</v>
      </c>
      <c r="AZ394" s="503">
        <v>0</v>
      </c>
      <c r="BA394" s="503">
        <v>0</v>
      </c>
      <c r="BB394" s="441">
        <v>0</v>
      </c>
      <c r="BC394" s="200">
        <v>0</v>
      </c>
      <c r="BD394" s="539">
        <v>54026</v>
      </c>
      <c r="BE394" s="650">
        <v>65060</v>
      </c>
      <c r="BF394" s="650">
        <v>6556</v>
      </c>
      <c r="BG394" s="539">
        <v>1269</v>
      </c>
    </row>
    <row r="395" spans="1:59" ht="13.5" thickTop="1" x14ac:dyDescent="0.2">
      <c r="A395" s="609" t="s">
        <v>1265</v>
      </c>
      <c r="B395" t="s">
        <v>1190</v>
      </c>
      <c r="C395" t="s">
        <v>1266</v>
      </c>
      <c r="D395" s="442">
        <v>7481</v>
      </c>
      <c r="E395" s="443">
        <v>0</v>
      </c>
      <c r="F395" s="443">
        <v>0</v>
      </c>
      <c r="G395" s="443">
        <v>0</v>
      </c>
      <c r="H395" s="443">
        <v>0</v>
      </c>
      <c r="I395" s="443">
        <v>78050</v>
      </c>
      <c r="J395" s="443">
        <v>78050</v>
      </c>
      <c r="K395" s="443">
        <v>0</v>
      </c>
      <c r="L395" s="443">
        <v>0</v>
      </c>
      <c r="M395" s="483">
        <v>0</v>
      </c>
      <c r="N395" s="483">
        <v>2030</v>
      </c>
      <c r="O395" s="443">
        <v>0</v>
      </c>
      <c r="P395" s="443">
        <v>0</v>
      </c>
      <c r="Q395" s="443">
        <v>2030</v>
      </c>
      <c r="R395" s="443">
        <v>0</v>
      </c>
      <c r="S395" s="443">
        <v>2030</v>
      </c>
      <c r="T395" s="443">
        <v>0</v>
      </c>
      <c r="U395" s="443">
        <v>2788</v>
      </c>
      <c r="V395" s="443">
        <v>2788</v>
      </c>
      <c r="W395" s="443">
        <v>0</v>
      </c>
      <c r="X395" s="443">
        <v>0</v>
      </c>
      <c r="Y395" s="483">
        <v>0</v>
      </c>
      <c r="Z395" s="483">
        <v>72</v>
      </c>
      <c r="AA395" s="443">
        <v>0</v>
      </c>
      <c r="AB395" s="443">
        <v>0</v>
      </c>
      <c r="AC395" s="443">
        <v>72</v>
      </c>
      <c r="AD395" s="443">
        <v>0</v>
      </c>
      <c r="AE395" s="443">
        <v>72</v>
      </c>
      <c r="AF395" s="443">
        <v>0</v>
      </c>
      <c r="AG395" s="443">
        <v>91740</v>
      </c>
      <c r="AH395" s="443">
        <v>37500</v>
      </c>
      <c r="AI395" s="443">
        <v>54240</v>
      </c>
      <c r="AJ395" s="483">
        <v>92140</v>
      </c>
      <c r="AK395" s="483">
        <v>0</v>
      </c>
      <c r="AL395" s="483">
        <v>0</v>
      </c>
      <c r="AM395" s="483">
        <v>31540</v>
      </c>
      <c r="AN395" s="443">
        <v>90000</v>
      </c>
      <c r="AO395" s="443">
        <v>33680</v>
      </c>
      <c r="AP395" s="443">
        <v>6567</v>
      </c>
      <c r="AQ395" s="443">
        <v>6237</v>
      </c>
      <c r="AR395" s="443">
        <v>330</v>
      </c>
      <c r="AS395" s="483">
        <v>908</v>
      </c>
      <c r="AT395" s="483">
        <v>0</v>
      </c>
      <c r="AU395" s="483">
        <v>0</v>
      </c>
      <c r="AV395" s="483">
        <v>1223</v>
      </c>
      <c r="AW395" s="443">
        <v>908</v>
      </c>
      <c r="AX395" s="443">
        <v>1223</v>
      </c>
      <c r="AY395" s="443">
        <v>0</v>
      </c>
      <c r="AZ395" s="504">
        <v>0</v>
      </c>
      <c r="BA395" s="504">
        <v>0</v>
      </c>
      <c r="BB395" s="444">
        <v>0</v>
      </c>
      <c r="BC395" s="517">
        <v>0</v>
      </c>
      <c r="BD395" s="540">
        <v>51016</v>
      </c>
      <c r="BE395" s="651">
        <v>47310</v>
      </c>
      <c r="BF395" s="651">
        <v>4779</v>
      </c>
      <c r="BG395" s="540">
        <v>1029</v>
      </c>
    </row>
    <row r="396" spans="1:59" ht="13.5" thickTop="1" x14ac:dyDescent="0.2">
      <c r="A396" s="609" t="s">
        <v>1267</v>
      </c>
      <c r="B396" t="s">
        <v>1190</v>
      </c>
      <c r="C396" t="s">
        <v>1268</v>
      </c>
      <c r="D396" s="439">
        <v>7482</v>
      </c>
      <c r="E396" s="440">
        <v>0</v>
      </c>
      <c r="F396" s="440">
        <v>0</v>
      </c>
      <c r="G396" s="440">
        <v>0</v>
      </c>
      <c r="H396" s="440">
        <v>0</v>
      </c>
      <c r="I396" s="440">
        <v>33810</v>
      </c>
      <c r="J396" s="440">
        <v>33810</v>
      </c>
      <c r="K396" s="440">
        <v>0</v>
      </c>
      <c r="L396" s="440">
        <v>910</v>
      </c>
      <c r="M396" s="482">
        <v>0</v>
      </c>
      <c r="N396" s="482">
        <v>2170</v>
      </c>
      <c r="O396" s="440">
        <v>0</v>
      </c>
      <c r="P396" s="440">
        <v>0</v>
      </c>
      <c r="Q396" s="440">
        <v>3080</v>
      </c>
      <c r="R396" s="440">
        <v>910</v>
      </c>
      <c r="S396" s="440">
        <v>2170</v>
      </c>
      <c r="T396" s="440">
        <v>0</v>
      </c>
      <c r="U396" s="440">
        <v>1208</v>
      </c>
      <c r="V396" s="440">
        <v>1208</v>
      </c>
      <c r="W396" s="440">
        <v>0</v>
      </c>
      <c r="X396" s="440">
        <v>32</v>
      </c>
      <c r="Y396" s="482">
        <v>0</v>
      </c>
      <c r="Z396" s="482">
        <v>78</v>
      </c>
      <c r="AA396" s="440">
        <v>0</v>
      </c>
      <c r="AB396" s="440">
        <v>0</v>
      </c>
      <c r="AC396" s="440">
        <v>110</v>
      </c>
      <c r="AD396" s="440">
        <v>32</v>
      </c>
      <c r="AE396" s="440">
        <v>46</v>
      </c>
      <c r="AF396" s="440">
        <v>32</v>
      </c>
      <c r="AG396" s="440">
        <v>35200</v>
      </c>
      <c r="AH396" s="440">
        <v>17500</v>
      </c>
      <c r="AI396" s="440">
        <v>17700</v>
      </c>
      <c r="AJ396" s="482">
        <v>30210</v>
      </c>
      <c r="AK396" s="482">
        <v>0</v>
      </c>
      <c r="AL396" s="482">
        <v>0</v>
      </c>
      <c r="AM396" s="482">
        <v>940</v>
      </c>
      <c r="AN396" s="440">
        <v>20050</v>
      </c>
      <c r="AO396" s="440">
        <v>11100</v>
      </c>
      <c r="AP396" s="440">
        <v>2556</v>
      </c>
      <c r="AQ396" s="440">
        <v>438</v>
      </c>
      <c r="AR396" s="440">
        <v>2118</v>
      </c>
      <c r="AS396" s="482">
        <v>2351</v>
      </c>
      <c r="AT396" s="482">
        <v>0</v>
      </c>
      <c r="AU396" s="482">
        <v>0</v>
      </c>
      <c r="AV396" s="482">
        <v>0</v>
      </c>
      <c r="AW396" s="440">
        <v>711</v>
      </c>
      <c r="AX396" s="440">
        <v>0</v>
      </c>
      <c r="AY396" s="440">
        <v>0</v>
      </c>
      <c r="AZ396" s="503">
        <v>0</v>
      </c>
      <c r="BA396" s="503">
        <v>0</v>
      </c>
      <c r="BB396" s="441">
        <v>0</v>
      </c>
      <c r="BC396" s="200">
        <v>0</v>
      </c>
      <c r="BD396" s="539">
        <v>29570</v>
      </c>
      <c r="BE396" s="650">
        <v>19880</v>
      </c>
      <c r="BF396" s="650">
        <v>1998</v>
      </c>
      <c r="BG396" s="539">
        <v>789</v>
      </c>
    </row>
    <row r="397" spans="1:59" ht="13.5" thickTop="1" x14ac:dyDescent="0.2">
      <c r="A397" s="609" t="s">
        <v>1269</v>
      </c>
      <c r="B397" t="s">
        <v>1190</v>
      </c>
      <c r="C397" t="s">
        <v>1270</v>
      </c>
      <c r="D397" s="442">
        <v>7483</v>
      </c>
      <c r="E397" s="443">
        <v>0</v>
      </c>
      <c r="F397" s="443">
        <v>0</v>
      </c>
      <c r="G397" s="443">
        <v>0</v>
      </c>
      <c r="H397" s="443">
        <v>0</v>
      </c>
      <c r="I397" s="443">
        <v>59430</v>
      </c>
      <c r="J397" s="443">
        <v>59430</v>
      </c>
      <c r="K397" s="443">
        <v>0</v>
      </c>
      <c r="L397" s="443">
        <v>1680</v>
      </c>
      <c r="M397" s="483">
        <v>0</v>
      </c>
      <c r="N397" s="483">
        <v>0</v>
      </c>
      <c r="O397" s="443">
        <v>0</v>
      </c>
      <c r="P397" s="443">
        <v>0</v>
      </c>
      <c r="Q397" s="443">
        <v>1680</v>
      </c>
      <c r="R397" s="443">
        <v>1680</v>
      </c>
      <c r="S397" s="443">
        <v>0</v>
      </c>
      <c r="T397" s="443">
        <v>0</v>
      </c>
      <c r="U397" s="443">
        <v>2123</v>
      </c>
      <c r="V397" s="443">
        <v>1698</v>
      </c>
      <c r="W397" s="443">
        <v>425</v>
      </c>
      <c r="X397" s="443">
        <v>60</v>
      </c>
      <c r="Y397" s="483">
        <v>0</v>
      </c>
      <c r="Z397" s="483">
        <v>0</v>
      </c>
      <c r="AA397" s="443">
        <v>0</v>
      </c>
      <c r="AB397" s="443">
        <v>0</v>
      </c>
      <c r="AC397" s="443">
        <v>0</v>
      </c>
      <c r="AD397" s="443">
        <v>0</v>
      </c>
      <c r="AE397" s="443">
        <v>0</v>
      </c>
      <c r="AF397" s="443">
        <v>0</v>
      </c>
      <c r="AG397" s="443">
        <v>56540</v>
      </c>
      <c r="AH397" s="443">
        <v>56540</v>
      </c>
      <c r="AI397" s="443">
        <v>0</v>
      </c>
      <c r="AJ397" s="483">
        <v>21760</v>
      </c>
      <c r="AK397" s="483">
        <v>0</v>
      </c>
      <c r="AL397" s="483">
        <v>0</v>
      </c>
      <c r="AM397" s="483">
        <v>26570</v>
      </c>
      <c r="AN397" s="443">
        <v>21760</v>
      </c>
      <c r="AO397" s="443">
        <v>26570</v>
      </c>
      <c r="AP397" s="443">
        <v>3949</v>
      </c>
      <c r="AQ397" s="443">
        <v>3949</v>
      </c>
      <c r="AR397" s="443">
        <v>0</v>
      </c>
      <c r="AS397" s="483">
        <v>444</v>
      </c>
      <c r="AT397" s="483">
        <v>0</v>
      </c>
      <c r="AU397" s="483">
        <v>0</v>
      </c>
      <c r="AV397" s="483">
        <v>1169</v>
      </c>
      <c r="AW397" s="443">
        <v>444</v>
      </c>
      <c r="AX397" s="443">
        <v>1169</v>
      </c>
      <c r="AY397" s="443">
        <v>0</v>
      </c>
      <c r="AZ397" s="504">
        <v>0</v>
      </c>
      <c r="BA397" s="504">
        <v>0</v>
      </c>
      <c r="BB397" s="444">
        <v>0</v>
      </c>
      <c r="BC397" s="517">
        <v>0</v>
      </c>
      <c r="BD397" s="540">
        <v>45267</v>
      </c>
      <c r="BE397" s="651">
        <v>32645</v>
      </c>
      <c r="BF397" s="651">
        <v>3223</v>
      </c>
      <c r="BG397" s="540">
        <v>1029</v>
      </c>
    </row>
    <row r="398" spans="1:59" ht="13.5" thickTop="1" x14ac:dyDescent="0.2">
      <c r="A398" s="609" t="s">
        <v>1271</v>
      </c>
      <c r="B398" t="s">
        <v>1190</v>
      </c>
      <c r="C398" t="s">
        <v>1272</v>
      </c>
      <c r="D398" s="439">
        <v>7484</v>
      </c>
      <c r="E398" s="440">
        <v>0</v>
      </c>
      <c r="F398" s="440">
        <v>0</v>
      </c>
      <c r="G398" s="440">
        <v>0</v>
      </c>
      <c r="H398" s="440">
        <v>0</v>
      </c>
      <c r="I398" s="440">
        <v>12600</v>
      </c>
      <c r="J398" s="440">
        <v>12600</v>
      </c>
      <c r="K398" s="440">
        <v>0</v>
      </c>
      <c r="L398" s="440">
        <v>3570</v>
      </c>
      <c r="M398" s="482">
        <v>0</v>
      </c>
      <c r="N398" s="482">
        <v>0</v>
      </c>
      <c r="O398" s="440">
        <v>0</v>
      </c>
      <c r="P398" s="440">
        <v>0</v>
      </c>
      <c r="Q398" s="440">
        <v>3570</v>
      </c>
      <c r="R398" s="440">
        <v>3570</v>
      </c>
      <c r="S398" s="440">
        <v>0</v>
      </c>
      <c r="T398" s="440">
        <v>0</v>
      </c>
      <c r="U398" s="440">
        <v>450</v>
      </c>
      <c r="V398" s="440">
        <v>450</v>
      </c>
      <c r="W398" s="440">
        <v>0</v>
      </c>
      <c r="X398" s="440">
        <v>128</v>
      </c>
      <c r="Y398" s="482">
        <v>0</v>
      </c>
      <c r="Z398" s="482">
        <v>0</v>
      </c>
      <c r="AA398" s="440">
        <v>0</v>
      </c>
      <c r="AB398" s="440">
        <v>0</v>
      </c>
      <c r="AC398" s="440">
        <v>0</v>
      </c>
      <c r="AD398" s="440">
        <v>0</v>
      </c>
      <c r="AE398" s="440">
        <v>0</v>
      </c>
      <c r="AF398" s="440">
        <v>0</v>
      </c>
      <c r="AG398" s="440">
        <v>21590</v>
      </c>
      <c r="AH398" s="440">
        <v>11750</v>
      </c>
      <c r="AI398" s="440">
        <v>9840</v>
      </c>
      <c r="AJ398" s="482">
        <v>20460</v>
      </c>
      <c r="AK398" s="482">
        <v>0</v>
      </c>
      <c r="AL398" s="482">
        <v>0</v>
      </c>
      <c r="AM398" s="482">
        <v>7380</v>
      </c>
      <c r="AN398" s="440">
        <v>20460</v>
      </c>
      <c r="AO398" s="440">
        <v>7380</v>
      </c>
      <c r="AP398" s="440">
        <v>1469</v>
      </c>
      <c r="AQ398" s="440">
        <v>530</v>
      </c>
      <c r="AR398" s="440">
        <v>939</v>
      </c>
      <c r="AS398" s="482">
        <v>1146</v>
      </c>
      <c r="AT398" s="482">
        <v>0</v>
      </c>
      <c r="AU398" s="482">
        <v>0</v>
      </c>
      <c r="AV398" s="482">
        <v>186</v>
      </c>
      <c r="AW398" s="440">
        <v>849</v>
      </c>
      <c r="AX398" s="440">
        <v>351</v>
      </c>
      <c r="AY398" s="440">
        <v>0</v>
      </c>
      <c r="AZ398" s="503">
        <v>0</v>
      </c>
      <c r="BA398" s="503">
        <v>0</v>
      </c>
      <c r="BB398" s="441">
        <v>0</v>
      </c>
      <c r="BC398" s="200">
        <v>0</v>
      </c>
      <c r="BD398" s="539">
        <v>21771</v>
      </c>
      <c r="BE398" s="650">
        <v>9660</v>
      </c>
      <c r="BF398" s="539">
        <v>985</v>
      </c>
      <c r="BG398" s="539">
        <v>789</v>
      </c>
    </row>
    <row r="399" spans="1:59" ht="13.5" thickTop="1" x14ac:dyDescent="0.2">
      <c r="A399" s="609" t="s">
        <v>1273</v>
      </c>
      <c r="B399" t="s">
        <v>1190</v>
      </c>
      <c r="C399" t="s">
        <v>1274</v>
      </c>
      <c r="D399" s="442">
        <v>7501</v>
      </c>
      <c r="E399" s="443">
        <v>0</v>
      </c>
      <c r="F399" s="443">
        <v>0</v>
      </c>
      <c r="G399" s="443">
        <v>0</v>
      </c>
      <c r="H399" s="443">
        <v>0</v>
      </c>
      <c r="I399" s="443">
        <v>90020</v>
      </c>
      <c r="J399" s="443">
        <v>90020</v>
      </c>
      <c r="K399" s="443">
        <v>0</v>
      </c>
      <c r="L399" s="443">
        <v>4340</v>
      </c>
      <c r="M399" s="483">
        <v>0</v>
      </c>
      <c r="N399" s="483">
        <v>0</v>
      </c>
      <c r="O399" s="443">
        <v>0</v>
      </c>
      <c r="P399" s="443">
        <v>0</v>
      </c>
      <c r="Q399" s="443">
        <v>4340</v>
      </c>
      <c r="R399" s="443">
        <v>4340</v>
      </c>
      <c r="S399" s="443">
        <v>0</v>
      </c>
      <c r="T399" s="443">
        <v>0</v>
      </c>
      <c r="U399" s="443">
        <v>3215</v>
      </c>
      <c r="V399" s="443">
        <v>910</v>
      </c>
      <c r="W399" s="443">
        <v>2305</v>
      </c>
      <c r="X399" s="443">
        <v>155</v>
      </c>
      <c r="Y399" s="483">
        <v>0</v>
      </c>
      <c r="Z399" s="483">
        <v>0</v>
      </c>
      <c r="AA399" s="443">
        <v>0</v>
      </c>
      <c r="AB399" s="443">
        <v>0</v>
      </c>
      <c r="AC399" s="443">
        <v>0</v>
      </c>
      <c r="AD399" s="443">
        <v>0</v>
      </c>
      <c r="AE399" s="443">
        <v>0</v>
      </c>
      <c r="AF399" s="443">
        <v>0</v>
      </c>
      <c r="AG399" s="443">
        <v>98280</v>
      </c>
      <c r="AH399" s="443">
        <v>40100</v>
      </c>
      <c r="AI399" s="443">
        <v>58180</v>
      </c>
      <c r="AJ399" s="483">
        <v>92660</v>
      </c>
      <c r="AK399" s="483">
        <v>0</v>
      </c>
      <c r="AL399" s="483">
        <v>0</v>
      </c>
      <c r="AM399" s="483">
        <v>44930</v>
      </c>
      <c r="AN399" s="443">
        <v>92660</v>
      </c>
      <c r="AO399" s="443">
        <v>44930</v>
      </c>
      <c r="AP399" s="443">
        <v>6916</v>
      </c>
      <c r="AQ399" s="443">
        <v>979</v>
      </c>
      <c r="AR399" s="443">
        <v>5937</v>
      </c>
      <c r="AS399" s="483">
        <v>6623</v>
      </c>
      <c r="AT399" s="483">
        <v>0</v>
      </c>
      <c r="AU399" s="483">
        <v>0</v>
      </c>
      <c r="AV399" s="483">
        <v>2144</v>
      </c>
      <c r="AW399" s="443">
        <v>5942</v>
      </c>
      <c r="AX399" s="443">
        <v>0</v>
      </c>
      <c r="AY399" s="443">
        <v>0</v>
      </c>
      <c r="AZ399" s="504">
        <v>0</v>
      </c>
      <c r="BA399" s="504">
        <v>0</v>
      </c>
      <c r="BB399" s="444">
        <v>0</v>
      </c>
      <c r="BC399" s="517">
        <v>0</v>
      </c>
      <c r="BD399" s="540">
        <v>61348</v>
      </c>
      <c r="BE399" s="651">
        <v>53450</v>
      </c>
      <c r="BF399" s="651">
        <v>5315</v>
      </c>
      <c r="BG399" s="540">
        <v>1269</v>
      </c>
    </row>
    <row r="400" spans="1:59" ht="13.5" thickTop="1" x14ac:dyDescent="0.2">
      <c r="A400" s="609" t="s">
        <v>1275</v>
      </c>
      <c r="B400" t="s">
        <v>1190</v>
      </c>
      <c r="C400" t="s">
        <v>1276</v>
      </c>
      <c r="D400" s="439">
        <v>7502</v>
      </c>
      <c r="E400" s="440">
        <v>0</v>
      </c>
      <c r="F400" s="440">
        <v>0</v>
      </c>
      <c r="G400" s="440">
        <v>0</v>
      </c>
      <c r="H400" s="440">
        <v>0</v>
      </c>
      <c r="I400" s="440">
        <v>25928</v>
      </c>
      <c r="J400" s="440">
        <v>25928</v>
      </c>
      <c r="K400" s="440">
        <v>0</v>
      </c>
      <c r="L400" s="440">
        <v>6062</v>
      </c>
      <c r="M400" s="482">
        <v>0</v>
      </c>
      <c r="N400" s="482">
        <v>0</v>
      </c>
      <c r="O400" s="440">
        <v>0</v>
      </c>
      <c r="P400" s="440">
        <v>0</v>
      </c>
      <c r="Q400" s="440">
        <v>6062</v>
      </c>
      <c r="R400" s="440">
        <v>6062</v>
      </c>
      <c r="S400" s="440">
        <v>0</v>
      </c>
      <c r="T400" s="440">
        <v>0</v>
      </c>
      <c r="U400" s="440">
        <v>926</v>
      </c>
      <c r="V400" s="440">
        <v>926</v>
      </c>
      <c r="W400" s="440">
        <v>0</v>
      </c>
      <c r="X400" s="440">
        <v>217</v>
      </c>
      <c r="Y400" s="482">
        <v>0</v>
      </c>
      <c r="Z400" s="482">
        <v>0</v>
      </c>
      <c r="AA400" s="440">
        <v>0</v>
      </c>
      <c r="AB400" s="440">
        <v>0</v>
      </c>
      <c r="AC400" s="440">
        <v>217</v>
      </c>
      <c r="AD400" s="440">
        <v>217</v>
      </c>
      <c r="AE400" s="440">
        <v>0</v>
      </c>
      <c r="AF400" s="440">
        <v>0</v>
      </c>
      <c r="AG400" s="440">
        <v>43930</v>
      </c>
      <c r="AH400" s="440">
        <v>18200</v>
      </c>
      <c r="AI400" s="440">
        <v>25730</v>
      </c>
      <c r="AJ400" s="482">
        <v>43740</v>
      </c>
      <c r="AK400" s="482">
        <v>0</v>
      </c>
      <c r="AL400" s="482">
        <v>0</v>
      </c>
      <c r="AM400" s="482">
        <v>19240</v>
      </c>
      <c r="AN400" s="440">
        <v>43740</v>
      </c>
      <c r="AO400" s="440">
        <v>19240</v>
      </c>
      <c r="AP400" s="440">
        <v>3105</v>
      </c>
      <c r="AQ400" s="440">
        <v>54</v>
      </c>
      <c r="AR400" s="440">
        <v>3051</v>
      </c>
      <c r="AS400" s="482">
        <v>3531</v>
      </c>
      <c r="AT400" s="482">
        <v>0</v>
      </c>
      <c r="AU400" s="482">
        <v>0</v>
      </c>
      <c r="AV400" s="482">
        <v>967</v>
      </c>
      <c r="AW400" s="440">
        <v>3531</v>
      </c>
      <c r="AX400" s="440">
        <v>967</v>
      </c>
      <c r="AY400" s="440">
        <v>0</v>
      </c>
      <c r="AZ400" s="503">
        <v>0</v>
      </c>
      <c r="BA400" s="503">
        <v>0</v>
      </c>
      <c r="BB400" s="441">
        <v>0</v>
      </c>
      <c r="BC400" s="200">
        <v>0</v>
      </c>
      <c r="BD400" s="539">
        <v>30628</v>
      </c>
      <c r="BE400" s="650">
        <v>19490</v>
      </c>
      <c r="BF400" s="650">
        <v>2033</v>
      </c>
      <c r="BG400" s="539">
        <v>789</v>
      </c>
    </row>
    <row r="401" spans="1:59" ht="13.5" thickTop="1" x14ac:dyDescent="0.2">
      <c r="A401" s="609" t="s">
        <v>1277</v>
      </c>
      <c r="B401" t="s">
        <v>1190</v>
      </c>
      <c r="C401" t="s">
        <v>1278</v>
      </c>
      <c r="D401" s="442">
        <v>7503</v>
      </c>
      <c r="E401" s="443">
        <v>0</v>
      </c>
      <c r="F401" s="443">
        <v>0</v>
      </c>
      <c r="G401" s="443">
        <v>0</v>
      </c>
      <c r="H401" s="443">
        <v>0</v>
      </c>
      <c r="I401" s="443">
        <v>36960</v>
      </c>
      <c r="J401" s="443">
        <v>36960</v>
      </c>
      <c r="K401" s="443">
        <v>0</v>
      </c>
      <c r="L401" s="443">
        <v>2590</v>
      </c>
      <c r="M401" s="483">
        <v>0</v>
      </c>
      <c r="N401" s="483">
        <v>0</v>
      </c>
      <c r="O401" s="443">
        <v>0</v>
      </c>
      <c r="P401" s="443">
        <v>0</v>
      </c>
      <c r="Q401" s="443">
        <v>2590</v>
      </c>
      <c r="R401" s="443">
        <v>2590</v>
      </c>
      <c r="S401" s="443">
        <v>0</v>
      </c>
      <c r="T401" s="443">
        <v>0</v>
      </c>
      <c r="U401" s="443">
        <v>1320</v>
      </c>
      <c r="V401" s="443">
        <v>305</v>
      </c>
      <c r="W401" s="443">
        <v>1015</v>
      </c>
      <c r="X401" s="443">
        <v>93</v>
      </c>
      <c r="Y401" s="483">
        <v>0</v>
      </c>
      <c r="Z401" s="483">
        <v>0</v>
      </c>
      <c r="AA401" s="443">
        <v>0</v>
      </c>
      <c r="AB401" s="443">
        <v>0</v>
      </c>
      <c r="AC401" s="443">
        <v>1108</v>
      </c>
      <c r="AD401" s="443">
        <v>0</v>
      </c>
      <c r="AE401" s="443">
        <v>0</v>
      </c>
      <c r="AF401" s="443">
        <v>1108</v>
      </c>
      <c r="AG401" s="443">
        <v>40920</v>
      </c>
      <c r="AH401" s="443">
        <v>30000</v>
      </c>
      <c r="AI401" s="443">
        <v>10920</v>
      </c>
      <c r="AJ401" s="483">
        <v>26890</v>
      </c>
      <c r="AK401" s="483">
        <v>0</v>
      </c>
      <c r="AL401" s="483">
        <v>0</v>
      </c>
      <c r="AM401" s="483">
        <v>0</v>
      </c>
      <c r="AN401" s="443">
        <v>26890</v>
      </c>
      <c r="AO401" s="443">
        <v>0</v>
      </c>
      <c r="AP401" s="443">
        <v>2723</v>
      </c>
      <c r="AQ401" s="443">
        <v>2422</v>
      </c>
      <c r="AR401" s="443">
        <v>301</v>
      </c>
      <c r="AS401" s="483">
        <v>750</v>
      </c>
      <c r="AT401" s="483">
        <v>0</v>
      </c>
      <c r="AU401" s="483">
        <v>0</v>
      </c>
      <c r="AV401" s="483">
        <v>0</v>
      </c>
      <c r="AW401" s="443">
        <v>750</v>
      </c>
      <c r="AX401" s="443">
        <v>0</v>
      </c>
      <c r="AY401" s="443">
        <v>0</v>
      </c>
      <c r="AZ401" s="504">
        <v>0</v>
      </c>
      <c r="BA401" s="504">
        <v>0</v>
      </c>
      <c r="BB401" s="444">
        <v>0</v>
      </c>
      <c r="BC401" s="517">
        <v>0</v>
      </c>
      <c r="BD401" s="540">
        <v>33498</v>
      </c>
      <c r="BE401" s="651">
        <v>21575</v>
      </c>
      <c r="BF401" s="651">
        <v>2112</v>
      </c>
      <c r="BG401" s="540">
        <v>789</v>
      </c>
    </row>
    <row r="402" spans="1:59" ht="13.5" thickTop="1" x14ac:dyDescent="0.2">
      <c r="A402" s="609" t="s">
        <v>1279</v>
      </c>
      <c r="B402" t="s">
        <v>1190</v>
      </c>
      <c r="C402" t="s">
        <v>1280</v>
      </c>
      <c r="D402" s="439">
        <v>7504</v>
      </c>
      <c r="E402" s="440">
        <v>0</v>
      </c>
      <c r="F402" s="440">
        <v>0</v>
      </c>
      <c r="G402" s="440">
        <v>0</v>
      </c>
      <c r="H402" s="440">
        <v>0</v>
      </c>
      <c r="I402" s="440">
        <v>31780</v>
      </c>
      <c r="J402" s="440">
        <v>31780</v>
      </c>
      <c r="K402" s="440">
        <v>0</v>
      </c>
      <c r="L402" s="440">
        <v>2170</v>
      </c>
      <c r="M402" s="482">
        <v>0</v>
      </c>
      <c r="N402" s="482">
        <v>0</v>
      </c>
      <c r="O402" s="440">
        <v>0</v>
      </c>
      <c r="P402" s="440">
        <v>0</v>
      </c>
      <c r="Q402" s="440">
        <v>2170</v>
      </c>
      <c r="R402" s="440">
        <v>2170</v>
      </c>
      <c r="S402" s="440">
        <v>0</v>
      </c>
      <c r="T402" s="440">
        <v>0</v>
      </c>
      <c r="U402" s="440">
        <v>1135</v>
      </c>
      <c r="V402" s="440">
        <v>586</v>
      </c>
      <c r="W402" s="440">
        <v>549</v>
      </c>
      <c r="X402" s="440">
        <v>78</v>
      </c>
      <c r="Y402" s="482">
        <v>0</v>
      </c>
      <c r="Z402" s="482">
        <v>0</v>
      </c>
      <c r="AA402" s="440">
        <v>0</v>
      </c>
      <c r="AB402" s="440">
        <v>0</v>
      </c>
      <c r="AC402" s="440">
        <v>0</v>
      </c>
      <c r="AD402" s="440">
        <v>0</v>
      </c>
      <c r="AE402" s="440">
        <v>0</v>
      </c>
      <c r="AF402" s="440">
        <v>0</v>
      </c>
      <c r="AG402" s="440">
        <v>39800</v>
      </c>
      <c r="AH402" s="440">
        <v>17500</v>
      </c>
      <c r="AI402" s="440">
        <v>22300</v>
      </c>
      <c r="AJ402" s="482">
        <v>37100</v>
      </c>
      <c r="AK402" s="482">
        <v>3550</v>
      </c>
      <c r="AL402" s="482">
        <v>0</v>
      </c>
      <c r="AM402" s="482">
        <v>7060</v>
      </c>
      <c r="AN402" s="440">
        <v>40650</v>
      </c>
      <c r="AO402" s="440">
        <v>7060</v>
      </c>
      <c r="AP402" s="440">
        <v>2933</v>
      </c>
      <c r="AQ402" s="440">
        <v>444</v>
      </c>
      <c r="AR402" s="440">
        <v>2489</v>
      </c>
      <c r="AS402" s="482">
        <v>2789</v>
      </c>
      <c r="AT402" s="482">
        <v>106</v>
      </c>
      <c r="AU402" s="482">
        <v>0</v>
      </c>
      <c r="AV402" s="482">
        <v>54</v>
      </c>
      <c r="AW402" s="440">
        <v>1803</v>
      </c>
      <c r="AX402" s="440">
        <v>2</v>
      </c>
      <c r="AY402" s="440">
        <v>0</v>
      </c>
      <c r="AZ402" s="503">
        <v>0</v>
      </c>
      <c r="BA402" s="503">
        <v>0</v>
      </c>
      <c r="BB402" s="441">
        <v>0</v>
      </c>
      <c r="BC402" s="200">
        <v>0</v>
      </c>
      <c r="BD402" s="539">
        <v>29345</v>
      </c>
      <c r="BE402" s="650">
        <v>19620</v>
      </c>
      <c r="BF402" s="650">
        <v>2024</v>
      </c>
      <c r="BG402" s="539">
        <v>789</v>
      </c>
    </row>
    <row r="403" spans="1:59" ht="13.5" thickTop="1" x14ac:dyDescent="0.2">
      <c r="A403" s="609" t="s">
        <v>1281</v>
      </c>
      <c r="B403" t="s">
        <v>1190</v>
      </c>
      <c r="C403" t="s">
        <v>1282</v>
      </c>
      <c r="D403" s="442">
        <v>7505</v>
      </c>
      <c r="E403" s="443">
        <v>0</v>
      </c>
      <c r="F403" s="443">
        <v>0</v>
      </c>
      <c r="G403" s="443">
        <v>0</v>
      </c>
      <c r="H403" s="443">
        <v>0</v>
      </c>
      <c r="I403" s="443">
        <v>27930</v>
      </c>
      <c r="J403" s="443">
        <v>27930</v>
      </c>
      <c r="K403" s="443">
        <v>0</v>
      </c>
      <c r="L403" s="443">
        <v>2660</v>
      </c>
      <c r="M403" s="483">
        <v>0</v>
      </c>
      <c r="N403" s="483">
        <v>70</v>
      </c>
      <c r="O403" s="443">
        <v>0</v>
      </c>
      <c r="P403" s="443">
        <v>0</v>
      </c>
      <c r="Q403" s="443">
        <v>2730</v>
      </c>
      <c r="R403" s="443">
        <v>2660</v>
      </c>
      <c r="S403" s="443">
        <v>70</v>
      </c>
      <c r="T403" s="443">
        <v>0</v>
      </c>
      <c r="U403" s="443">
        <v>998</v>
      </c>
      <c r="V403" s="443">
        <v>998</v>
      </c>
      <c r="W403" s="443">
        <v>0</v>
      </c>
      <c r="X403" s="443">
        <v>95</v>
      </c>
      <c r="Y403" s="483">
        <v>0</v>
      </c>
      <c r="Z403" s="483">
        <v>2</v>
      </c>
      <c r="AA403" s="443">
        <v>0</v>
      </c>
      <c r="AB403" s="443">
        <v>0</v>
      </c>
      <c r="AC403" s="443">
        <v>97</v>
      </c>
      <c r="AD403" s="443">
        <v>95</v>
      </c>
      <c r="AE403" s="443">
        <v>2</v>
      </c>
      <c r="AF403" s="443">
        <v>0</v>
      </c>
      <c r="AG403" s="443">
        <v>34790</v>
      </c>
      <c r="AH403" s="443">
        <v>17000</v>
      </c>
      <c r="AI403" s="443">
        <v>17790</v>
      </c>
      <c r="AJ403" s="483">
        <v>28550</v>
      </c>
      <c r="AK403" s="483">
        <v>0</v>
      </c>
      <c r="AL403" s="483">
        <v>0</v>
      </c>
      <c r="AM403" s="483">
        <v>4510</v>
      </c>
      <c r="AN403" s="443">
        <v>28550</v>
      </c>
      <c r="AO403" s="443">
        <v>4510</v>
      </c>
      <c r="AP403" s="443">
        <v>2263</v>
      </c>
      <c r="AQ403" s="443">
        <v>470</v>
      </c>
      <c r="AR403" s="443">
        <v>1793</v>
      </c>
      <c r="AS403" s="483">
        <v>1992</v>
      </c>
      <c r="AT403" s="483">
        <v>0</v>
      </c>
      <c r="AU403" s="483">
        <v>0</v>
      </c>
      <c r="AV403" s="483">
        <v>0</v>
      </c>
      <c r="AW403" s="443">
        <v>1992</v>
      </c>
      <c r="AX403" s="443">
        <v>0</v>
      </c>
      <c r="AY403" s="443">
        <v>0</v>
      </c>
      <c r="AZ403" s="504">
        <v>0</v>
      </c>
      <c r="BA403" s="504">
        <v>0</v>
      </c>
      <c r="BB403" s="444">
        <v>0</v>
      </c>
      <c r="BC403" s="517">
        <v>0</v>
      </c>
      <c r="BD403" s="540">
        <v>30509</v>
      </c>
      <c r="BE403" s="651">
        <v>16905</v>
      </c>
      <c r="BF403" s="651">
        <v>1678</v>
      </c>
      <c r="BG403" s="540">
        <v>789</v>
      </c>
    </row>
    <row r="404" spans="1:59" ht="13.5" thickTop="1" x14ac:dyDescent="0.2">
      <c r="A404" s="609" t="s">
        <v>1283</v>
      </c>
      <c r="B404" t="s">
        <v>1190</v>
      </c>
      <c r="C404" t="s">
        <v>1284</v>
      </c>
      <c r="D404" s="439">
        <v>7521</v>
      </c>
      <c r="E404" s="440">
        <v>0</v>
      </c>
      <c r="F404" s="440">
        <v>0</v>
      </c>
      <c r="G404" s="440">
        <v>0</v>
      </c>
      <c r="H404" s="440">
        <v>0</v>
      </c>
      <c r="I404" s="440">
        <v>100240</v>
      </c>
      <c r="J404" s="440">
        <v>100240</v>
      </c>
      <c r="K404" s="440">
        <v>0</v>
      </c>
      <c r="L404" s="440">
        <v>1680</v>
      </c>
      <c r="M404" s="482">
        <v>0</v>
      </c>
      <c r="N404" s="482">
        <v>490</v>
      </c>
      <c r="O404" s="440">
        <v>140</v>
      </c>
      <c r="P404" s="440">
        <v>0</v>
      </c>
      <c r="Q404" s="440">
        <v>2310</v>
      </c>
      <c r="R404" s="440">
        <v>1680</v>
      </c>
      <c r="S404" s="440">
        <v>490</v>
      </c>
      <c r="T404" s="440">
        <v>140</v>
      </c>
      <c r="U404" s="440">
        <v>3580</v>
      </c>
      <c r="V404" s="440">
        <v>3580</v>
      </c>
      <c r="W404" s="440">
        <v>0</v>
      </c>
      <c r="X404" s="440">
        <v>60</v>
      </c>
      <c r="Y404" s="482">
        <v>0</v>
      </c>
      <c r="Z404" s="482">
        <v>18</v>
      </c>
      <c r="AA404" s="440">
        <v>5</v>
      </c>
      <c r="AB404" s="440">
        <v>0</v>
      </c>
      <c r="AC404" s="440">
        <v>83</v>
      </c>
      <c r="AD404" s="440">
        <v>60</v>
      </c>
      <c r="AE404" s="440">
        <v>18</v>
      </c>
      <c r="AF404" s="440">
        <v>5</v>
      </c>
      <c r="AG404" s="440">
        <v>114080</v>
      </c>
      <c r="AH404" s="440">
        <v>45250</v>
      </c>
      <c r="AI404" s="440">
        <v>68830</v>
      </c>
      <c r="AJ404" s="482">
        <v>113480</v>
      </c>
      <c r="AK404" s="482">
        <v>0</v>
      </c>
      <c r="AL404" s="482">
        <v>0</v>
      </c>
      <c r="AM404" s="482">
        <v>44570</v>
      </c>
      <c r="AN404" s="440">
        <v>34600</v>
      </c>
      <c r="AO404" s="440">
        <v>123450</v>
      </c>
      <c r="AP404" s="440">
        <v>8302</v>
      </c>
      <c r="AQ404" s="440">
        <v>1150</v>
      </c>
      <c r="AR404" s="440">
        <v>7152</v>
      </c>
      <c r="AS404" s="482">
        <v>7900</v>
      </c>
      <c r="AT404" s="482">
        <v>0</v>
      </c>
      <c r="AU404" s="482">
        <v>0</v>
      </c>
      <c r="AV404" s="482">
        <v>2180</v>
      </c>
      <c r="AW404" s="440">
        <v>2093</v>
      </c>
      <c r="AX404" s="440">
        <v>7987</v>
      </c>
      <c r="AY404" s="440">
        <v>0</v>
      </c>
      <c r="AZ404" s="503">
        <v>0</v>
      </c>
      <c r="BA404" s="503">
        <v>0</v>
      </c>
      <c r="BB404" s="441">
        <v>0</v>
      </c>
      <c r="BC404" s="200">
        <v>0</v>
      </c>
      <c r="BD404" s="539">
        <v>57967</v>
      </c>
      <c r="BE404" s="650">
        <v>60455</v>
      </c>
      <c r="BF404" s="650">
        <v>6120</v>
      </c>
      <c r="BG404" s="539">
        <v>1269</v>
      </c>
    </row>
    <row r="405" spans="1:59" ht="13.5" thickTop="1" x14ac:dyDescent="0.2">
      <c r="A405" s="609" t="s">
        <v>1285</v>
      </c>
      <c r="B405" t="s">
        <v>1190</v>
      </c>
      <c r="C405" t="s">
        <v>1286</v>
      </c>
      <c r="D405" s="442">
        <v>7522</v>
      </c>
      <c r="E405" s="443">
        <v>0</v>
      </c>
      <c r="F405" s="443">
        <v>0</v>
      </c>
      <c r="G405" s="443">
        <v>0</v>
      </c>
      <c r="H405" s="443">
        <v>0</v>
      </c>
      <c r="I405" s="443">
        <v>61320</v>
      </c>
      <c r="J405" s="443">
        <v>61320</v>
      </c>
      <c r="K405" s="443">
        <v>0</v>
      </c>
      <c r="L405" s="443">
        <v>0</v>
      </c>
      <c r="M405" s="483">
        <v>0</v>
      </c>
      <c r="N405" s="483">
        <v>3290</v>
      </c>
      <c r="O405" s="443">
        <v>0</v>
      </c>
      <c r="P405" s="443">
        <v>0</v>
      </c>
      <c r="Q405" s="443">
        <v>3290</v>
      </c>
      <c r="R405" s="443">
        <v>0</v>
      </c>
      <c r="S405" s="443">
        <v>3290</v>
      </c>
      <c r="T405" s="443">
        <v>0</v>
      </c>
      <c r="U405" s="443">
        <v>2190</v>
      </c>
      <c r="V405" s="443">
        <v>563</v>
      </c>
      <c r="W405" s="443">
        <v>1627</v>
      </c>
      <c r="X405" s="443">
        <v>0</v>
      </c>
      <c r="Y405" s="483">
        <v>0</v>
      </c>
      <c r="Z405" s="483">
        <v>118</v>
      </c>
      <c r="AA405" s="443">
        <v>0</v>
      </c>
      <c r="AB405" s="443">
        <v>0</v>
      </c>
      <c r="AC405" s="443">
        <v>1745</v>
      </c>
      <c r="AD405" s="443">
        <v>0</v>
      </c>
      <c r="AE405" s="443">
        <v>0</v>
      </c>
      <c r="AF405" s="443">
        <v>1745</v>
      </c>
      <c r="AG405" s="443">
        <v>64890</v>
      </c>
      <c r="AH405" s="443">
        <v>29500</v>
      </c>
      <c r="AI405" s="443">
        <v>35390</v>
      </c>
      <c r="AJ405" s="483">
        <v>83710</v>
      </c>
      <c r="AK405" s="483">
        <v>0</v>
      </c>
      <c r="AL405" s="483">
        <v>0</v>
      </c>
      <c r="AM405" s="483">
        <v>3590</v>
      </c>
      <c r="AN405" s="443">
        <v>83710</v>
      </c>
      <c r="AO405" s="443">
        <v>3590</v>
      </c>
      <c r="AP405" s="443">
        <v>4647</v>
      </c>
      <c r="AQ405" s="443">
        <v>1982</v>
      </c>
      <c r="AR405" s="443">
        <v>2665</v>
      </c>
      <c r="AS405" s="483">
        <v>4255</v>
      </c>
      <c r="AT405" s="483">
        <v>0</v>
      </c>
      <c r="AU405" s="483">
        <v>0</v>
      </c>
      <c r="AV405" s="483">
        <v>0</v>
      </c>
      <c r="AW405" s="443">
        <v>4255</v>
      </c>
      <c r="AX405" s="443">
        <v>0</v>
      </c>
      <c r="AY405" s="443">
        <v>0</v>
      </c>
      <c r="AZ405" s="504">
        <v>0</v>
      </c>
      <c r="BA405" s="504">
        <v>0</v>
      </c>
      <c r="BB405" s="444">
        <v>0</v>
      </c>
      <c r="BC405" s="517">
        <v>0</v>
      </c>
      <c r="BD405" s="540">
        <v>43958</v>
      </c>
      <c r="BE405" s="651">
        <v>35340</v>
      </c>
      <c r="BF405" s="651">
        <v>3533</v>
      </c>
      <c r="BG405" s="540">
        <v>1029</v>
      </c>
    </row>
    <row r="406" spans="1:59" ht="13.5" thickTop="1" x14ac:dyDescent="0.2">
      <c r="A406" s="609" t="s">
        <v>1287</v>
      </c>
      <c r="B406" t="s">
        <v>1190</v>
      </c>
      <c r="C406" t="s">
        <v>1288</v>
      </c>
      <c r="D406" s="439">
        <v>7541</v>
      </c>
      <c r="E406" s="440">
        <v>7380</v>
      </c>
      <c r="F406" s="440">
        <v>0</v>
      </c>
      <c r="G406" s="440">
        <v>4694</v>
      </c>
      <c r="H406" s="440">
        <v>2686</v>
      </c>
      <c r="I406" s="440">
        <v>28280</v>
      </c>
      <c r="J406" s="440">
        <v>28280</v>
      </c>
      <c r="K406" s="440">
        <v>0</v>
      </c>
      <c r="L406" s="440">
        <v>0</v>
      </c>
      <c r="M406" s="482">
        <v>0</v>
      </c>
      <c r="N406" s="482">
        <v>0</v>
      </c>
      <c r="O406" s="440">
        <v>0</v>
      </c>
      <c r="P406" s="440">
        <v>0</v>
      </c>
      <c r="Q406" s="440">
        <v>0</v>
      </c>
      <c r="R406" s="440">
        <v>0</v>
      </c>
      <c r="S406" s="440">
        <v>0</v>
      </c>
      <c r="T406" s="440">
        <v>0</v>
      </c>
      <c r="U406" s="440">
        <v>1010</v>
      </c>
      <c r="V406" s="440">
        <v>310</v>
      </c>
      <c r="W406" s="440">
        <v>700</v>
      </c>
      <c r="X406" s="440">
        <v>0</v>
      </c>
      <c r="Y406" s="482">
        <v>0</v>
      </c>
      <c r="Z406" s="482">
        <v>0</v>
      </c>
      <c r="AA406" s="440">
        <v>0</v>
      </c>
      <c r="AB406" s="440">
        <v>0</v>
      </c>
      <c r="AC406" s="440">
        <v>0</v>
      </c>
      <c r="AD406" s="440">
        <v>0</v>
      </c>
      <c r="AE406" s="440">
        <v>0</v>
      </c>
      <c r="AF406" s="440">
        <v>0</v>
      </c>
      <c r="AG406" s="440">
        <v>30430</v>
      </c>
      <c r="AH406" s="440">
        <v>16500</v>
      </c>
      <c r="AI406" s="440">
        <v>13930</v>
      </c>
      <c r="AJ406" s="482">
        <v>16460</v>
      </c>
      <c r="AK406" s="482">
        <v>0</v>
      </c>
      <c r="AL406" s="482">
        <v>0</v>
      </c>
      <c r="AM406" s="482">
        <v>6590</v>
      </c>
      <c r="AN406" s="440">
        <v>16460</v>
      </c>
      <c r="AO406" s="440">
        <v>6590</v>
      </c>
      <c r="AP406" s="440">
        <v>2482</v>
      </c>
      <c r="AQ406" s="440">
        <v>2482</v>
      </c>
      <c r="AR406" s="440">
        <v>0</v>
      </c>
      <c r="AS406" s="482">
        <v>0</v>
      </c>
      <c r="AT406" s="482">
        <v>0</v>
      </c>
      <c r="AU406" s="482">
        <v>0</v>
      </c>
      <c r="AV406" s="482">
        <v>0</v>
      </c>
      <c r="AW406" s="440">
        <v>0</v>
      </c>
      <c r="AX406" s="440">
        <v>0</v>
      </c>
      <c r="AY406" s="440">
        <v>0</v>
      </c>
      <c r="AZ406" s="503">
        <v>0</v>
      </c>
      <c r="BA406" s="503">
        <v>0</v>
      </c>
      <c r="BB406" s="441">
        <v>0</v>
      </c>
      <c r="BC406" s="200">
        <v>0</v>
      </c>
      <c r="BD406" s="539">
        <v>8754</v>
      </c>
      <c r="BE406" s="650">
        <v>17260</v>
      </c>
      <c r="BF406" s="650">
        <v>1775</v>
      </c>
      <c r="BG406" s="539">
        <v>789</v>
      </c>
    </row>
    <row r="407" spans="1:59" ht="13.5" thickTop="1" x14ac:dyDescent="0.2">
      <c r="A407" s="609" t="s">
        <v>1289</v>
      </c>
      <c r="B407" t="s">
        <v>1190</v>
      </c>
      <c r="C407" t="s">
        <v>1290</v>
      </c>
      <c r="D407" s="442">
        <v>7542</v>
      </c>
      <c r="E407" s="443">
        <v>9501</v>
      </c>
      <c r="F407" s="443">
        <v>0</v>
      </c>
      <c r="G407" s="443">
        <v>9501</v>
      </c>
      <c r="H407" s="443">
        <v>0</v>
      </c>
      <c r="I407" s="443">
        <v>52150</v>
      </c>
      <c r="J407" s="443">
        <v>52150</v>
      </c>
      <c r="K407" s="443">
        <v>0</v>
      </c>
      <c r="L407" s="443">
        <v>8120</v>
      </c>
      <c r="M407" s="483">
        <v>0</v>
      </c>
      <c r="N407" s="483">
        <v>140</v>
      </c>
      <c r="O407" s="443">
        <v>0</v>
      </c>
      <c r="P407" s="443">
        <v>0</v>
      </c>
      <c r="Q407" s="443">
        <v>8260</v>
      </c>
      <c r="R407" s="443">
        <v>8120</v>
      </c>
      <c r="S407" s="443">
        <v>140</v>
      </c>
      <c r="T407" s="443">
        <v>0</v>
      </c>
      <c r="U407" s="443">
        <v>1863</v>
      </c>
      <c r="V407" s="443">
        <v>1863</v>
      </c>
      <c r="W407" s="443">
        <v>0</v>
      </c>
      <c r="X407" s="443">
        <v>290</v>
      </c>
      <c r="Y407" s="483">
        <v>0</v>
      </c>
      <c r="Z407" s="483">
        <v>5</v>
      </c>
      <c r="AA407" s="443">
        <v>0</v>
      </c>
      <c r="AB407" s="443">
        <v>0</v>
      </c>
      <c r="AC407" s="443">
        <v>295</v>
      </c>
      <c r="AD407" s="443">
        <v>0</v>
      </c>
      <c r="AE407" s="443">
        <v>0</v>
      </c>
      <c r="AF407" s="443">
        <v>295</v>
      </c>
      <c r="AG407" s="443">
        <v>41920</v>
      </c>
      <c r="AH407" s="443">
        <v>20500</v>
      </c>
      <c r="AI407" s="443">
        <v>21420</v>
      </c>
      <c r="AJ407" s="483">
        <v>36940</v>
      </c>
      <c r="AK407" s="483">
        <v>0</v>
      </c>
      <c r="AL407" s="483">
        <v>0</v>
      </c>
      <c r="AM407" s="483">
        <v>3260</v>
      </c>
      <c r="AN407" s="443">
        <v>36940</v>
      </c>
      <c r="AO407" s="443">
        <v>3260</v>
      </c>
      <c r="AP407" s="443">
        <v>3181</v>
      </c>
      <c r="AQ407" s="443">
        <v>75</v>
      </c>
      <c r="AR407" s="443">
        <v>3106</v>
      </c>
      <c r="AS407" s="483">
        <v>3044</v>
      </c>
      <c r="AT407" s="483">
        <v>0</v>
      </c>
      <c r="AU407" s="483">
        <v>0</v>
      </c>
      <c r="AV407" s="483">
        <v>0</v>
      </c>
      <c r="AW407" s="443">
        <v>3044</v>
      </c>
      <c r="AX407" s="443">
        <v>0</v>
      </c>
      <c r="AY407" s="443">
        <v>0</v>
      </c>
      <c r="AZ407" s="504">
        <v>0</v>
      </c>
      <c r="BA407" s="504">
        <v>0</v>
      </c>
      <c r="BB407" s="444">
        <v>0</v>
      </c>
      <c r="BC407" s="517">
        <v>0</v>
      </c>
      <c r="BD407" s="540">
        <v>19028</v>
      </c>
      <c r="BE407" s="651">
        <v>29820</v>
      </c>
      <c r="BF407" s="651">
        <v>2909</v>
      </c>
      <c r="BG407" s="540">
        <v>1029</v>
      </c>
    </row>
    <row r="408" spans="1:59" ht="13.5" thickTop="1" x14ac:dyDescent="0.2">
      <c r="A408" s="609" t="s">
        <v>1291</v>
      </c>
      <c r="B408" t="s">
        <v>1190</v>
      </c>
      <c r="C408" t="s">
        <v>1292</v>
      </c>
      <c r="D408" s="439">
        <v>7543</v>
      </c>
      <c r="E408" s="440">
        <v>22642</v>
      </c>
      <c r="F408" s="440">
        <v>0</v>
      </c>
      <c r="G408" s="440">
        <v>22642</v>
      </c>
      <c r="H408" s="440">
        <v>0</v>
      </c>
      <c r="I408" s="440">
        <v>109060</v>
      </c>
      <c r="J408" s="440">
        <v>109060</v>
      </c>
      <c r="K408" s="440">
        <v>0</v>
      </c>
      <c r="L408" s="440">
        <v>0</v>
      </c>
      <c r="M408" s="482">
        <v>0</v>
      </c>
      <c r="N408" s="482">
        <v>0</v>
      </c>
      <c r="O408" s="440">
        <v>0</v>
      </c>
      <c r="P408" s="440">
        <v>0</v>
      </c>
      <c r="Q408" s="440">
        <v>0</v>
      </c>
      <c r="R408" s="440">
        <v>0</v>
      </c>
      <c r="S408" s="440">
        <v>0</v>
      </c>
      <c r="T408" s="440">
        <v>0</v>
      </c>
      <c r="U408" s="440">
        <v>3895</v>
      </c>
      <c r="V408" s="440">
        <v>3477</v>
      </c>
      <c r="W408" s="440">
        <v>418</v>
      </c>
      <c r="X408" s="440">
        <v>0</v>
      </c>
      <c r="Y408" s="482">
        <v>0</v>
      </c>
      <c r="Z408" s="482">
        <v>0</v>
      </c>
      <c r="AA408" s="440">
        <v>0</v>
      </c>
      <c r="AB408" s="440">
        <v>0</v>
      </c>
      <c r="AC408" s="440">
        <v>0</v>
      </c>
      <c r="AD408" s="440">
        <v>0</v>
      </c>
      <c r="AE408" s="440">
        <v>0</v>
      </c>
      <c r="AF408" s="440">
        <v>0</v>
      </c>
      <c r="AG408" s="440">
        <v>70770</v>
      </c>
      <c r="AH408" s="440">
        <v>25000</v>
      </c>
      <c r="AI408" s="440">
        <v>45770</v>
      </c>
      <c r="AJ408" s="482">
        <v>78140</v>
      </c>
      <c r="AK408" s="482">
        <v>0</v>
      </c>
      <c r="AL408" s="482">
        <v>0</v>
      </c>
      <c r="AM408" s="482">
        <v>35110</v>
      </c>
      <c r="AN408" s="440">
        <v>78140</v>
      </c>
      <c r="AO408" s="440">
        <v>35110</v>
      </c>
      <c r="AP408" s="440">
        <v>5358</v>
      </c>
      <c r="AQ408" s="440">
        <v>625</v>
      </c>
      <c r="AR408" s="440">
        <v>4733</v>
      </c>
      <c r="AS408" s="482">
        <v>5071</v>
      </c>
      <c r="AT408" s="482">
        <v>0</v>
      </c>
      <c r="AU408" s="482">
        <v>0</v>
      </c>
      <c r="AV408" s="482">
        <v>1179</v>
      </c>
      <c r="AW408" s="440">
        <v>4733</v>
      </c>
      <c r="AX408" s="440">
        <v>0</v>
      </c>
      <c r="AY408" s="440">
        <v>0</v>
      </c>
      <c r="AZ408" s="503">
        <v>0</v>
      </c>
      <c r="BA408" s="503">
        <v>0</v>
      </c>
      <c r="BB408" s="441">
        <v>0</v>
      </c>
      <c r="BC408" s="200">
        <v>0</v>
      </c>
      <c r="BD408" s="539">
        <v>27535</v>
      </c>
      <c r="BE408" s="650">
        <v>52385</v>
      </c>
      <c r="BF408" s="650">
        <v>5020</v>
      </c>
      <c r="BG408" s="539">
        <v>1269</v>
      </c>
    </row>
    <row r="409" spans="1:59" ht="13.5" thickTop="1" x14ac:dyDescent="0.2">
      <c r="A409" s="609" t="s">
        <v>1293</v>
      </c>
      <c r="B409" t="s">
        <v>1190</v>
      </c>
      <c r="C409" t="s">
        <v>1294</v>
      </c>
      <c r="D409" s="442">
        <v>7544</v>
      </c>
      <c r="E409" s="443">
        <v>0</v>
      </c>
      <c r="F409" s="443">
        <v>0</v>
      </c>
      <c r="G409" s="443">
        <v>0</v>
      </c>
      <c r="H409" s="443">
        <v>0</v>
      </c>
      <c r="I409" s="443">
        <v>20272</v>
      </c>
      <c r="J409" s="443">
        <v>20272</v>
      </c>
      <c r="K409" s="443">
        <v>0</v>
      </c>
      <c r="L409" s="443">
        <v>6748</v>
      </c>
      <c r="M409" s="483">
        <v>0</v>
      </c>
      <c r="N409" s="483">
        <v>0</v>
      </c>
      <c r="O409" s="443">
        <v>0</v>
      </c>
      <c r="P409" s="443">
        <v>0</v>
      </c>
      <c r="Q409" s="443">
        <v>6748</v>
      </c>
      <c r="R409" s="443">
        <v>6748</v>
      </c>
      <c r="S409" s="443">
        <v>0</v>
      </c>
      <c r="T409" s="443">
        <v>0</v>
      </c>
      <c r="U409" s="443">
        <v>724</v>
      </c>
      <c r="V409" s="443">
        <v>724</v>
      </c>
      <c r="W409" s="443">
        <v>0</v>
      </c>
      <c r="X409" s="443">
        <v>241</v>
      </c>
      <c r="Y409" s="483">
        <v>0</v>
      </c>
      <c r="Z409" s="483">
        <v>0</v>
      </c>
      <c r="AA409" s="443">
        <v>0</v>
      </c>
      <c r="AB409" s="443">
        <v>0</v>
      </c>
      <c r="AC409" s="443">
        <v>241</v>
      </c>
      <c r="AD409" s="443">
        <v>241</v>
      </c>
      <c r="AE409" s="443">
        <v>0</v>
      </c>
      <c r="AF409" s="443">
        <v>0</v>
      </c>
      <c r="AG409" s="443">
        <v>15410</v>
      </c>
      <c r="AH409" s="443">
        <v>8000</v>
      </c>
      <c r="AI409" s="443">
        <v>7410</v>
      </c>
      <c r="AJ409" s="483">
        <v>13220</v>
      </c>
      <c r="AK409" s="483">
        <v>0</v>
      </c>
      <c r="AL409" s="483">
        <v>0</v>
      </c>
      <c r="AM409" s="483">
        <v>0</v>
      </c>
      <c r="AN409" s="443">
        <v>13220</v>
      </c>
      <c r="AO409" s="443">
        <v>0</v>
      </c>
      <c r="AP409" s="443">
        <v>1084</v>
      </c>
      <c r="AQ409" s="443">
        <v>1084</v>
      </c>
      <c r="AR409" s="443">
        <v>0</v>
      </c>
      <c r="AS409" s="483">
        <v>45</v>
      </c>
      <c r="AT409" s="483">
        <v>0</v>
      </c>
      <c r="AU409" s="483">
        <v>0</v>
      </c>
      <c r="AV409" s="483">
        <v>0</v>
      </c>
      <c r="AW409" s="443">
        <v>45</v>
      </c>
      <c r="AX409" s="443">
        <v>0</v>
      </c>
      <c r="AY409" s="443">
        <v>0</v>
      </c>
      <c r="AZ409" s="504">
        <v>0</v>
      </c>
      <c r="BA409" s="504">
        <v>0</v>
      </c>
      <c r="BB409" s="444">
        <v>0</v>
      </c>
      <c r="BC409" s="517">
        <v>0</v>
      </c>
      <c r="BD409" s="540">
        <v>14777</v>
      </c>
      <c r="BE409" s="651">
        <v>12435</v>
      </c>
      <c r="BF409" s="651">
        <v>1164</v>
      </c>
      <c r="BG409" s="540">
        <v>789</v>
      </c>
    </row>
    <row r="410" spans="1:59" ht="13.5" thickTop="1" x14ac:dyDescent="0.2">
      <c r="A410" s="609" t="s">
        <v>1295</v>
      </c>
      <c r="B410" t="s">
        <v>1190</v>
      </c>
      <c r="C410" t="s">
        <v>1296</v>
      </c>
      <c r="D410" s="439">
        <v>7545</v>
      </c>
      <c r="E410" s="440">
        <v>11906</v>
      </c>
      <c r="F410" s="440">
        <v>0</v>
      </c>
      <c r="G410" s="440">
        <v>0</v>
      </c>
      <c r="H410" s="440">
        <v>11906</v>
      </c>
      <c r="I410" s="440">
        <v>151270</v>
      </c>
      <c r="J410" s="440">
        <v>151270</v>
      </c>
      <c r="K410" s="440">
        <v>0</v>
      </c>
      <c r="L410" s="440">
        <v>6300</v>
      </c>
      <c r="M410" s="482">
        <v>0</v>
      </c>
      <c r="N410" s="482">
        <v>0</v>
      </c>
      <c r="O410" s="440">
        <v>0</v>
      </c>
      <c r="P410" s="440">
        <v>0</v>
      </c>
      <c r="Q410" s="440">
        <v>6300</v>
      </c>
      <c r="R410" s="440">
        <v>6300</v>
      </c>
      <c r="S410" s="440">
        <v>0</v>
      </c>
      <c r="T410" s="440">
        <v>0</v>
      </c>
      <c r="U410" s="440">
        <v>5403</v>
      </c>
      <c r="V410" s="440">
        <v>5403</v>
      </c>
      <c r="W410" s="440">
        <v>0</v>
      </c>
      <c r="X410" s="440">
        <v>225</v>
      </c>
      <c r="Y410" s="482">
        <v>0</v>
      </c>
      <c r="Z410" s="482">
        <v>0</v>
      </c>
      <c r="AA410" s="440">
        <v>0</v>
      </c>
      <c r="AB410" s="440">
        <v>0</v>
      </c>
      <c r="AC410" s="440">
        <v>225</v>
      </c>
      <c r="AD410" s="440">
        <v>225</v>
      </c>
      <c r="AE410" s="440">
        <v>0</v>
      </c>
      <c r="AF410" s="440">
        <v>0</v>
      </c>
      <c r="AG410" s="440">
        <v>59110</v>
      </c>
      <c r="AH410" s="440">
        <v>59110</v>
      </c>
      <c r="AI410" s="440">
        <v>0</v>
      </c>
      <c r="AJ410" s="482">
        <v>14510</v>
      </c>
      <c r="AK410" s="482">
        <v>0</v>
      </c>
      <c r="AL410" s="482">
        <v>0</v>
      </c>
      <c r="AM410" s="482">
        <v>41040</v>
      </c>
      <c r="AN410" s="440">
        <v>14510</v>
      </c>
      <c r="AO410" s="440">
        <v>41040</v>
      </c>
      <c r="AP410" s="440">
        <v>4318</v>
      </c>
      <c r="AQ410" s="440">
        <v>4318</v>
      </c>
      <c r="AR410" s="440">
        <v>0</v>
      </c>
      <c r="AS410" s="482">
        <v>0</v>
      </c>
      <c r="AT410" s="482">
        <v>0</v>
      </c>
      <c r="AU410" s="482">
        <v>0</v>
      </c>
      <c r="AV410" s="482">
        <v>1450</v>
      </c>
      <c r="AW410" s="440">
        <v>0</v>
      </c>
      <c r="AX410" s="440">
        <v>1450</v>
      </c>
      <c r="AY410" s="440">
        <v>0</v>
      </c>
      <c r="AZ410" s="503">
        <v>0</v>
      </c>
      <c r="BA410" s="503">
        <v>0</v>
      </c>
      <c r="BB410" s="441">
        <v>0</v>
      </c>
      <c r="BC410" s="200">
        <v>0</v>
      </c>
      <c r="BD410" s="539">
        <v>14894</v>
      </c>
      <c r="BE410" s="650">
        <v>70370</v>
      </c>
      <c r="BF410" s="650">
        <v>6359</v>
      </c>
      <c r="BG410" s="539">
        <v>1269</v>
      </c>
    </row>
    <row r="411" spans="1:59" ht="13.5" thickTop="1" x14ac:dyDescent="0.2">
      <c r="A411" s="609" t="s">
        <v>1297</v>
      </c>
      <c r="B411" t="s">
        <v>1190</v>
      </c>
      <c r="C411" t="s">
        <v>1298</v>
      </c>
      <c r="D411" s="442">
        <v>7546</v>
      </c>
      <c r="E411" s="443">
        <v>12468</v>
      </c>
      <c r="F411" s="443">
        <v>0</v>
      </c>
      <c r="G411" s="443">
        <v>0</v>
      </c>
      <c r="H411" s="443">
        <v>0</v>
      </c>
      <c r="I411" s="443">
        <v>122780</v>
      </c>
      <c r="J411" s="443">
        <v>122780</v>
      </c>
      <c r="K411" s="443">
        <v>0</v>
      </c>
      <c r="L411" s="443">
        <v>1190</v>
      </c>
      <c r="M411" s="483">
        <v>0</v>
      </c>
      <c r="N411" s="483">
        <v>1470</v>
      </c>
      <c r="O411" s="443">
        <v>0</v>
      </c>
      <c r="P411" s="443">
        <v>0</v>
      </c>
      <c r="Q411" s="443">
        <v>2660</v>
      </c>
      <c r="R411" s="443">
        <v>1190</v>
      </c>
      <c r="S411" s="443">
        <v>1470</v>
      </c>
      <c r="T411" s="443">
        <v>0</v>
      </c>
      <c r="U411" s="443">
        <v>4385</v>
      </c>
      <c r="V411" s="443">
        <v>2484</v>
      </c>
      <c r="W411" s="443">
        <v>1901</v>
      </c>
      <c r="X411" s="443">
        <v>43</v>
      </c>
      <c r="Y411" s="483">
        <v>0</v>
      </c>
      <c r="Z411" s="483">
        <v>52</v>
      </c>
      <c r="AA411" s="443">
        <v>0</v>
      </c>
      <c r="AB411" s="443">
        <v>0</v>
      </c>
      <c r="AC411" s="443">
        <v>1996</v>
      </c>
      <c r="AD411" s="443">
        <v>0</v>
      </c>
      <c r="AE411" s="443">
        <v>1996</v>
      </c>
      <c r="AF411" s="443">
        <v>0</v>
      </c>
      <c r="AG411" s="443">
        <v>36850</v>
      </c>
      <c r="AH411" s="443">
        <v>19000</v>
      </c>
      <c r="AI411" s="443">
        <v>17850</v>
      </c>
      <c r="AJ411" s="483">
        <v>36690</v>
      </c>
      <c r="AK411" s="483">
        <v>0</v>
      </c>
      <c r="AL411" s="483">
        <v>0</v>
      </c>
      <c r="AM411" s="483">
        <v>27060</v>
      </c>
      <c r="AN411" s="443">
        <v>25800</v>
      </c>
      <c r="AO411" s="443">
        <v>37950</v>
      </c>
      <c r="AP411" s="443">
        <v>2421</v>
      </c>
      <c r="AQ411" s="443">
        <v>0</v>
      </c>
      <c r="AR411" s="443">
        <v>2421</v>
      </c>
      <c r="AS411" s="483">
        <v>2687</v>
      </c>
      <c r="AT411" s="483">
        <v>0</v>
      </c>
      <c r="AU411" s="483">
        <v>0</v>
      </c>
      <c r="AV411" s="483">
        <v>476</v>
      </c>
      <c r="AW411" s="443">
        <v>2687</v>
      </c>
      <c r="AX411" s="443">
        <v>476</v>
      </c>
      <c r="AY411" s="443">
        <v>0</v>
      </c>
      <c r="AZ411" s="504">
        <v>0</v>
      </c>
      <c r="BA411" s="504">
        <v>0</v>
      </c>
      <c r="BB411" s="444">
        <v>0</v>
      </c>
      <c r="BC411" s="517">
        <v>0</v>
      </c>
      <c r="BD411" s="540">
        <v>14516</v>
      </c>
      <c r="BE411" s="651">
        <v>54720</v>
      </c>
      <c r="BF411" s="651">
        <v>4780</v>
      </c>
      <c r="BG411" s="540">
        <v>1029</v>
      </c>
    </row>
    <row r="412" spans="1:59" ht="13.5" thickTop="1" x14ac:dyDescent="0.2">
      <c r="A412" s="609" t="s">
        <v>1299</v>
      </c>
      <c r="B412" t="s">
        <v>1190</v>
      </c>
      <c r="C412" t="s">
        <v>1300</v>
      </c>
      <c r="D412" s="439">
        <v>7547</v>
      </c>
      <c r="E412" s="440">
        <v>0</v>
      </c>
      <c r="F412" s="440">
        <v>0</v>
      </c>
      <c r="G412" s="440">
        <v>0</v>
      </c>
      <c r="H412" s="440">
        <v>0</v>
      </c>
      <c r="I412" s="440">
        <v>148120</v>
      </c>
      <c r="J412" s="440">
        <v>148120</v>
      </c>
      <c r="K412" s="440">
        <v>0</v>
      </c>
      <c r="L412" s="440">
        <v>7000</v>
      </c>
      <c r="M412" s="482">
        <v>0</v>
      </c>
      <c r="N412" s="482">
        <v>70</v>
      </c>
      <c r="O412" s="440">
        <v>0</v>
      </c>
      <c r="P412" s="440">
        <v>0</v>
      </c>
      <c r="Q412" s="440">
        <v>7070</v>
      </c>
      <c r="R412" s="440">
        <v>7000</v>
      </c>
      <c r="S412" s="440">
        <v>70</v>
      </c>
      <c r="T412" s="440">
        <v>0</v>
      </c>
      <c r="U412" s="440">
        <v>5290</v>
      </c>
      <c r="V412" s="440">
        <v>5290</v>
      </c>
      <c r="W412" s="440">
        <v>0</v>
      </c>
      <c r="X412" s="440">
        <v>250</v>
      </c>
      <c r="Y412" s="482">
        <v>0</v>
      </c>
      <c r="Z412" s="482">
        <v>3</v>
      </c>
      <c r="AA412" s="440">
        <v>0</v>
      </c>
      <c r="AB412" s="440">
        <v>0</v>
      </c>
      <c r="AC412" s="440">
        <v>253</v>
      </c>
      <c r="AD412" s="440">
        <v>0</v>
      </c>
      <c r="AE412" s="440">
        <v>253</v>
      </c>
      <c r="AF412" s="440">
        <v>0</v>
      </c>
      <c r="AG412" s="440">
        <v>88640</v>
      </c>
      <c r="AH412" s="440">
        <v>45000</v>
      </c>
      <c r="AI412" s="440">
        <v>43640</v>
      </c>
      <c r="AJ412" s="482">
        <v>96290</v>
      </c>
      <c r="AK412" s="482">
        <v>0</v>
      </c>
      <c r="AL412" s="482">
        <v>0</v>
      </c>
      <c r="AM412" s="482">
        <v>34460</v>
      </c>
      <c r="AN412" s="440">
        <v>96290</v>
      </c>
      <c r="AO412" s="440">
        <v>34460</v>
      </c>
      <c r="AP412" s="440">
        <v>6499</v>
      </c>
      <c r="AQ412" s="440">
        <v>1368</v>
      </c>
      <c r="AR412" s="440">
        <v>5131</v>
      </c>
      <c r="AS412" s="482">
        <v>6491</v>
      </c>
      <c r="AT412" s="482">
        <v>0</v>
      </c>
      <c r="AU412" s="482">
        <v>0</v>
      </c>
      <c r="AV412" s="482">
        <v>847</v>
      </c>
      <c r="AW412" s="440">
        <v>6491</v>
      </c>
      <c r="AX412" s="440">
        <v>847</v>
      </c>
      <c r="AY412" s="440">
        <v>0</v>
      </c>
      <c r="AZ412" s="503">
        <v>0</v>
      </c>
      <c r="BA412" s="503">
        <v>0</v>
      </c>
      <c r="BB412" s="441">
        <v>0</v>
      </c>
      <c r="BC412" s="200">
        <v>0</v>
      </c>
      <c r="BD412" s="539">
        <v>48952</v>
      </c>
      <c r="BE412" s="650">
        <v>70050</v>
      </c>
      <c r="BF412" s="650">
        <v>6649</v>
      </c>
      <c r="BG412" s="539">
        <v>1269</v>
      </c>
    </row>
    <row r="413" spans="1:59" ht="13.5" thickTop="1" x14ac:dyDescent="0.2">
      <c r="A413" s="609" t="s">
        <v>1301</v>
      </c>
      <c r="B413" t="s">
        <v>1190</v>
      </c>
      <c r="C413" t="s">
        <v>1302</v>
      </c>
      <c r="D413" s="442">
        <v>7548</v>
      </c>
      <c r="E413" s="443">
        <v>8473</v>
      </c>
      <c r="F413" s="443">
        <v>0</v>
      </c>
      <c r="G413" s="443">
        <v>8473</v>
      </c>
      <c r="H413" s="443">
        <v>0</v>
      </c>
      <c r="I413" s="443">
        <v>9100</v>
      </c>
      <c r="J413" s="443">
        <v>9100</v>
      </c>
      <c r="K413" s="443">
        <v>0</v>
      </c>
      <c r="L413" s="443">
        <v>210</v>
      </c>
      <c r="M413" s="483">
        <v>0</v>
      </c>
      <c r="N413" s="483">
        <v>0</v>
      </c>
      <c r="O413" s="443">
        <v>0</v>
      </c>
      <c r="P413" s="443">
        <v>0</v>
      </c>
      <c r="Q413" s="443">
        <v>210</v>
      </c>
      <c r="R413" s="443">
        <v>210</v>
      </c>
      <c r="S413" s="443">
        <v>0</v>
      </c>
      <c r="T413" s="443">
        <v>0</v>
      </c>
      <c r="U413" s="443">
        <v>325</v>
      </c>
      <c r="V413" s="443">
        <v>294</v>
      </c>
      <c r="W413" s="443">
        <v>31</v>
      </c>
      <c r="X413" s="443">
        <v>8</v>
      </c>
      <c r="Y413" s="483">
        <v>0</v>
      </c>
      <c r="Z413" s="483">
        <v>0</v>
      </c>
      <c r="AA413" s="443">
        <v>0</v>
      </c>
      <c r="AB413" s="443">
        <v>0</v>
      </c>
      <c r="AC413" s="443">
        <v>39</v>
      </c>
      <c r="AD413" s="443">
        <v>0</v>
      </c>
      <c r="AE413" s="443">
        <v>0</v>
      </c>
      <c r="AF413" s="443">
        <v>39</v>
      </c>
      <c r="AG413" s="443">
        <v>8260</v>
      </c>
      <c r="AH413" s="443">
        <v>3150</v>
      </c>
      <c r="AI413" s="443">
        <v>5110</v>
      </c>
      <c r="AJ413" s="483">
        <v>8340</v>
      </c>
      <c r="AK413" s="483">
        <v>800</v>
      </c>
      <c r="AL413" s="483">
        <v>0</v>
      </c>
      <c r="AM413" s="483">
        <v>1260</v>
      </c>
      <c r="AN413" s="443">
        <v>9140</v>
      </c>
      <c r="AO413" s="443">
        <v>1260</v>
      </c>
      <c r="AP413" s="443">
        <v>580</v>
      </c>
      <c r="AQ413" s="443">
        <v>272</v>
      </c>
      <c r="AR413" s="443">
        <v>308</v>
      </c>
      <c r="AS413" s="483">
        <v>376</v>
      </c>
      <c r="AT413" s="483">
        <v>22</v>
      </c>
      <c r="AU413" s="483">
        <v>0</v>
      </c>
      <c r="AV413" s="483">
        <v>0</v>
      </c>
      <c r="AW413" s="443">
        <v>330</v>
      </c>
      <c r="AX413" s="443">
        <v>68</v>
      </c>
      <c r="AY413" s="443">
        <v>0</v>
      </c>
      <c r="AZ413" s="504">
        <v>0</v>
      </c>
      <c r="BA413" s="504">
        <v>0</v>
      </c>
      <c r="BB413" s="444">
        <v>0</v>
      </c>
      <c r="BC413" s="517">
        <v>0</v>
      </c>
      <c r="BD413" s="540">
        <v>10505</v>
      </c>
      <c r="BE413" s="651">
        <v>4735</v>
      </c>
      <c r="BF413" s="540">
        <v>463</v>
      </c>
      <c r="BG413" s="540">
        <v>789</v>
      </c>
    </row>
    <row r="414" spans="1:59" ht="13.5" thickTop="1" x14ac:dyDescent="0.2">
      <c r="A414" s="609" t="s">
        <v>1303</v>
      </c>
      <c r="B414" t="s">
        <v>1190</v>
      </c>
      <c r="C414" t="s">
        <v>1304</v>
      </c>
      <c r="D414" s="439">
        <v>7561</v>
      </c>
      <c r="E414" s="440">
        <v>0</v>
      </c>
      <c r="F414" s="440">
        <v>0</v>
      </c>
      <c r="G414" s="440">
        <v>0</v>
      </c>
      <c r="H414" s="440">
        <v>0</v>
      </c>
      <c r="I414" s="440">
        <v>41300</v>
      </c>
      <c r="J414" s="440">
        <v>40810</v>
      </c>
      <c r="K414" s="440">
        <v>490</v>
      </c>
      <c r="L414" s="440">
        <v>0</v>
      </c>
      <c r="M414" s="482">
        <v>0</v>
      </c>
      <c r="N414" s="482">
        <v>0</v>
      </c>
      <c r="O414" s="440">
        <v>0</v>
      </c>
      <c r="P414" s="440">
        <v>0</v>
      </c>
      <c r="Q414" s="440">
        <v>0</v>
      </c>
      <c r="R414" s="440">
        <v>0</v>
      </c>
      <c r="S414" s="440">
        <v>0</v>
      </c>
      <c r="T414" s="440">
        <v>0</v>
      </c>
      <c r="U414" s="440">
        <v>1475</v>
      </c>
      <c r="V414" s="440">
        <v>1475</v>
      </c>
      <c r="W414" s="440">
        <v>0</v>
      </c>
      <c r="X414" s="440">
        <v>0</v>
      </c>
      <c r="Y414" s="482">
        <v>0</v>
      </c>
      <c r="Z414" s="482">
        <v>0</v>
      </c>
      <c r="AA414" s="440">
        <v>0</v>
      </c>
      <c r="AB414" s="440">
        <v>0</v>
      </c>
      <c r="AC414" s="440">
        <v>0</v>
      </c>
      <c r="AD414" s="440">
        <v>0</v>
      </c>
      <c r="AE414" s="440">
        <v>0</v>
      </c>
      <c r="AF414" s="440">
        <v>0</v>
      </c>
      <c r="AG414" s="440">
        <v>52340</v>
      </c>
      <c r="AH414" s="440">
        <v>21450</v>
      </c>
      <c r="AI414" s="440">
        <v>30890</v>
      </c>
      <c r="AJ414" s="482">
        <v>54580</v>
      </c>
      <c r="AK414" s="482">
        <v>0</v>
      </c>
      <c r="AL414" s="482">
        <v>0</v>
      </c>
      <c r="AM414" s="482">
        <v>11660</v>
      </c>
      <c r="AN414" s="440">
        <v>54580</v>
      </c>
      <c r="AO414" s="440">
        <v>11660</v>
      </c>
      <c r="AP414" s="440">
        <v>3821</v>
      </c>
      <c r="AQ414" s="440">
        <v>1007</v>
      </c>
      <c r="AR414" s="440">
        <v>2814</v>
      </c>
      <c r="AS414" s="482">
        <v>3201</v>
      </c>
      <c r="AT414" s="482">
        <v>434</v>
      </c>
      <c r="AU414" s="482">
        <v>0</v>
      </c>
      <c r="AV414" s="482">
        <v>0</v>
      </c>
      <c r="AW414" s="440">
        <v>3635</v>
      </c>
      <c r="AX414" s="440">
        <v>0</v>
      </c>
      <c r="AY414" s="440">
        <v>0</v>
      </c>
      <c r="AZ414" s="503">
        <v>0</v>
      </c>
      <c r="BA414" s="503">
        <v>0</v>
      </c>
      <c r="BB414" s="441">
        <v>0</v>
      </c>
      <c r="BC414" s="200">
        <v>0</v>
      </c>
      <c r="BD414" s="539">
        <v>15680</v>
      </c>
      <c r="BE414" s="650">
        <v>25445</v>
      </c>
      <c r="BF414" s="650">
        <v>2621</v>
      </c>
      <c r="BG414" s="539">
        <v>1029</v>
      </c>
    </row>
    <row r="415" spans="1:59" ht="13.5" thickTop="1" x14ac:dyDescent="0.2">
      <c r="A415" s="609" t="s">
        <v>1305</v>
      </c>
      <c r="B415" t="s">
        <v>1190</v>
      </c>
      <c r="C415" t="s">
        <v>1306</v>
      </c>
      <c r="D415" s="442">
        <v>7564</v>
      </c>
      <c r="E415" s="443">
        <v>0</v>
      </c>
      <c r="F415" s="443">
        <v>0</v>
      </c>
      <c r="G415" s="443">
        <v>0</v>
      </c>
      <c r="H415" s="443">
        <v>0</v>
      </c>
      <c r="I415" s="443">
        <v>28784</v>
      </c>
      <c r="J415" s="443">
        <v>28784</v>
      </c>
      <c r="K415" s="443">
        <v>0</v>
      </c>
      <c r="L415" s="443">
        <v>15176</v>
      </c>
      <c r="M415" s="483">
        <v>0</v>
      </c>
      <c r="N415" s="483">
        <v>0</v>
      </c>
      <c r="O415" s="443">
        <v>0</v>
      </c>
      <c r="P415" s="443">
        <v>0</v>
      </c>
      <c r="Q415" s="443">
        <v>15176</v>
      </c>
      <c r="R415" s="443">
        <v>15176</v>
      </c>
      <c r="S415" s="443">
        <v>0</v>
      </c>
      <c r="T415" s="443">
        <v>0</v>
      </c>
      <c r="U415" s="443">
        <v>1028</v>
      </c>
      <c r="V415" s="443">
        <v>1028</v>
      </c>
      <c r="W415" s="443">
        <v>0</v>
      </c>
      <c r="X415" s="443">
        <v>542</v>
      </c>
      <c r="Y415" s="483">
        <v>0</v>
      </c>
      <c r="Z415" s="483">
        <v>0</v>
      </c>
      <c r="AA415" s="443">
        <v>0</v>
      </c>
      <c r="AB415" s="443">
        <v>0</v>
      </c>
      <c r="AC415" s="443">
        <v>542</v>
      </c>
      <c r="AD415" s="443">
        <v>0</v>
      </c>
      <c r="AE415" s="443">
        <v>0</v>
      </c>
      <c r="AF415" s="443">
        <v>542</v>
      </c>
      <c r="AG415" s="443">
        <v>27820</v>
      </c>
      <c r="AH415" s="443">
        <v>22000</v>
      </c>
      <c r="AI415" s="443">
        <v>5820</v>
      </c>
      <c r="AJ415" s="483">
        <v>23180</v>
      </c>
      <c r="AK415" s="483">
        <v>0</v>
      </c>
      <c r="AL415" s="483">
        <v>0</v>
      </c>
      <c r="AM415" s="483">
        <v>10460</v>
      </c>
      <c r="AN415" s="443">
        <v>23180</v>
      </c>
      <c r="AO415" s="443">
        <v>10460</v>
      </c>
      <c r="AP415" s="443">
        <v>2030</v>
      </c>
      <c r="AQ415" s="443">
        <v>446</v>
      </c>
      <c r="AR415" s="443">
        <v>1584</v>
      </c>
      <c r="AS415" s="483">
        <v>1751</v>
      </c>
      <c r="AT415" s="483">
        <v>0</v>
      </c>
      <c r="AU415" s="483">
        <v>0</v>
      </c>
      <c r="AV415" s="483">
        <v>531</v>
      </c>
      <c r="AW415" s="443">
        <v>1500</v>
      </c>
      <c r="AX415" s="443">
        <v>187</v>
      </c>
      <c r="AY415" s="443">
        <v>0</v>
      </c>
      <c r="AZ415" s="504">
        <v>0</v>
      </c>
      <c r="BA415" s="504">
        <v>0</v>
      </c>
      <c r="BB415" s="444">
        <v>0</v>
      </c>
      <c r="BC415" s="517">
        <v>0</v>
      </c>
      <c r="BD415" s="540">
        <v>26651</v>
      </c>
      <c r="BE415" s="651">
        <v>20210</v>
      </c>
      <c r="BF415" s="651">
        <v>1909</v>
      </c>
      <c r="BG415" s="540">
        <v>789</v>
      </c>
    </row>
    <row r="416" spans="1:59" ht="13.5" thickTop="1" x14ac:dyDescent="0.2">
      <c r="A416" s="609" t="s">
        <v>1307</v>
      </c>
      <c r="B416" t="s">
        <v>1308</v>
      </c>
      <c r="C416">
        <v>0</v>
      </c>
      <c r="D416" s="439">
        <v>8000</v>
      </c>
      <c r="E416" s="440">
        <v>2254023</v>
      </c>
      <c r="F416" s="440">
        <v>0</v>
      </c>
      <c r="G416" s="440">
        <v>1482673</v>
      </c>
      <c r="H416" s="440">
        <v>771350</v>
      </c>
      <c r="I416" s="440">
        <v>0</v>
      </c>
      <c r="J416" s="440">
        <v>0</v>
      </c>
      <c r="K416" s="440">
        <v>0</v>
      </c>
      <c r="L416" s="440">
        <v>0</v>
      </c>
      <c r="M416" s="482">
        <v>0</v>
      </c>
      <c r="N416" s="482">
        <v>0</v>
      </c>
      <c r="O416" s="440">
        <v>0</v>
      </c>
      <c r="P416" s="440">
        <v>0</v>
      </c>
      <c r="Q416" s="440">
        <v>0</v>
      </c>
      <c r="R416" s="440">
        <v>0</v>
      </c>
      <c r="S416" s="440">
        <v>0</v>
      </c>
      <c r="T416" s="440">
        <v>0</v>
      </c>
      <c r="U416" s="440">
        <v>0</v>
      </c>
      <c r="V416" s="440">
        <v>0</v>
      </c>
      <c r="W416" s="440">
        <v>0</v>
      </c>
      <c r="X416" s="440">
        <v>0</v>
      </c>
      <c r="Y416" s="482">
        <v>0</v>
      </c>
      <c r="Z416" s="482">
        <v>0</v>
      </c>
      <c r="AA416" s="440">
        <v>0</v>
      </c>
      <c r="AB416" s="440">
        <v>0</v>
      </c>
      <c r="AC416" s="440">
        <v>0</v>
      </c>
      <c r="AD416" s="440">
        <v>0</v>
      </c>
      <c r="AE416" s="440">
        <v>0</v>
      </c>
      <c r="AF416" s="440">
        <v>0</v>
      </c>
      <c r="AG416" s="440">
        <v>0</v>
      </c>
      <c r="AH416" s="440">
        <v>0</v>
      </c>
      <c r="AI416" s="440">
        <v>0</v>
      </c>
      <c r="AJ416" s="482">
        <v>0</v>
      </c>
      <c r="AK416" s="482">
        <v>0</v>
      </c>
      <c r="AL416" s="482">
        <v>0</v>
      </c>
      <c r="AM416" s="482">
        <v>0</v>
      </c>
      <c r="AN416" s="440">
        <v>0</v>
      </c>
      <c r="AO416" s="440">
        <v>0</v>
      </c>
      <c r="AP416" s="440">
        <v>0</v>
      </c>
      <c r="AQ416" s="440">
        <v>0</v>
      </c>
      <c r="AR416" s="440">
        <v>0</v>
      </c>
      <c r="AS416" s="482">
        <v>0</v>
      </c>
      <c r="AT416" s="482">
        <v>0</v>
      </c>
      <c r="AU416" s="482">
        <v>0</v>
      </c>
      <c r="AV416" s="482">
        <v>0</v>
      </c>
      <c r="AW416" s="440">
        <v>0</v>
      </c>
      <c r="AX416" s="440">
        <v>0</v>
      </c>
      <c r="AY416" s="440">
        <v>0</v>
      </c>
      <c r="AZ416" s="503">
        <v>0</v>
      </c>
      <c r="BA416" s="503">
        <v>0</v>
      </c>
      <c r="BB416" s="441">
        <v>0</v>
      </c>
      <c r="BC416" s="200">
        <v>0</v>
      </c>
      <c r="BD416" s="539">
        <v>6646146</v>
      </c>
      <c r="BE416" s="539">
        <v>0</v>
      </c>
      <c r="BF416" s="539">
        <v>0</v>
      </c>
      <c r="BG416" s="539">
        <v>0</v>
      </c>
    </row>
    <row r="417" spans="1:59" ht="13.5" thickTop="1" x14ac:dyDescent="0.2">
      <c r="A417" s="609" t="s">
        <v>1309</v>
      </c>
      <c r="B417" t="s">
        <v>1308</v>
      </c>
      <c r="C417" t="s">
        <v>1310</v>
      </c>
      <c r="D417" s="442">
        <v>8201</v>
      </c>
      <c r="E417" s="443">
        <v>454342</v>
      </c>
      <c r="F417" s="443">
        <v>0</v>
      </c>
      <c r="G417" s="443">
        <v>454342</v>
      </c>
      <c r="H417" s="443">
        <v>0</v>
      </c>
      <c r="I417" s="443">
        <v>1902040</v>
      </c>
      <c r="J417" s="443">
        <v>1902040</v>
      </c>
      <c r="K417" s="443">
        <v>0</v>
      </c>
      <c r="L417" s="443">
        <v>22680</v>
      </c>
      <c r="M417" s="483">
        <v>0</v>
      </c>
      <c r="N417" s="483">
        <v>57120</v>
      </c>
      <c r="O417" s="443">
        <v>0</v>
      </c>
      <c r="P417" s="443">
        <v>0</v>
      </c>
      <c r="Q417" s="443">
        <v>79800</v>
      </c>
      <c r="R417" s="443">
        <v>22680</v>
      </c>
      <c r="S417" s="443">
        <v>57120</v>
      </c>
      <c r="T417" s="443">
        <v>0</v>
      </c>
      <c r="U417" s="443">
        <v>67930</v>
      </c>
      <c r="V417" s="443">
        <v>54500</v>
      </c>
      <c r="W417" s="443">
        <v>13430</v>
      </c>
      <c r="X417" s="443">
        <v>810</v>
      </c>
      <c r="Y417" s="483">
        <v>0</v>
      </c>
      <c r="Z417" s="483">
        <v>2040</v>
      </c>
      <c r="AA417" s="443">
        <v>0</v>
      </c>
      <c r="AB417" s="443">
        <v>0</v>
      </c>
      <c r="AC417" s="443">
        <v>11287</v>
      </c>
      <c r="AD417" s="443">
        <v>0</v>
      </c>
      <c r="AE417" s="443">
        <v>1195</v>
      </c>
      <c r="AF417" s="443">
        <v>10092</v>
      </c>
      <c r="AG417" s="443">
        <v>1649760</v>
      </c>
      <c r="AH417" s="443">
        <v>805000</v>
      </c>
      <c r="AI417" s="443">
        <v>844760</v>
      </c>
      <c r="AJ417" s="483">
        <v>1305210</v>
      </c>
      <c r="AK417" s="483">
        <v>0</v>
      </c>
      <c r="AL417" s="483">
        <v>0</v>
      </c>
      <c r="AM417" s="483">
        <v>14680</v>
      </c>
      <c r="AN417" s="443">
        <v>1305210</v>
      </c>
      <c r="AO417" s="443">
        <v>14680</v>
      </c>
      <c r="AP417" s="443">
        <v>136100</v>
      </c>
      <c r="AQ417" s="443">
        <v>29000</v>
      </c>
      <c r="AR417" s="443">
        <v>107100</v>
      </c>
      <c r="AS417" s="483">
        <v>96795</v>
      </c>
      <c r="AT417" s="483">
        <v>0</v>
      </c>
      <c r="AU417" s="483">
        <v>0</v>
      </c>
      <c r="AV417" s="483">
        <v>0</v>
      </c>
      <c r="AW417" s="443">
        <v>358</v>
      </c>
      <c r="AX417" s="443">
        <v>96437</v>
      </c>
      <c r="AY417" s="443">
        <v>0</v>
      </c>
      <c r="AZ417" s="504">
        <v>0</v>
      </c>
      <c r="BA417" s="504">
        <v>0</v>
      </c>
      <c r="BB417" s="444">
        <v>0</v>
      </c>
      <c r="BC417" s="517">
        <v>0</v>
      </c>
      <c r="BD417" s="540">
        <v>513734</v>
      </c>
      <c r="BE417" s="651">
        <v>1117620</v>
      </c>
      <c r="BF417" s="651">
        <v>112282</v>
      </c>
      <c r="BG417" s="540">
        <v>9109</v>
      </c>
    </row>
    <row r="418" spans="1:59" ht="13.5" thickTop="1" x14ac:dyDescent="0.2">
      <c r="A418" s="609" t="s">
        <v>1311</v>
      </c>
      <c r="B418" t="s">
        <v>1308</v>
      </c>
      <c r="C418" t="s">
        <v>1312</v>
      </c>
      <c r="D418" s="439">
        <v>8202</v>
      </c>
      <c r="E418" s="440">
        <v>0</v>
      </c>
      <c r="F418" s="440">
        <v>0</v>
      </c>
      <c r="G418" s="440">
        <v>0</v>
      </c>
      <c r="H418" s="440">
        <v>0</v>
      </c>
      <c r="I418" s="440">
        <v>1216880</v>
      </c>
      <c r="J418" s="440">
        <v>1216880</v>
      </c>
      <c r="K418" s="440">
        <v>0</v>
      </c>
      <c r="L418" s="440">
        <v>13090</v>
      </c>
      <c r="M418" s="482">
        <v>0</v>
      </c>
      <c r="N418" s="482">
        <v>23170</v>
      </c>
      <c r="O418" s="440">
        <v>0</v>
      </c>
      <c r="P418" s="440">
        <v>0</v>
      </c>
      <c r="Q418" s="440">
        <v>36260</v>
      </c>
      <c r="R418" s="440">
        <v>13090</v>
      </c>
      <c r="S418" s="440">
        <v>23170</v>
      </c>
      <c r="T418" s="440">
        <v>0</v>
      </c>
      <c r="U418" s="440">
        <v>43460</v>
      </c>
      <c r="V418" s="440">
        <v>38378</v>
      </c>
      <c r="W418" s="440">
        <v>5082</v>
      </c>
      <c r="X418" s="440">
        <v>468</v>
      </c>
      <c r="Y418" s="482">
        <v>0</v>
      </c>
      <c r="Z418" s="482">
        <v>827</v>
      </c>
      <c r="AA418" s="440">
        <v>0</v>
      </c>
      <c r="AB418" s="440">
        <v>0</v>
      </c>
      <c r="AC418" s="440">
        <v>6377</v>
      </c>
      <c r="AD418" s="440">
        <v>0</v>
      </c>
      <c r="AE418" s="440">
        <v>49</v>
      </c>
      <c r="AF418" s="440">
        <v>6328</v>
      </c>
      <c r="AG418" s="440">
        <v>1061620</v>
      </c>
      <c r="AH418" s="440">
        <v>420000</v>
      </c>
      <c r="AI418" s="440">
        <v>641620</v>
      </c>
      <c r="AJ418" s="482">
        <v>959680</v>
      </c>
      <c r="AK418" s="482">
        <v>0</v>
      </c>
      <c r="AL418" s="482">
        <v>0</v>
      </c>
      <c r="AM418" s="482">
        <v>222570</v>
      </c>
      <c r="AN418" s="440">
        <v>959680</v>
      </c>
      <c r="AO418" s="440">
        <v>222120</v>
      </c>
      <c r="AP418" s="440">
        <v>86561</v>
      </c>
      <c r="AQ418" s="440">
        <v>34380</v>
      </c>
      <c r="AR418" s="440">
        <v>52181</v>
      </c>
      <c r="AS418" s="482">
        <v>47184</v>
      </c>
      <c r="AT418" s="482">
        <v>0</v>
      </c>
      <c r="AU418" s="482">
        <v>0</v>
      </c>
      <c r="AV418" s="482">
        <v>4619</v>
      </c>
      <c r="AW418" s="440">
        <v>47184</v>
      </c>
      <c r="AX418" s="440">
        <v>4619</v>
      </c>
      <c r="AY418" s="440">
        <v>0</v>
      </c>
      <c r="AZ418" s="503">
        <v>0</v>
      </c>
      <c r="BA418" s="503">
        <v>0</v>
      </c>
      <c r="BB418" s="441">
        <v>0</v>
      </c>
      <c r="BC418" s="200">
        <v>0</v>
      </c>
      <c r="BD418" s="539">
        <v>336553</v>
      </c>
      <c r="BE418" s="650">
        <v>697635</v>
      </c>
      <c r="BF418" s="650">
        <v>70074</v>
      </c>
      <c r="BG418" s="539">
        <v>6549</v>
      </c>
    </row>
    <row r="419" spans="1:59" ht="13.5" thickTop="1" x14ac:dyDescent="0.2">
      <c r="A419" s="609" t="s">
        <v>1313</v>
      </c>
      <c r="B419" t="s">
        <v>1308</v>
      </c>
      <c r="C419" t="s">
        <v>1314</v>
      </c>
      <c r="D419" s="442">
        <v>8203</v>
      </c>
      <c r="E419" s="443">
        <v>0</v>
      </c>
      <c r="F419" s="443">
        <v>0</v>
      </c>
      <c r="G419" s="443">
        <v>0</v>
      </c>
      <c r="H419" s="443">
        <v>0</v>
      </c>
      <c r="I419" s="443">
        <v>1068690</v>
      </c>
      <c r="J419" s="443">
        <v>1068690</v>
      </c>
      <c r="K419" s="443">
        <v>0</v>
      </c>
      <c r="L419" s="443">
        <v>39060</v>
      </c>
      <c r="M419" s="483">
        <v>0</v>
      </c>
      <c r="N419" s="483">
        <v>25200</v>
      </c>
      <c r="O419" s="443">
        <v>0</v>
      </c>
      <c r="P419" s="443">
        <v>0</v>
      </c>
      <c r="Q419" s="443">
        <v>64260</v>
      </c>
      <c r="R419" s="443">
        <v>39060</v>
      </c>
      <c r="S419" s="443">
        <v>25200</v>
      </c>
      <c r="T419" s="443">
        <v>0</v>
      </c>
      <c r="U419" s="443">
        <v>38168</v>
      </c>
      <c r="V419" s="443">
        <v>38168</v>
      </c>
      <c r="W419" s="443">
        <v>0</v>
      </c>
      <c r="X419" s="443">
        <v>1395</v>
      </c>
      <c r="Y419" s="483">
        <v>0</v>
      </c>
      <c r="Z419" s="483">
        <v>900</v>
      </c>
      <c r="AA419" s="443">
        <v>0</v>
      </c>
      <c r="AB419" s="443">
        <v>0</v>
      </c>
      <c r="AC419" s="443">
        <v>0</v>
      </c>
      <c r="AD419" s="443">
        <v>0</v>
      </c>
      <c r="AE419" s="443">
        <v>0</v>
      </c>
      <c r="AF419" s="443">
        <v>0</v>
      </c>
      <c r="AG419" s="443">
        <v>893020</v>
      </c>
      <c r="AH419" s="443">
        <v>375000</v>
      </c>
      <c r="AI419" s="443">
        <v>518020</v>
      </c>
      <c r="AJ419" s="483">
        <v>759790</v>
      </c>
      <c r="AK419" s="483">
        <v>0</v>
      </c>
      <c r="AL419" s="483">
        <v>0</v>
      </c>
      <c r="AM419" s="483">
        <v>215580</v>
      </c>
      <c r="AN419" s="443">
        <v>759790</v>
      </c>
      <c r="AO419" s="443">
        <v>215580</v>
      </c>
      <c r="AP419" s="443">
        <v>72782</v>
      </c>
      <c r="AQ419" s="443">
        <v>8940</v>
      </c>
      <c r="AR419" s="443">
        <v>63842</v>
      </c>
      <c r="AS419" s="483">
        <v>59559</v>
      </c>
      <c r="AT419" s="483">
        <v>0</v>
      </c>
      <c r="AU419" s="483">
        <v>0</v>
      </c>
      <c r="AV419" s="483">
        <v>1373</v>
      </c>
      <c r="AW419" s="443">
        <v>57717</v>
      </c>
      <c r="AX419" s="443">
        <v>0</v>
      </c>
      <c r="AY419" s="443">
        <v>0</v>
      </c>
      <c r="AZ419" s="504">
        <v>0</v>
      </c>
      <c r="BA419" s="504">
        <v>0</v>
      </c>
      <c r="BB419" s="444">
        <v>0</v>
      </c>
      <c r="BC419" s="517">
        <v>0</v>
      </c>
      <c r="BD419" s="540">
        <v>258768</v>
      </c>
      <c r="BE419" s="651">
        <v>621560</v>
      </c>
      <c r="BF419" s="651">
        <v>62108</v>
      </c>
      <c r="BG419" s="540">
        <v>6069</v>
      </c>
    </row>
    <row r="420" spans="1:59" ht="13.5" thickTop="1" x14ac:dyDescent="0.2">
      <c r="A420" s="609" t="s">
        <v>1315</v>
      </c>
      <c r="B420" t="s">
        <v>1308</v>
      </c>
      <c r="C420" t="s">
        <v>1316</v>
      </c>
      <c r="D420" s="439">
        <v>8204</v>
      </c>
      <c r="E420" s="440">
        <v>252888</v>
      </c>
      <c r="F420" s="440">
        <v>0</v>
      </c>
      <c r="G420" s="440">
        <v>252888</v>
      </c>
      <c r="H420" s="440">
        <v>0</v>
      </c>
      <c r="I420" s="440">
        <v>856940</v>
      </c>
      <c r="J420" s="440">
        <v>856940</v>
      </c>
      <c r="K420" s="440">
        <v>0</v>
      </c>
      <c r="L420" s="440">
        <v>0</v>
      </c>
      <c r="M420" s="482">
        <v>0</v>
      </c>
      <c r="N420" s="482">
        <v>32270</v>
      </c>
      <c r="O420" s="440">
        <v>0</v>
      </c>
      <c r="P420" s="440">
        <v>0</v>
      </c>
      <c r="Q420" s="440">
        <v>32270</v>
      </c>
      <c r="R420" s="440">
        <v>0</v>
      </c>
      <c r="S420" s="440">
        <v>32270</v>
      </c>
      <c r="T420" s="440">
        <v>0</v>
      </c>
      <c r="U420" s="440">
        <v>30605</v>
      </c>
      <c r="V420" s="440">
        <v>30605</v>
      </c>
      <c r="W420" s="440">
        <v>0</v>
      </c>
      <c r="X420" s="440">
        <v>0</v>
      </c>
      <c r="Y420" s="482">
        <v>0</v>
      </c>
      <c r="Z420" s="482">
        <v>1153</v>
      </c>
      <c r="AA420" s="440">
        <v>0</v>
      </c>
      <c r="AB420" s="440">
        <v>0</v>
      </c>
      <c r="AC420" s="440">
        <v>1153</v>
      </c>
      <c r="AD420" s="440">
        <v>0</v>
      </c>
      <c r="AE420" s="440">
        <v>0</v>
      </c>
      <c r="AF420" s="440">
        <v>1153</v>
      </c>
      <c r="AG420" s="440">
        <v>865660</v>
      </c>
      <c r="AH420" s="440">
        <v>375000</v>
      </c>
      <c r="AI420" s="440">
        <v>490660</v>
      </c>
      <c r="AJ420" s="482">
        <v>825240</v>
      </c>
      <c r="AK420" s="482">
        <v>0</v>
      </c>
      <c r="AL420" s="482">
        <v>0</v>
      </c>
      <c r="AM420" s="482">
        <v>274530</v>
      </c>
      <c r="AN420" s="440">
        <v>825240</v>
      </c>
      <c r="AO420" s="440">
        <v>274530</v>
      </c>
      <c r="AP420" s="440">
        <v>71076</v>
      </c>
      <c r="AQ420" s="440">
        <v>37645</v>
      </c>
      <c r="AR420" s="440">
        <v>33431</v>
      </c>
      <c r="AS420" s="482">
        <v>32652</v>
      </c>
      <c r="AT420" s="482">
        <v>0</v>
      </c>
      <c r="AU420" s="482">
        <v>0</v>
      </c>
      <c r="AV420" s="482">
        <v>7898</v>
      </c>
      <c r="AW420" s="440">
        <v>32652</v>
      </c>
      <c r="AX420" s="440">
        <v>7898</v>
      </c>
      <c r="AY420" s="440">
        <v>0</v>
      </c>
      <c r="AZ420" s="503">
        <v>0</v>
      </c>
      <c r="BA420" s="503">
        <v>0</v>
      </c>
      <c r="BB420" s="441">
        <v>0</v>
      </c>
      <c r="BC420" s="200">
        <v>0</v>
      </c>
      <c r="BD420" s="539">
        <v>286346</v>
      </c>
      <c r="BE420" s="650">
        <v>534585</v>
      </c>
      <c r="BF420" s="650">
        <v>54363</v>
      </c>
      <c r="BG420" s="539">
        <v>5589</v>
      </c>
    </row>
    <row r="421" spans="1:59" ht="13.5" thickTop="1" x14ac:dyDescent="0.2">
      <c r="A421" s="609" t="s">
        <v>1317</v>
      </c>
      <c r="B421" t="s">
        <v>1308</v>
      </c>
      <c r="C421" t="s">
        <v>1318</v>
      </c>
      <c r="D421" s="442">
        <v>8205</v>
      </c>
      <c r="E421" s="443">
        <v>148255</v>
      </c>
      <c r="F421" s="443">
        <v>0</v>
      </c>
      <c r="G421" s="443">
        <v>148255</v>
      </c>
      <c r="H421" s="443">
        <v>0</v>
      </c>
      <c r="I421" s="443">
        <v>492170</v>
      </c>
      <c r="J421" s="443">
        <v>492170</v>
      </c>
      <c r="K421" s="443">
        <v>0</v>
      </c>
      <c r="L421" s="443">
        <v>2170</v>
      </c>
      <c r="M421" s="483">
        <v>0</v>
      </c>
      <c r="N421" s="483">
        <v>6020</v>
      </c>
      <c r="O421" s="443">
        <v>0</v>
      </c>
      <c r="P421" s="443">
        <v>0</v>
      </c>
      <c r="Q421" s="443">
        <v>8190</v>
      </c>
      <c r="R421" s="443">
        <v>2170</v>
      </c>
      <c r="S421" s="443">
        <v>6020</v>
      </c>
      <c r="T421" s="443">
        <v>0</v>
      </c>
      <c r="U421" s="443">
        <v>17578</v>
      </c>
      <c r="V421" s="443">
        <v>9274</v>
      </c>
      <c r="W421" s="443">
        <v>8304</v>
      </c>
      <c r="X421" s="443">
        <v>77</v>
      </c>
      <c r="Y421" s="483">
        <v>0</v>
      </c>
      <c r="Z421" s="483">
        <v>215</v>
      </c>
      <c r="AA421" s="443">
        <v>0</v>
      </c>
      <c r="AB421" s="443">
        <v>0</v>
      </c>
      <c r="AC421" s="443">
        <v>8596</v>
      </c>
      <c r="AD421" s="443">
        <v>8381</v>
      </c>
      <c r="AE421" s="443">
        <v>0</v>
      </c>
      <c r="AF421" s="443">
        <v>215</v>
      </c>
      <c r="AG421" s="443">
        <v>486570</v>
      </c>
      <c r="AH421" s="443">
        <v>220000</v>
      </c>
      <c r="AI421" s="443">
        <v>266570</v>
      </c>
      <c r="AJ421" s="483">
        <v>405520</v>
      </c>
      <c r="AK421" s="483">
        <v>0</v>
      </c>
      <c r="AL421" s="483">
        <v>0</v>
      </c>
      <c r="AM421" s="483">
        <v>232990</v>
      </c>
      <c r="AN421" s="443">
        <v>405520</v>
      </c>
      <c r="AO421" s="443">
        <v>232990</v>
      </c>
      <c r="AP421" s="443">
        <v>36473</v>
      </c>
      <c r="AQ421" s="443">
        <v>9282</v>
      </c>
      <c r="AR421" s="443">
        <v>27191</v>
      </c>
      <c r="AS421" s="483">
        <v>27035</v>
      </c>
      <c r="AT421" s="483">
        <v>0</v>
      </c>
      <c r="AU421" s="483">
        <v>0</v>
      </c>
      <c r="AV421" s="483">
        <v>10955</v>
      </c>
      <c r="AW421" s="443">
        <v>27035</v>
      </c>
      <c r="AX421" s="443">
        <v>9256</v>
      </c>
      <c r="AY421" s="443">
        <v>0</v>
      </c>
      <c r="AZ421" s="504">
        <v>0</v>
      </c>
      <c r="BA421" s="504">
        <v>0</v>
      </c>
      <c r="BB421" s="444">
        <v>0</v>
      </c>
      <c r="BC421" s="517">
        <v>0</v>
      </c>
      <c r="BD421" s="540">
        <v>178923</v>
      </c>
      <c r="BE421" s="651">
        <v>284395</v>
      </c>
      <c r="BF421" s="651">
        <v>28631</v>
      </c>
      <c r="BG421" s="540">
        <v>2949</v>
      </c>
    </row>
    <row r="422" spans="1:59" ht="13.5" thickTop="1" x14ac:dyDescent="0.2">
      <c r="A422" s="609" t="s">
        <v>1319</v>
      </c>
      <c r="B422" t="s">
        <v>1308</v>
      </c>
      <c r="C422" t="s">
        <v>1320</v>
      </c>
      <c r="D422" s="439">
        <v>8207</v>
      </c>
      <c r="E422" s="440">
        <v>0</v>
      </c>
      <c r="F422" s="440">
        <v>0</v>
      </c>
      <c r="G422" s="440">
        <v>0</v>
      </c>
      <c r="H422" s="440">
        <v>0</v>
      </c>
      <c r="I422" s="440">
        <v>266980</v>
      </c>
      <c r="J422" s="440">
        <v>266980</v>
      </c>
      <c r="K422" s="440">
        <v>0</v>
      </c>
      <c r="L422" s="440">
        <v>0</v>
      </c>
      <c r="M422" s="482">
        <v>0</v>
      </c>
      <c r="N422" s="482">
        <v>13510</v>
      </c>
      <c r="O422" s="440">
        <v>0</v>
      </c>
      <c r="P422" s="440">
        <v>0</v>
      </c>
      <c r="Q422" s="440">
        <v>13510</v>
      </c>
      <c r="R422" s="440">
        <v>0</v>
      </c>
      <c r="S422" s="440">
        <v>13510</v>
      </c>
      <c r="T422" s="440">
        <v>0</v>
      </c>
      <c r="U422" s="440">
        <v>9535</v>
      </c>
      <c r="V422" s="440">
        <v>9535</v>
      </c>
      <c r="W422" s="440">
        <v>0</v>
      </c>
      <c r="X422" s="440">
        <v>0</v>
      </c>
      <c r="Y422" s="482">
        <v>0</v>
      </c>
      <c r="Z422" s="482">
        <v>483</v>
      </c>
      <c r="AA422" s="440">
        <v>0</v>
      </c>
      <c r="AB422" s="440">
        <v>0</v>
      </c>
      <c r="AC422" s="440">
        <v>483</v>
      </c>
      <c r="AD422" s="440">
        <v>0</v>
      </c>
      <c r="AE422" s="440">
        <v>483</v>
      </c>
      <c r="AF422" s="440">
        <v>0</v>
      </c>
      <c r="AG422" s="440">
        <v>343300</v>
      </c>
      <c r="AH422" s="440">
        <v>147500</v>
      </c>
      <c r="AI422" s="440">
        <v>195800</v>
      </c>
      <c r="AJ422" s="482">
        <v>275020</v>
      </c>
      <c r="AK422" s="482">
        <v>0</v>
      </c>
      <c r="AL422" s="482">
        <v>0</v>
      </c>
      <c r="AM422" s="482">
        <v>126370</v>
      </c>
      <c r="AN422" s="440">
        <v>275020</v>
      </c>
      <c r="AO422" s="440">
        <v>126370</v>
      </c>
      <c r="AP422" s="440">
        <v>25995</v>
      </c>
      <c r="AQ422" s="440">
        <v>6400</v>
      </c>
      <c r="AR422" s="440">
        <v>19595</v>
      </c>
      <c r="AS422" s="482">
        <v>19176</v>
      </c>
      <c r="AT422" s="482">
        <v>0</v>
      </c>
      <c r="AU422" s="482">
        <v>0</v>
      </c>
      <c r="AV422" s="482">
        <v>4089</v>
      </c>
      <c r="AW422" s="440">
        <v>19176</v>
      </c>
      <c r="AX422" s="440">
        <v>0</v>
      </c>
      <c r="AY422" s="440">
        <v>0</v>
      </c>
      <c r="AZ422" s="503">
        <v>0</v>
      </c>
      <c r="BA422" s="503">
        <v>0</v>
      </c>
      <c r="BB422" s="441">
        <v>0</v>
      </c>
      <c r="BC422" s="200">
        <v>0</v>
      </c>
      <c r="BD422" s="539">
        <v>116865</v>
      </c>
      <c r="BE422" s="650">
        <v>175850</v>
      </c>
      <c r="BF422" s="650">
        <v>18104</v>
      </c>
      <c r="BG422" s="539">
        <v>2229</v>
      </c>
    </row>
    <row r="423" spans="1:59" ht="13.5" thickTop="1" x14ac:dyDescent="0.2">
      <c r="A423" s="609" t="s">
        <v>1321</v>
      </c>
      <c r="B423" t="s">
        <v>1308</v>
      </c>
      <c r="C423" t="s">
        <v>1322</v>
      </c>
      <c r="D423" s="442">
        <v>8208</v>
      </c>
      <c r="E423" s="443">
        <v>0</v>
      </c>
      <c r="F423" s="443">
        <v>0</v>
      </c>
      <c r="G423" s="443">
        <v>0</v>
      </c>
      <c r="H423" s="443">
        <v>0</v>
      </c>
      <c r="I423" s="443">
        <v>430430</v>
      </c>
      <c r="J423" s="443">
        <v>430430</v>
      </c>
      <c r="K423" s="443">
        <v>0</v>
      </c>
      <c r="L423" s="443">
        <v>25830</v>
      </c>
      <c r="M423" s="483">
        <v>0</v>
      </c>
      <c r="N423" s="483">
        <v>0</v>
      </c>
      <c r="O423" s="443">
        <v>0</v>
      </c>
      <c r="P423" s="443">
        <v>0</v>
      </c>
      <c r="Q423" s="443">
        <v>25830</v>
      </c>
      <c r="R423" s="443">
        <v>25830</v>
      </c>
      <c r="S423" s="443">
        <v>0</v>
      </c>
      <c r="T423" s="443">
        <v>0</v>
      </c>
      <c r="U423" s="443">
        <v>15373</v>
      </c>
      <c r="V423" s="443">
        <v>10948</v>
      </c>
      <c r="W423" s="443">
        <v>4425</v>
      </c>
      <c r="X423" s="443">
        <v>922</v>
      </c>
      <c r="Y423" s="483">
        <v>0</v>
      </c>
      <c r="Z423" s="483">
        <v>0</v>
      </c>
      <c r="AA423" s="443">
        <v>0</v>
      </c>
      <c r="AB423" s="443">
        <v>0</v>
      </c>
      <c r="AC423" s="443">
        <v>5284</v>
      </c>
      <c r="AD423" s="443">
        <v>0</v>
      </c>
      <c r="AE423" s="443">
        <v>0</v>
      </c>
      <c r="AF423" s="443">
        <v>5284</v>
      </c>
      <c r="AG423" s="443">
        <v>505570</v>
      </c>
      <c r="AH423" s="443">
        <v>260000</v>
      </c>
      <c r="AI423" s="443">
        <v>245570</v>
      </c>
      <c r="AJ423" s="483">
        <v>394870</v>
      </c>
      <c r="AK423" s="483">
        <v>0</v>
      </c>
      <c r="AL423" s="483">
        <v>0</v>
      </c>
      <c r="AM423" s="483">
        <v>232120</v>
      </c>
      <c r="AN423" s="443">
        <v>394870</v>
      </c>
      <c r="AO423" s="443">
        <v>232120</v>
      </c>
      <c r="AP423" s="443">
        <v>39054</v>
      </c>
      <c r="AQ423" s="443">
        <v>12935</v>
      </c>
      <c r="AR423" s="443">
        <v>26119</v>
      </c>
      <c r="AS423" s="483">
        <v>25472</v>
      </c>
      <c r="AT423" s="483">
        <v>0</v>
      </c>
      <c r="AU423" s="483">
        <v>0</v>
      </c>
      <c r="AV423" s="483">
        <v>9484</v>
      </c>
      <c r="AW423" s="443">
        <v>25472</v>
      </c>
      <c r="AX423" s="443">
        <v>9484</v>
      </c>
      <c r="AY423" s="443">
        <v>0</v>
      </c>
      <c r="AZ423" s="504">
        <v>0</v>
      </c>
      <c r="BA423" s="504">
        <v>0</v>
      </c>
      <c r="BB423" s="444">
        <v>0</v>
      </c>
      <c r="BC423" s="517">
        <v>0</v>
      </c>
      <c r="BD423" s="540">
        <v>153774</v>
      </c>
      <c r="BE423" s="651">
        <v>277655</v>
      </c>
      <c r="BF423" s="651">
        <v>28446</v>
      </c>
      <c r="BG423" s="540">
        <v>3429</v>
      </c>
    </row>
    <row r="424" spans="1:59" ht="13.5" thickTop="1" x14ac:dyDescent="0.2">
      <c r="A424" s="609" t="s">
        <v>1323</v>
      </c>
      <c r="B424" t="s">
        <v>1308</v>
      </c>
      <c r="C424" t="s">
        <v>1324</v>
      </c>
      <c r="D424" s="439">
        <v>8210</v>
      </c>
      <c r="E424" s="440">
        <v>91356</v>
      </c>
      <c r="F424" s="440">
        <v>0</v>
      </c>
      <c r="G424" s="440">
        <v>91356</v>
      </c>
      <c r="H424" s="440">
        <v>0</v>
      </c>
      <c r="I424" s="440">
        <v>172760</v>
      </c>
      <c r="J424" s="440">
        <v>172760</v>
      </c>
      <c r="K424" s="440">
        <v>0</v>
      </c>
      <c r="L424" s="440">
        <v>60760</v>
      </c>
      <c r="M424" s="482">
        <v>0</v>
      </c>
      <c r="N424" s="482">
        <v>0</v>
      </c>
      <c r="O424" s="440">
        <v>0</v>
      </c>
      <c r="P424" s="440">
        <v>0</v>
      </c>
      <c r="Q424" s="440">
        <v>60760</v>
      </c>
      <c r="R424" s="440">
        <v>60760</v>
      </c>
      <c r="S424" s="440">
        <v>0</v>
      </c>
      <c r="T424" s="440">
        <v>0</v>
      </c>
      <c r="U424" s="440">
        <v>6170</v>
      </c>
      <c r="V424" s="440">
        <v>6170</v>
      </c>
      <c r="W424" s="440">
        <v>0</v>
      </c>
      <c r="X424" s="440">
        <v>2170</v>
      </c>
      <c r="Y424" s="482">
        <v>0</v>
      </c>
      <c r="Z424" s="482">
        <v>0</v>
      </c>
      <c r="AA424" s="440">
        <v>0</v>
      </c>
      <c r="AB424" s="440">
        <v>0</v>
      </c>
      <c r="AC424" s="440">
        <v>2170</v>
      </c>
      <c r="AD424" s="440">
        <v>0</v>
      </c>
      <c r="AE424" s="440">
        <v>2170</v>
      </c>
      <c r="AF424" s="440">
        <v>0</v>
      </c>
      <c r="AG424" s="440">
        <v>290850</v>
      </c>
      <c r="AH424" s="440">
        <v>0</v>
      </c>
      <c r="AI424" s="440">
        <v>290850</v>
      </c>
      <c r="AJ424" s="482">
        <v>369570</v>
      </c>
      <c r="AK424" s="482">
        <v>0</v>
      </c>
      <c r="AL424" s="482">
        <v>0</v>
      </c>
      <c r="AM424" s="482">
        <v>69870</v>
      </c>
      <c r="AN424" s="440">
        <v>369570</v>
      </c>
      <c r="AO424" s="440">
        <v>69870</v>
      </c>
      <c r="AP424" s="440">
        <v>22170</v>
      </c>
      <c r="AQ424" s="440">
        <v>0</v>
      </c>
      <c r="AR424" s="440">
        <v>22170</v>
      </c>
      <c r="AS424" s="482">
        <v>22335</v>
      </c>
      <c r="AT424" s="482">
        <v>0</v>
      </c>
      <c r="AU424" s="482">
        <v>0</v>
      </c>
      <c r="AV424" s="482">
        <v>946</v>
      </c>
      <c r="AW424" s="440">
        <v>22335</v>
      </c>
      <c r="AX424" s="440">
        <v>0</v>
      </c>
      <c r="AY424" s="440">
        <v>0</v>
      </c>
      <c r="AZ424" s="503">
        <v>0</v>
      </c>
      <c r="BA424" s="503">
        <v>0</v>
      </c>
      <c r="BB424" s="441">
        <v>0</v>
      </c>
      <c r="BC424" s="200">
        <v>0</v>
      </c>
      <c r="BD424" s="539">
        <v>103338</v>
      </c>
      <c r="BE424" s="650">
        <v>148310</v>
      </c>
      <c r="BF424" s="650">
        <v>15305</v>
      </c>
      <c r="BG424" s="539">
        <v>2469</v>
      </c>
    </row>
    <row r="425" spans="1:59" ht="13.5" thickTop="1" x14ac:dyDescent="0.2">
      <c r="A425" s="609" t="s">
        <v>1325</v>
      </c>
      <c r="B425" t="s">
        <v>1308</v>
      </c>
      <c r="C425" t="s">
        <v>1326</v>
      </c>
      <c r="D425" s="442">
        <v>8211</v>
      </c>
      <c r="E425" s="443">
        <v>0</v>
      </c>
      <c r="F425" s="443">
        <v>0</v>
      </c>
      <c r="G425" s="443">
        <v>0</v>
      </c>
      <c r="H425" s="443">
        <v>0</v>
      </c>
      <c r="I425" s="443">
        <v>326270</v>
      </c>
      <c r="J425" s="443">
        <v>326270</v>
      </c>
      <c r="K425" s="443">
        <v>0</v>
      </c>
      <c r="L425" s="443">
        <v>0</v>
      </c>
      <c r="M425" s="483">
        <v>0</v>
      </c>
      <c r="N425" s="483">
        <v>0</v>
      </c>
      <c r="O425" s="443">
        <v>0</v>
      </c>
      <c r="P425" s="443">
        <v>0</v>
      </c>
      <c r="Q425" s="443">
        <v>0</v>
      </c>
      <c r="R425" s="443">
        <v>0</v>
      </c>
      <c r="S425" s="443">
        <v>0</v>
      </c>
      <c r="T425" s="443">
        <v>0</v>
      </c>
      <c r="U425" s="443">
        <v>11653</v>
      </c>
      <c r="V425" s="443">
        <v>5111</v>
      </c>
      <c r="W425" s="443">
        <v>6542</v>
      </c>
      <c r="X425" s="443">
        <v>0</v>
      </c>
      <c r="Y425" s="483">
        <v>0</v>
      </c>
      <c r="Z425" s="483">
        <v>0</v>
      </c>
      <c r="AA425" s="443">
        <v>0</v>
      </c>
      <c r="AB425" s="443">
        <v>0</v>
      </c>
      <c r="AC425" s="443">
        <v>0</v>
      </c>
      <c r="AD425" s="443">
        <v>0</v>
      </c>
      <c r="AE425" s="443">
        <v>0</v>
      </c>
      <c r="AF425" s="443">
        <v>0</v>
      </c>
      <c r="AG425" s="443">
        <v>440000</v>
      </c>
      <c r="AH425" s="443">
        <v>200000</v>
      </c>
      <c r="AI425" s="443">
        <v>240000</v>
      </c>
      <c r="AJ425" s="483">
        <v>354590</v>
      </c>
      <c r="AK425" s="483">
        <v>0</v>
      </c>
      <c r="AL425" s="483">
        <v>0</v>
      </c>
      <c r="AM425" s="483">
        <v>146910</v>
      </c>
      <c r="AN425" s="443">
        <v>354590</v>
      </c>
      <c r="AO425" s="443">
        <v>146910</v>
      </c>
      <c r="AP425" s="443">
        <v>32510</v>
      </c>
      <c r="AQ425" s="443">
        <v>4511</v>
      </c>
      <c r="AR425" s="443">
        <v>27999</v>
      </c>
      <c r="AS425" s="483">
        <v>28072</v>
      </c>
      <c r="AT425" s="483">
        <v>0</v>
      </c>
      <c r="AU425" s="483">
        <v>0</v>
      </c>
      <c r="AV425" s="483">
        <v>3841</v>
      </c>
      <c r="AW425" s="443">
        <v>27999</v>
      </c>
      <c r="AX425" s="443">
        <v>3914</v>
      </c>
      <c r="AY425" s="443">
        <v>0</v>
      </c>
      <c r="AZ425" s="504">
        <v>0</v>
      </c>
      <c r="BA425" s="504">
        <v>0</v>
      </c>
      <c r="BB425" s="444">
        <v>0</v>
      </c>
      <c r="BC425" s="517">
        <v>0</v>
      </c>
      <c r="BD425" s="540">
        <v>133971</v>
      </c>
      <c r="BE425" s="651">
        <v>206310</v>
      </c>
      <c r="BF425" s="651">
        <v>21426</v>
      </c>
      <c r="BG425" s="540">
        <v>2709</v>
      </c>
    </row>
    <row r="426" spans="1:59" ht="13.5" thickTop="1" x14ac:dyDescent="0.2">
      <c r="A426" s="609" t="s">
        <v>1327</v>
      </c>
      <c r="B426" t="s">
        <v>1308</v>
      </c>
      <c r="C426" t="s">
        <v>1328</v>
      </c>
      <c r="D426" s="439">
        <v>8212</v>
      </c>
      <c r="E426" s="440">
        <v>112824</v>
      </c>
      <c r="F426" s="440">
        <v>0</v>
      </c>
      <c r="G426" s="440">
        <v>112824</v>
      </c>
      <c r="H426" s="440">
        <v>0</v>
      </c>
      <c r="I426" s="440">
        <v>334950</v>
      </c>
      <c r="J426" s="440">
        <v>334950</v>
      </c>
      <c r="K426" s="440">
        <v>0</v>
      </c>
      <c r="L426" s="440">
        <v>0</v>
      </c>
      <c r="M426" s="482">
        <v>0</v>
      </c>
      <c r="N426" s="482">
        <v>0</v>
      </c>
      <c r="O426" s="440">
        <v>0</v>
      </c>
      <c r="P426" s="440">
        <v>0</v>
      </c>
      <c r="Q426" s="440">
        <v>0</v>
      </c>
      <c r="R426" s="440">
        <v>0</v>
      </c>
      <c r="S426" s="440">
        <v>0</v>
      </c>
      <c r="T426" s="440">
        <v>0</v>
      </c>
      <c r="U426" s="440">
        <v>11963</v>
      </c>
      <c r="V426" s="440">
        <v>4272</v>
      </c>
      <c r="W426" s="440">
        <v>7691</v>
      </c>
      <c r="X426" s="440">
        <v>0</v>
      </c>
      <c r="Y426" s="482">
        <v>0</v>
      </c>
      <c r="Z426" s="482">
        <v>0</v>
      </c>
      <c r="AA426" s="440">
        <v>0</v>
      </c>
      <c r="AB426" s="440">
        <v>0</v>
      </c>
      <c r="AC426" s="440">
        <v>0</v>
      </c>
      <c r="AD426" s="440">
        <v>0</v>
      </c>
      <c r="AE426" s="440">
        <v>0</v>
      </c>
      <c r="AF426" s="440">
        <v>0</v>
      </c>
      <c r="AG426" s="440">
        <v>335740</v>
      </c>
      <c r="AH426" s="440">
        <v>0</v>
      </c>
      <c r="AI426" s="440">
        <v>335740</v>
      </c>
      <c r="AJ426" s="482">
        <v>450380</v>
      </c>
      <c r="AK426" s="482">
        <v>0</v>
      </c>
      <c r="AL426" s="482">
        <v>0</v>
      </c>
      <c r="AM426" s="482">
        <v>82320</v>
      </c>
      <c r="AN426" s="440">
        <v>450380</v>
      </c>
      <c r="AO426" s="440">
        <v>82320</v>
      </c>
      <c r="AP426" s="440">
        <v>24716</v>
      </c>
      <c r="AQ426" s="440">
        <v>0</v>
      </c>
      <c r="AR426" s="440">
        <v>24716</v>
      </c>
      <c r="AS426" s="482">
        <v>26418</v>
      </c>
      <c r="AT426" s="482">
        <v>0</v>
      </c>
      <c r="AU426" s="482">
        <v>0</v>
      </c>
      <c r="AV426" s="482">
        <v>3601</v>
      </c>
      <c r="AW426" s="440">
        <v>16202</v>
      </c>
      <c r="AX426" s="440">
        <v>195</v>
      </c>
      <c r="AY426" s="440">
        <v>0</v>
      </c>
      <c r="AZ426" s="503">
        <v>0</v>
      </c>
      <c r="BA426" s="503">
        <v>0</v>
      </c>
      <c r="BB426" s="441">
        <v>0</v>
      </c>
      <c r="BC426" s="200">
        <v>0</v>
      </c>
      <c r="BD426" s="539">
        <v>145946</v>
      </c>
      <c r="BE426" s="650">
        <v>185300</v>
      </c>
      <c r="BF426" s="650">
        <v>18718</v>
      </c>
      <c r="BG426" s="539">
        <v>2709</v>
      </c>
    </row>
    <row r="427" spans="1:59" ht="13.5" thickTop="1" x14ac:dyDescent="0.2">
      <c r="A427" s="609" t="s">
        <v>1329</v>
      </c>
      <c r="B427" t="s">
        <v>1308</v>
      </c>
      <c r="C427" t="s">
        <v>1330</v>
      </c>
      <c r="D427" s="442">
        <v>8214</v>
      </c>
      <c r="E427" s="443">
        <v>24634</v>
      </c>
      <c r="F427" s="443">
        <v>0</v>
      </c>
      <c r="G427" s="443">
        <v>0</v>
      </c>
      <c r="H427" s="443">
        <v>24634</v>
      </c>
      <c r="I427" s="443">
        <v>208390</v>
      </c>
      <c r="J427" s="443">
        <v>208390</v>
      </c>
      <c r="K427" s="443">
        <v>0</v>
      </c>
      <c r="L427" s="443">
        <v>0</v>
      </c>
      <c r="M427" s="483">
        <v>0</v>
      </c>
      <c r="N427" s="483">
        <v>0</v>
      </c>
      <c r="O427" s="443">
        <v>0</v>
      </c>
      <c r="P427" s="443">
        <v>0</v>
      </c>
      <c r="Q427" s="443">
        <v>0</v>
      </c>
      <c r="R427" s="443">
        <v>0</v>
      </c>
      <c r="S427" s="443">
        <v>0</v>
      </c>
      <c r="T427" s="443">
        <v>0</v>
      </c>
      <c r="U427" s="443">
        <v>7443</v>
      </c>
      <c r="V427" s="443">
        <v>3877</v>
      </c>
      <c r="W427" s="443">
        <v>3566</v>
      </c>
      <c r="X427" s="443">
        <v>0</v>
      </c>
      <c r="Y427" s="483">
        <v>0</v>
      </c>
      <c r="Z427" s="483">
        <v>0</v>
      </c>
      <c r="AA427" s="443">
        <v>0</v>
      </c>
      <c r="AB427" s="443">
        <v>0</v>
      </c>
      <c r="AC427" s="443">
        <v>3566</v>
      </c>
      <c r="AD427" s="443">
        <v>0</v>
      </c>
      <c r="AE427" s="443">
        <v>0</v>
      </c>
      <c r="AF427" s="443">
        <v>3566</v>
      </c>
      <c r="AG427" s="443">
        <v>187200</v>
      </c>
      <c r="AH427" s="443">
        <v>101500</v>
      </c>
      <c r="AI427" s="443">
        <v>85700</v>
      </c>
      <c r="AJ427" s="483">
        <v>185750</v>
      </c>
      <c r="AK427" s="483">
        <v>0</v>
      </c>
      <c r="AL427" s="483">
        <v>0</v>
      </c>
      <c r="AM427" s="483">
        <v>20020</v>
      </c>
      <c r="AN427" s="443">
        <v>185750</v>
      </c>
      <c r="AO427" s="443">
        <v>20020</v>
      </c>
      <c r="AP427" s="443">
        <v>13949</v>
      </c>
      <c r="AQ427" s="443">
        <v>4234</v>
      </c>
      <c r="AR427" s="443">
        <v>9715</v>
      </c>
      <c r="AS427" s="483">
        <v>10918</v>
      </c>
      <c r="AT427" s="483">
        <v>0</v>
      </c>
      <c r="AU427" s="483">
        <v>0</v>
      </c>
      <c r="AV427" s="483">
        <v>620</v>
      </c>
      <c r="AW427" s="443">
        <v>10918</v>
      </c>
      <c r="AX427" s="443">
        <v>0</v>
      </c>
      <c r="AY427" s="443">
        <v>0</v>
      </c>
      <c r="AZ427" s="504">
        <v>0</v>
      </c>
      <c r="BA427" s="504">
        <v>0</v>
      </c>
      <c r="BB427" s="444">
        <v>0</v>
      </c>
      <c r="BC427" s="517">
        <v>0</v>
      </c>
      <c r="BD427" s="540">
        <v>73584</v>
      </c>
      <c r="BE427" s="651">
        <v>112565</v>
      </c>
      <c r="BF427" s="651">
        <v>11214</v>
      </c>
      <c r="BG427" s="540">
        <v>1749</v>
      </c>
    </row>
    <row r="428" spans="1:59" ht="13.5" thickTop="1" x14ac:dyDescent="0.2">
      <c r="A428" s="609" t="s">
        <v>1331</v>
      </c>
      <c r="B428" t="s">
        <v>1308</v>
      </c>
      <c r="C428" t="s">
        <v>1332</v>
      </c>
      <c r="D428" s="439">
        <v>8215</v>
      </c>
      <c r="E428" s="440">
        <v>0</v>
      </c>
      <c r="F428" s="440">
        <v>0</v>
      </c>
      <c r="G428" s="440">
        <v>0</v>
      </c>
      <c r="H428" s="440">
        <v>0</v>
      </c>
      <c r="I428" s="440">
        <v>313950</v>
      </c>
      <c r="J428" s="440">
        <v>313950</v>
      </c>
      <c r="K428" s="440">
        <v>0</v>
      </c>
      <c r="L428" s="440">
        <v>16170</v>
      </c>
      <c r="M428" s="482">
        <v>0</v>
      </c>
      <c r="N428" s="482">
        <v>0</v>
      </c>
      <c r="O428" s="440">
        <v>0</v>
      </c>
      <c r="P428" s="440">
        <v>0</v>
      </c>
      <c r="Q428" s="440">
        <v>16170</v>
      </c>
      <c r="R428" s="440">
        <v>16170</v>
      </c>
      <c r="S428" s="440">
        <v>0</v>
      </c>
      <c r="T428" s="440">
        <v>0</v>
      </c>
      <c r="U428" s="440">
        <v>11213</v>
      </c>
      <c r="V428" s="440">
        <v>8970</v>
      </c>
      <c r="W428" s="440">
        <v>2243</v>
      </c>
      <c r="X428" s="440">
        <v>577</v>
      </c>
      <c r="Y428" s="482">
        <v>0</v>
      </c>
      <c r="Z428" s="482">
        <v>0</v>
      </c>
      <c r="AA428" s="440">
        <v>0</v>
      </c>
      <c r="AB428" s="440">
        <v>0</v>
      </c>
      <c r="AC428" s="440">
        <v>0</v>
      </c>
      <c r="AD428" s="440">
        <v>0</v>
      </c>
      <c r="AE428" s="440">
        <v>0</v>
      </c>
      <c r="AF428" s="440">
        <v>0</v>
      </c>
      <c r="AG428" s="440">
        <v>286180</v>
      </c>
      <c r="AH428" s="440">
        <v>141500</v>
      </c>
      <c r="AI428" s="440">
        <v>144680</v>
      </c>
      <c r="AJ428" s="482">
        <v>243470</v>
      </c>
      <c r="AK428" s="482">
        <v>0</v>
      </c>
      <c r="AL428" s="482">
        <v>0</v>
      </c>
      <c r="AM428" s="482">
        <v>96580</v>
      </c>
      <c r="AN428" s="440">
        <v>243470</v>
      </c>
      <c r="AO428" s="440">
        <v>96580</v>
      </c>
      <c r="AP428" s="440">
        <v>21174</v>
      </c>
      <c r="AQ428" s="440">
        <v>7576</v>
      </c>
      <c r="AR428" s="440">
        <v>13598</v>
      </c>
      <c r="AS428" s="482">
        <v>14412</v>
      </c>
      <c r="AT428" s="482">
        <v>0</v>
      </c>
      <c r="AU428" s="482">
        <v>0</v>
      </c>
      <c r="AV428" s="482">
        <v>4599</v>
      </c>
      <c r="AW428" s="440">
        <v>14412</v>
      </c>
      <c r="AX428" s="440">
        <v>2588</v>
      </c>
      <c r="AY428" s="440">
        <v>0</v>
      </c>
      <c r="AZ428" s="503">
        <v>0</v>
      </c>
      <c r="BA428" s="503">
        <v>0</v>
      </c>
      <c r="BB428" s="441">
        <v>0</v>
      </c>
      <c r="BC428" s="200">
        <v>0</v>
      </c>
      <c r="BD428" s="539">
        <v>94082</v>
      </c>
      <c r="BE428" s="650">
        <v>170860</v>
      </c>
      <c r="BF428" s="650">
        <v>17098</v>
      </c>
      <c r="BG428" s="539">
        <v>2469</v>
      </c>
    </row>
    <row r="429" spans="1:59" ht="13.5" thickTop="1" x14ac:dyDescent="0.2">
      <c r="A429" s="609" t="s">
        <v>1333</v>
      </c>
      <c r="B429" t="s">
        <v>1308</v>
      </c>
      <c r="C429" t="s">
        <v>1334</v>
      </c>
      <c r="D429" s="442">
        <v>8216</v>
      </c>
      <c r="E429" s="443">
        <v>40000</v>
      </c>
      <c r="F429" s="443">
        <v>0</v>
      </c>
      <c r="G429" s="443">
        <v>40000</v>
      </c>
      <c r="H429" s="443">
        <v>0</v>
      </c>
      <c r="I429" s="443">
        <v>487550</v>
      </c>
      <c r="J429" s="443">
        <v>487550</v>
      </c>
      <c r="K429" s="443">
        <v>0</v>
      </c>
      <c r="L429" s="443">
        <v>0</v>
      </c>
      <c r="M429" s="483">
        <v>0</v>
      </c>
      <c r="N429" s="483">
        <v>21490</v>
      </c>
      <c r="O429" s="443">
        <v>0</v>
      </c>
      <c r="P429" s="443">
        <v>0</v>
      </c>
      <c r="Q429" s="443">
        <v>21490</v>
      </c>
      <c r="R429" s="443">
        <v>0</v>
      </c>
      <c r="S429" s="443">
        <v>21490</v>
      </c>
      <c r="T429" s="443">
        <v>0</v>
      </c>
      <c r="U429" s="443">
        <v>17413</v>
      </c>
      <c r="V429" s="443">
        <v>12088</v>
      </c>
      <c r="W429" s="443">
        <v>5325</v>
      </c>
      <c r="X429" s="443">
        <v>0</v>
      </c>
      <c r="Y429" s="483">
        <v>0</v>
      </c>
      <c r="Z429" s="483">
        <v>767</v>
      </c>
      <c r="AA429" s="443">
        <v>0</v>
      </c>
      <c r="AB429" s="443">
        <v>0</v>
      </c>
      <c r="AC429" s="443">
        <v>0</v>
      </c>
      <c r="AD429" s="443">
        <v>0</v>
      </c>
      <c r="AE429" s="443">
        <v>0</v>
      </c>
      <c r="AF429" s="443">
        <v>0</v>
      </c>
      <c r="AG429" s="443">
        <v>503460</v>
      </c>
      <c r="AH429" s="443">
        <v>228000</v>
      </c>
      <c r="AI429" s="443">
        <v>275460</v>
      </c>
      <c r="AJ429" s="483">
        <v>455550</v>
      </c>
      <c r="AK429" s="483">
        <v>0</v>
      </c>
      <c r="AL429" s="483">
        <v>0</v>
      </c>
      <c r="AM429" s="483">
        <v>198790</v>
      </c>
      <c r="AN429" s="443">
        <v>455550</v>
      </c>
      <c r="AO429" s="443">
        <v>198790</v>
      </c>
      <c r="AP429" s="443">
        <v>37658</v>
      </c>
      <c r="AQ429" s="443">
        <v>4408</v>
      </c>
      <c r="AR429" s="443">
        <v>33250</v>
      </c>
      <c r="AS429" s="483">
        <v>35472</v>
      </c>
      <c r="AT429" s="483">
        <v>0</v>
      </c>
      <c r="AU429" s="483">
        <v>0</v>
      </c>
      <c r="AV429" s="483">
        <v>8943</v>
      </c>
      <c r="AW429" s="443">
        <v>35472</v>
      </c>
      <c r="AX429" s="443">
        <v>0</v>
      </c>
      <c r="AY429" s="443">
        <v>0</v>
      </c>
      <c r="AZ429" s="504">
        <v>0</v>
      </c>
      <c r="BA429" s="504">
        <v>0</v>
      </c>
      <c r="BB429" s="444">
        <v>0</v>
      </c>
      <c r="BC429" s="517">
        <v>0</v>
      </c>
      <c r="BD429" s="540">
        <v>183512</v>
      </c>
      <c r="BE429" s="651">
        <v>289230</v>
      </c>
      <c r="BF429" s="651">
        <v>29161</v>
      </c>
      <c r="BG429" s="540">
        <v>3189</v>
      </c>
    </row>
    <row r="430" spans="1:59" ht="13.5" thickTop="1" x14ac:dyDescent="0.2">
      <c r="A430" s="609" t="s">
        <v>1335</v>
      </c>
      <c r="B430" t="s">
        <v>1308</v>
      </c>
      <c r="C430" t="s">
        <v>1336</v>
      </c>
      <c r="D430" s="439">
        <v>8217</v>
      </c>
      <c r="E430" s="440">
        <v>0</v>
      </c>
      <c r="F430" s="440">
        <v>0</v>
      </c>
      <c r="G430" s="440">
        <v>0</v>
      </c>
      <c r="H430" s="440">
        <v>0</v>
      </c>
      <c r="I430" s="440">
        <v>759430</v>
      </c>
      <c r="J430" s="440">
        <v>759430</v>
      </c>
      <c r="K430" s="440">
        <v>0</v>
      </c>
      <c r="L430" s="440">
        <v>0</v>
      </c>
      <c r="M430" s="482">
        <v>0</v>
      </c>
      <c r="N430" s="482">
        <v>0</v>
      </c>
      <c r="O430" s="440">
        <v>0</v>
      </c>
      <c r="P430" s="440">
        <v>0</v>
      </c>
      <c r="Q430" s="440">
        <v>0</v>
      </c>
      <c r="R430" s="440">
        <v>0</v>
      </c>
      <c r="S430" s="440">
        <v>0</v>
      </c>
      <c r="T430" s="440">
        <v>0</v>
      </c>
      <c r="U430" s="440">
        <v>27123</v>
      </c>
      <c r="V430" s="440">
        <v>10334</v>
      </c>
      <c r="W430" s="440">
        <v>16789</v>
      </c>
      <c r="X430" s="440">
        <v>0</v>
      </c>
      <c r="Y430" s="482">
        <v>0</v>
      </c>
      <c r="Z430" s="482">
        <v>0</v>
      </c>
      <c r="AA430" s="440">
        <v>0</v>
      </c>
      <c r="AB430" s="440">
        <v>0</v>
      </c>
      <c r="AC430" s="440">
        <v>0</v>
      </c>
      <c r="AD430" s="440">
        <v>0</v>
      </c>
      <c r="AE430" s="440">
        <v>0</v>
      </c>
      <c r="AF430" s="440">
        <v>0</v>
      </c>
      <c r="AG430" s="440">
        <v>660700</v>
      </c>
      <c r="AH430" s="440">
        <v>224300</v>
      </c>
      <c r="AI430" s="440">
        <v>436400</v>
      </c>
      <c r="AJ430" s="482">
        <v>672560</v>
      </c>
      <c r="AK430" s="482">
        <v>0</v>
      </c>
      <c r="AL430" s="482">
        <v>0</v>
      </c>
      <c r="AM430" s="482">
        <v>192850</v>
      </c>
      <c r="AN430" s="440">
        <v>672560</v>
      </c>
      <c r="AO430" s="440">
        <v>192850</v>
      </c>
      <c r="AP430" s="440">
        <v>52896</v>
      </c>
      <c r="AQ430" s="440">
        <v>5963</v>
      </c>
      <c r="AR430" s="440">
        <v>46933</v>
      </c>
      <c r="AS430" s="482">
        <v>46679</v>
      </c>
      <c r="AT430" s="482">
        <v>0</v>
      </c>
      <c r="AU430" s="482">
        <v>0</v>
      </c>
      <c r="AV430" s="482">
        <v>8031</v>
      </c>
      <c r="AW430" s="440">
        <v>46679</v>
      </c>
      <c r="AX430" s="440">
        <v>7900</v>
      </c>
      <c r="AY430" s="440">
        <v>0</v>
      </c>
      <c r="AZ430" s="503">
        <v>0</v>
      </c>
      <c r="BA430" s="503">
        <v>0</v>
      </c>
      <c r="BB430" s="441">
        <v>0</v>
      </c>
      <c r="BC430" s="200">
        <v>0</v>
      </c>
      <c r="BD430" s="539">
        <v>223200</v>
      </c>
      <c r="BE430" s="650">
        <v>418290</v>
      </c>
      <c r="BF430" s="650">
        <v>42295</v>
      </c>
      <c r="BG430" s="539">
        <v>4629</v>
      </c>
    </row>
    <row r="431" spans="1:59" ht="13.5" thickTop="1" x14ac:dyDescent="0.2">
      <c r="A431" s="609" t="s">
        <v>1337</v>
      </c>
      <c r="B431" t="s">
        <v>1308</v>
      </c>
      <c r="C431" t="s">
        <v>1338</v>
      </c>
      <c r="D431" s="442">
        <v>8219</v>
      </c>
      <c r="E431" s="443">
        <v>53807</v>
      </c>
      <c r="F431" s="443">
        <v>0</v>
      </c>
      <c r="G431" s="443">
        <v>53807</v>
      </c>
      <c r="H431" s="443">
        <v>0</v>
      </c>
      <c r="I431" s="443">
        <v>417620</v>
      </c>
      <c r="J431" s="443">
        <v>417620</v>
      </c>
      <c r="K431" s="443">
        <v>0</v>
      </c>
      <c r="L431" s="443">
        <v>0</v>
      </c>
      <c r="M431" s="483">
        <v>0</v>
      </c>
      <c r="N431" s="483">
        <v>11480</v>
      </c>
      <c r="O431" s="443">
        <v>0</v>
      </c>
      <c r="P431" s="443">
        <v>0</v>
      </c>
      <c r="Q431" s="443">
        <v>11480</v>
      </c>
      <c r="R431" s="443">
        <v>0</v>
      </c>
      <c r="S431" s="443">
        <v>11480</v>
      </c>
      <c r="T431" s="443">
        <v>0</v>
      </c>
      <c r="U431" s="443">
        <v>14915</v>
      </c>
      <c r="V431" s="443">
        <v>14915</v>
      </c>
      <c r="W431" s="443">
        <v>0</v>
      </c>
      <c r="X431" s="443">
        <v>0</v>
      </c>
      <c r="Y431" s="483">
        <v>0</v>
      </c>
      <c r="Z431" s="483">
        <v>410</v>
      </c>
      <c r="AA431" s="443">
        <v>0</v>
      </c>
      <c r="AB431" s="443">
        <v>0</v>
      </c>
      <c r="AC431" s="443">
        <v>410</v>
      </c>
      <c r="AD431" s="443">
        <v>0</v>
      </c>
      <c r="AE431" s="443">
        <v>410</v>
      </c>
      <c r="AF431" s="443">
        <v>0</v>
      </c>
      <c r="AG431" s="443">
        <v>534910</v>
      </c>
      <c r="AH431" s="443">
        <v>534910</v>
      </c>
      <c r="AI431" s="443">
        <v>0</v>
      </c>
      <c r="AJ431" s="483">
        <v>139400</v>
      </c>
      <c r="AK431" s="483">
        <v>0</v>
      </c>
      <c r="AL431" s="483">
        <v>0</v>
      </c>
      <c r="AM431" s="483">
        <v>269730</v>
      </c>
      <c r="AN431" s="443">
        <v>139400</v>
      </c>
      <c r="AO431" s="443">
        <v>269730</v>
      </c>
      <c r="AP431" s="443">
        <v>42859</v>
      </c>
      <c r="AQ431" s="443">
        <v>42859</v>
      </c>
      <c r="AR431" s="443">
        <v>0</v>
      </c>
      <c r="AS431" s="483">
        <v>0</v>
      </c>
      <c r="AT431" s="483">
        <v>0</v>
      </c>
      <c r="AU431" s="483">
        <v>0</v>
      </c>
      <c r="AV431" s="483">
        <v>8067</v>
      </c>
      <c r="AW431" s="443">
        <v>0</v>
      </c>
      <c r="AX431" s="443">
        <v>0</v>
      </c>
      <c r="AY431" s="443">
        <v>0</v>
      </c>
      <c r="AZ431" s="504">
        <v>0</v>
      </c>
      <c r="BA431" s="504">
        <v>0</v>
      </c>
      <c r="BB431" s="444">
        <v>0</v>
      </c>
      <c r="BC431" s="517">
        <v>0</v>
      </c>
      <c r="BD431" s="540">
        <v>159447</v>
      </c>
      <c r="BE431" s="651">
        <v>279890</v>
      </c>
      <c r="BF431" s="651">
        <v>29334</v>
      </c>
      <c r="BG431" s="540">
        <v>3669</v>
      </c>
    </row>
    <row r="432" spans="1:59" ht="13.5" thickTop="1" x14ac:dyDescent="0.2">
      <c r="A432" s="609" t="s">
        <v>1339</v>
      </c>
      <c r="B432" t="s">
        <v>1308</v>
      </c>
      <c r="C432" t="s">
        <v>1340</v>
      </c>
      <c r="D432" s="439">
        <v>8220</v>
      </c>
      <c r="E432" s="440">
        <v>0</v>
      </c>
      <c r="F432" s="440">
        <v>0</v>
      </c>
      <c r="G432" s="440">
        <v>0</v>
      </c>
      <c r="H432" s="440">
        <v>0</v>
      </c>
      <c r="I432" s="440">
        <v>900760</v>
      </c>
      <c r="J432" s="440">
        <v>900760</v>
      </c>
      <c r="K432" s="440">
        <v>0</v>
      </c>
      <c r="L432" s="440">
        <v>0</v>
      </c>
      <c r="M432" s="482">
        <v>0</v>
      </c>
      <c r="N432" s="482">
        <v>254310</v>
      </c>
      <c r="O432" s="440">
        <v>0</v>
      </c>
      <c r="P432" s="440">
        <v>0</v>
      </c>
      <c r="Q432" s="440">
        <v>254310</v>
      </c>
      <c r="R432" s="440">
        <v>0</v>
      </c>
      <c r="S432" s="440">
        <v>254310</v>
      </c>
      <c r="T432" s="440">
        <v>0</v>
      </c>
      <c r="U432" s="440">
        <v>32170</v>
      </c>
      <c r="V432" s="440">
        <v>32170</v>
      </c>
      <c r="W432" s="440">
        <v>0</v>
      </c>
      <c r="X432" s="440">
        <v>0</v>
      </c>
      <c r="Y432" s="482">
        <v>0</v>
      </c>
      <c r="Z432" s="482">
        <v>9083</v>
      </c>
      <c r="AA432" s="440">
        <v>0</v>
      </c>
      <c r="AB432" s="440">
        <v>0</v>
      </c>
      <c r="AC432" s="440">
        <v>9083</v>
      </c>
      <c r="AD432" s="440">
        <v>0</v>
      </c>
      <c r="AE432" s="440">
        <v>0</v>
      </c>
      <c r="AF432" s="440">
        <v>9083</v>
      </c>
      <c r="AG432" s="440">
        <v>1547930</v>
      </c>
      <c r="AH432" s="440">
        <v>600000</v>
      </c>
      <c r="AI432" s="440">
        <v>947930</v>
      </c>
      <c r="AJ432" s="482">
        <v>1179330</v>
      </c>
      <c r="AK432" s="482">
        <v>0</v>
      </c>
      <c r="AL432" s="482">
        <v>0</v>
      </c>
      <c r="AM432" s="482">
        <v>0</v>
      </c>
      <c r="AN432" s="440">
        <v>1179330</v>
      </c>
      <c r="AO432" s="440">
        <v>0</v>
      </c>
      <c r="AP432" s="440">
        <v>127539</v>
      </c>
      <c r="AQ432" s="440">
        <v>15116</v>
      </c>
      <c r="AR432" s="440">
        <v>112423</v>
      </c>
      <c r="AS432" s="482">
        <v>88861</v>
      </c>
      <c r="AT432" s="482">
        <v>0</v>
      </c>
      <c r="AU432" s="482">
        <v>0</v>
      </c>
      <c r="AV432" s="482">
        <v>0</v>
      </c>
      <c r="AW432" s="440">
        <v>88861</v>
      </c>
      <c r="AX432" s="440">
        <v>0</v>
      </c>
      <c r="AY432" s="440">
        <v>0</v>
      </c>
      <c r="AZ432" s="503">
        <v>0</v>
      </c>
      <c r="BA432" s="503">
        <v>0</v>
      </c>
      <c r="BB432" s="441">
        <v>0</v>
      </c>
      <c r="BC432" s="200">
        <v>0</v>
      </c>
      <c r="BD432" s="539">
        <v>339147</v>
      </c>
      <c r="BE432" s="650">
        <v>797960</v>
      </c>
      <c r="BF432" s="650">
        <v>84888</v>
      </c>
      <c r="BG432" s="539">
        <v>7829</v>
      </c>
    </row>
    <row r="433" spans="1:59" ht="13.5" thickTop="1" x14ac:dyDescent="0.2">
      <c r="A433" s="609" t="s">
        <v>1341</v>
      </c>
      <c r="B433" t="s">
        <v>1308</v>
      </c>
      <c r="C433" t="s">
        <v>1342</v>
      </c>
      <c r="D433" s="442">
        <v>8221</v>
      </c>
      <c r="E433" s="443">
        <v>61843</v>
      </c>
      <c r="F433" s="443">
        <v>0</v>
      </c>
      <c r="G433" s="443">
        <v>61843</v>
      </c>
      <c r="H433" s="443">
        <v>0</v>
      </c>
      <c r="I433" s="443">
        <v>782600</v>
      </c>
      <c r="J433" s="443">
        <v>782600</v>
      </c>
      <c r="K433" s="443">
        <v>0</v>
      </c>
      <c r="L433" s="443">
        <v>21070</v>
      </c>
      <c r="M433" s="483">
        <v>0</v>
      </c>
      <c r="N433" s="483">
        <v>19180</v>
      </c>
      <c r="O433" s="443">
        <v>0</v>
      </c>
      <c r="P433" s="443">
        <v>0</v>
      </c>
      <c r="Q433" s="443">
        <v>40250</v>
      </c>
      <c r="R433" s="443">
        <v>21070</v>
      </c>
      <c r="S433" s="443">
        <v>19180</v>
      </c>
      <c r="T433" s="443">
        <v>0</v>
      </c>
      <c r="U433" s="443">
        <v>27950</v>
      </c>
      <c r="V433" s="443">
        <v>15519</v>
      </c>
      <c r="W433" s="443">
        <v>12431</v>
      </c>
      <c r="X433" s="443">
        <v>753</v>
      </c>
      <c r="Y433" s="483">
        <v>0</v>
      </c>
      <c r="Z433" s="483">
        <v>685</v>
      </c>
      <c r="AA433" s="443">
        <v>0</v>
      </c>
      <c r="AB433" s="443">
        <v>0</v>
      </c>
      <c r="AC433" s="443">
        <v>0</v>
      </c>
      <c r="AD433" s="443">
        <v>0</v>
      </c>
      <c r="AE433" s="443">
        <v>0</v>
      </c>
      <c r="AF433" s="443">
        <v>0</v>
      </c>
      <c r="AG433" s="443">
        <v>1016470</v>
      </c>
      <c r="AH433" s="443">
        <v>455700</v>
      </c>
      <c r="AI433" s="443">
        <v>560770</v>
      </c>
      <c r="AJ433" s="483">
        <v>808070</v>
      </c>
      <c r="AK433" s="483">
        <v>0</v>
      </c>
      <c r="AL433" s="483">
        <v>0</v>
      </c>
      <c r="AM433" s="483">
        <v>357430</v>
      </c>
      <c r="AN433" s="443">
        <v>808070</v>
      </c>
      <c r="AO433" s="443">
        <v>357430</v>
      </c>
      <c r="AP433" s="443">
        <v>81935</v>
      </c>
      <c r="AQ433" s="443">
        <v>14750</v>
      </c>
      <c r="AR433" s="443">
        <v>67185</v>
      </c>
      <c r="AS433" s="483">
        <v>59929</v>
      </c>
      <c r="AT433" s="483">
        <v>0</v>
      </c>
      <c r="AU433" s="483">
        <v>0</v>
      </c>
      <c r="AV433" s="483">
        <v>16235</v>
      </c>
      <c r="AW433" s="443">
        <v>30459</v>
      </c>
      <c r="AX433" s="443">
        <v>0</v>
      </c>
      <c r="AY433" s="443">
        <v>0</v>
      </c>
      <c r="AZ433" s="504">
        <v>0</v>
      </c>
      <c r="BA433" s="504">
        <v>0</v>
      </c>
      <c r="BB433" s="444">
        <v>0</v>
      </c>
      <c r="BC433" s="517">
        <v>0</v>
      </c>
      <c r="BD433" s="540">
        <v>261739</v>
      </c>
      <c r="BE433" s="651">
        <v>532595</v>
      </c>
      <c r="BF433" s="651">
        <v>55909</v>
      </c>
      <c r="BG433" s="540">
        <v>6069</v>
      </c>
    </row>
    <row r="434" spans="1:59" ht="13.5" thickTop="1" x14ac:dyDescent="0.2">
      <c r="A434" s="609" t="s">
        <v>1343</v>
      </c>
      <c r="B434" t="s">
        <v>1308</v>
      </c>
      <c r="C434" t="s">
        <v>1344</v>
      </c>
      <c r="D434" s="439">
        <v>8222</v>
      </c>
      <c r="E434" s="440">
        <v>0</v>
      </c>
      <c r="F434" s="440">
        <v>0</v>
      </c>
      <c r="G434" s="440">
        <v>0</v>
      </c>
      <c r="H434" s="440">
        <v>0</v>
      </c>
      <c r="I434" s="440">
        <v>465220</v>
      </c>
      <c r="J434" s="440">
        <v>465220</v>
      </c>
      <c r="K434" s="440">
        <v>0</v>
      </c>
      <c r="L434" s="440">
        <v>4340</v>
      </c>
      <c r="M434" s="482">
        <v>0</v>
      </c>
      <c r="N434" s="482">
        <v>980</v>
      </c>
      <c r="O434" s="440">
        <v>0</v>
      </c>
      <c r="P434" s="440">
        <v>0</v>
      </c>
      <c r="Q434" s="440">
        <v>5320</v>
      </c>
      <c r="R434" s="440">
        <v>4340</v>
      </c>
      <c r="S434" s="440">
        <v>980</v>
      </c>
      <c r="T434" s="440">
        <v>0</v>
      </c>
      <c r="U434" s="440">
        <v>16615</v>
      </c>
      <c r="V434" s="440">
        <v>10742</v>
      </c>
      <c r="W434" s="440">
        <v>5873</v>
      </c>
      <c r="X434" s="440">
        <v>155</v>
      </c>
      <c r="Y434" s="482">
        <v>0</v>
      </c>
      <c r="Z434" s="482">
        <v>35</v>
      </c>
      <c r="AA434" s="440">
        <v>0</v>
      </c>
      <c r="AB434" s="440">
        <v>0</v>
      </c>
      <c r="AC434" s="440">
        <v>6063</v>
      </c>
      <c r="AD434" s="440">
        <v>0</v>
      </c>
      <c r="AE434" s="440">
        <v>0</v>
      </c>
      <c r="AF434" s="440">
        <v>6063</v>
      </c>
      <c r="AG434" s="440">
        <v>448650</v>
      </c>
      <c r="AH434" s="440">
        <v>227500</v>
      </c>
      <c r="AI434" s="440">
        <v>221150</v>
      </c>
      <c r="AJ434" s="482">
        <v>372960</v>
      </c>
      <c r="AK434" s="482">
        <v>0</v>
      </c>
      <c r="AL434" s="482">
        <v>0</v>
      </c>
      <c r="AM434" s="482">
        <v>148560</v>
      </c>
      <c r="AN434" s="440">
        <v>372960</v>
      </c>
      <c r="AO434" s="440">
        <v>148560</v>
      </c>
      <c r="AP434" s="440">
        <v>33757</v>
      </c>
      <c r="AQ434" s="440">
        <v>7310</v>
      </c>
      <c r="AR434" s="440">
        <v>26447</v>
      </c>
      <c r="AS434" s="482">
        <v>25794</v>
      </c>
      <c r="AT434" s="482">
        <v>0</v>
      </c>
      <c r="AU434" s="482">
        <v>0</v>
      </c>
      <c r="AV434" s="482">
        <v>4717</v>
      </c>
      <c r="AW434" s="440">
        <v>25794</v>
      </c>
      <c r="AX434" s="440">
        <v>4717</v>
      </c>
      <c r="AY434" s="440">
        <v>0</v>
      </c>
      <c r="AZ434" s="503">
        <v>0</v>
      </c>
      <c r="BA434" s="503">
        <v>0</v>
      </c>
      <c r="BB434" s="441">
        <v>0</v>
      </c>
      <c r="BC434" s="200">
        <v>0</v>
      </c>
      <c r="BD434" s="539">
        <v>114603</v>
      </c>
      <c r="BE434" s="650">
        <v>264595</v>
      </c>
      <c r="BF434" s="650">
        <v>26505</v>
      </c>
      <c r="BG434" s="539">
        <v>2949</v>
      </c>
    </row>
    <row r="435" spans="1:59" ht="13.5" thickTop="1" x14ac:dyDescent="0.2">
      <c r="A435" s="609" t="s">
        <v>1345</v>
      </c>
      <c r="B435" t="s">
        <v>1308</v>
      </c>
      <c r="C435" t="s">
        <v>1346</v>
      </c>
      <c r="D435" s="442">
        <v>8223</v>
      </c>
      <c r="E435" s="443">
        <v>0</v>
      </c>
      <c r="F435" s="443">
        <v>0</v>
      </c>
      <c r="G435" s="443">
        <v>0</v>
      </c>
      <c r="H435" s="443">
        <v>0</v>
      </c>
      <c r="I435" s="443">
        <v>168980</v>
      </c>
      <c r="J435" s="443">
        <v>168980</v>
      </c>
      <c r="K435" s="443">
        <v>0</v>
      </c>
      <c r="L435" s="443">
        <v>6020</v>
      </c>
      <c r="M435" s="483">
        <v>0</v>
      </c>
      <c r="N435" s="483">
        <v>630</v>
      </c>
      <c r="O435" s="443">
        <v>0</v>
      </c>
      <c r="P435" s="443">
        <v>0</v>
      </c>
      <c r="Q435" s="443">
        <v>6650</v>
      </c>
      <c r="R435" s="443">
        <v>6020</v>
      </c>
      <c r="S435" s="443">
        <v>630</v>
      </c>
      <c r="T435" s="443">
        <v>0</v>
      </c>
      <c r="U435" s="443">
        <v>6035</v>
      </c>
      <c r="V435" s="443">
        <v>4828</v>
      </c>
      <c r="W435" s="443">
        <v>1207</v>
      </c>
      <c r="X435" s="443">
        <v>215</v>
      </c>
      <c r="Y435" s="483">
        <v>0</v>
      </c>
      <c r="Z435" s="483">
        <v>23</v>
      </c>
      <c r="AA435" s="443">
        <v>0</v>
      </c>
      <c r="AB435" s="443">
        <v>0</v>
      </c>
      <c r="AC435" s="443">
        <v>1445</v>
      </c>
      <c r="AD435" s="443">
        <v>0</v>
      </c>
      <c r="AE435" s="443">
        <v>0</v>
      </c>
      <c r="AF435" s="443">
        <v>1445</v>
      </c>
      <c r="AG435" s="443">
        <v>185420</v>
      </c>
      <c r="AH435" s="443">
        <v>0</v>
      </c>
      <c r="AI435" s="443">
        <v>185420</v>
      </c>
      <c r="AJ435" s="483">
        <v>244540</v>
      </c>
      <c r="AK435" s="483">
        <v>0</v>
      </c>
      <c r="AL435" s="483">
        <v>0</v>
      </c>
      <c r="AM435" s="483">
        <v>64840</v>
      </c>
      <c r="AN435" s="443">
        <v>244540</v>
      </c>
      <c r="AO435" s="443">
        <v>64840</v>
      </c>
      <c r="AP435" s="443">
        <v>13614</v>
      </c>
      <c r="AQ435" s="443">
        <v>0</v>
      </c>
      <c r="AR435" s="443">
        <v>13614</v>
      </c>
      <c r="AS435" s="483">
        <v>14048</v>
      </c>
      <c r="AT435" s="483">
        <v>0</v>
      </c>
      <c r="AU435" s="483">
        <v>0</v>
      </c>
      <c r="AV435" s="483">
        <v>2281</v>
      </c>
      <c r="AW435" s="443">
        <v>14048</v>
      </c>
      <c r="AX435" s="443">
        <v>2281</v>
      </c>
      <c r="AY435" s="443">
        <v>0</v>
      </c>
      <c r="AZ435" s="504">
        <v>0</v>
      </c>
      <c r="BA435" s="504">
        <v>0</v>
      </c>
      <c r="BB435" s="444">
        <v>0</v>
      </c>
      <c r="BC435" s="517">
        <v>0</v>
      </c>
      <c r="BD435" s="540">
        <v>79612</v>
      </c>
      <c r="BE435" s="651">
        <v>102000</v>
      </c>
      <c r="BF435" s="651">
        <v>10294</v>
      </c>
      <c r="BG435" s="540">
        <v>1749</v>
      </c>
    </row>
    <row r="436" spans="1:59" ht="13.5" thickTop="1" x14ac:dyDescent="0.2">
      <c r="A436" s="609" t="s">
        <v>1347</v>
      </c>
      <c r="B436" t="s">
        <v>1308</v>
      </c>
      <c r="C436" t="s">
        <v>1348</v>
      </c>
      <c r="D436" s="439">
        <v>8224</v>
      </c>
      <c r="E436" s="440">
        <v>0</v>
      </c>
      <c r="F436" s="440">
        <v>0</v>
      </c>
      <c r="G436" s="440">
        <v>0</v>
      </c>
      <c r="H436" s="440">
        <v>0</v>
      </c>
      <c r="I436" s="440">
        <v>249340</v>
      </c>
      <c r="J436" s="440">
        <v>249340</v>
      </c>
      <c r="K436" s="440">
        <v>0</v>
      </c>
      <c r="L436" s="440">
        <v>0</v>
      </c>
      <c r="M436" s="482">
        <v>0</v>
      </c>
      <c r="N436" s="482">
        <v>0</v>
      </c>
      <c r="O436" s="440">
        <v>0</v>
      </c>
      <c r="P436" s="440">
        <v>0</v>
      </c>
      <c r="Q436" s="440">
        <v>0</v>
      </c>
      <c r="R436" s="440">
        <v>0</v>
      </c>
      <c r="S436" s="440">
        <v>0</v>
      </c>
      <c r="T436" s="440">
        <v>0</v>
      </c>
      <c r="U436" s="440">
        <v>8905</v>
      </c>
      <c r="V436" s="440">
        <v>3738</v>
      </c>
      <c r="W436" s="440">
        <v>5167</v>
      </c>
      <c r="X436" s="440">
        <v>0</v>
      </c>
      <c r="Y436" s="482">
        <v>0</v>
      </c>
      <c r="Z436" s="482">
        <v>0</v>
      </c>
      <c r="AA436" s="440">
        <v>0</v>
      </c>
      <c r="AB436" s="440">
        <v>0</v>
      </c>
      <c r="AC436" s="440">
        <v>2237</v>
      </c>
      <c r="AD436" s="440">
        <v>0</v>
      </c>
      <c r="AE436" s="440">
        <v>2237</v>
      </c>
      <c r="AF436" s="440">
        <v>0</v>
      </c>
      <c r="AG436" s="440">
        <v>439570</v>
      </c>
      <c r="AH436" s="440">
        <v>170000</v>
      </c>
      <c r="AI436" s="440">
        <v>269570</v>
      </c>
      <c r="AJ436" s="482">
        <v>334840</v>
      </c>
      <c r="AK436" s="482">
        <v>0</v>
      </c>
      <c r="AL436" s="482">
        <v>0</v>
      </c>
      <c r="AM436" s="482">
        <v>0</v>
      </c>
      <c r="AN436" s="440">
        <v>334840</v>
      </c>
      <c r="AO436" s="440">
        <v>0</v>
      </c>
      <c r="AP436" s="440">
        <v>36384</v>
      </c>
      <c r="AQ436" s="440">
        <v>10</v>
      </c>
      <c r="AR436" s="440">
        <v>36374</v>
      </c>
      <c r="AS436" s="482">
        <v>30432</v>
      </c>
      <c r="AT436" s="482">
        <v>0</v>
      </c>
      <c r="AU436" s="482">
        <v>0</v>
      </c>
      <c r="AV436" s="482">
        <v>0</v>
      </c>
      <c r="AW436" s="440">
        <v>26003</v>
      </c>
      <c r="AX436" s="440">
        <v>234</v>
      </c>
      <c r="AY436" s="440">
        <v>0</v>
      </c>
      <c r="AZ436" s="503">
        <v>0</v>
      </c>
      <c r="BA436" s="503">
        <v>0</v>
      </c>
      <c r="BB436" s="441">
        <v>0</v>
      </c>
      <c r="BC436" s="200">
        <v>0</v>
      </c>
      <c r="BD436" s="539">
        <v>114097</v>
      </c>
      <c r="BE436" s="650">
        <v>193885</v>
      </c>
      <c r="BF436" s="650">
        <v>21532</v>
      </c>
      <c r="BG436" s="539">
        <v>2949</v>
      </c>
    </row>
    <row r="437" spans="1:59" ht="13.5" thickTop="1" x14ac:dyDescent="0.2">
      <c r="A437" s="609" t="s">
        <v>1349</v>
      </c>
      <c r="B437" t="s">
        <v>1308</v>
      </c>
      <c r="C437" t="s">
        <v>1350</v>
      </c>
      <c r="D437" s="442">
        <v>8225</v>
      </c>
      <c r="E437" s="443">
        <v>0</v>
      </c>
      <c r="F437" s="443">
        <v>0</v>
      </c>
      <c r="G437" s="443">
        <v>0</v>
      </c>
      <c r="H437" s="443">
        <v>0</v>
      </c>
      <c r="I437" s="443">
        <v>310170</v>
      </c>
      <c r="J437" s="443">
        <v>310170</v>
      </c>
      <c r="K437" s="443">
        <v>0</v>
      </c>
      <c r="L437" s="443">
        <v>0</v>
      </c>
      <c r="M437" s="483">
        <v>0</v>
      </c>
      <c r="N437" s="483">
        <v>0</v>
      </c>
      <c r="O437" s="443">
        <v>0</v>
      </c>
      <c r="P437" s="443">
        <v>0</v>
      </c>
      <c r="Q437" s="443">
        <v>0</v>
      </c>
      <c r="R437" s="443">
        <v>0</v>
      </c>
      <c r="S437" s="443">
        <v>0</v>
      </c>
      <c r="T437" s="443">
        <v>0</v>
      </c>
      <c r="U437" s="443">
        <v>11078</v>
      </c>
      <c r="V437" s="443">
        <v>5314</v>
      </c>
      <c r="W437" s="443">
        <v>5764</v>
      </c>
      <c r="X437" s="443">
        <v>0</v>
      </c>
      <c r="Y437" s="483">
        <v>0</v>
      </c>
      <c r="Z437" s="483">
        <v>0</v>
      </c>
      <c r="AA437" s="443">
        <v>0</v>
      </c>
      <c r="AB437" s="443">
        <v>0</v>
      </c>
      <c r="AC437" s="443">
        <v>0</v>
      </c>
      <c r="AD437" s="443">
        <v>0</v>
      </c>
      <c r="AE437" s="443">
        <v>0</v>
      </c>
      <c r="AF437" s="443">
        <v>0</v>
      </c>
      <c r="AG437" s="443">
        <v>272390</v>
      </c>
      <c r="AH437" s="443">
        <v>81250</v>
      </c>
      <c r="AI437" s="443">
        <v>191140</v>
      </c>
      <c r="AJ437" s="483">
        <v>291990</v>
      </c>
      <c r="AK437" s="483">
        <v>0</v>
      </c>
      <c r="AL437" s="483">
        <v>0</v>
      </c>
      <c r="AM437" s="483">
        <v>69810</v>
      </c>
      <c r="AN437" s="443">
        <v>291990</v>
      </c>
      <c r="AO437" s="443">
        <v>69810</v>
      </c>
      <c r="AP437" s="443">
        <v>19602</v>
      </c>
      <c r="AQ437" s="443">
        <v>1717</v>
      </c>
      <c r="AR437" s="443">
        <v>17885</v>
      </c>
      <c r="AS437" s="483">
        <v>19437</v>
      </c>
      <c r="AT437" s="483">
        <v>0</v>
      </c>
      <c r="AU437" s="483">
        <v>0</v>
      </c>
      <c r="AV437" s="483">
        <v>1985</v>
      </c>
      <c r="AW437" s="443">
        <v>17174</v>
      </c>
      <c r="AX437" s="443">
        <v>0</v>
      </c>
      <c r="AY437" s="443">
        <v>0</v>
      </c>
      <c r="AZ437" s="504">
        <v>0</v>
      </c>
      <c r="BA437" s="504">
        <v>0</v>
      </c>
      <c r="BB437" s="444">
        <v>0</v>
      </c>
      <c r="BC437" s="517">
        <v>0</v>
      </c>
      <c r="BD437" s="540">
        <v>121914</v>
      </c>
      <c r="BE437" s="651">
        <v>163660</v>
      </c>
      <c r="BF437" s="651">
        <v>16166</v>
      </c>
      <c r="BG437" s="540">
        <v>2229</v>
      </c>
    </row>
    <row r="438" spans="1:59" ht="13.5" thickTop="1" x14ac:dyDescent="0.2">
      <c r="A438" s="609" t="s">
        <v>1351</v>
      </c>
      <c r="B438" t="s">
        <v>1308</v>
      </c>
      <c r="C438" t="s">
        <v>1352</v>
      </c>
      <c r="D438" s="439">
        <v>8226</v>
      </c>
      <c r="E438" s="440">
        <v>0</v>
      </c>
      <c r="F438" s="440">
        <v>0</v>
      </c>
      <c r="G438" s="440">
        <v>0</v>
      </c>
      <c r="H438" s="440">
        <v>0</v>
      </c>
      <c r="I438" s="440">
        <v>324450</v>
      </c>
      <c r="J438" s="440">
        <v>324450</v>
      </c>
      <c r="K438" s="440">
        <v>0</v>
      </c>
      <c r="L438" s="440">
        <v>9450</v>
      </c>
      <c r="M438" s="482">
        <v>0</v>
      </c>
      <c r="N438" s="482">
        <v>3640</v>
      </c>
      <c r="O438" s="440">
        <v>0</v>
      </c>
      <c r="P438" s="440">
        <v>0</v>
      </c>
      <c r="Q438" s="440">
        <v>13090</v>
      </c>
      <c r="R438" s="440">
        <v>9450</v>
      </c>
      <c r="S438" s="440">
        <v>3640</v>
      </c>
      <c r="T438" s="440">
        <v>0</v>
      </c>
      <c r="U438" s="440">
        <v>11588</v>
      </c>
      <c r="V438" s="440">
        <v>9270</v>
      </c>
      <c r="W438" s="440">
        <v>2318</v>
      </c>
      <c r="X438" s="440">
        <v>337</v>
      </c>
      <c r="Y438" s="482">
        <v>0</v>
      </c>
      <c r="Z438" s="482">
        <v>130</v>
      </c>
      <c r="AA438" s="440">
        <v>0</v>
      </c>
      <c r="AB438" s="440">
        <v>0</v>
      </c>
      <c r="AC438" s="440">
        <v>1132</v>
      </c>
      <c r="AD438" s="440">
        <v>0</v>
      </c>
      <c r="AE438" s="440">
        <v>1132</v>
      </c>
      <c r="AF438" s="440">
        <v>0</v>
      </c>
      <c r="AG438" s="440">
        <v>359300</v>
      </c>
      <c r="AH438" s="440">
        <v>125000</v>
      </c>
      <c r="AI438" s="440">
        <v>234300</v>
      </c>
      <c r="AJ438" s="482">
        <v>368620</v>
      </c>
      <c r="AK438" s="482">
        <v>0</v>
      </c>
      <c r="AL438" s="482">
        <v>0</v>
      </c>
      <c r="AM438" s="482">
        <v>118570</v>
      </c>
      <c r="AN438" s="440">
        <v>368620</v>
      </c>
      <c r="AO438" s="440">
        <v>118570</v>
      </c>
      <c r="AP438" s="440">
        <v>27722</v>
      </c>
      <c r="AQ438" s="440">
        <v>3368</v>
      </c>
      <c r="AR438" s="440">
        <v>24354</v>
      </c>
      <c r="AS438" s="482">
        <v>25330</v>
      </c>
      <c r="AT438" s="482">
        <v>0</v>
      </c>
      <c r="AU438" s="482">
        <v>0</v>
      </c>
      <c r="AV438" s="482">
        <v>5373</v>
      </c>
      <c r="AW438" s="440">
        <v>25330</v>
      </c>
      <c r="AX438" s="440">
        <v>0</v>
      </c>
      <c r="AY438" s="440">
        <v>0</v>
      </c>
      <c r="AZ438" s="503">
        <v>0</v>
      </c>
      <c r="BA438" s="503">
        <v>0</v>
      </c>
      <c r="BB438" s="441">
        <v>0</v>
      </c>
      <c r="BC438" s="200">
        <v>0</v>
      </c>
      <c r="BD438" s="539">
        <v>125362</v>
      </c>
      <c r="BE438" s="650">
        <v>198800</v>
      </c>
      <c r="BF438" s="650">
        <v>20366</v>
      </c>
      <c r="BG438" s="539">
        <v>2469</v>
      </c>
    </row>
    <row r="439" spans="1:59" ht="13.5" thickTop="1" x14ac:dyDescent="0.2">
      <c r="A439" s="609" t="s">
        <v>1353</v>
      </c>
      <c r="B439" t="s">
        <v>1308</v>
      </c>
      <c r="C439" t="s">
        <v>1354</v>
      </c>
      <c r="D439" s="442">
        <v>8227</v>
      </c>
      <c r="E439" s="443">
        <v>205521</v>
      </c>
      <c r="F439" s="443">
        <v>0</v>
      </c>
      <c r="G439" s="443">
        <v>205521</v>
      </c>
      <c r="H439" s="443">
        <v>0</v>
      </c>
      <c r="I439" s="443">
        <v>569310</v>
      </c>
      <c r="J439" s="443">
        <v>569310</v>
      </c>
      <c r="K439" s="443">
        <v>0</v>
      </c>
      <c r="L439" s="443">
        <v>0</v>
      </c>
      <c r="M439" s="483">
        <v>0</v>
      </c>
      <c r="N439" s="483">
        <v>27020</v>
      </c>
      <c r="O439" s="443">
        <v>0</v>
      </c>
      <c r="P439" s="443">
        <v>0</v>
      </c>
      <c r="Q439" s="443">
        <v>27020</v>
      </c>
      <c r="R439" s="443">
        <v>0</v>
      </c>
      <c r="S439" s="443">
        <v>27020</v>
      </c>
      <c r="T439" s="443">
        <v>0</v>
      </c>
      <c r="U439" s="443">
        <v>20333</v>
      </c>
      <c r="V439" s="443">
        <v>16266</v>
      </c>
      <c r="W439" s="443">
        <v>4067</v>
      </c>
      <c r="X439" s="443">
        <v>0</v>
      </c>
      <c r="Y439" s="483">
        <v>0</v>
      </c>
      <c r="Z439" s="483">
        <v>965</v>
      </c>
      <c r="AA439" s="443">
        <v>0</v>
      </c>
      <c r="AB439" s="443">
        <v>0</v>
      </c>
      <c r="AC439" s="443">
        <v>5032</v>
      </c>
      <c r="AD439" s="443">
        <v>0</v>
      </c>
      <c r="AE439" s="443">
        <v>6</v>
      </c>
      <c r="AF439" s="443">
        <v>5026</v>
      </c>
      <c r="AG439" s="443">
        <v>685710</v>
      </c>
      <c r="AH439" s="443">
        <v>294000</v>
      </c>
      <c r="AI439" s="443">
        <v>391710</v>
      </c>
      <c r="AJ439" s="483">
        <v>661110</v>
      </c>
      <c r="AK439" s="483">
        <v>0</v>
      </c>
      <c r="AL439" s="483">
        <v>0</v>
      </c>
      <c r="AM439" s="483">
        <v>155210</v>
      </c>
      <c r="AN439" s="443">
        <v>661110</v>
      </c>
      <c r="AO439" s="443">
        <v>155210</v>
      </c>
      <c r="AP439" s="443">
        <v>52095</v>
      </c>
      <c r="AQ439" s="443">
        <v>5723</v>
      </c>
      <c r="AR439" s="443">
        <v>46372</v>
      </c>
      <c r="AS439" s="483">
        <v>48638</v>
      </c>
      <c r="AT439" s="483">
        <v>0</v>
      </c>
      <c r="AU439" s="483">
        <v>0</v>
      </c>
      <c r="AV439" s="483">
        <v>7326</v>
      </c>
      <c r="AW439" s="443">
        <v>11018</v>
      </c>
      <c r="AX439" s="443">
        <v>26982</v>
      </c>
      <c r="AY439" s="443">
        <v>0</v>
      </c>
      <c r="AZ439" s="504">
        <v>0</v>
      </c>
      <c r="BA439" s="504">
        <v>0</v>
      </c>
      <c r="BB439" s="444">
        <v>0</v>
      </c>
      <c r="BC439" s="517">
        <v>0</v>
      </c>
      <c r="BD439" s="540">
        <v>233666</v>
      </c>
      <c r="BE439" s="651">
        <v>360365</v>
      </c>
      <c r="BF439" s="651">
        <v>37080</v>
      </c>
      <c r="BG439" s="540">
        <v>4149</v>
      </c>
    </row>
    <row r="440" spans="1:59" ht="13.5" thickTop="1" x14ac:dyDescent="0.2">
      <c r="A440" s="609" t="s">
        <v>1355</v>
      </c>
      <c r="B440" t="s">
        <v>1308</v>
      </c>
      <c r="C440" t="s">
        <v>1356</v>
      </c>
      <c r="D440" s="439">
        <v>8228</v>
      </c>
      <c r="E440" s="440">
        <v>0</v>
      </c>
      <c r="F440" s="440">
        <v>0</v>
      </c>
      <c r="G440" s="440">
        <v>0</v>
      </c>
      <c r="H440" s="440">
        <v>0</v>
      </c>
      <c r="I440" s="440">
        <v>279860</v>
      </c>
      <c r="J440" s="440">
        <v>279860</v>
      </c>
      <c r="K440" s="440">
        <v>0</v>
      </c>
      <c r="L440" s="440">
        <v>1540</v>
      </c>
      <c r="M440" s="482">
        <v>0</v>
      </c>
      <c r="N440" s="482">
        <v>0</v>
      </c>
      <c r="O440" s="440">
        <v>0</v>
      </c>
      <c r="P440" s="440">
        <v>0</v>
      </c>
      <c r="Q440" s="440">
        <v>1540</v>
      </c>
      <c r="R440" s="440">
        <v>1540</v>
      </c>
      <c r="S440" s="440">
        <v>0</v>
      </c>
      <c r="T440" s="440">
        <v>0</v>
      </c>
      <c r="U440" s="440">
        <v>9995</v>
      </c>
      <c r="V440" s="440">
        <v>7231</v>
      </c>
      <c r="W440" s="440">
        <v>2764</v>
      </c>
      <c r="X440" s="440">
        <v>55</v>
      </c>
      <c r="Y440" s="482">
        <v>0</v>
      </c>
      <c r="Z440" s="482">
        <v>0</v>
      </c>
      <c r="AA440" s="440">
        <v>0</v>
      </c>
      <c r="AB440" s="440">
        <v>0</v>
      </c>
      <c r="AC440" s="440">
        <v>0</v>
      </c>
      <c r="AD440" s="440">
        <v>0</v>
      </c>
      <c r="AE440" s="440">
        <v>0</v>
      </c>
      <c r="AF440" s="440">
        <v>0</v>
      </c>
      <c r="AG440" s="440">
        <v>360420</v>
      </c>
      <c r="AH440" s="440">
        <v>152950</v>
      </c>
      <c r="AI440" s="440">
        <v>207470</v>
      </c>
      <c r="AJ440" s="482">
        <v>302080</v>
      </c>
      <c r="AK440" s="482">
        <v>0</v>
      </c>
      <c r="AL440" s="482">
        <v>0</v>
      </c>
      <c r="AM440" s="482">
        <v>0</v>
      </c>
      <c r="AN440" s="440">
        <v>302080</v>
      </c>
      <c r="AO440" s="440">
        <v>0</v>
      </c>
      <c r="AP440" s="440">
        <v>27132</v>
      </c>
      <c r="AQ440" s="440">
        <v>4963</v>
      </c>
      <c r="AR440" s="440">
        <v>22169</v>
      </c>
      <c r="AS440" s="482">
        <v>22116</v>
      </c>
      <c r="AT440" s="482">
        <v>0</v>
      </c>
      <c r="AU440" s="482">
        <v>0</v>
      </c>
      <c r="AV440" s="482">
        <v>0</v>
      </c>
      <c r="AW440" s="440">
        <v>17561</v>
      </c>
      <c r="AX440" s="440">
        <v>266</v>
      </c>
      <c r="AY440" s="440">
        <v>0</v>
      </c>
      <c r="AZ440" s="503">
        <v>0</v>
      </c>
      <c r="BA440" s="503">
        <v>0</v>
      </c>
      <c r="BB440" s="441">
        <v>0</v>
      </c>
      <c r="BC440" s="200">
        <v>0</v>
      </c>
      <c r="BD440" s="539">
        <v>127417</v>
      </c>
      <c r="BE440" s="650">
        <v>170590</v>
      </c>
      <c r="BF440" s="650">
        <v>17925</v>
      </c>
      <c r="BG440" s="539">
        <v>2229</v>
      </c>
    </row>
    <row r="441" spans="1:59" ht="13.5" thickTop="1" x14ac:dyDescent="0.2">
      <c r="A441" s="609" t="s">
        <v>1357</v>
      </c>
      <c r="B441" t="s">
        <v>1308</v>
      </c>
      <c r="C441" t="s">
        <v>1358</v>
      </c>
      <c r="D441" s="442">
        <v>8229</v>
      </c>
      <c r="E441" s="443">
        <v>0</v>
      </c>
      <c r="F441" s="443">
        <v>0</v>
      </c>
      <c r="G441" s="443">
        <v>0</v>
      </c>
      <c r="H441" s="443">
        <v>0</v>
      </c>
      <c r="I441" s="443">
        <v>239190</v>
      </c>
      <c r="J441" s="443">
        <v>239190</v>
      </c>
      <c r="K441" s="443">
        <v>0</v>
      </c>
      <c r="L441" s="443">
        <v>3990</v>
      </c>
      <c r="M441" s="483">
        <v>0</v>
      </c>
      <c r="N441" s="483">
        <v>0</v>
      </c>
      <c r="O441" s="443">
        <v>0</v>
      </c>
      <c r="P441" s="443">
        <v>0</v>
      </c>
      <c r="Q441" s="443">
        <v>3990</v>
      </c>
      <c r="R441" s="443">
        <v>3990</v>
      </c>
      <c r="S441" s="443">
        <v>0</v>
      </c>
      <c r="T441" s="443">
        <v>0</v>
      </c>
      <c r="U441" s="443">
        <v>8543</v>
      </c>
      <c r="V441" s="443">
        <v>5704</v>
      </c>
      <c r="W441" s="443">
        <v>2839</v>
      </c>
      <c r="X441" s="443">
        <v>142</v>
      </c>
      <c r="Y441" s="483">
        <v>0</v>
      </c>
      <c r="Z441" s="483">
        <v>0</v>
      </c>
      <c r="AA441" s="443">
        <v>0</v>
      </c>
      <c r="AB441" s="443">
        <v>0</v>
      </c>
      <c r="AC441" s="443">
        <v>0</v>
      </c>
      <c r="AD441" s="443">
        <v>0</v>
      </c>
      <c r="AE441" s="443">
        <v>0</v>
      </c>
      <c r="AF441" s="443">
        <v>0</v>
      </c>
      <c r="AG441" s="443">
        <v>275390</v>
      </c>
      <c r="AH441" s="443">
        <v>115000</v>
      </c>
      <c r="AI441" s="443">
        <v>160390</v>
      </c>
      <c r="AJ441" s="483">
        <v>213670</v>
      </c>
      <c r="AK441" s="483">
        <v>0</v>
      </c>
      <c r="AL441" s="483">
        <v>0</v>
      </c>
      <c r="AM441" s="483">
        <v>91770</v>
      </c>
      <c r="AN441" s="443">
        <v>213670</v>
      </c>
      <c r="AO441" s="443">
        <v>91770</v>
      </c>
      <c r="AP441" s="443">
        <v>19754</v>
      </c>
      <c r="AQ441" s="443">
        <v>4357</v>
      </c>
      <c r="AR441" s="443">
        <v>15397</v>
      </c>
      <c r="AS441" s="483">
        <v>15245</v>
      </c>
      <c r="AT441" s="483">
        <v>0</v>
      </c>
      <c r="AU441" s="483">
        <v>0</v>
      </c>
      <c r="AV441" s="483">
        <v>2914</v>
      </c>
      <c r="AW441" s="443">
        <v>12409</v>
      </c>
      <c r="AX441" s="443">
        <v>0</v>
      </c>
      <c r="AY441" s="443">
        <v>0</v>
      </c>
      <c r="AZ441" s="504">
        <v>0</v>
      </c>
      <c r="BA441" s="504">
        <v>0</v>
      </c>
      <c r="BB441" s="444">
        <v>0</v>
      </c>
      <c r="BC441" s="517">
        <v>0</v>
      </c>
      <c r="BD441" s="540">
        <v>114189</v>
      </c>
      <c r="BE441" s="651">
        <v>141565</v>
      </c>
      <c r="BF441" s="651">
        <v>14334</v>
      </c>
      <c r="BG441" s="540">
        <v>2229</v>
      </c>
    </row>
    <row r="442" spans="1:59" ht="13.5" thickTop="1" x14ac:dyDescent="0.2">
      <c r="A442" s="609" t="s">
        <v>1359</v>
      </c>
      <c r="B442" t="s">
        <v>1308</v>
      </c>
      <c r="C442" t="s">
        <v>1360</v>
      </c>
      <c r="D442" s="439">
        <v>8230</v>
      </c>
      <c r="E442" s="440">
        <v>0</v>
      </c>
      <c r="F442" s="440">
        <v>0</v>
      </c>
      <c r="G442" s="440">
        <v>0</v>
      </c>
      <c r="H442" s="440">
        <v>0</v>
      </c>
      <c r="I442" s="440">
        <v>245140</v>
      </c>
      <c r="J442" s="440">
        <v>245140</v>
      </c>
      <c r="K442" s="440">
        <v>0</v>
      </c>
      <c r="L442" s="440">
        <v>0</v>
      </c>
      <c r="M442" s="482">
        <v>0</v>
      </c>
      <c r="N442" s="482">
        <v>0</v>
      </c>
      <c r="O442" s="440">
        <v>0</v>
      </c>
      <c r="P442" s="440">
        <v>0</v>
      </c>
      <c r="Q442" s="440">
        <v>0</v>
      </c>
      <c r="R442" s="440">
        <v>0</v>
      </c>
      <c r="S442" s="440">
        <v>0</v>
      </c>
      <c r="T442" s="440">
        <v>0</v>
      </c>
      <c r="U442" s="440">
        <v>8755</v>
      </c>
      <c r="V442" s="440">
        <v>2698</v>
      </c>
      <c r="W442" s="440">
        <v>6057</v>
      </c>
      <c r="X442" s="440">
        <v>0</v>
      </c>
      <c r="Y442" s="482">
        <v>0</v>
      </c>
      <c r="Z442" s="482">
        <v>0</v>
      </c>
      <c r="AA442" s="440">
        <v>0</v>
      </c>
      <c r="AB442" s="440">
        <v>0</v>
      </c>
      <c r="AC442" s="440">
        <v>0</v>
      </c>
      <c r="AD442" s="440">
        <v>0</v>
      </c>
      <c r="AE442" s="440">
        <v>0</v>
      </c>
      <c r="AF442" s="440">
        <v>0</v>
      </c>
      <c r="AG442" s="440">
        <v>278730</v>
      </c>
      <c r="AH442" s="440">
        <v>125000</v>
      </c>
      <c r="AI442" s="440">
        <v>153730</v>
      </c>
      <c r="AJ442" s="482">
        <v>214730</v>
      </c>
      <c r="AK442" s="482">
        <v>0</v>
      </c>
      <c r="AL442" s="482">
        <v>0</v>
      </c>
      <c r="AM442" s="482">
        <v>89510</v>
      </c>
      <c r="AN442" s="440">
        <v>214730</v>
      </c>
      <c r="AO442" s="440">
        <v>89510</v>
      </c>
      <c r="AP442" s="440">
        <v>21163</v>
      </c>
      <c r="AQ442" s="440">
        <v>2450</v>
      </c>
      <c r="AR442" s="440">
        <v>18713</v>
      </c>
      <c r="AS442" s="482">
        <v>17746</v>
      </c>
      <c r="AT442" s="482">
        <v>0</v>
      </c>
      <c r="AU442" s="482">
        <v>0</v>
      </c>
      <c r="AV442" s="482">
        <v>3032</v>
      </c>
      <c r="AW442" s="440">
        <v>9786</v>
      </c>
      <c r="AX442" s="440">
        <v>0</v>
      </c>
      <c r="AY442" s="440">
        <v>0</v>
      </c>
      <c r="AZ442" s="503">
        <v>0</v>
      </c>
      <c r="BA442" s="503">
        <v>0</v>
      </c>
      <c r="BB442" s="441">
        <v>0</v>
      </c>
      <c r="BC442" s="200">
        <v>0</v>
      </c>
      <c r="BD442" s="539">
        <v>105609</v>
      </c>
      <c r="BE442" s="650">
        <v>148040</v>
      </c>
      <c r="BF442" s="650">
        <v>15232</v>
      </c>
      <c r="BG442" s="539">
        <v>2469</v>
      </c>
    </row>
    <row r="443" spans="1:59" ht="13.5" thickTop="1" x14ac:dyDescent="0.2">
      <c r="A443" s="609" t="s">
        <v>1361</v>
      </c>
      <c r="B443" t="s">
        <v>1308</v>
      </c>
      <c r="C443" t="s">
        <v>1362</v>
      </c>
      <c r="D443" s="442">
        <v>8231</v>
      </c>
      <c r="E443" s="443">
        <v>105045</v>
      </c>
      <c r="F443" s="443">
        <v>0</v>
      </c>
      <c r="G443" s="443">
        <v>105045</v>
      </c>
      <c r="H443" s="443">
        <v>0</v>
      </c>
      <c r="I443" s="443">
        <v>186648</v>
      </c>
      <c r="J443" s="443">
        <v>186648</v>
      </c>
      <c r="K443" s="443">
        <v>0</v>
      </c>
      <c r="L443" s="443">
        <v>41552</v>
      </c>
      <c r="M443" s="483">
        <v>0</v>
      </c>
      <c r="N443" s="483">
        <v>7840</v>
      </c>
      <c r="O443" s="443">
        <v>0</v>
      </c>
      <c r="P443" s="443">
        <v>0</v>
      </c>
      <c r="Q443" s="443">
        <v>49392</v>
      </c>
      <c r="R443" s="443">
        <v>41552</v>
      </c>
      <c r="S443" s="443">
        <v>7840</v>
      </c>
      <c r="T443" s="443">
        <v>0</v>
      </c>
      <c r="U443" s="443">
        <v>6666</v>
      </c>
      <c r="V443" s="443">
        <v>4246</v>
      </c>
      <c r="W443" s="443">
        <v>2420</v>
      </c>
      <c r="X443" s="443">
        <v>1484</v>
      </c>
      <c r="Y443" s="483">
        <v>0</v>
      </c>
      <c r="Z443" s="483">
        <v>280</v>
      </c>
      <c r="AA443" s="443">
        <v>0</v>
      </c>
      <c r="AB443" s="443">
        <v>0</v>
      </c>
      <c r="AC443" s="443">
        <v>4184</v>
      </c>
      <c r="AD443" s="443">
        <v>0</v>
      </c>
      <c r="AE443" s="443">
        <v>1436</v>
      </c>
      <c r="AF443" s="443">
        <v>2748</v>
      </c>
      <c r="AG443" s="443">
        <v>267480</v>
      </c>
      <c r="AH443" s="443">
        <v>110000</v>
      </c>
      <c r="AI443" s="443">
        <v>157480</v>
      </c>
      <c r="AJ443" s="483">
        <v>231300</v>
      </c>
      <c r="AK443" s="483">
        <v>0</v>
      </c>
      <c r="AL443" s="483">
        <v>0</v>
      </c>
      <c r="AM443" s="483">
        <v>55540</v>
      </c>
      <c r="AN443" s="443">
        <v>231300</v>
      </c>
      <c r="AO443" s="443">
        <v>55540</v>
      </c>
      <c r="AP443" s="443">
        <v>19689</v>
      </c>
      <c r="AQ443" s="443">
        <v>2764</v>
      </c>
      <c r="AR443" s="443">
        <v>16925</v>
      </c>
      <c r="AS443" s="483">
        <v>17354</v>
      </c>
      <c r="AT443" s="483">
        <v>0</v>
      </c>
      <c r="AU443" s="483">
        <v>0</v>
      </c>
      <c r="AV443" s="483">
        <v>1248</v>
      </c>
      <c r="AW443" s="443">
        <v>17354</v>
      </c>
      <c r="AX443" s="443">
        <v>1248</v>
      </c>
      <c r="AY443" s="443">
        <v>0</v>
      </c>
      <c r="AZ443" s="504">
        <v>0</v>
      </c>
      <c r="BA443" s="504">
        <v>0</v>
      </c>
      <c r="BB443" s="444">
        <v>0</v>
      </c>
      <c r="BC443" s="517">
        <v>0</v>
      </c>
      <c r="BD443" s="540">
        <v>119838</v>
      </c>
      <c r="BE443" s="651">
        <v>139000</v>
      </c>
      <c r="BF443" s="651">
        <v>14193</v>
      </c>
      <c r="BG443" s="540">
        <v>2229</v>
      </c>
    </row>
    <row r="444" spans="1:59" ht="13.5" thickTop="1" x14ac:dyDescent="0.2">
      <c r="A444" s="609" t="s">
        <v>1363</v>
      </c>
      <c r="B444" t="s">
        <v>1308</v>
      </c>
      <c r="C444" t="s">
        <v>1364</v>
      </c>
      <c r="D444" s="439">
        <v>8232</v>
      </c>
      <c r="E444" s="440">
        <v>0</v>
      </c>
      <c r="F444" s="440">
        <v>0</v>
      </c>
      <c r="G444" s="440">
        <v>0</v>
      </c>
      <c r="H444" s="440">
        <v>0</v>
      </c>
      <c r="I444" s="440">
        <v>489790</v>
      </c>
      <c r="J444" s="440">
        <v>489790</v>
      </c>
      <c r="K444" s="440">
        <v>0</v>
      </c>
      <c r="L444" s="440">
        <v>32620</v>
      </c>
      <c r="M444" s="482">
        <v>0</v>
      </c>
      <c r="N444" s="482">
        <v>0</v>
      </c>
      <c r="O444" s="440">
        <v>0</v>
      </c>
      <c r="P444" s="440">
        <v>0</v>
      </c>
      <c r="Q444" s="440">
        <v>32620</v>
      </c>
      <c r="R444" s="440">
        <v>32620</v>
      </c>
      <c r="S444" s="440">
        <v>0</v>
      </c>
      <c r="T444" s="440">
        <v>0</v>
      </c>
      <c r="U444" s="440">
        <v>17493</v>
      </c>
      <c r="V444" s="440">
        <v>12096</v>
      </c>
      <c r="W444" s="440">
        <v>5397</v>
      </c>
      <c r="X444" s="440">
        <v>1165</v>
      </c>
      <c r="Y444" s="482">
        <v>0</v>
      </c>
      <c r="Z444" s="482">
        <v>0</v>
      </c>
      <c r="AA444" s="440">
        <v>0</v>
      </c>
      <c r="AB444" s="440">
        <v>0</v>
      </c>
      <c r="AC444" s="440">
        <v>3470</v>
      </c>
      <c r="AD444" s="440">
        <v>3460</v>
      </c>
      <c r="AE444" s="440">
        <v>10</v>
      </c>
      <c r="AF444" s="440">
        <v>0</v>
      </c>
      <c r="AG444" s="440">
        <v>617970</v>
      </c>
      <c r="AH444" s="440">
        <v>252500</v>
      </c>
      <c r="AI444" s="440">
        <v>365470</v>
      </c>
      <c r="AJ444" s="482">
        <v>482020</v>
      </c>
      <c r="AK444" s="482">
        <v>0</v>
      </c>
      <c r="AL444" s="482">
        <v>0</v>
      </c>
      <c r="AM444" s="482">
        <v>255410</v>
      </c>
      <c r="AN444" s="440">
        <v>482020</v>
      </c>
      <c r="AO444" s="440">
        <v>255410</v>
      </c>
      <c r="AP444" s="440">
        <v>49417</v>
      </c>
      <c r="AQ444" s="440">
        <v>9902</v>
      </c>
      <c r="AR444" s="440">
        <v>39515</v>
      </c>
      <c r="AS444" s="482">
        <v>33397</v>
      </c>
      <c r="AT444" s="482">
        <v>0</v>
      </c>
      <c r="AU444" s="482">
        <v>0</v>
      </c>
      <c r="AV444" s="482">
        <v>9274</v>
      </c>
      <c r="AW444" s="440">
        <v>30758</v>
      </c>
      <c r="AX444" s="440">
        <v>0</v>
      </c>
      <c r="AY444" s="440">
        <v>0</v>
      </c>
      <c r="AZ444" s="503">
        <v>0</v>
      </c>
      <c r="BA444" s="503">
        <v>0</v>
      </c>
      <c r="BB444" s="441">
        <v>0</v>
      </c>
      <c r="BC444" s="200">
        <v>0</v>
      </c>
      <c r="BD444" s="539">
        <v>114001</v>
      </c>
      <c r="BE444" s="650">
        <v>336640</v>
      </c>
      <c r="BF444" s="650">
        <v>34935</v>
      </c>
      <c r="BG444" s="539">
        <v>3909</v>
      </c>
    </row>
    <row r="445" spans="1:59" ht="13.5" thickTop="1" x14ac:dyDescent="0.2">
      <c r="A445" s="609" t="s">
        <v>1365</v>
      </c>
      <c r="B445" t="s">
        <v>1308</v>
      </c>
      <c r="C445" t="s">
        <v>1366</v>
      </c>
      <c r="D445" s="442">
        <v>8233</v>
      </c>
      <c r="E445" s="443">
        <v>91886</v>
      </c>
      <c r="F445" s="443">
        <v>0</v>
      </c>
      <c r="G445" s="443">
        <v>46500</v>
      </c>
      <c r="H445" s="443">
        <v>45386</v>
      </c>
      <c r="I445" s="443">
        <v>188230</v>
      </c>
      <c r="J445" s="443">
        <v>188230</v>
      </c>
      <c r="K445" s="443">
        <v>0</v>
      </c>
      <c r="L445" s="443">
        <v>0</v>
      </c>
      <c r="M445" s="483">
        <v>0</v>
      </c>
      <c r="N445" s="483">
        <v>5110</v>
      </c>
      <c r="O445" s="443">
        <v>0</v>
      </c>
      <c r="P445" s="443">
        <v>0</v>
      </c>
      <c r="Q445" s="443">
        <v>5110</v>
      </c>
      <c r="R445" s="443">
        <v>0</v>
      </c>
      <c r="S445" s="443">
        <v>5110</v>
      </c>
      <c r="T445" s="443">
        <v>0</v>
      </c>
      <c r="U445" s="443">
        <v>6723</v>
      </c>
      <c r="V445" s="443">
        <v>6103</v>
      </c>
      <c r="W445" s="443">
        <v>620</v>
      </c>
      <c r="X445" s="443">
        <v>0</v>
      </c>
      <c r="Y445" s="483">
        <v>0</v>
      </c>
      <c r="Z445" s="483">
        <v>182</v>
      </c>
      <c r="AA445" s="443">
        <v>0</v>
      </c>
      <c r="AB445" s="443">
        <v>0</v>
      </c>
      <c r="AC445" s="443">
        <v>802</v>
      </c>
      <c r="AD445" s="443">
        <v>0</v>
      </c>
      <c r="AE445" s="443">
        <v>802</v>
      </c>
      <c r="AF445" s="443">
        <v>0</v>
      </c>
      <c r="AG445" s="443">
        <v>223100</v>
      </c>
      <c r="AH445" s="443">
        <v>103900</v>
      </c>
      <c r="AI445" s="443">
        <v>119200</v>
      </c>
      <c r="AJ445" s="483">
        <v>182890</v>
      </c>
      <c r="AK445" s="483">
        <v>0</v>
      </c>
      <c r="AL445" s="483">
        <v>0</v>
      </c>
      <c r="AM445" s="483">
        <v>26090</v>
      </c>
      <c r="AN445" s="443">
        <v>182890</v>
      </c>
      <c r="AO445" s="443">
        <v>26090</v>
      </c>
      <c r="AP445" s="443">
        <v>15924</v>
      </c>
      <c r="AQ445" s="443">
        <v>3908</v>
      </c>
      <c r="AR445" s="443">
        <v>12016</v>
      </c>
      <c r="AS445" s="483">
        <v>12477</v>
      </c>
      <c r="AT445" s="483">
        <v>0</v>
      </c>
      <c r="AU445" s="483">
        <v>0</v>
      </c>
      <c r="AV445" s="483">
        <v>1187</v>
      </c>
      <c r="AW445" s="443">
        <v>12477</v>
      </c>
      <c r="AX445" s="443">
        <v>389</v>
      </c>
      <c r="AY445" s="443">
        <v>0</v>
      </c>
      <c r="AZ445" s="504">
        <v>0</v>
      </c>
      <c r="BA445" s="504">
        <v>0</v>
      </c>
      <c r="BB445" s="444">
        <v>0</v>
      </c>
      <c r="BC445" s="517">
        <v>0</v>
      </c>
      <c r="BD445" s="540">
        <v>104108</v>
      </c>
      <c r="BE445" s="651">
        <v>109110</v>
      </c>
      <c r="BF445" s="651">
        <v>11193</v>
      </c>
      <c r="BG445" s="540">
        <v>1989</v>
      </c>
    </row>
    <row r="446" spans="1:59" ht="13.5" thickTop="1" x14ac:dyDescent="0.2">
      <c r="A446" s="609" t="s">
        <v>1367</v>
      </c>
      <c r="B446" t="s">
        <v>1308</v>
      </c>
      <c r="C446" t="s">
        <v>1368</v>
      </c>
      <c r="D446" s="439">
        <v>8234</v>
      </c>
      <c r="E446" s="440">
        <v>27725</v>
      </c>
      <c r="F446" s="440">
        <v>0</v>
      </c>
      <c r="G446" s="440">
        <v>27725</v>
      </c>
      <c r="H446" s="440">
        <v>0</v>
      </c>
      <c r="I446" s="440">
        <v>390320</v>
      </c>
      <c r="J446" s="440">
        <v>390320</v>
      </c>
      <c r="K446" s="440">
        <v>0</v>
      </c>
      <c r="L446" s="440">
        <v>0</v>
      </c>
      <c r="M446" s="482">
        <v>0</v>
      </c>
      <c r="N446" s="482">
        <v>0</v>
      </c>
      <c r="O446" s="440">
        <v>0</v>
      </c>
      <c r="P446" s="440">
        <v>0</v>
      </c>
      <c r="Q446" s="440">
        <v>0</v>
      </c>
      <c r="R446" s="440">
        <v>0</v>
      </c>
      <c r="S446" s="440">
        <v>0</v>
      </c>
      <c r="T446" s="440">
        <v>0</v>
      </c>
      <c r="U446" s="440">
        <v>13940</v>
      </c>
      <c r="V446" s="440">
        <v>7272</v>
      </c>
      <c r="W446" s="440">
        <v>6668</v>
      </c>
      <c r="X446" s="440">
        <v>0</v>
      </c>
      <c r="Y446" s="482">
        <v>0</v>
      </c>
      <c r="Z446" s="482">
        <v>0</v>
      </c>
      <c r="AA446" s="440">
        <v>0</v>
      </c>
      <c r="AB446" s="440">
        <v>0</v>
      </c>
      <c r="AC446" s="440">
        <v>0</v>
      </c>
      <c r="AD446" s="440">
        <v>0</v>
      </c>
      <c r="AE446" s="440">
        <v>0</v>
      </c>
      <c r="AF446" s="440">
        <v>0</v>
      </c>
      <c r="AG446" s="440">
        <v>329400</v>
      </c>
      <c r="AH446" s="440">
        <v>177500</v>
      </c>
      <c r="AI446" s="440">
        <v>151900</v>
      </c>
      <c r="AJ446" s="482">
        <v>252580</v>
      </c>
      <c r="AK446" s="482">
        <v>0</v>
      </c>
      <c r="AL446" s="482">
        <v>0</v>
      </c>
      <c r="AM446" s="482">
        <v>12690</v>
      </c>
      <c r="AN446" s="440">
        <v>252580</v>
      </c>
      <c r="AO446" s="440">
        <v>12690</v>
      </c>
      <c r="AP446" s="440">
        <v>23354</v>
      </c>
      <c r="AQ446" s="440">
        <v>4816</v>
      </c>
      <c r="AR446" s="440">
        <v>18538</v>
      </c>
      <c r="AS446" s="482">
        <v>19952</v>
      </c>
      <c r="AT446" s="482">
        <v>0</v>
      </c>
      <c r="AU446" s="482">
        <v>0</v>
      </c>
      <c r="AV446" s="482">
        <v>0</v>
      </c>
      <c r="AW446" s="440">
        <v>19952</v>
      </c>
      <c r="AX446" s="440">
        <v>0</v>
      </c>
      <c r="AY446" s="440">
        <v>0</v>
      </c>
      <c r="AZ446" s="503">
        <v>0</v>
      </c>
      <c r="BA446" s="503">
        <v>0</v>
      </c>
      <c r="BB446" s="441">
        <v>0</v>
      </c>
      <c r="BC446" s="200">
        <v>0</v>
      </c>
      <c r="BD446" s="539">
        <v>124931</v>
      </c>
      <c r="BE446" s="650">
        <v>202905</v>
      </c>
      <c r="BF446" s="650">
        <v>19908</v>
      </c>
      <c r="BG446" s="539">
        <v>2709</v>
      </c>
    </row>
    <row r="447" spans="1:59" ht="13.5" thickTop="1" x14ac:dyDescent="0.2">
      <c r="A447" s="609" t="s">
        <v>1369</v>
      </c>
      <c r="B447" t="s">
        <v>1308</v>
      </c>
      <c r="C447" t="s">
        <v>1370</v>
      </c>
      <c r="D447" s="442">
        <v>8235</v>
      </c>
      <c r="E447" s="443">
        <v>91225</v>
      </c>
      <c r="F447" s="443">
        <v>0</v>
      </c>
      <c r="G447" s="443">
        <v>86022</v>
      </c>
      <c r="H447" s="443">
        <v>0</v>
      </c>
      <c r="I447" s="443">
        <v>218470</v>
      </c>
      <c r="J447" s="443">
        <v>218470</v>
      </c>
      <c r="K447" s="443">
        <v>0</v>
      </c>
      <c r="L447" s="443">
        <v>6510</v>
      </c>
      <c r="M447" s="483">
        <v>0</v>
      </c>
      <c r="N447" s="483">
        <v>0</v>
      </c>
      <c r="O447" s="443">
        <v>0</v>
      </c>
      <c r="P447" s="443">
        <v>0</v>
      </c>
      <c r="Q447" s="443">
        <v>6510</v>
      </c>
      <c r="R447" s="443">
        <v>6510</v>
      </c>
      <c r="S447" s="443">
        <v>0</v>
      </c>
      <c r="T447" s="443">
        <v>0</v>
      </c>
      <c r="U447" s="443">
        <v>7803</v>
      </c>
      <c r="V447" s="443">
        <v>5781</v>
      </c>
      <c r="W447" s="443">
        <v>2022</v>
      </c>
      <c r="X447" s="443">
        <v>232</v>
      </c>
      <c r="Y447" s="483">
        <v>0</v>
      </c>
      <c r="Z447" s="483">
        <v>0</v>
      </c>
      <c r="AA447" s="443">
        <v>0</v>
      </c>
      <c r="AB447" s="443">
        <v>0</v>
      </c>
      <c r="AC447" s="443">
        <v>2254</v>
      </c>
      <c r="AD447" s="443">
        <v>0</v>
      </c>
      <c r="AE447" s="443">
        <v>0</v>
      </c>
      <c r="AF447" s="443">
        <v>2254</v>
      </c>
      <c r="AG447" s="443">
        <v>336640</v>
      </c>
      <c r="AH447" s="443">
        <v>113000</v>
      </c>
      <c r="AI447" s="443">
        <v>223640</v>
      </c>
      <c r="AJ447" s="483">
        <v>321880</v>
      </c>
      <c r="AK447" s="483">
        <v>0</v>
      </c>
      <c r="AL447" s="483">
        <v>0</v>
      </c>
      <c r="AM447" s="483">
        <v>0</v>
      </c>
      <c r="AN447" s="443">
        <v>321880</v>
      </c>
      <c r="AO447" s="443">
        <v>0</v>
      </c>
      <c r="AP447" s="443">
        <v>26695</v>
      </c>
      <c r="AQ447" s="443">
        <v>5234</v>
      </c>
      <c r="AR447" s="443">
        <v>21461</v>
      </c>
      <c r="AS447" s="483">
        <v>19894</v>
      </c>
      <c r="AT447" s="483">
        <v>0</v>
      </c>
      <c r="AU447" s="483">
        <v>0</v>
      </c>
      <c r="AV447" s="483">
        <v>0</v>
      </c>
      <c r="AW447" s="443">
        <v>19894</v>
      </c>
      <c r="AX447" s="443">
        <v>0</v>
      </c>
      <c r="AY447" s="443">
        <v>0</v>
      </c>
      <c r="AZ447" s="504">
        <v>0</v>
      </c>
      <c r="BA447" s="504">
        <v>0</v>
      </c>
      <c r="BB447" s="444">
        <v>0</v>
      </c>
      <c r="BC447" s="517">
        <v>0</v>
      </c>
      <c r="BD447" s="540">
        <v>103089</v>
      </c>
      <c r="BE447" s="651">
        <v>155925</v>
      </c>
      <c r="BF447" s="651">
        <v>16789</v>
      </c>
      <c r="BG447" s="540">
        <v>2709</v>
      </c>
    </row>
    <row r="448" spans="1:59" ht="13.5" thickTop="1" x14ac:dyDescent="0.2">
      <c r="A448" s="609" t="s">
        <v>1371</v>
      </c>
      <c r="B448" t="s">
        <v>1308</v>
      </c>
      <c r="C448" t="s">
        <v>1372</v>
      </c>
      <c r="D448" s="439">
        <v>8236</v>
      </c>
      <c r="E448" s="440">
        <v>0</v>
      </c>
      <c r="F448" s="440">
        <v>0</v>
      </c>
      <c r="G448" s="440">
        <v>0</v>
      </c>
      <c r="H448" s="440">
        <v>0</v>
      </c>
      <c r="I448" s="440">
        <v>290640</v>
      </c>
      <c r="J448" s="440">
        <v>290640</v>
      </c>
      <c r="K448" s="440">
        <v>0</v>
      </c>
      <c r="L448" s="440">
        <v>0</v>
      </c>
      <c r="M448" s="482">
        <v>0</v>
      </c>
      <c r="N448" s="482">
        <v>1890</v>
      </c>
      <c r="O448" s="440">
        <v>0</v>
      </c>
      <c r="P448" s="440">
        <v>0</v>
      </c>
      <c r="Q448" s="440">
        <v>1890</v>
      </c>
      <c r="R448" s="440">
        <v>0</v>
      </c>
      <c r="S448" s="440">
        <v>1890</v>
      </c>
      <c r="T448" s="440">
        <v>0</v>
      </c>
      <c r="U448" s="440">
        <v>10380</v>
      </c>
      <c r="V448" s="440">
        <v>7765</v>
      </c>
      <c r="W448" s="440">
        <v>2615</v>
      </c>
      <c r="X448" s="440">
        <v>0</v>
      </c>
      <c r="Y448" s="482">
        <v>0</v>
      </c>
      <c r="Z448" s="482">
        <v>68</v>
      </c>
      <c r="AA448" s="440">
        <v>0</v>
      </c>
      <c r="AB448" s="440">
        <v>0</v>
      </c>
      <c r="AC448" s="440">
        <v>250</v>
      </c>
      <c r="AD448" s="440">
        <v>0</v>
      </c>
      <c r="AE448" s="440">
        <v>250</v>
      </c>
      <c r="AF448" s="440">
        <v>0</v>
      </c>
      <c r="AG448" s="440">
        <v>337090</v>
      </c>
      <c r="AH448" s="440">
        <v>211800</v>
      </c>
      <c r="AI448" s="440">
        <v>125290</v>
      </c>
      <c r="AJ448" s="482">
        <v>245200</v>
      </c>
      <c r="AK448" s="482">
        <v>0</v>
      </c>
      <c r="AL448" s="482">
        <v>0</v>
      </c>
      <c r="AM448" s="482">
        <v>53500</v>
      </c>
      <c r="AN448" s="440">
        <v>245200</v>
      </c>
      <c r="AO448" s="440">
        <v>53500</v>
      </c>
      <c r="AP448" s="440">
        <v>25379</v>
      </c>
      <c r="AQ448" s="440">
        <v>5501</v>
      </c>
      <c r="AR448" s="440">
        <v>19878</v>
      </c>
      <c r="AS448" s="482">
        <v>20647</v>
      </c>
      <c r="AT448" s="482">
        <v>0</v>
      </c>
      <c r="AU448" s="482">
        <v>0</v>
      </c>
      <c r="AV448" s="482">
        <v>1712</v>
      </c>
      <c r="AW448" s="440">
        <v>20647</v>
      </c>
      <c r="AX448" s="440">
        <v>1712</v>
      </c>
      <c r="AY448" s="440">
        <v>0</v>
      </c>
      <c r="AZ448" s="503">
        <v>0</v>
      </c>
      <c r="BA448" s="503">
        <v>0</v>
      </c>
      <c r="BB448" s="441">
        <v>0</v>
      </c>
      <c r="BC448" s="200">
        <v>0</v>
      </c>
      <c r="BD448" s="539">
        <v>119459</v>
      </c>
      <c r="BE448" s="650">
        <v>177205</v>
      </c>
      <c r="BF448" s="650">
        <v>18171</v>
      </c>
      <c r="BG448" s="539">
        <v>2709</v>
      </c>
    </row>
    <row r="449" spans="1:59" ht="13.5" thickTop="1" x14ac:dyDescent="0.2">
      <c r="A449" s="609" t="s">
        <v>1373</v>
      </c>
      <c r="B449" t="s">
        <v>1308</v>
      </c>
      <c r="C449" t="s">
        <v>1374</v>
      </c>
      <c r="D449" s="442">
        <v>8302</v>
      </c>
      <c r="E449" s="443">
        <v>72547</v>
      </c>
      <c r="F449" s="443">
        <v>0</v>
      </c>
      <c r="G449" s="443">
        <v>72547</v>
      </c>
      <c r="H449" s="443">
        <v>0</v>
      </c>
      <c r="I449" s="443">
        <v>199430</v>
      </c>
      <c r="J449" s="443">
        <v>199430</v>
      </c>
      <c r="K449" s="443">
        <v>0</v>
      </c>
      <c r="L449" s="443">
        <v>3570</v>
      </c>
      <c r="M449" s="483">
        <v>0</v>
      </c>
      <c r="N449" s="483">
        <v>4760</v>
      </c>
      <c r="O449" s="443">
        <v>0</v>
      </c>
      <c r="P449" s="443">
        <v>0</v>
      </c>
      <c r="Q449" s="443">
        <v>8330</v>
      </c>
      <c r="R449" s="443">
        <v>3570</v>
      </c>
      <c r="S449" s="443">
        <v>4760</v>
      </c>
      <c r="T449" s="443">
        <v>0</v>
      </c>
      <c r="U449" s="443">
        <v>7123</v>
      </c>
      <c r="V449" s="443">
        <v>7123</v>
      </c>
      <c r="W449" s="443">
        <v>0</v>
      </c>
      <c r="X449" s="443">
        <v>127</v>
      </c>
      <c r="Y449" s="483">
        <v>0</v>
      </c>
      <c r="Z449" s="483">
        <v>170</v>
      </c>
      <c r="AA449" s="443">
        <v>0</v>
      </c>
      <c r="AB449" s="443">
        <v>0</v>
      </c>
      <c r="AC449" s="443">
        <v>297</v>
      </c>
      <c r="AD449" s="443">
        <v>0</v>
      </c>
      <c r="AE449" s="443">
        <v>0</v>
      </c>
      <c r="AF449" s="443">
        <v>297</v>
      </c>
      <c r="AG449" s="443">
        <v>214990</v>
      </c>
      <c r="AH449" s="443">
        <v>94400</v>
      </c>
      <c r="AI449" s="443">
        <v>120590</v>
      </c>
      <c r="AJ449" s="483">
        <v>171050</v>
      </c>
      <c r="AK449" s="483">
        <v>0</v>
      </c>
      <c r="AL449" s="483">
        <v>0</v>
      </c>
      <c r="AM449" s="483">
        <v>107200</v>
      </c>
      <c r="AN449" s="443">
        <v>171050</v>
      </c>
      <c r="AO449" s="443">
        <v>107200</v>
      </c>
      <c r="AP449" s="443">
        <v>15559</v>
      </c>
      <c r="AQ449" s="443">
        <v>2468</v>
      </c>
      <c r="AR449" s="443">
        <v>13091</v>
      </c>
      <c r="AS449" s="483">
        <v>13826</v>
      </c>
      <c r="AT449" s="483">
        <v>0</v>
      </c>
      <c r="AU449" s="483">
        <v>0</v>
      </c>
      <c r="AV449" s="483">
        <v>3169</v>
      </c>
      <c r="AW449" s="443">
        <v>13826</v>
      </c>
      <c r="AX449" s="443">
        <v>3169</v>
      </c>
      <c r="AY449" s="443">
        <v>0</v>
      </c>
      <c r="AZ449" s="504">
        <v>0</v>
      </c>
      <c r="BA449" s="504">
        <v>0</v>
      </c>
      <c r="BB449" s="444">
        <v>0</v>
      </c>
      <c r="BC449" s="517">
        <v>0</v>
      </c>
      <c r="BD449" s="540">
        <v>82887</v>
      </c>
      <c r="BE449" s="651">
        <v>117550</v>
      </c>
      <c r="BF449" s="651">
        <v>11804</v>
      </c>
      <c r="BG449" s="540">
        <v>1509</v>
      </c>
    </row>
    <row r="450" spans="1:59" ht="13.5" thickTop="1" x14ac:dyDescent="0.2">
      <c r="A450" s="609" t="s">
        <v>1375</v>
      </c>
      <c r="B450" t="s">
        <v>1308</v>
      </c>
      <c r="C450" t="s">
        <v>1376</v>
      </c>
      <c r="D450" s="439">
        <v>8309</v>
      </c>
      <c r="E450" s="440">
        <v>0</v>
      </c>
      <c r="F450" s="440">
        <v>0</v>
      </c>
      <c r="G450" s="440">
        <v>0</v>
      </c>
      <c r="H450" s="440">
        <v>0</v>
      </c>
      <c r="I450" s="440">
        <v>128940</v>
      </c>
      <c r="J450" s="440">
        <v>128940</v>
      </c>
      <c r="K450" s="440">
        <v>0</v>
      </c>
      <c r="L450" s="440">
        <v>0</v>
      </c>
      <c r="M450" s="482">
        <v>0</v>
      </c>
      <c r="N450" s="482">
        <v>2240</v>
      </c>
      <c r="O450" s="440">
        <v>0</v>
      </c>
      <c r="P450" s="440">
        <v>0</v>
      </c>
      <c r="Q450" s="440">
        <v>2240</v>
      </c>
      <c r="R450" s="440">
        <v>0</v>
      </c>
      <c r="S450" s="440">
        <v>2240</v>
      </c>
      <c r="T450" s="440">
        <v>0</v>
      </c>
      <c r="U450" s="440">
        <v>4605</v>
      </c>
      <c r="V450" s="440">
        <v>3684</v>
      </c>
      <c r="W450" s="440">
        <v>921</v>
      </c>
      <c r="X450" s="440">
        <v>0</v>
      </c>
      <c r="Y450" s="482">
        <v>0</v>
      </c>
      <c r="Z450" s="482">
        <v>80</v>
      </c>
      <c r="AA450" s="440">
        <v>0</v>
      </c>
      <c r="AB450" s="440">
        <v>0</v>
      </c>
      <c r="AC450" s="440">
        <v>1001</v>
      </c>
      <c r="AD450" s="440">
        <v>0</v>
      </c>
      <c r="AE450" s="440">
        <v>200</v>
      </c>
      <c r="AF450" s="440">
        <v>801</v>
      </c>
      <c r="AG450" s="440">
        <v>112530</v>
      </c>
      <c r="AH450" s="440">
        <v>75000</v>
      </c>
      <c r="AI450" s="440">
        <v>37530</v>
      </c>
      <c r="AJ450" s="482">
        <v>77150</v>
      </c>
      <c r="AK450" s="482">
        <v>0</v>
      </c>
      <c r="AL450" s="482">
        <v>0</v>
      </c>
      <c r="AM450" s="482">
        <v>47540</v>
      </c>
      <c r="AN450" s="440">
        <v>77150</v>
      </c>
      <c r="AO450" s="440">
        <v>47540</v>
      </c>
      <c r="AP450" s="440">
        <v>8083</v>
      </c>
      <c r="AQ450" s="440">
        <v>1900</v>
      </c>
      <c r="AR450" s="440">
        <v>6183</v>
      </c>
      <c r="AS450" s="482">
        <v>6793</v>
      </c>
      <c r="AT450" s="482">
        <v>0</v>
      </c>
      <c r="AU450" s="482">
        <v>0</v>
      </c>
      <c r="AV450" s="482">
        <v>1634</v>
      </c>
      <c r="AW450" s="440">
        <v>6033</v>
      </c>
      <c r="AX450" s="440">
        <v>218</v>
      </c>
      <c r="AY450" s="440">
        <v>0</v>
      </c>
      <c r="AZ450" s="503">
        <v>0</v>
      </c>
      <c r="BA450" s="503">
        <v>0</v>
      </c>
      <c r="BB450" s="441">
        <v>0</v>
      </c>
      <c r="BC450" s="200">
        <v>0</v>
      </c>
      <c r="BD450" s="539">
        <v>41110</v>
      </c>
      <c r="BE450" s="650">
        <v>69990</v>
      </c>
      <c r="BF450" s="650">
        <v>6872</v>
      </c>
      <c r="BG450" s="539">
        <v>1269</v>
      </c>
    </row>
    <row r="451" spans="1:59" ht="13.5" thickTop="1" x14ac:dyDescent="0.2">
      <c r="A451" s="609" t="s">
        <v>1377</v>
      </c>
      <c r="B451" t="s">
        <v>1308</v>
      </c>
      <c r="C451" t="s">
        <v>1378</v>
      </c>
      <c r="D451" s="442">
        <v>8310</v>
      </c>
      <c r="E451" s="443">
        <v>55322</v>
      </c>
      <c r="F451" s="443">
        <v>0</v>
      </c>
      <c r="G451" s="443">
        <v>55322</v>
      </c>
      <c r="H451" s="443">
        <v>0</v>
      </c>
      <c r="I451" s="443">
        <v>129710</v>
      </c>
      <c r="J451" s="443">
        <v>129710</v>
      </c>
      <c r="K451" s="443">
        <v>0</v>
      </c>
      <c r="L451" s="443">
        <v>0</v>
      </c>
      <c r="M451" s="483">
        <v>0</v>
      </c>
      <c r="N451" s="483">
        <v>0</v>
      </c>
      <c r="O451" s="443">
        <v>0</v>
      </c>
      <c r="P451" s="443">
        <v>0</v>
      </c>
      <c r="Q451" s="443">
        <v>0</v>
      </c>
      <c r="R451" s="443">
        <v>0</v>
      </c>
      <c r="S451" s="443">
        <v>0</v>
      </c>
      <c r="T451" s="443">
        <v>0</v>
      </c>
      <c r="U451" s="443">
        <v>4633</v>
      </c>
      <c r="V451" s="443">
        <v>3423</v>
      </c>
      <c r="W451" s="443">
        <v>1210</v>
      </c>
      <c r="X451" s="443">
        <v>0</v>
      </c>
      <c r="Y451" s="483">
        <v>0</v>
      </c>
      <c r="Z451" s="483">
        <v>0</v>
      </c>
      <c r="AA451" s="443">
        <v>0</v>
      </c>
      <c r="AB451" s="443">
        <v>0</v>
      </c>
      <c r="AC451" s="443">
        <v>1210</v>
      </c>
      <c r="AD451" s="443">
        <v>0</v>
      </c>
      <c r="AE451" s="443">
        <v>0</v>
      </c>
      <c r="AF451" s="443">
        <v>1210</v>
      </c>
      <c r="AG451" s="443">
        <v>128050</v>
      </c>
      <c r="AH451" s="443">
        <v>0</v>
      </c>
      <c r="AI451" s="443">
        <v>128050</v>
      </c>
      <c r="AJ451" s="483">
        <v>170790</v>
      </c>
      <c r="AK451" s="483">
        <v>0</v>
      </c>
      <c r="AL451" s="483">
        <v>0</v>
      </c>
      <c r="AM451" s="483">
        <v>37750</v>
      </c>
      <c r="AN451" s="443">
        <v>170790</v>
      </c>
      <c r="AO451" s="443">
        <v>37750</v>
      </c>
      <c r="AP451" s="443">
        <v>9264</v>
      </c>
      <c r="AQ451" s="443">
        <v>0</v>
      </c>
      <c r="AR451" s="443">
        <v>9264</v>
      </c>
      <c r="AS451" s="483">
        <v>9843</v>
      </c>
      <c r="AT451" s="483">
        <v>0</v>
      </c>
      <c r="AU451" s="483">
        <v>0</v>
      </c>
      <c r="AV451" s="483">
        <v>1806</v>
      </c>
      <c r="AW451" s="443">
        <v>7983</v>
      </c>
      <c r="AX451" s="443">
        <v>0</v>
      </c>
      <c r="AY451" s="443">
        <v>0</v>
      </c>
      <c r="AZ451" s="504">
        <v>0</v>
      </c>
      <c r="BA451" s="504">
        <v>0</v>
      </c>
      <c r="BB451" s="444">
        <v>0</v>
      </c>
      <c r="BC451" s="517">
        <v>0</v>
      </c>
      <c r="BD451" s="540">
        <v>62941</v>
      </c>
      <c r="BE451" s="651">
        <v>70775</v>
      </c>
      <c r="BF451" s="651">
        <v>7117</v>
      </c>
      <c r="BG451" s="540">
        <v>1509</v>
      </c>
    </row>
    <row r="452" spans="1:59" ht="13.5" thickTop="1" x14ac:dyDescent="0.2">
      <c r="A452" s="609" t="s">
        <v>1379</v>
      </c>
      <c r="B452" t="s">
        <v>1308</v>
      </c>
      <c r="C452" t="s">
        <v>1380</v>
      </c>
      <c r="D452" s="439">
        <v>8341</v>
      </c>
      <c r="E452" s="440">
        <v>4919</v>
      </c>
      <c r="F452" s="440">
        <v>0</v>
      </c>
      <c r="G452" s="440">
        <v>4919</v>
      </c>
      <c r="H452" s="440">
        <v>0</v>
      </c>
      <c r="I452" s="440">
        <v>140392</v>
      </c>
      <c r="J452" s="440">
        <v>140392</v>
      </c>
      <c r="K452" s="440">
        <v>0</v>
      </c>
      <c r="L452" s="440">
        <v>41748</v>
      </c>
      <c r="M452" s="482">
        <v>0</v>
      </c>
      <c r="N452" s="482">
        <v>1330</v>
      </c>
      <c r="O452" s="440">
        <v>280</v>
      </c>
      <c r="P452" s="440">
        <v>0</v>
      </c>
      <c r="Q452" s="440">
        <v>43358</v>
      </c>
      <c r="R452" s="440">
        <v>41748</v>
      </c>
      <c r="S452" s="440">
        <v>1330</v>
      </c>
      <c r="T452" s="440">
        <v>280</v>
      </c>
      <c r="U452" s="440">
        <v>5014</v>
      </c>
      <c r="V452" s="440">
        <v>4658</v>
      </c>
      <c r="W452" s="440">
        <v>356</v>
      </c>
      <c r="X452" s="440">
        <v>1491</v>
      </c>
      <c r="Y452" s="482">
        <v>0</v>
      </c>
      <c r="Z452" s="482">
        <v>48</v>
      </c>
      <c r="AA452" s="440">
        <v>10</v>
      </c>
      <c r="AB452" s="440">
        <v>0</v>
      </c>
      <c r="AC452" s="440">
        <v>1732</v>
      </c>
      <c r="AD452" s="440">
        <v>0</v>
      </c>
      <c r="AE452" s="440">
        <v>1732</v>
      </c>
      <c r="AF452" s="440">
        <v>0</v>
      </c>
      <c r="AG452" s="440">
        <v>237080</v>
      </c>
      <c r="AH452" s="440">
        <v>104000</v>
      </c>
      <c r="AI452" s="440">
        <v>133080</v>
      </c>
      <c r="AJ452" s="482">
        <v>196610</v>
      </c>
      <c r="AK452" s="482">
        <v>0</v>
      </c>
      <c r="AL452" s="482">
        <v>0</v>
      </c>
      <c r="AM452" s="482">
        <v>79400</v>
      </c>
      <c r="AN452" s="440">
        <v>196610</v>
      </c>
      <c r="AO452" s="440">
        <v>79400</v>
      </c>
      <c r="AP452" s="440">
        <v>19486</v>
      </c>
      <c r="AQ452" s="440">
        <v>8500</v>
      </c>
      <c r="AR452" s="440">
        <v>10986</v>
      </c>
      <c r="AS452" s="482">
        <v>9102</v>
      </c>
      <c r="AT452" s="482">
        <v>0</v>
      </c>
      <c r="AU452" s="482">
        <v>0</v>
      </c>
      <c r="AV452" s="482">
        <v>2989</v>
      </c>
      <c r="AW452" s="440">
        <v>9102</v>
      </c>
      <c r="AX452" s="440">
        <v>1005</v>
      </c>
      <c r="AY452" s="440">
        <v>0</v>
      </c>
      <c r="AZ452" s="503">
        <v>0</v>
      </c>
      <c r="BA452" s="503">
        <v>0</v>
      </c>
      <c r="BB452" s="441">
        <v>0</v>
      </c>
      <c r="BC452" s="200">
        <v>0</v>
      </c>
      <c r="BD452" s="539">
        <v>43082</v>
      </c>
      <c r="BE452" s="650">
        <v>124190</v>
      </c>
      <c r="BF452" s="650">
        <v>13131</v>
      </c>
      <c r="BG452" s="539">
        <v>1749</v>
      </c>
    </row>
    <row r="453" spans="1:59" ht="13.5" thickTop="1" x14ac:dyDescent="0.2">
      <c r="A453" s="609" t="s">
        <v>1381</v>
      </c>
      <c r="B453" t="s">
        <v>1308</v>
      </c>
      <c r="C453" t="s">
        <v>1382</v>
      </c>
      <c r="D453" s="442">
        <v>8364</v>
      </c>
      <c r="E453" s="443">
        <v>0</v>
      </c>
      <c r="F453" s="443">
        <v>0</v>
      </c>
      <c r="G453" s="443">
        <v>0</v>
      </c>
      <c r="H453" s="443">
        <v>0</v>
      </c>
      <c r="I453" s="443">
        <v>150570</v>
      </c>
      <c r="J453" s="443">
        <v>150570</v>
      </c>
      <c r="K453" s="443">
        <v>0</v>
      </c>
      <c r="L453" s="443">
        <v>1400</v>
      </c>
      <c r="M453" s="483">
        <v>0</v>
      </c>
      <c r="N453" s="483">
        <v>0</v>
      </c>
      <c r="O453" s="443">
        <v>0</v>
      </c>
      <c r="P453" s="443">
        <v>0</v>
      </c>
      <c r="Q453" s="443">
        <v>1400</v>
      </c>
      <c r="R453" s="443">
        <v>1400</v>
      </c>
      <c r="S453" s="443">
        <v>0</v>
      </c>
      <c r="T453" s="443">
        <v>0</v>
      </c>
      <c r="U453" s="443">
        <v>5378</v>
      </c>
      <c r="V453" s="443">
        <v>3138</v>
      </c>
      <c r="W453" s="443">
        <v>2240</v>
      </c>
      <c r="X453" s="443">
        <v>50</v>
      </c>
      <c r="Y453" s="483">
        <v>0</v>
      </c>
      <c r="Z453" s="483">
        <v>0</v>
      </c>
      <c r="AA453" s="443">
        <v>0</v>
      </c>
      <c r="AB453" s="443">
        <v>0</v>
      </c>
      <c r="AC453" s="443">
        <v>2290</v>
      </c>
      <c r="AD453" s="443">
        <v>0</v>
      </c>
      <c r="AE453" s="443">
        <v>0</v>
      </c>
      <c r="AF453" s="443">
        <v>2290</v>
      </c>
      <c r="AG453" s="443">
        <v>110410</v>
      </c>
      <c r="AH453" s="443">
        <v>38900</v>
      </c>
      <c r="AI453" s="443">
        <v>71510</v>
      </c>
      <c r="AJ453" s="483">
        <v>108550</v>
      </c>
      <c r="AK453" s="483">
        <v>0</v>
      </c>
      <c r="AL453" s="483">
        <v>0</v>
      </c>
      <c r="AM453" s="483">
        <v>38160</v>
      </c>
      <c r="AN453" s="443">
        <v>108550</v>
      </c>
      <c r="AO453" s="443">
        <v>38160</v>
      </c>
      <c r="AP453" s="443">
        <v>7422</v>
      </c>
      <c r="AQ453" s="443">
        <v>770</v>
      </c>
      <c r="AR453" s="443">
        <v>6652</v>
      </c>
      <c r="AS453" s="483">
        <v>7549</v>
      </c>
      <c r="AT453" s="483">
        <v>0</v>
      </c>
      <c r="AU453" s="483">
        <v>0</v>
      </c>
      <c r="AV453" s="483">
        <v>1663</v>
      </c>
      <c r="AW453" s="443">
        <v>7549</v>
      </c>
      <c r="AX453" s="443">
        <v>1663</v>
      </c>
      <c r="AY453" s="443">
        <v>0</v>
      </c>
      <c r="AZ453" s="504">
        <v>0</v>
      </c>
      <c r="BA453" s="504">
        <v>0</v>
      </c>
      <c r="BB453" s="444">
        <v>0</v>
      </c>
      <c r="BC453" s="517">
        <v>0</v>
      </c>
      <c r="BD453" s="540">
        <v>68889</v>
      </c>
      <c r="BE453" s="651">
        <v>73740</v>
      </c>
      <c r="BF453" s="651">
        <v>7049</v>
      </c>
      <c r="BG453" s="540">
        <v>1269</v>
      </c>
    </row>
    <row r="454" spans="1:59" ht="13.5" thickTop="1" x14ac:dyDescent="0.2">
      <c r="A454" s="609" t="s">
        <v>1383</v>
      </c>
      <c r="B454" t="s">
        <v>1308</v>
      </c>
      <c r="C454" t="s">
        <v>1384</v>
      </c>
      <c r="D454" s="439">
        <v>8442</v>
      </c>
      <c r="E454" s="440">
        <v>0</v>
      </c>
      <c r="F454" s="440">
        <v>0</v>
      </c>
      <c r="G454" s="440">
        <v>0</v>
      </c>
      <c r="H454" s="440">
        <v>0</v>
      </c>
      <c r="I454" s="440">
        <v>74816</v>
      </c>
      <c r="J454" s="440">
        <v>74816</v>
      </c>
      <c r="K454" s="440">
        <v>0</v>
      </c>
      <c r="L454" s="440">
        <v>0</v>
      </c>
      <c r="M454" s="482">
        <v>0</v>
      </c>
      <c r="N454" s="482">
        <v>20174</v>
      </c>
      <c r="O454" s="440">
        <v>0</v>
      </c>
      <c r="P454" s="440">
        <v>0</v>
      </c>
      <c r="Q454" s="440">
        <v>20174</v>
      </c>
      <c r="R454" s="440">
        <v>0</v>
      </c>
      <c r="S454" s="440">
        <v>20174</v>
      </c>
      <c r="T454" s="440">
        <v>0</v>
      </c>
      <c r="U454" s="440">
        <v>2672</v>
      </c>
      <c r="V454" s="440">
        <v>2672</v>
      </c>
      <c r="W454" s="440">
        <v>0</v>
      </c>
      <c r="X454" s="440">
        <v>0</v>
      </c>
      <c r="Y454" s="482">
        <v>0</v>
      </c>
      <c r="Z454" s="482">
        <v>721</v>
      </c>
      <c r="AA454" s="440">
        <v>0</v>
      </c>
      <c r="AB454" s="440">
        <v>0</v>
      </c>
      <c r="AC454" s="440">
        <v>721</v>
      </c>
      <c r="AD454" s="440">
        <v>0</v>
      </c>
      <c r="AE454" s="440">
        <v>0</v>
      </c>
      <c r="AF454" s="440">
        <v>721</v>
      </c>
      <c r="AG454" s="440">
        <v>103210</v>
      </c>
      <c r="AH454" s="440">
        <v>52470</v>
      </c>
      <c r="AI454" s="440">
        <v>50740</v>
      </c>
      <c r="AJ454" s="482">
        <v>70010</v>
      </c>
      <c r="AK454" s="482">
        <v>0</v>
      </c>
      <c r="AL454" s="482">
        <v>0</v>
      </c>
      <c r="AM454" s="482">
        <v>25640</v>
      </c>
      <c r="AN454" s="440">
        <v>70010</v>
      </c>
      <c r="AO454" s="440">
        <v>25610</v>
      </c>
      <c r="AP454" s="440">
        <v>7679</v>
      </c>
      <c r="AQ454" s="440">
        <v>7679</v>
      </c>
      <c r="AR454" s="440">
        <v>0</v>
      </c>
      <c r="AS454" s="482">
        <v>0</v>
      </c>
      <c r="AT454" s="482">
        <v>0</v>
      </c>
      <c r="AU454" s="482">
        <v>0</v>
      </c>
      <c r="AV454" s="482">
        <v>217</v>
      </c>
      <c r="AW454" s="440">
        <v>0</v>
      </c>
      <c r="AX454" s="440">
        <v>217</v>
      </c>
      <c r="AY454" s="440">
        <v>0</v>
      </c>
      <c r="AZ454" s="503">
        <v>0</v>
      </c>
      <c r="BA454" s="503">
        <v>0</v>
      </c>
      <c r="BB454" s="441">
        <v>0</v>
      </c>
      <c r="BC454" s="200">
        <v>0</v>
      </c>
      <c r="BD454" s="539">
        <v>37870</v>
      </c>
      <c r="BE454" s="650">
        <v>55695</v>
      </c>
      <c r="BF454" s="650">
        <v>5658</v>
      </c>
      <c r="BG454" s="539">
        <v>1269</v>
      </c>
    </row>
    <row r="455" spans="1:59" ht="13.5" thickTop="1" x14ac:dyDescent="0.2">
      <c r="A455" s="609" t="s">
        <v>1385</v>
      </c>
      <c r="B455" t="s">
        <v>1308</v>
      </c>
      <c r="C455" t="s">
        <v>1386</v>
      </c>
      <c r="D455" s="442">
        <v>8443</v>
      </c>
      <c r="E455" s="443">
        <v>0</v>
      </c>
      <c r="F455" s="443">
        <v>0</v>
      </c>
      <c r="G455" s="443">
        <v>0</v>
      </c>
      <c r="H455" s="443">
        <v>0</v>
      </c>
      <c r="I455" s="443">
        <v>268030</v>
      </c>
      <c r="J455" s="443">
        <v>268030</v>
      </c>
      <c r="K455" s="443">
        <v>0</v>
      </c>
      <c r="L455" s="443">
        <v>6790</v>
      </c>
      <c r="M455" s="483">
        <v>0</v>
      </c>
      <c r="N455" s="483">
        <v>0</v>
      </c>
      <c r="O455" s="443">
        <v>0</v>
      </c>
      <c r="P455" s="443">
        <v>0</v>
      </c>
      <c r="Q455" s="443">
        <v>6790</v>
      </c>
      <c r="R455" s="443">
        <v>6790</v>
      </c>
      <c r="S455" s="443">
        <v>0</v>
      </c>
      <c r="T455" s="443">
        <v>0</v>
      </c>
      <c r="U455" s="443">
        <v>9573</v>
      </c>
      <c r="V455" s="443">
        <v>9573</v>
      </c>
      <c r="W455" s="443">
        <v>0</v>
      </c>
      <c r="X455" s="443">
        <v>242</v>
      </c>
      <c r="Y455" s="483">
        <v>0</v>
      </c>
      <c r="Z455" s="483">
        <v>0</v>
      </c>
      <c r="AA455" s="443">
        <v>0</v>
      </c>
      <c r="AB455" s="443">
        <v>0</v>
      </c>
      <c r="AC455" s="443">
        <v>242</v>
      </c>
      <c r="AD455" s="443">
        <v>242</v>
      </c>
      <c r="AE455" s="443">
        <v>0</v>
      </c>
      <c r="AF455" s="443">
        <v>0</v>
      </c>
      <c r="AG455" s="443">
        <v>331070</v>
      </c>
      <c r="AH455" s="443">
        <v>160000</v>
      </c>
      <c r="AI455" s="443">
        <v>171070</v>
      </c>
      <c r="AJ455" s="483">
        <v>269790</v>
      </c>
      <c r="AK455" s="483">
        <v>0</v>
      </c>
      <c r="AL455" s="483">
        <v>0</v>
      </c>
      <c r="AM455" s="483">
        <v>84490</v>
      </c>
      <c r="AN455" s="443">
        <v>269790</v>
      </c>
      <c r="AO455" s="443">
        <v>84490</v>
      </c>
      <c r="AP455" s="443">
        <v>25251</v>
      </c>
      <c r="AQ455" s="443">
        <v>10189</v>
      </c>
      <c r="AR455" s="443">
        <v>15062</v>
      </c>
      <c r="AS455" s="483">
        <v>14603</v>
      </c>
      <c r="AT455" s="483">
        <v>0</v>
      </c>
      <c r="AU455" s="483">
        <v>0</v>
      </c>
      <c r="AV455" s="483">
        <v>3802</v>
      </c>
      <c r="AW455" s="443">
        <v>14603</v>
      </c>
      <c r="AX455" s="443">
        <v>0</v>
      </c>
      <c r="AY455" s="443">
        <v>0</v>
      </c>
      <c r="AZ455" s="504">
        <v>0</v>
      </c>
      <c r="BA455" s="504">
        <v>0</v>
      </c>
      <c r="BB455" s="444">
        <v>0</v>
      </c>
      <c r="BC455" s="517">
        <v>0</v>
      </c>
      <c r="BD455" s="540">
        <v>86674</v>
      </c>
      <c r="BE455" s="651">
        <v>165440</v>
      </c>
      <c r="BF455" s="651">
        <v>17389</v>
      </c>
      <c r="BG455" s="540">
        <v>2229</v>
      </c>
    </row>
    <row r="456" spans="1:59" ht="13.5" thickTop="1" x14ac:dyDescent="0.2">
      <c r="A456" s="609" t="s">
        <v>1387</v>
      </c>
      <c r="B456" t="s">
        <v>1308</v>
      </c>
      <c r="C456" t="s">
        <v>1388</v>
      </c>
      <c r="D456" s="439">
        <v>8447</v>
      </c>
      <c r="E456" s="440">
        <v>31862</v>
      </c>
      <c r="F456" s="440">
        <v>0</v>
      </c>
      <c r="G456" s="440">
        <v>0</v>
      </c>
      <c r="H456" s="440">
        <v>30000</v>
      </c>
      <c r="I456" s="440">
        <v>58380</v>
      </c>
      <c r="J456" s="440">
        <v>58380</v>
      </c>
      <c r="K456" s="440">
        <v>0</v>
      </c>
      <c r="L456" s="440">
        <v>0</v>
      </c>
      <c r="M456" s="482">
        <v>0</v>
      </c>
      <c r="N456" s="482">
        <v>0</v>
      </c>
      <c r="O456" s="440">
        <v>0</v>
      </c>
      <c r="P456" s="440">
        <v>0</v>
      </c>
      <c r="Q456" s="440">
        <v>0</v>
      </c>
      <c r="R456" s="440">
        <v>0</v>
      </c>
      <c r="S456" s="440">
        <v>0</v>
      </c>
      <c r="T456" s="440">
        <v>0</v>
      </c>
      <c r="U456" s="440">
        <v>2085</v>
      </c>
      <c r="V456" s="440">
        <v>2085</v>
      </c>
      <c r="W456" s="440">
        <v>0</v>
      </c>
      <c r="X456" s="440">
        <v>0</v>
      </c>
      <c r="Y456" s="482">
        <v>0</v>
      </c>
      <c r="Z456" s="482">
        <v>0</v>
      </c>
      <c r="AA456" s="440">
        <v>0</v>
      </c>
      <c r="AB456" s="440">
        <v>0</v>
      </c>
      <c r="AC456" s="440">
        <v>0</v>
      </c>
      <c r="AD456" s="440">
        <v>0</v>
      </c>
      <c r="AE456" s="440">
        <v>0</v>
      </c>
      <c r="AF456" s="440">
        <v>0</v>
      </c>
      <c r="AG456" s="440">
        <v>58980</v>
      </c>
      <c r="AH456" s="440">
        <v>58980</v>
      </c>
      <c r="AI456" s="440">
        <v>0</v>
      </c>
      <c r="AJ456" s="482">
        <v>18400</v>
      </c>
      <c r="AK456" s="482">
        <v>0</v>
      </c>
      <c r="AL456" s="482">
        <v>0</v>
      </c>
      <c r="AM456" s="482">
        <v>9770</v>
      </c>
      <c r="AN456" s="440">
        <v>18400</v>
      </c>
      <c r="AO456" s="440">
        <v>9770</v>
      </c>
      <c r="AP456" s="440">
        <v>4098</v>
      </c>
      <c r="AQ456" s="440">
        <v>4098</v>
      </c>
      <c r="AR456" s="440">
        <v>0</v>
      </c>
      <c r="AS456" s="482">
        <v>224</v>
      </c>
      <c r="AT456" s="482">
        <v>0</v>
      </c>
      <c r="AU456" s="482">
        <v>0</v>
      </c>
      <c r="AV456" s="482">
        <v>0</v>
      </c>
      <c r="AW456" s="440">
        <v>224</v>
      </c>
      <c r="AX456" s="440">
        <v>0</v>
      </c>
      <c r="AY456" s="440">
        <v>0</v>
      </c>
      <c r="AZ456" s="503">
        <v>0</v>
      </c>
      <c r="BA456" s="503">
        <v>0</v>
      </c>
      <c r="BB456" s="441">
        <v>0</v>
      </c>
      <c r="BC456" s="200">
        <v>0</v>
      </c>
      <c r="BD456" s="539">
        <v>36808</v>
      </c>
      <c r="BE456" s="650">
        <v>31720</v>
      </c>
      <c r="BF456" s="650">
        <v>3164</v>
      </c>
      <c r="BG456" s="539">
        <v>1029</v>
      </c>
    </row>
    <row r="457" spans="1:59" ht="13.5" thickTop="1" x14ac:dyDescent="0.2">
      <c r="A457" s="609" t="s">
        <v>1389</v>
      </c>
      <c r="B457" t="s">
        <v>1308</v>
      </c>
      <c r="C457" t="s">
        <v>1390</v>
      </c>
      <c r="D457" s="442">
        <v>8521</v>
      </c>
      <c r="E457" s="443">
        <v>0</v>
      </c>
      <c r="F457" s="443">
        <v>0</v>
      </c>
      <c r="G457" s="443">
        <v>0</v>
      </c>
      <c r="H457" s="443">
        <v>0</v>
      </c>
      <c r="I457" s="443">
        <v>98140</v>
      </c>
      <c r="J457" s="443">
        <v>98140</v>
      </c>
      <c r="K457" s="443">
        <v>0</v>
      </c>
      <c r="L457" s="443">
        <v>5250</v>
      </c>
      <c r="M457" s="483">
        <v>0</v>
      </c>
      <c r="N457" s="483">
        <v>0</v>
      </c>
      <c r="O457" s="443">
        <v>0</v>
      </c>
      <c r="P457" s="443">
        <v>0</v>
      </c>
      <c r="Q457" s="443">
        <v>5250</v>
      </c>
      <c r="R457" s="443">
        <v>5250</v>
      </c>
      <c r="S457" s="443">
        <v>0</v>
      </c>
      <c r="T457" s="443">
        <v>0</v>
      </c>
      <c r="U457" s="443">
        <v>3505</v>
      </c>
      <c r="V457" s="443">
        <v>1487</v>
      </c>
      <c r="W457" s="443">
        <v>2018</v>
      </c>
      <c r="X457" s="443">
        <v>188</v>
      </c>
      <c r="Y457" s="483">
        <v>0</v>
      </c>
      <c r="Z457" s="483">
        <v>0</v>
      </c>
      <c r="AA457" s="443">
        <v>0</v>
      </c>
      <c r="AB457" s="443">
        <v>0</v>
      </c>
      <c r="AC457" s="443">
        <v>1212</v>
      </c>
      <c r="AD457" s="443">
        <v>1212</v>
      </c>
      <c r="AE457" s="443">
        <v>0</v>
      </c>
      <c r="AF457" s="443">
        <v>0</v>
      </c>
      <c r="AG457" s="443">
        <v>145640</v>
      </c>
      <c r="AH457" s="443">
        <v>80000</v>
      </c>
      <c r="AI457" s="443">
        <v>65640</v>
      </c>
      <c r="AJ457" s="483">
        <v>112530</v>
      </c>
      <c r="AK457" s="483">
        <v>0</v>
      </c>
      <c r="AL457" s="483">
        <v>0</v>
      </c>
      <c r="AM457" s="483">
        <v>0</v>
      </c>
      <c r="AN457" s="443">
        <v>112530</v>
      </c>
      <c r="AO457" s="443">
        <v>0</v>
      </c>
      <c r="AP457" s="443">
        <v>10586</v>
      </c>
      <c r="AQ457" s="443">
        <v>2500</v>
      </c>
      <c r="AR457" s="443">
        <v>8086</v>
      </c>
      <c r="AS457" s="483">
        <v>8607</v>
      </c>
      <c r="AT457" s="483">
        <v>0</v>
      </c>
      <c r="AU457" s="483">
        <v>0</v>
      </c>
      <c r="AV457" s="483">
        <v>0</v>
      </c>
      <c r="AW457" s="443">
        <v>8607</v>
      </c>
      <c r="AX457" s="443">
        <v>0</v>
      </c>
      <c r="AY457" s="443">
        <v>0</v>
      </c>
      <c r="AZ457" s="504">
        <v>0</v>
      </c>
      <c r="BA457" s="504">
        <v>0</v>
      </c>
      <c r="BB457" s="444">
        <v>0</v>
      </c>
      <c r="BC457" s="517">
        <v>0</v>
      </c>
      <c r="BD457" s="540">
        <v>56496</v>
      </c>
      <c r="BE457" s="651">
        <v>66075</v>
      </c>
      <c r="BF457" s="651">
        <v>6900</v>
      </c>
      <c r="BG457" s="540">
        <v>1269</v>
      </c>
    </row>
    <row r="458" spans="1:59" ht="13.5" thickTop="1" x14ac:dyDescent="0.2">
      <c r="A458" s="609" t="s">
        <v>1391</v>
      </c>
      <c r="B458" t="s">
        <v>1308</v>
      </c>
      <c r="C458" t="s">
        <v>1392</v>
      </c>
      <c r="D458" s="439">
        <v>8542</v>
      </c>
      <c r="E458" s="440">
        <v>0</v>
      </c>
      <c r="F458" s="440">
        <v>0</v>
      </c>
      <c r="G458" s="440">
        <v>0</v>
      </c>
      <c r="H458" s="440">
        <v>0</v>
      </c>
      <c r="I458" s="440">
        <v>34720</v>
      </c>
      <c r="J458" s="440">
        <v>34720</v>
      </c>
      <c r="K458" s="440">
        <v>0</v>
      </c>
      <c r="L458" s="440">
        <v>0</v>
      </c>
      <c r="M458" s="482">
        <v>0</v>
      </c>
      <c r="N458" s="482">
        <v>13160</v>
      </c>
      <c r="O458" s="440">
        <v>0</v>
      </c>
      <c r="P458" s="440">
        <v>0</v>
      </c>
      <c r="Q458" s="440">
        <v>13160</v>
      </c>
      <c r="R458" s="440">
        <v>0</v>
      </c>
      <c r="S458" s="440">
        <v>13160</v>
      </c>
      <c r="T458" s="440">
        <v>0</v>
      </c>
      <c r="U458" s="440">
        <v>1240</v>
      </c>
      <c r="V458" s="440">
        <v>1240</v>
      </c>
      <c r="W458" s="440">
        <v>0</v>
      </c>
      <c r="X458" s="440">
        <v>0</v>
      </c>
      <c r="Y458" s="482">
        <v>0</v>
      </c>
      <c r="Z458" s="482">
        <v>470</v>
      </c>
      <c r="AA458" s="440">
        <v>0</v>
      </c>
      <c r="AB458" s="440">
        <v>0</v>
      </c>
      <c r="AC458" s="440">
        <v>18</v>
      </c>
      <c r="AD458" s="440">
        <v>0</v>
      </c>
      <c r="AE458" s="440">
        <v>18</v>
      </c>
      <c r="AF458" s="440">
        <v>0</v>
      </c>
      <c r="AG458" s="440">
        <v>61560</v>
      </c>
      <c r="AH458" s="440">
        <v>27000</v>
      </c>
      <c r="AI458" s="440">
        <v>34560</v>
      </c>
      <c r="AJ458" s="482">
        <v>42230</v>
      </c>
      <c r="AK458" s="482">
        <v>0</v>
      </c>
      <c r="AL458" s="482">
        <v>0</v>
      </c>
      <c r="AM458" s="482">
        <v>20470</v>
      </c>
      <c r="AN458" s="440">
        <v>42230</v>
      </c>
      <c r="AO458" s="440">
        <v>20470</v>
      </c>
      <c r="AP458" s="440">
        <v>4315</v>
      </c>
      <c r="AQ458" s="440">
        <v>787</v>
      </c>
      <c r="AR458" s="440">
        <v>3528</v>
      </c>
      <c r="AS458" s="482">
        <v>3410</v>
      </c>
      <c r="AT458" s="482">
        <v>0</v>
      </c>
      <c r="AU458" s="482">
        <v>0</v>
      </c>
      <c r="AV458" s="482">
        <v>787</v>
      </c>
      <c r="AW458" s="440">
        <v>3410</v>
      </c>
      <c r="AX458" s="440">
        <v>786</v>
      </c>
      <c r="AY458" s="440">
        <v>0</v>
      </c>
      <c r="AZ458" s="503">
        <v>0</v>
      </c>
      <c r="BA458" s="503">
        <v>0</v>
      </c>
      <c r="BB458" s="441">
        <v>0</v>
      </c>
      <c r="BC458" s="200">
        <v>0</v>
      </c>
      <c r="BD458" s="539">
        <v>20338</v>
      </c>
      <c r="BE458" s="650">
        <v>28670</v>
      </c>
      <c r="BF458" s="650">
        <v>2931</v>
      </c>
      <c r="BG458" s="539">
        <v>1029</v>
      </c>
    </row>
    <row r="459" spans="1:59" ht="13.5" thickTop="1" x14ac:dyDescent="0.2">
      <c r="A459" s="609" t="s">
        <v>1393</v>
      </c>
      <c r="B459" t="s">
        <v>1308</v>
      </c>
      <c r="C459" t="s">
        <v>1394</v>
      </c>
      <c r="D459" s="442">
        <v>8546</v>
      </c>
      <c r="E459" s="443">
        <v>0</v>
      </c>
      <c r="F459" s="443">
        <v>0</v>
      </c>
      <c r="G459" s="443">
        <v>0</v>
      </c>
      <c r="H459" s="443">
        <v>0</v>
      </c>
      <c r="I459" s="443">
        <v>121310</v>
      </c>
      <c r="J459" s="443">
        <v>121310</v>
      </c>
      <c r="K459" s="443">
        <v>0</v>
      </c>
      <c r="L459" s="443">
        <v>2520</v>
      </c>
      <c r="M459" s="483">
        <v>0</v>
      </c>
      <c r="N459" s="483">
        <v>0</v>
      </c>
      <c r="O459" s="443">
        <v>0</v>
      </c>
      <c r="P459" s="443">
        <v>0</v>
      </c>
      <c r="Q459" s="443">
        <v>2520</v>
      </c>
      <c r="R459" s="443">
        <v>2520</v>
      </c>
      <c r="S459" s="443">
        <v>0</v>
      </c>
      <c r="T459" s="443">
        <v>0</v>
      </c>
      <c r="U459" s="443">
        <v>4333</v>
      </c>
      <c r="V459" s="443">
        <v>4333</v>
      </c>
      <c r="W459" s="443">
        <v>0</v>
      </c>
      <c r="X459" s="443">
        <v>90</v>
      </c>
      <c r="Y459" s="483">
        <v>0</v>
      </c>
      <c r="Z459" s="483">
        <v>0</v>
      </c>
      <c r="AA459" s="443">
        <v>0</v>
      </c>
      <c r="AB459" s="443">
        <v>0</v>
      </c>
      <c r="AC459" s="443">
        <v>90</v>
      </c>
      <c r="AD459" s="443">
        <v>90</v>
      </c>
      <c r="AE459" s="443">
        <v>0</v>
      </c>
      <c r="AF459" s="443">
        <v>0</v>
      </c>
      <c r="AG459" s="443">
        <v>169880</v>
      </c>
      <c r="AH459" s="443">
        <v>69200</v>
      </c>
      <c r="AI459" s="443">
        <v>100680</v>
      </c>
      <c r="AJ459" s="483">
        <v>153240</v>
      </c>
      <c r="AK459" s="483">
        <v>0</v>
      </c>
      <c r="AL459" s="483">
        <v>0</v>
      </c>
      <c r="AM459" s="483">
        <v>88630</v>
      </c>
      <c r="AN459" s="443">
        <v>153240</v>
      </c>
      <c r="AO459" s="443">
        <v>88630</v>
      </c>
      <c r="AP459" s="443">
        <v>12729</v>
      </c>
      <c r="AQ459" s="443">
        <v>2800</v>
      </c>
      <c r="AR459" s="443">
        <v>9929</v>
      </c>
      <c r="AS459" s="483">
        <v>10025</v>
      </c>
      <c r="AT459" s="483">
        <v>0</v>
      </c>
      <c r="AU459" s="483">
        <v>0</v>
      </c>
      <c r="AV459" s="483">
        <v>3863</v>
      </c>
      <c r="AW459" s="443">
        <v>10025</v>
      </c>
      <c r="AX459" s="443">
        <v>3435</v>
      </c>
      <c r="AY459" s="443">
        <v>0</v>
      </c>
      <c r="AZ459" s="504">
        <v>0</v>
      </c>
      <c r="BA459" s="504">
        <v>0</v>
      </c>
      <c r="BB459" s="444">
        <v>0</v>
      </c>
      <c r="BC459" s="517">
        <v>0</v>
      </c>
      <c r="BD459" s="540">
        <v>63621</v>
      </c>
      <c r="BE459" s="651">
        <v>82545</v>
      </c>
      <c r="BF459" s="651">
        <v>8564</v>
      </c>
      <c r="BG459" s="540">
        <v>1509</v>
      </c>
    </row>
    <row r="460" spans="1:59" ht="13.5" thickTop="1" x14ac:dyDescent="0.2">
      <c r="A460" s="609" t="s">
        <v>1395</v>
      </c>
      <c r="B460" t="s">
        <v>1308</v>
      </c>
      <c r="C460" t="s">
        <v>1396</v>
      </c>
      <c r="D460" s="439">
        <v>8564</v>
      </c>
      <c r="E460" s="440">
        <v>43300</v>
      </c>
      <c r="F460" s="440">
        <v>0</v>
      </c>
      <c r="G460" s="440">
        <v>0</v>
      </c>
      <c r="H460" s="440">
        <v>43300</v>
      </c>
      <c r="I460" s="440">
        <v>101290</v>
      </c>
      <c r="J460" s="440">
        <v>101290</v>
      </c>
      <c r="K460" s="440">
        <v>0</v>
      </c>
      <c r="L460" s="440">
        <v>9030</v>
      </c>
      <c r="M460" s="482">
        <v>0</v>
      </c>
      <c r="N460" s="482">
        <v>0</v>
      </c>
      <c r="O460" s="440">
        <v>0</v>
      </c>
      <c r="P460" s="440">
        <v>0</v>
      </c>
      <c r="Q460" s="440">
        <v>9030</v>
      </c>
      <c r="R460" s="440">
        <v>9030</v>
      </c>
      <c r="S460" s="440">
        <v>0</v>
      </c>
      <c r="T460" s="440">
        <v>0</v>
      </c>
      <c r="U460" s="440">
        <v>3618</v>
      </c>
      <c r="V460" s="440">
        <v>3168</v>
      </c>
      <c r="W460" s="440">
        <v>450</v>
      </c>
      <c r="X460" s="440">
        <v>322</v>
      </c>
      <c r="Y460" s="482">
        <v>0</v>
      </c>
      <c r="Z460" s="482">
        <v>0</v>
      </c>
      <c r="AA460" s="440">
        <v>0</v>
      </c>
      <c r="AB460" s="440">
        <v>0</v>
      </c>
      <c r="AC460" s="440">
        <v>772</v>
      </c>
      <c r="AD460" s="440">
        <v>772</v>
      </c>
      <c r="AE460" s="440">
        <v>0</v>
      </c>
      <c r="AF460" s="440">
        <v>0</v>
      </c>
      <c r="AG460" s="440">
        <v>106000</v>
      </c>
      <c r="AH460" s="440">
        <v>54000</v>
      </c>
      <c r="AI460" s="440">
        <v>52000</v>
      </c>
      <c r="AJ460" s="482">
        <v>94400</v>
      </c>
      <c r="AK460" s="482">
        <v>0</v>
      </c>
      <c r="AL460" s="482">
        <v>0</v>
      </c>
      <c r="AM460" s="482">
        <v>61490</v>
      </c>
      <c r="AN460" s="440">
        <v>94400</v>
      </c>
      <c r="AO460" s="440">
        <v>61490</v>
      </c>
      <c r="AP460" s="440">
        <v>7656</v>
      </c>
      <c r="AQ460" s="440">
        <v>2898</v>
      </c>
      <c r="AR460" s="440">
        <v>4758</v>
      </c>
      <c r="AS460" s="482">
        <v>5776</v>
      </c>
      <c r="AT460" s="482">
        <v>0</v>
      </c>
      <c r="AU460" s="482">
        <v>0</v>
      </c>
      <c r="AV460" s="482">
        <v>1682</v>
      </c>
      <c r="AW460" s="440">
        <v>3957</v>
      </c>
      <c r="AX460" s="440">
        <v>1522</v>
      </c>
      <c r="AY460" s="440">
        <v>0</v>
      </c>
      <c r="AZ460" s="503">
        <v>0</v>
      </c>
      <c r="BA460" s="503">
        <v>0</v>
      </c>
      <c r="BB460" s="441">
        <v>0</v>
      </c>
      <c r="BC460" s="200">
        <v>0</v>
      </c>
      <c r="BD460" s="539">
        <v>48907</v>
      </c>
      <c r="BE460" s="650">
        <v>60415</v>
      </c>
      <c r="BF460" s="650">
        <v>6032</v>
      </c>
      <c r="BG460" s="539">
        <v>1269</v>
      </c>
    </row>
    <row r="461" spans="1:59" ht="13.5" thickTop="1" x14ac:dyDescent="0.2">
      <c r="A461" s="609" t="s">
        <v>1397</v>
      </c>
      <c r="B461" t="s">
        <v>1398</v>
      </c>
      <c r="C461">
        <v>0</v>
      </c>
      <c r="D461" s="442">
        <v>9000</v>
      </c>
      <c r="E461" s="443">
        <v>1682501</v>
      </c>
      <c r="F461" s="443">
        <v>0</v>
      </c>
      <c r="G461" s="443">
        <v>0</v>
      </c>
      <c r="H461" s="443">
        <v>1682501</v>
      </c>
      <c r="I461" s="443">
        <v>0</v>
      </c>
      <c r="J461" s="443">
        <v>0</v>
      </c>
      <c r="K461" s="443">
        <v>0</v>
      </c>
      <c r="L461" s="443">
        <v>0</v>
      </c>
      <c r="M461" s="483">
        <v>0</v>
      </c>
      <c r="N461" s="483">
        <v>0</v>
      </c>
      <c r="O461" s="443">
        <v>0</v>
      </c>
      <c r="P461" s="443">
        <v>0</v>
      </c>
      <c r="Q461" s="443">
        <v>0</v>
      </c>
      <c r="R461" s="443">
        <v>0</v>
      </c>
      <c r="S461" s="443">
        <v>0</v>
      </c>
      <c r="T461" s="443">
        <v>0</v>
      </c>
      <c r="U461" s="443">
        <v>0</v>
      </c>
      <c r="V461" s="443">
        <v>0</v>
      </c>
      <c r="W461" s="443">
        <v>0</v>
      </c>
      <c r="X461" s="443">
        <v>0</v>
      </c>
      <c r="Y461" s="483">
        <v>0</v>
      </c>
      <c r="Z461" s="483">
        <v>0</v>
      </c>
      <c r="AA461" s="443">
        <v>0</v>
      </c>
      <c r="AB461" s="443">
        <v>0</v>
      </c>
      <c r="AC461" s="443">
        <v>0</v>
      </c>
      <c r="AD461" s="443">
        <v>0</v>
      </c>
      <c r="AE461" s="443">
        <v>0</v>
      </c>
      <c r="AF461" s="443">
        <v>0</v>
      </c>
      <c r="AG461" s="443">
        <v>0</v>
      </c>
      <c r="AH461" s="443">
        <v>0</v>
      </c>
      <c r="AI461" s="443">
        <v>0</v>
      </c>
      <c r="AJ461" s="483">
        <v>0</v>
      </c>
      <c r="AK461" s="483">
        <v>0</v>
      </c>
      <c r="AL461" s="483">
        <v>0</v>
      </c>
      <c r="AM461" s="483">
        <v>0</v>
      </c>
      <c r="AN461" s="443">
        <v>0</v>
      </c>
      <c r="AO461" s="443">
        <v>0</v>
      </c>
      <c r="AP461" s="443">
        <v>0</v>
      </c>
      <c r="AQ461" s="443">
        <v>0</v>
      </c>
      <c r="AR461" s="443">
        <v>0</v>
      </c>
      <c r="AS461" s="483">
        <v>0</v>
      </c>
      <c r="AT461" s="483">
        <v>0</v>
      </c>
      <c r="AU461" s="483">
        <v>0</v>
      </c>
      <c r="AV461" s="483">
        <v>0</v>
      </c>
      <c r="AW461" s="443">
        <v>0</v>
      </c>
      <c r="AX461" s="443">
        <v>0</v>
      </c>
      <c r="AY461" s="443">
        <v>0</v>
      </c>
      <c r="AZ461" s="504">
        <v>0</v>
      </c>
      <c r="BA461" s="504">
        <v>0</v>
      </c>
      <c r="BB461" s="444">
        <v>0</v>
      </c>
      <c r="BC461" s="517">
        <v>0</v>
      </c>
      <c r="BD461" s="540">
        <v>5037998</v>
      </c>
      <c r="BE461" s="540">
        <v>0</v>
      </c>
      <c r="BF461" s="540">
        <v>0</v>
      </c>
      <c r="BG461" s="540">
        <v>0</v>
      </c>
    </row>
    <row r="462" spans="1:59" ht="13.5" thickTop="1" x14ac:dyDescent="0.2">
      <c r="A462" s="609" t="s">
        <v>1399</v>
      </c>
      <c r="B462" t="s">
        <v>1398</v>
      </c>
      <c r="C462" t="s">
        <v>1400</v>
      </c>
      <c r="D462" s="439">
        <v>9201</v>
      </c>
      <c r="E462" s="440">
        <v>572413</v>
      </c>
      <c r="F462" s="440">
        <v>0</v>
      </c>
      <c r="G462" s="440">
        <v>572413</v>
      </c>
      <c r="H462" s="440">
        <v>0</v>
      </c>
      <c r="I462" s="440">
        <v>3310860</v>
      </c>
      <c r="J462" s="440">
        <v>3310860</v>
      </c>
      <c r="K462" s="440">
        <v>0</v>
      </c>
      <c r="L462" s="440">
        <v>0</v>
      </c>
      <c r="M462" s="482">
        <v>0</v>
      </c>
      <c r="N462" s="482">
        <v>220010</v>
      </c>
      <c r="O462" s="440">
        <v>0</v>
      </c>
      <c r="P462" s="440">
        <v>0</v>
      </c>
      <c r="Q462" s="440">
        <v>220010</v>
      </c>
      <c r="R462" s="440">
        <v>0</v>
      </c>
      <c r="S462" s="440">
        <v>220010</v>
      </c>
      <c r="T462" s="440">
        <v>0</v>
      </c>
      <c r="U462" s="440">
        <v>118245</v>
      </c>
      <c r="V462" s="440">
        <v>94000</v>
      </c>
      <c r="W462" s="440">
        <v>24245</v>
      </c>
      <c r="X462" s="440">
        <v>0</v>
      </c>
      <c r="Y462" s="482">
        <v>0</v>
      </c>
      <c r="Z462" s="482">
        <v>7858</v>
      </c>
      <c r="AA462" s="440">
        <v>0</v>
      </c>
      <c r="AB462" s="440">
        <v>0</v>
      </c>
      <c r="AC462" s="440">
        <v>32100</v>
      </c>
      <c r="AD462" s="440">
        <v>0</v>
      </c>
      <c r="AE462" s="440">
        <v>0</v>
      </c>
      <c r="AF462" s="440">
        <v>32100</v>
      </c>
      <c r="AG462" s="440">
        <v>3161930</v>
      </c>
      <c r="AH462" s="440">
        <v>845000</v>
      </c>
      <c r="AI462" s="440">
        <v>2316930</v>
      </c>
      <c r="AJ462" s="482">
        <v>2990270</v>
      </c>
      <c r="AK462" s="482">
        <v>0</v>
      </c>
      <c r="AL462" s="482">
        <v>0</v>
      </c>
      <c r="AM462" s="482">
        <v>742070</v>
      </c>
      <c r="AN462" s="440">
        <v>2990270</v>
      </c>
      <c r="AO462" s="440">
        <v>742070</v>
      </c>
      <c r="AP462" s="440">
        <v>263548</v>
      </c>
      <c r="AQ462" s="440">
        <v>51000</v>
      </c>
      <c r="AR462" s="440">
        <v>212548</v>
      </c>
      <c r="AS462" s="482">
        <v>180222</v>
      </c>
      <c r="AT462" s="482">
        <v>0</v>
      </c>
      <c r="AU462" s="482">
        <v>0</v>
      </c>
      <c r="AV462" s="482">
        <v>17220</v>
      </c>
      <c r="AW462" s="440">
        <v>180222</v>
      </c>
      <c r="AX462" s="440">
        <v>17220</v>
      </c>
      <c r="AY462" s="440">
        <v>8800</v>
      </c>
      <c r="AZ462" s="503">
        <v>-8800</v>
      </c>
      <c r="BA462" s="503">
        <v>0</v>
      </c>
      <c r="BB462" s="441">
        <v>0</v>
      </c>
      <c r="BC462" s="200">
        <v>0</v>
      </c>
      <c r="BD462" s="539">
        <v>812361</v>
      </c>
      <c r="BE462" s="650">
        <v>2040745</v>
      </c>
      <c r="BF462" s="650">
        <v>207812</v>
      </c>
      <c r="BG462" s="539">
        <v>15029</v>
      </c>
    </row>
    <row r="463" spans="1:59" ht="13.5" thickTop="1" x14ac:dyDescent="0.2">
      <c r="A463" s="609" t="s">
        <v>1401</v>
      </c>
      <c r="B463" t="s">
        <v>1398</v>
      </c>
      <c r="C463" t="s">
        <v>1402</v>
      </c>
      <c r="D463" s="442">
        <v>9202</v>
      </c>
      <c r="E463" s="443">
        <v>24000</v>
      </c>
      <c r="F463" s="443">
        <v>0</v>
      </c>
      <c r="G463" s="443">
        <v>24000</v>
      </c>
      <c r="H463" s="443">
        <v>0</v>
      </c>
      <c r="I463" s="443">
        <v>925064</v>
      </c>
      <c r="J463" s="443">
        <v>925064</v>
      </c>
      <c r="K463" s="443">
        <v>0</v>
      </c>
      <c r="L463" s="443">
        <v>239106</v>
      </c>
      <c r="M463" s="483">
        <v>0</v>
      </c>
      <c r="N463" s="483">
        <v>0</v>
      </c>
      <c r="O463" s="443">
        <v>0</v>
      </c>
      <c r="P463" s="443">
        <v>0</v>
      </c>
      <c r="Q463" s="443">
        <v>239106</v>
      </c>
      <c r="R463" s="443">
        <v>239106</v>
      </c>
      <c r="S463" s="443">
        <v>0</v>
      </c>
      <c r="T463" s="443">
        <v>0</v>
      </c>
      <c r="U463" s="443">
        <v>33038</v>
      </c>
      <c r="V463" s="443">
        <v>33038</v>
      </c>
      <c r="W463" s="443">
        <v>0</v>
      </c>
      <c r="X463" s="443">
        <v>8540</v>
      </c>
      <c r="Y463" s="483">
        <v>0</v>
      </c>
      <c r="Z463" s="483">
        <v>0</v>
      </c>
      <c r="AA463" s="443">
        <v>0</v>
      </c>
      <c r="AB463" s="443">
        <v>0</v>
      </c>
      <c r="AC463" s="443">
        <v>1962</v>
      </c>
      <c r="AD463" s="443">
        <v>1962</v>
      </c>
      <c r="AE463" s="443">
        <v>0</v>
      </c>
      <c r="AF463" s="443">
        <v>0</v>
      </c>
      <c r="AG463" s="443">
        <v>916520</v>
      </c>
      <c r="AH463" s="443">
        <v>916520</v>
      </c>
      <c r="AI463" s="443">
        <v>0</v>
      </c>
      <c r="AJ463" s="483">
        <v>344840</v>
      </c>
      <c r="AK463" s="483">
        <v>0</v>
      </c>
      <c r="AL463" s="483">
        <v>0</v>
      </c>
      <c r="AM463" s="483">
        <v>368840</v>
      </c>
      <c r="AN463" s="443">
        <v>344840</v>
      </c>
      <c r="AO463" s="443">
        <v>368840</v>
      </c>
      <c r="AP463" s="443">
        <v>71436</v>
      </c>
      <c r="AQ463" s="443">
        <v>71436</v>
      </c>
      <c r="AR463" s="443">
        <v>0</v>
      </c>
      <c r="AS463" s="483">
        <v>1850</v>
      </c>
      <c r="AT463" s="483">
        <v>0</v>
      </c>
      <c r="AU463" s="483">
        <v>0</v>
      </c>
      <c r="AV463" s="483">
        <v>17311</v>
      </c>
      <c r="AW463" s="443">
        <v>1850</v>
      </c>
      <c r="AX463" s="443">
        <v>17311</v>
      </c>
      <c r="AY463" s="443">
        <v>0</v>
      </c>
      <c r="AZ463" s="504">
        <v>0</v>
      </c>
      <c r="BA463" s="504">
        <v>0</v>
      </c>
      <c r="BB463" s="444">
        <v>0</v>
      </c>
      <c r="BC463" s="517">
        <v>0</v>
      </c>
      <c r="BD463" s="540">
        <v>312976</v>
      </c>
      <c r="BE463" s="651">
        <v>621525</v>
      </c>
      <c r="BF463" s="651">
        <v>61442</v>
      </c>
      <c r="BG463" s="540">
        <v>5749</v>
      </c>
    </row>
    <row r="464" spans="1:59" ht="13.5" thickTop="1" x14ac:dyDescent="0.2">
      <c r="A464" s="609" t="s">
        <v>1403</v>
      </c>
      <c r="B464" t="s">
        <v>1398</v>
      </c>
      <c r="C464" t="s">
        <v>1404</v>
      </c>
      <c r="D464" s="439">
        <v>9203</v>
      </c>
      <c r="E464" s="440">
        <v>209720</v>
      </c>
      <c r="F464" s="440">
        <v>0</v>
      </c>
      <c r="G464" s="440">
        <v>0</v>
      </c>
      <c r="H464" s="440">
        <v>209720</v>
      </c>
      <c r="I464" s="440">
        <v>934570</v>
      </c>
      <c r="J464" s="440">
        <v>934570</v>
      </c>
      <c r="K464" s="440">
        <v>0</v>
      </c>
      <c r="L464" s="440">
        <v>45500</v>
      </c>
      <c r="M464" s="482">
        <v>0</v>
      </c>
      <c r="N464" s="482">
        <v>18480</v>
      </c>
      <c r="O464" s="440">
        <v>0</v>
      </c>
      <c r="P464" s="440">
        <v>0</v>
      </c>
      <c r="Q464" s="440">
        <v>63980</v>
      </c>
      <c r="R464" s="440">
        <v>45500</v>
      </c>
      <c r="S464" s="440">
        <v>18480</v>
      </c>
      <c r="T464" s="440">
        <v>0</v>
      </c>
      <c r="U464" s="440">
        <v>33378</v>
      </c>
      <c r="V464" s="440">
        <v>10543</v>
      </c>
      <c r="W464" s="440">
        <v>22835</v>
      </c>
      <c r="X464" s="440">
        <v>1625</v>
      </c>
      <c r="Y464" s="482">
        <v>0</v>
      </c>
      <c r="Z464" s="482">
        <v>660</v>
      </c>
      <c r="AA464" s="440">
        <v>0</v>
      </c>
      <c r="AB464" s="440">
        <v>0</v>
      </c>
      <c r="AC464" s="440">
        <v>966</v>
      </c>
      <c r="AD464" s="440">
        <v>0</v>
      </c>
      <c r="AE464" s="440">
        <v>966</v>
      </c>
      <c r="AF464" s="440">
        <v>0</v>
      </c>
      <c r="AG464" s="440">
        <v>1105220</v>
      </c>
      <c r="AH464" s="440">
        <v>0</v>
      </c>
      <c r="AI464" s="440">
        <v>1105220</v>
      </c>
      <c r="AJ464" s="482">
        <v>1412620</v>
      </c>
      <c r="AK464" s="482">
        <v>0</v>
      </c>
      <c r="AL464" s="482">
        <v>0</v>
      </c>
      <c r="AM464" s="482">
        <v>40210</v>
      </c>
      <c r="AN464" s="440">
        <v>1412620</v>
      </c>
      <c r="AO464" s="440">
        <v>40210</v>
      </c>
      <c r="AP464" s="440">
        <v>81057</v>
      </c>
      <c r="AQ464" s="440">
        <v>6842</v>
      </c>
      <c r="AR464" s="440">
        <v>74215</v>
      </c>
      <c r="AS464" s="482">
        <v>74965</v>
      </c>
      <c r="AT464" s="482">
        <v>0</v>
      </c>
      <c r="AU464" s="482">
        <v>0</v>
      </c>
      <c r="AV464" s="482">
        <v>0</v>
      </c>
      <c r="AW464" s="440">
        <v>68430</v>
      </c>
      <c r="AX464" s="440">
        <v>0</v>
      </c>
      <c r="AY464" s="440">
        <v>0</v>
      </c>
      <c r="AZ464" s="503">
        <v>0</v>
      </c>
      <c r="BA464" s="503">
        <v>0</v>
      </c>
      <c r="BB464" s="441">
        <v>0</v>
      </c>
      <c r="BC464" s="200">
        <v>0</v>
      </c>
      <c r="BD464" s="539">
        <v>364540</v>
      </c>
      <c r="BE464" s="650">
        <v>581605</v>
      </c>
      <c r="BF464" s="650">
        <v>59189</v>
      </c>
      <c r="BG464" s="539">
        <v>5749</v>
      </c>
    </row>
    <row r="465" spans="1:59" ht="13.5" thickTop="1" x14ac:dyDescent="0.2">
      <c r="A465" s="609" t="s">
        <v>1405</v>
      </c>
      <c r="B465" t="s">
        <v>1398</v>
      </c>
      <c r="C465" t="s">
        <v>1406</v>
      </c>
      <c r="D465" s="442">
        <v>9204</v>
      </c>
      <c r="E465" s="443">
        <v>73378</v>
      </c>
      <c r="F465" s="443">
        <v>0</v>
      </c>
      <c r="G465" s="443">
        <v>73378</v>
      </c>
      <c r="H465" s="443">
        <v>0</v>
      </c>
      <c r="I465" s="443">
        <v>785750</v>
      </c>
      <c r="J465" s="443">
        <v>785750</v>
      </c>
      <c r="K465" s="443">
        <v>0</v>
      </c>
      <c r="L465" s="443">
        <v>64330</v>
      </c>
      <c r="M465" s="483">
        <v>0</v>
      </c>
      <c r="N465" s="483">
        <v>0</v>
      </c>
      <c r="O465" s="443">
        <v>0</v>
      </c>
      <c r="P465" s="443">
        <v>0</v>
      </c>
      <c r="Q465" s="443">
        <v>64330</v>
      </c>
      <c r="R465" s="443">
        <v>64330</v>
      </c>
      <c r="S465" s="443">
        <v>0</v>
      </c>
      <c r="T465" s="443">
        <v>0</v>
      </c>
      <c r="U465" s="443">
        <v>28063</v>
      </c>
      <c r="V465" s="443">
        <v>22450</v>
      </c>
      <c r="W465" s="443">
        <v>5613</v>
      </c>
      <c r="X465" s="443">
        <v>2297</v>
      </c>
      <c r="Y465" s="483">
        <v>0</v>
      </c>
      <c r="Z465" s="483">
        <v>0</v>
      </c>
      <c r="AA465" s="443">
        <v>0</v>
      </c>
      <c r="AB465" s="443">
        <v>0</v>
      </c>
      <c r="AC465" s="443">
        <v>7910</v>
      </c>
      <c r="AD465" s="443">
        <v>0</v>
      </c>
      <c r="AE465" s="443">
        <v>0</v>
      </c>
      <c r="AF465" s="443">
        <v>7910</v>
      </c>
      <c r="AG465" s="443">
        <v>791980</v>
      </c>
      <c r="AH465" s="443">
        <v>317400</v>
      </c>
      <c r="AI465" s="443">
        <v>474580</v>
      </c>
      <c r="AJ465" s="483">
        <v>733650</v>
      </c>
      <c r="AK465" s="483">
        <v>0</v>
      </c>
      <c r="AL465" s="483">
        <v>0</v>
      </c>
      <c r="AM465" s="483">
        <v>268750</v>
      </c>
      <c r="AN465" s="443">
        <v>733650</v>
      </c>
      <c r="AO465" s="443">
        <v>268750</v>
      </c>
      <c r="AP465" s="443">
        <v>59551</v>
      </c>
      <c r="AQ465" s="443">
        <v>8330</v>
      </c>
      <c r="AR465" s="443">
        <v>51221</v>
      </c>
      <c r="AS465" s="483">
        <v>52456</v>
      </c>
      <c r="AT465" s="483">
        <v>0</v>
      </c>
      <c r="AU465" s="483">
        <v>0</v>
      </c>
      <c r="AV465" s="483">
        <v>10812</v>
      </c>
      <c r="AW465" s="443">
        <v>52456</v>
      </c>
      <c r="AX465" s="443">
        <v>10812</v>
      </c>
      <c r="AY465" s="443">
        <v>0</v>
      </c>
      <c r="AZ465" s="504">
        <v>0</v>
      </c>
      <c r="BA465" s="504">
        <v>0</v>
      </c>
      <c r="BB465" s="444">
        <v>0</v>
      </c>
      <c r="BC465" s="517">
        <v>0</v>
      </c>
      <c r="BD465" s="540">
        <v>277932</v>
      </c>
      <c r="BE465" s="651">
        <v>472380</v>
      </c>
      <c r="BF465" s="651">
        <v>47328</v>
      </c>
      <c r="BG465" s="540">
        <v>4869</v>
      </c>
    </row>
    <row r="466" spans="1:59" ht="13.5" thickTop="1" x14ac:dyDescent="0.2">
      <c r="A466" s="609" t="s">
        <v>1407</v>
      </c>
      <c r="B466" t="s">
        <v>1398</v>
      </c>
      <c r="C466" t="s">
        <v>1408</v>
      </c>
      <c r="D466" s="439">
        <v>9205</v>
      </c>
      <c r="E466" s="440">
        <v>140014</v>
      </c>
      <c r="F466" s="440">
        <v>0</v>
      </c>
      <c r="G466" s="440">
        <v>140014</v>
      </c>
      <c r="H466" s="440">
        <v>0</v>
      </c>
      <c r="I466" s="440">
        <v>564270</v>
      </c>
      <c r="J466" s="440">
        <v>564270</v>
      </c>
      <c r="K466" s="440">
        <v>0</v>
      </c>
      <c r="L466" s="440">
        <v>11550</v>
      </c>
      <c r="M466" s="482">
        <v>0</v>
      </c>
      <c r="N466" s="482">
        <v>7560</v>
      </c>
      <c r="O466" s="440">
        <v>0</v>
      </c>
      <c r="P466" s="440">
        <v>0</v>
      </c>
      <c r="Q466" s="440">
        <v>19110</v>
      </c>
      <c r="R466" s="440">
        <v>11550</v>
      </c>
      <c r="S466" s="440">
        <v>7560</v>
      </c>
      <c r="T466" s="440">
        <v>0</v>
      </c>
      <c r="U466" s="440">
        <v>20153</v>
      </c>
      <c r="V466" s="440">
        <v>12303</v>
      </c>
      <c r="W466" s="440">
        <v>7850</v>
      </c>
      <c r="X466" s="440">
        <v>412</v>
      </c>
      <c r="Y466" s="482">
        <v>0</v>
      </c>
      <c r="Z466" s="482">
        <v>270</v>
      </c>
      <c r="AA466" s="440">
        <v>0</v>
      </c>
      <c r="AB466" s="440">
        <v>0</v>
      </c>
      <c r="AC466" s="440">
        <v>0</v>
      </c>
      <c r="AD466" s="440">
        <v>0</v>
      </c>
      <c r="AE466" s="440">
        <v>0</v>
      </c>
      <c r="AF466" s="440">
        <v>0</v>
      </c>
      <c r="AG466" s="440">
        <v>671420</v>
      </c>
      <c r="AH466" s="440">
        <v>375000</v>
      </c>
      <c r="AI466" s="440">
        <v>296420</v>
      </c>
      <c r="AJ466" s="482">
        <v>467920</v>
      </c>
      <c r="AK466" s="482">
        <v>0</v>
      </c>
      <c r="AL466" s="482">
        <v>0</v>
      </c>
      <c r="AM466" s="482">
        <v>232990</v>
      </c>
      <c r="AN466" s="440">
        <v>467920</v>
      </c>
      <c r="AO466" s="440">
        <v>232990</v>
      </c>
      <c r="AP466" s="440">
        <v>50175</v>
      </c>
      <c r="AQ466" s="440">
        <v>9750</v>
      </c>
      <c r="AR466" s="440">
        <v>40425</v>
      </c>
      <c r="AS466" s="482">
        <v>40080</v>
      </c>
      <c r="AT466" s="482">
        <v>0</v>
      </c>
      <c r="AU466" s="482">
        <v>0</v>
      </c>
      <c r="AV466" s="482">
        <v>9264</v>
      </c>
      <c r="AW466" s="440">
        <v>40080</v>
      </c>
      <c r="AX466" s="440">
        <v>9264</v>
      </c>
      <c r="AY466" s="440">
        <v>0</v>
      </c>
      <c r="AZ466" s="503">
        <v>0</v>
      </c>
      <c r="BA466" s="503">
        <v>0</v>
      </c>
      <c r="BB466" s="441">
        <v>0</v>
      </c>
      <c r="BC466" s="200">
        <v>0</v>
      </c>
      <c r="BD466" s="539">
        <v>229236</v>
      </c>
      <c r="BE466" s="650">
        <v>349700</v>
      </c>
      <c r="BF466" s="650">
        <v>35836</v>
      </c>
      <c r="BG466" s="539">
        <v>3669</v>
      </c>
    </row>
    <row r="467" spans="1:59" ht="13.5" thickTop="1" x14ac:dyDescent="0.2">
      <c r="A467" s="609" t="s">
        <v>1409</v>
      </c>
      <c r="B467" t="s">
        <v>1398</v>
      </c>
      <c r="C467" t="s">
        <v>1410</v>
      </c>
      <c r="D467" s="442">
        <v>9206</v>
      </c>
      <c r="E467" s="443">
        <v>0</v>
      </c>
      <c r="F467" s="443">
        <v>0</v>
      </c>
      <c r="G467" s="443">
        <v>0</v>
      </c>
      <c r="H467" s="443">
        <v>0</v>
      </c>
      <c r="I467" s="443">
        <v>598010</v>
      </c>
      <c r="J467" s="443">
        <v>598010</v>
      </c>
      <c r="K467" s="443">
        <v>0</v>
      </c>
      <c r="L467" s="443">
        <v>0</v>
      </c>
      <c r="M467" s="483">
        <v>0</v>
      </c>
      <c r="N467" s="483">
        <v>23380</v>
      </c>
      <c r="O467" s="443">
        <v>0</v>
      </c>
      <c r="P467" s="443">
        <v>0</v>
      </c>
      <c r="Q467" s="443">
        <v>23380</v>
      </c>
      <c r="R467" s="443">
        <v>0</v>
      </c>
      <c r="S467" s="443">
        <v>23380</v>
      </c>
      <c r="T467" s="443">
        <v>0</v>
      </c>
      <c r="U467" s="443">
        <v>21358</v>
      </c>
      <c r="V467" s="443">
        <v>10870</v>
      </c>
      <c r="W467" s="443">
        <v>10488</v>
      </c>
      <c r="X467" s="443">
        <v>0</v>
      </c>
      <c r="Y467" s="483">
        <v>0</v>
      </c>
      <c r="Z467" s="483">
        <v>835</v>
      </c>
      <c r="AA467" s="443">
        <v>0</v>
      </c>
      <c r="AB467" s="443">
        <v>0</v>
      </c>
      <c r="AC467" s="443">
        <v>0</v>
      </c>
      <c r="AD467" s="443">
        <v>0</v>
      </c>
      <c r="AE467" s="443">
        <v>0</v>
      </c>
      <c r="AF467" s="443">
        <v>0</v>
      </c>
      <c r="AG467" s="443">
        <v>562230</v>
      </c>
      <c r="AH467" s="443">
        <v>0</v>
      </c>
      <c r="AI467" s="443">
        <v>562230</v>
      </c>
      <c r="AJ467" s="483">
        <v>723530</v>
      </c>
      <c r="AK467" s="483">
        <v>0</v>
      </c>
      <c r="AL467" s="483">
        <v>0</v>
      </c>
      <c r="AM467" s="483">
        <v>144350</v>
      </c>
      <c r="AN467" s="443">
        <v>723530</v>
      </c>
      <c r="AO467" s="443">
        <v>144350</v>
      </c>
      <c r="AP467" s="443">
        <v>41241</v>
      </c>
      <c r="AQ467" s="443">
        <v>973</v>
      </c>
      <c r="AR467" s="443">
        <v>40268</v>
      </c>
      <c r="AS467" s="483">
        <v>41724</v>
      </c>
      <c r="AT467" s="483">
        <v>0</v>
      </c>
      <c r="AU467" s="483">
        <v>0</v>
      </c>
      <c r="AV467" s="483">
        <v>2884</v>
      </c>
      <c r="AW467" s="443">
        <v>41724</v>
      </c>
      <c r="AX467" s="443">
        <v>0</v>
      </c>
      <c r="AY467" s="443">
        <v>0</v>
      </c>
      <c r="AZ467" s="504">
        <v>0</v>
      </c>
      <c r="BA467" s="504">
        <v>0</v>
      </c>
      <c r="BB467" s="444">
        <v>0</v>
      </c>
      <c r="BC467" s="517">
        <v>0</v>
      </c>
      <c r="BD467" s="540">
        <v>220844</v>
      </c>
      <c r="BE467" s="651">
        <v>335115</v>
      </c>
      <c r="BF467" s="651">
        <v>33365</v>
      </c>
      <c r="BG467" s="540">
        <v>3429</v>
      </c>
    </row>
    <row r="468" spans="1:59" ht="13.5" thickTop="1" x14ac:dyDescent="0.2">
      <c r="A468" s="609" t="s">
        <v>1411</v>
      </c>
      <c r="B468" t="s">
        <v>1398</v>
      </c>
      <c r="C468" t="s">
        <v>1412</v>
      </c>
      <c r="D468" s="439">
        <v>9208</v>
      </c>
      <c r="E468" s="440">
        <v>0</v>
      </c>
      <c r="F468" s="440">
        <v>0</v>
      </c>
      <c r="G468" s="440">
        <v>0</v>
      </c>
      <c r="H468" s="440">
        <v>0</v>
      </c>
      <c r="I468" s="440">
        <v>890400</v>
      </c>
      <c r="J468" s="440">
        <v>890400</v>
      </c>
      <c r="K468" s="440">
        <v>0</v>
      </c>
      <c r="L468" s="440">
        <v>0</v>
      </c>
      <c r="M468" s="482">
        <v>0</v>
      </c>
      <c r="N468" s="482">
        <v>59850</v>
      </c>
      <c r="O468" s="440">
        <v>0</v>
      </c>
      <c r="P468" s="440">
        <v>0</v>
      </c>
      <c r="Q468" s="440">
        <v>59850</v>
      </c>
      <c r="R468" s="440">
        <v>0</v>
      </c>
      <c r="S468" s="440">
        <v>59850</v>
      </c>
      <c r="T468" s="440">
        <v>0</v>
      </c>
      <c r="U468" s="440">
        <v>31800</v>
      </c>
      <c r="V468" s="440">
        <v>31800</v>
      </c>
      <c r="W468" s="440">
        <v>0</v>
      </c>
      <c r="X468" s="440">
        <v>0</v>
      </c>
      <c r="Y468" s="482">
        <v>0</v>
      </c>
      <c r="Z468" s="482">
        <v>2138</v>
      </c>
      <c r="AA468" s="440">
        <v>0</v>
      </c>
      <c r="AB468" s="440">
        <v>0</v>
      </c>
      <c r="AC468" s="440">
        <v>2138</v>
      </c>
      <c r="AD468" s="440">
        <v>0</v>
      </c>
      <c r="AE468" s="440">
        <v>0</v>
      </c>
      <c r="AF468" s="440">
        <v>2138</v>
      </c>
      <c r="AG468" s="440">
        <v>1116630</v>
      </c>
      <c r="AH468" s="440">
        <v>375000</v>
      </c>
      <c r="AI468" s="440">
        <v>741630</v>
      </c>
      <c r="AJ468" s="482">
        <v>1019460</v>
      </c>
      <c r="AK468" s="482">
        <v>0</v>
      </c>
      <c r="AL468" s="482">
        <v>0</v>
      </c>
      <c r="AM468" s="482">
        <v>229540</v>
      </c>
      <c r="AN468" s="440">
        <v>1019460</v>
      </c>
      <c r="AO468" s="440">
        <v>229540</v>
      </c>
      <c r="AP468" s="440">
        <v>87060</v>
      </c>
      <c r="AQ468" s="440">
        <v>26080</v>
      </c>
      <c r="AR468" s="440">
        <v>60980</v>
      </c>
      <c r="AS468" s="482">
        <v>54947</v>
      </c>
      <c r="AT468" s="482">
        <v>0</v>
      </c>
      <c r="AU468" s="482">
        <v>0</v>
      </c>
      <c r="AV468" s="482">
        <v>3851</v>
      </c>
      <c r="AW468" s="440">
        <v>54947</v>
      </c>
      <c r="AX468" s="440">
        <v>3851</v>
      </c>
      <c r="AY468" s="440">
        <v>0</v>
      </c>
      <c r="AZ468" s="503">
        <v>0</v>
      </c>
      <c r="BA468" s="503">
        <v>0</v>
      </c>
      <c r="BB468" s="441">
        <v>0</v>
      </c>
      <c r="BC468" s="200">
        <v>0</v>
      </c>
      <c r="BD468" s="539">
        <v>279760</v>
      </c>
      <c r="BE468" s="650">
        <v>594010</v>
      </c>
      <c r="BF468" s="650">
        <v>61454</v>
      </c>
      <c r="BG468" s="539">
        <v>6229</v>
      </c>
    </row>
    <row r="469" spans="1:59" ht="13.5" thickTop="1" x14ac:dyDescent="0.2">
      <c r="A469" s="609" t="s">
        <v>1413</v>
      </c>
      <c r="B469" t="s">
        <v>1398</v>
      </c>
      <c r="C469" t="s">
        <v>1414</v>
      </c>
      <c r="D469" s="442">
        <v>9209</v>
      </c>
      <c r="E469" s="443">
        <v>127707</v>
      </c>
      <c r="F469" s="443">
        <v>0</v>
      </c>
      <c r="G469" s="443">
        <v>127707</v>
      </c>
      <c r="H469" s="443">
        <v>0</v>
      </c>
      <c r="I469" s="443">
        <v>303352</v>
      </c>
      <c r="J469" s="443">
        <v>303352</v>
      </c>
      <c r="K469" s="443">
        <v>0</v>
      </c>
      <c r="L469" s="443">
        <v>0</v>
      </c>
      <c r="M469" s="483">
        <v>0</v>
      </c>
      <c r="N469" s="483">
        <v>125328</v>
      </c>
      <c r="O469" s="443">
        <v>0</v>
      </c>
      <c r="P469" s="443">
        <v>0</v>
      </c>
      <c r="Q469" s="443">
        <v>125328</v>
      </c>
      <c r="R469" s="443">
        <v>0</v>
      </c>
      <c r="S469" s="443">
        <v>125328</v>
      </c>
      <c r="T469" s="443">
        <v>0</v>
      </c>
      <c r="U469" s="443">
        <v>10834</v>
      </c>
      <c r="V469" s="443">
        <v>8569</v>
      </c>
      <c r="W469" s="443">
        <v>2265</v>
      </c>
      <c r="X469" s="443">
        <v>0</v>
      </c>
      <c r="Y469" s="483">
        <v>0</v>
      </c>
      <c r="Z469" s="483">
        <v>4476</v>
      </c>
      <c r="AA469" s="443">
        <v>0</v>
      </c>
      <c r="AB469" s="443">
        <v>0</v>
      </c>
      <c r="AC469" s="443">
        <v>0</v>
      </c>
      <c r="AD469" s="443">
        <v>0</v>
      </c>
      <c r="AE469" s="443">
        <v>0</v>
      </c>
      <c r="AF469" s="443">
        <v>0</v>
      </c>
      <c r="AG469" s="443">
        <v>533410</v>
      </c>
      <c r="AH469" s="443">
        <v>0</v>
      </c>
      <c r="AI469" s="443">
        <v>533410</v>
      </c>
      <c r="AJ469" s="483">
        <v>716710</v>
      </c>
      <c r="AK469" s="483">
        <v>0</v>
      </c>
      <c r="AL469" s="483">
        <v>0</v>
      </c>
      <c r="AM469" s="483">
        <v>196920</v>
      </c>
      <c r="AN469" s="443">
        <v>716710</v>
      </c>
      <c r="AO469" s="443">
        <v>196920</v>
      </c>
      <c r="AP469" s="443">
        <v>41264</v>
      </c>
      <c r="AQ469" s="443">
        <v>1050</v>
      </c>
      <c r="AR469" s="443">
        <v>40214</v>
      </c>
      <c r="AS469" s="483">
        <v>39941</v>
      </c>
      <c r="AT469" s="483">
        <v>0</v>
      </c>
      <c r="AU469" s="483">
        <v>0</v>
      </c>
      <c r="AV469" s="483">
        <v>7771</v>
      </c>
      <c r="AW469" s="443">
        <v>24578</v>
      </c>
      <c r="AX469" s="443">
        <v>0</v>
      </c>
      <c r="AY469" s="443">
        <v>0</v>
      </c>
      <c r="AZ469" s="504">
        <v>0</v>
      </c>
      <c r="BA469" s="504">
        <v>0</v>
      </c>
      <c r="BB469" s="444">
        <v>0</v>
      </c>
      <c r="BC469" s="517">
        <v>0</v>
      </c>
      <c r="BD469" s="540">
        <v>155309</v>
      </c>
      <c r="BE469" s="651">
        <v>274015</v>
      </c>
      <c r="BF469" s="651">
        <v>28463</v>
      </c>
      <c r="BG469" s="540">
        <v>3189</v>
      </c>
    </row>
    <row r="470" spans="1:59" ht="13.5" thickTop="1" x14ac:dyDescent="0.2">
      <c r="A470" s="609" t="s">
        <v>1415</v>
      </c>
      <c r="B470" t="s">
        <v>1398</v>
      </c>
      <c r="C470" t="s">
        <v>1416</v>
      </c>
      <c r="D470" s="439">
        <v>9210</v>
      </c>
      <c r="E470" s="440">
        <v>0</v>
      </c>
      <c r="F470" s="440">
        <v>0</v>
      </c>
      <c r="G470" s="440">
        <v>0</v>
      </c>
      <c r="H470" s="440">
        <v>0</v>
      </c>
      <c r="I470" s="440">
        <v>406770</v>
      </c>
      <c r="J470" s="440">
        <v>406770</v>
      </c>
      <c r="K470" s="440">
        <v>0</v>
      </c>
      <c r="L470" s="440">
        <v>20020</v>
      </c>
      <c r="M470" s="482">
        <v>0</v>
      </c>
      <c r="N470" s="482">
        <v>9380</v>
      </c>
      <c r="O470" s="440">
        <v>0</v>
      </c>
      <c r="P470" s="440">
        <v>0</v>
      </c>
      <c r="Q470" s="440">
        <v>29400</v>
      </c>
      <c r="R470" s="440">
        <v>20020</v>
      </c>
      <c r="S470" s="440">
        <v>9380</v>
      </c>
      <c r="T470" s="440">
        <v>0</v>
      </c>
      <c r="U470" s="440">
        <v>14528</v>
      </c>
      <c r="V470" s="440">
        <v>5000</v>
      </c>
      <c r="W470" s="440">
        <v>9528</v>
      </c>
      <c r="X470" s="440">
        <v>715</v>
      </c>
      <c r="Y470" s="482">
        <v>0</v>
      </c>
      <c r="Z470" s="482">
        <v>335</v>
      </c>
      <c r="AA470" s="440">
        <v>0</v>
      </c>
      <c r="AB470" s="440">
        <v>0</v>
      </c>
      <c r="AC470" s="440">
        <v>193</v>
      </c>
      <c r="AD470" s="440">
        <v>0</v>
      </c>
      <c r="AE470" s="440">
        <v>193</v>
      </c>
      <c r="AF470" s="440">
        <v>0</v>
      </c>
      <c r="AG470" s="440">
        <v>470140</v>
      </c>
      <c r="AH470" s="440">
        <v>0</v>
      </c>
      <c r="AI470" s="440">
        <v>470140</v>
      </c>
      <c r="AJ470" s="482">
        <v>586390</v>
      </c>
      <c r="AK470" s="482">
        <v>0</v>
      </c>
      <c r="AL470" s="482">
        <v>0</v>
      </c>
      <c r="AM470" s="482">
        <v>167550</v>
      </c>
      <c r="AN470" s="440">
        <v>586390</v>
      </c>
      <c r="AO470" s="440">
        <v>167550</v>
      </c>
      <c r="AP470" s="440">
        <v>35943</v>
      </c>
      <c r="AQ470" s="440">
        <v>1391</v>
      </c>
      <c r="AR470" s="440">
        <v>34552</v>
      </c>
      <c r="AS470" s="482">
        <v>34036</v>
      </c>
      <c r="AT470" s="482">
        <v>0</v>
      </c>
      <c r="AU470" s="482">
        <v>0</v>
      </c>
      <c r="AV470" s="482">
        <v>7582</v>
      </c>
      <c r="AW470" s="440">
        <v>15255</v>
      </c>
      <c r="AX470" s="440">
        <v>0</v>
      </c>
      <c r="AY470" s="440">
        <v>0</v>
      </c>
      <c r="AZ470" s="503">
        <v>0</v>
      </c>
      <c r="BA470" s="503">
        <v>0</v>
      </c>
      <c r="BB470" s="441">
        <v>0</v>
      </c>
      <c r="BC470" s="200">
        <v>0</v>
      </c>
      <c r="BD470" s="539">
        <v>180967</v>
      </c>
      <c r="BE470" s="650">
        <v>258755</v>
      </c>
      <c r="BF470" s="650">
        <v>26456</v>
      </c>
      <c r="BG470" s="539">
        <v>2949</v>
      </c>
    </row>
    <row r="471" spans="1:59" ht="13.5" thickTop="1" x14ac:dyDescent="0.2">
      <c r="A471" s="609" t="s">
        <v>1417</v>
      </c>
      <c r="B471" t="s">
        <v>1398</v>
      </c>
      <c r="C471" t="s">
        <v>1418</v>
      </c>
      <c r="D471" s="442">
        <v>9211</v>
      </c>
      <c r="E471" s="443">
        <v>0</v>
      </c>
      <c r="F471" s="443">
        <v>0</v>
      </c>
      <c r="G471" s="443">
        <v>0</v>
      </c>
      <c r="H471" s="443">
        <v>0</v>
      </c>
      <c r="I471" s="443">
        <v>188020</v>
      </c>
      <c r="J471" s="443">
        <v>188020</v>
      </c>
      <c r="K471" s="443">
        <v>0</v>
      </c>
      <c r="L471" s="443">
        <v>210</v>
      </c>
      <c r="M471" s="483">
        <v>0</v>
      </c>
      <c r="N471" s="483">
        <v>0</v>
      </c>
      <c r="O471" s="443">
        <v>0</v>
      </c>
      <c r="P471" s="443">
        <v>0</v>
      </c>
      <c r="Q471" s="443">
        <v>210</v>
      </c>
      <c r="R471" s="443">
        <v>210</v>
      </c>
      <c r="S471" s="443">
        <v>0</v>
      </c>
      <c r="T471" s="443">
        <v>0</v>
      </c>
      <c r="U471" s="443">
        <v>6715</v>
      </c>
      <c r="V471" s="443">
        <v>2406</v>
      </c>
      <c r="W471" s="443">
        <v>4309</v>
      </c>
      <c r="X471" s="443">
        <v>8</v>
      </c>
      <c r="Y471" s="483">
        <v>0</v>
      </c>
      <c r="Z471" s="483">
        <v>0</v>
      </c>
      <c r="AA471" s="443">
        <v>0</v>
      </c>
      <c r="AB471" s="443">
        <v>0</v>
      </c>
      <c r="AC471" s="443">
        <v>0</v>
      </c>
      <c r="AD471" s="443">
        <v>0</v>
      </c>
      <c r="AE471" s="443">
        <v>0</v>
      </c>
      <c r="AF471" s="443">
        <v>0</v>
      </c>
      <c r="AG471" s="443">
        <v>218750</v>
      </c>
      <c r="AH471" s="443">
        <v>102000</v>
      </c>
      <c r="AI471" s="443">
        <v>116750</v>
      </c>
      <c r="AJ471" s="483">
        <v>180180</v>
      </c>
      <c r="AK471" s="483">
        <v>0</v>
      </c>
      <c r="AL471" s="483">
        <v>0</v>
      </c>
      <c r="AM471" s="483">
        <v>81910</v>
      </c>
      <c r="AN471" s="443">
        <v>180180</v>
      </c>
      <c r="AO471" s="443">
        <v>81910</v>
      </c>
      <c r="AP471" s="443">
        <v>16201</v>
      </c>
      <c r="AQ471" s="443">
        <v>3801</v>
      </c>
      <c r="AR471" s="443">
        <v>12400</v>
      </c>
      <c r="AS471" s="483">
        <v>12701</v>
      </c>
      <c r="AT471" s="483">
        <v>0</v>
      </c>
      <c r="AU471" s="483">
        <v>0</v>
      </c>
      <c r="AV471" s="483">
        <v>3594</v>
      </c>
      <c r="AW471" s="443">
        <v>5161</v>
      </c>
      <c r="AX471" s="443">
        <v>0</v>
      </c>
      <c r="AY471" s="443">
        <v>0</v>
      </c>
      <c r="AZ471" s="504">
        <v>0</v>
      </c>
      <c r="BA471" s="504">
        <v>0</v>
      </c>
      <c r="BB471" s="444">
        <v>0</v>
      </c>
      <c r="BC471" s="517">
        <v>0</v>
      </c>
      <c r="BD471" s="540">
        <v>82786</v>
      </c>
      <c r="BE471" s="651">
        <v>112845</v>
      </c>
      <c r="BF471" s="651">
        <v>11545</v>
      </c>
      <c r="BG471" s="540">
        <v>1989</v>
      </c>
    </row>
    <row r="472" spans="1:59" ht="13.5" thickTop="1" x14ac:dyDescent="0.2">
      <c r="A472" s="609" t="s">
        <v>1419</v>
      </c>
      <c r="B472" t="s">
        <v>1398</v>
      </c>
      <c r="C472" t="s">
        <v>1420</v>
      </c>
      <c r="D472" s="439">
        <v>9213</v>
      </c>
      <c r="E472" s="440">
        <v>0</v>
      </c>
      <c r="F472" s="440">
        <v>0</v>
      </c>
      <c r="G472" s="440">
        <v>0</v>
      </c>
      <c r="H472" s="440">
        <v>0</v>
      </c>
      <c r="I472" s="440">
        <v>529984</v>
      </c>
      <c r="J472" s="440">
        <v>529984</v>
      </c>
      <c r="K472" s="440">
        <v>0</v>
      </c>
      <c r="L472" s="440">
        <v>172186</v>
      </c>
      <c r="M472" s="482">
        <v>0</v>
      </c>
      <c r="N472" s="482">
        <v>8330</v>
      </c>
      <c r="O472" s="440">
        <v>0</v>
      </c>
      <c r="P472" s="440">
        <v>0</v>
      </c>
      <c r="Q472" s="440">
        <v>180516</v>
      </c>
      <c r="R472" s="440">
        <v>172186</v>
      </c>
      <c r="S472" s="440">
        <v>8330</v>
      </c>
      <c r="T472" s="440">
        <v>0</v>
      </c>
      <c r="U472" s="440">
        <v>18928</v>
      </c>
      <c r="V472" s="440">
        <v>10107</v>
      </c>
      <c r="W472" s="440">
        <v>8821</v>
      </c>
      <c r="X472" s="440">
        <v>6150</v>
      </c>
      <c r="Y472" s="482">
        <v>0</v>
      </c>
      <c r="Z472" s="482">
        <v>297</v>
      </c>
      <c r="AA472" s="440">
        <v>0</v>
      </c>
      <c r="AB472" s="440">
        <v>0</v>
      </c>
      <c r="AC472" s="440">
        <v>0</v>
      </c>
      <c r="AD472" s="440">
        <v>0</v>
      </c>
      <c r="AE472" s="440">
        <v>0</v>
      </c>
      <c r="AF472" s="440">
        <v>0</v>
      </c>
      <c r="AG472" s="440">
        <v>790040</v>
      </c>
      <c r="AH472" s="440">
        <v>465000</v>
      </c>
      <c r="AI472" s="440">
        <v>325040</v>
      </c>
      <c r="AJ472" s="482">
        <v>536020</v>
      </c>
      <c r="AK472" s="482">
        <v>0</v>
      </c>
      <c r="AL472" s="482">
        <v>0</v>
      </c>
      <c r="AM472" s="482">
        <v>77620</v>
      </c>
      <c r="AN472" s="440">
        <v>536020</v>
      </c>
      <c r="AO472" s="440">
        <v>77620</v>
      </c>
      <c r="AP472" s="440">
        <v>61573</v>
      </c>
      <c r="AQ472" s="440">
        <v>4735</v>
      </c>
      <c r="AR472" s="440">
        <v>56838</v>
      </c>
      <c r="AS472" s="482">
        <v>54074</v>
      </c>
      <c r="AT472" s="482">
        <v>0</v>
      </c>
      <c r="AU472" s="482">
        <v>0</v>
      </c>
      <c r="AV472" s="482">
        <v>0</v>
      </c>
      <c r="AW472" s="440">
        <v>52960</v>
      </c>
      <c r="AX472" s="440">
        <v>0</v>
      </c>
      <c r="AY472" s="440">
        <v>0</v>
      </c>
      <c r="AZ472" s="503">
        <v>0</v>
      </c>
      <c r="BA472" s="503">
        <v>0</v>
      </c>
      <c r="BB472" s="441">
        <v>0</v>
      </c>
      <c r="BC472" s="200">
        <v>0</v>
      </c>
      <c r="BD472" s="539">
        <v>272470</v>
      </c>
      <c r="BE472" s="650">
        <v>432865</v>
      </c>
      <c r="BF472" s="650">
        <v>44570</v>
      </c>
      <c r="BG472" s="539">
        <v>4869</v>
      </c>
    </row>
    <row r="473" spans="1:59" ht="13.5" thickTop="1" x14ac:dyDescent="0.2">
      <c r="A473" s="609" t="s">
        <v>1421</v>
      </c>
      <c r="B473" t="s">
        <v>1398</v>
      </c>
      <c r="C473" t="s">
        <v>1422</v>
      </c>
      <c r="D473" s="442">
        <v>9214</v>
      </c>
      <c r="E473" s="443">
        <v>25000</v>
      </c>
      <c r="F473" s="443">
        <v>0</v>
      </c>
      <c r="G473" s="443">
        <v>25000</v>
      </c>
      <c r="H473" s="443">
        <v>0</v>
      </c>
      <c r="I473" s="443">
        <v>227570</v>
      </c>
      <c r="J473" s="443">
        <v>227570</v>
      </c>
      <c r="K473" s="443">
        <v>0</v>
      </c>
      <c r="L473" s="443">
        <v>16310</v>
      </c>
      <c r="M473" s="483">
        <v>0</v>
      </c>
      <c r="N473" s="483">
        <v>0</v>
      </c>
      <c r="O473" s="443">
        <v>0</v>
      </c>
      <c r="P473" s="443">
        <v>0</v>
      </c>
      <c r="Q473" s="443">
        <v>16310</v>
      </c>
      <c r="R473" s="443">
        <v>16310</v>
      </c>
      <c r="S473" s="443">
        <v>0</v>
      </c>
      <c r="T473" s="443">
        <v>0</v>
      </c>
      <c r="U473" s="443">
        <v>8128</v>
      </c>
      <c r="V473" s="443">
        <v>3311</v>
      </c>
      <c r="W473" s="443">
        <v>4817</v>
      </c>
      <c r="X473" s="443">
        <v>582</v>
      </c>
      <c r="Y473" s="483">
        <v>0</v>
      </c>
      <c r="Z473" s="483">
        <v>0</v>
      </c>
      <c r="AA473" s="443">
        <v>0</v>
      </c>
      <c r="AB473" s="443">
        <v>0</v>
      </c>
      <c r="AC473" s="443">
        <v>0</v>
      </c>
      <c r="AD473" s="443">
        <v>0</v>
      </c>
      <c r="AE473" s="443">
        <v>0</v>
      </c>
      <c r="AF473" s="443">
        <v>0</v>
      </c>
      <c r="AG473" s="443">
        <v>290800</v>
      </c>
      <c r="AH473" s="443">
        <v>160000</v>
      </c>
      <c r="AI473" s="443">
        <v>130800</v>
      </c>
      <c r="AJ473" s="483">
        <v>228950</v>
      </c>
      <c r="AK473" s="483">
        <v>0</v>
      </c>
      <c r="AL473" s="483">
        <v>0</v>
      </c>
      <c r="AM473" s="483">
        <v>82960</v>
      </c>
      <c r="AN473" s="443">
        <v>228950</v>
      </c>
      <c r="AO473" s="443">
        <v>82960</v>
      </c>
      <c r="AP473" s="443">
        <v>22434</v>
      </c>
      <c r="AQ473" s="443">
        <v>4127</v>
      </c>
      <c r="AR473" s="443">
        <v>18307</v>
      </c>
      <c r="AS473" s="483">
        <v>18439</v>
      </c>
      <c r="AT473" s="483">
        <v>0</v>
      </c>
      <c r="AU473" s="483">
        <v>0</v>
      </c>
      <c r="AV473" s="483">
        <v>3190</v>
      </c>
      <c r="AW473" s="443">
        <v>14989</v>
      </c>
      <c r="AX473" s="443">
        <v>0</v>
      </c>
      <c r="AY473" s="443">
        <v>0</v>
      </c>
      <c r="AZ473" s="504">
        <v>0</v>
      </c>
      <c r="BA473" s="504">
        <v>0</v>
      </c>
      <c r="BB473" s="444">
        <v>0</v>
      </c>
      <c r="BC473" s="517">
        <v>0</v>
      </c>
      <c r="BD473" s="540">
        <v>106619</v>
      </c>
      <c r="BE473" s="651">
        <v>152540</v>
      </c>
      <c r="BF473" s="651">
        <v>15796</v>
      </c>
      <c r="BG473" s="540">
        <v>2469</v>
      </c>
    </row>
    <row r="474" spans="1:59" ht="13.5" thickTop="1" x14ac:dyDescent="0.2">
      <c r="A474" s="609" t="s">
        <v>1423</v>
      </c>
      <c r="B474" t="s">
        <v>1398</v>
      </c>
      <c r="C474" t="s">
        <v>1424</v>
      </c>
      <c r="D474" s="439">
        <v>9215</v>
      </c>
      <c r="E474" s="440">
        <v>51359</v>
      </c>
      <c r="F474" s="440">
        <v>0</v>
      </c>
      <c r="G474" s="440">
        <v>51359</v>
      </c>
      <c r="H474" s="440">
        <v>0</v>
      </c>
      <c r="I474" s="440">
        <v>182980</v>
      </c>
      <c r="J474" s="440">
        <v>182980</v>
      </c>
      <c r="K474" s="440">
        <v>0</v>
      </c>
      <c r="L474" s="440">
        <v>0</v>
      </c>
      <c r="M474" s="482">
        <v>0</v>
      </c>
      <c r="N474" s="482">
        <v>0</v>
      </c>
      <c r="O474" s="440">
        <v>0</v>
      </c>
      <c r="P474" s="440">
        <v>0</v>
      </c>
      <c r="Q474" s="440">
        <v>0</v>
      </c>
      <c r="R474" s="440">
        <v>0</v>
      </c>
      <c r="S474" s="440">
        <v>0</v>
      </c>
      <c r="T474" s="440">
        <v>0</v>
      </c>
      <c r="U474" s="440">
        <v>6535</v>
      </c>
      <c r="V474" s="440">
        <v>2861</v>
      </c>
      <c r="W474" s="440">
        <v>3674</v>
      </c>
      <c r="X474" s="440">
        <v>0</v>
      </c>
      <c r="Y474" s="482">
        <v>0</v>
      </c>
      <c r="Z474" s="482">
        <v>0</v>
      </c>
      <c r="AA474" s="440">
        <v>0</v>
      </c>
      <c r="AB474" s="440">
        <v>0</v>
      </c>
      <c r="AC474" s="440">
        <v>0</v>
      </c>
      <c r="AD474" s="440">
        <v>0</v>
      </c>
      <c r="AE474" s="440">
        <v>0</v>
      </c>
      <c r="AF474" s="440">
        <v>0</v>
      </c>
      <c r="AG474" s="440">
        <v>174120</v>
      </c>
      <c r="AH474" s="440">
        <v>79300</v>
      </c>
      <c r="AI474" s="440">
        <v>94820</v>
      </c>
      <c r="AJ474" s="482">
        <v>141650</v>
      </c>
      <c r="AK474" s="482">
        <v>0</v>
      </c>
      <c r="AL474" s="482">
        <v>0</v>
      </c>
      <c r="AM474" s="482">
        <v>45370</v>
      </c>
      <c r="AN474" s="440">
        <v>141650</v>
      </c>
      <c r="AO474" s="440">
        <v>45370</v>
      </c>
      <c r="AP474" s="440">
        <v>12492</v>
      </c>
      <c r="AQ474" s="440">
        <v>3724</v>
      </c>
      <c r="AR474" s="440">
        <v>8768</v>
      </c>
      <c r="AS474" s="482">
        <v>9171</v>
      </c>
      <c r="AT474" s="482">
        <v>0</v>
      </c>
      <c r="AU474" s="482">
        <v>0</v>
      </c>
      <c r="AV474" s="482">
        <v>997</v>
      </c>
      <c r="AW474" s="440">
        <v>8305</v>
      </c>
      <c r="AX474" s="440">
        <v>152</v>
      </c>
      <c r="AY474" s="440">
        <v>0</v>
      </c>
      <c r="AZ474" s="503">
        <v>0</v>
      </c>
      <c r="BA474" s="503">
        <v>0</v>
      </c>
      <c r="BB474" s="441">
        <v>0</v>
      </c>
      <c r="BC474" s="200">
        <v>0</v>
      </c>
      <c r="BD474" s="539">
        <v>83641</v>
      </c>
      <c r="BE474" s="650">
        <v>97710</v>
      </c>
      <c r="BF474" s="650">
        <v>9751</v>
      </c>
      <c r="BG474" s="539">
        <v>1749</v>
      </c>
    </row>
    <row r="475" spans="1:59" ht="13.5" thickTop="1" x14ac:dyDescent="0.2">
      <c r="A475" s="609" t="s">
        <v>1425</v>
      </c>
      <c r="B475" t="s">
        <v>1398</v>
      </c>
      <c r="C475" t="s">
        <v>1426</v>
      </c>
      <c r="D475" s="442">
        <v>9216</v>
      </c>
      <c r="E475" s="443">
        <v>0</v>
      </c>
      <c r="F475" s="443">
        <v>0</v>
      </c>
      <c r="G475" s="443">
        <v>0</v>
      </c>
      <c r="H475" s="443">
        <v>0</v>
      </c>
      <c r="I475" s="443">
        <v>240590</v>
      </c>
      <c r="J475" s="443">
        <v>240590</v>
      </c>
      <c r="K475" s="443">
        <v>0</v>
      </c>
      <c r="L475" s="443">
        <v>17080</v>
      </c>
      <c r="M475" s="483">
        <v>0</v>
      </c>
      <c r="N475" s="483">
        <v>4900</v>
      </c>
      <c r="O475" s="443">
        <v>0</v>
      </c>
      <c r="P475" s="443">
        <v>0</v>
      </c>
      <c r="Q475" s="443">
        <v>21980</v>
      </c>
      <c r="R475" s="443">
        <v>17080</v>
      </c>
      <c r="S475" s="443">
        <v>4900</v>
      </c>
      <c r="T475" s="443">
        <v>0</v>
      </c>
      <c r="U475" s="443">
        <v>8593</v>
      </c>
      <c r="V475" s="443">
        <v>4452</v>
      </c>
      <c r="W475" s="443">
        <v>4141</v>
      </c>
      <c r="X475" s="443">
        <v>610</v>
      </c>
      <c r="Y475" s="483">
        <v>0</v>
      </c>
      <c r="Z475" s="483">
        <v>175</v>
      </c>
      <c r="AA475" s="443">
        <v>0</v>
      </c>
      <c r="AB475" s="443">
        <v>0</v>
      </c>
      <c r="AC475" s="443">
        <v>0</v>
      </c>
      <c r="AD475" s="443">
        <v>0</v>
      </c>
      <c r="AE475" s="443">
        <v>0</v>
      </c>
      <c r="AF475" s="443">
        <v>0</v>
      </c>
      <c r="AG475" s="443">
        <v>393300</v>
      </c>
      <c r="AH475" s="443">
        <v>0</v>
      </c>
      <c r="AI475" s="443">
        <v>393300</v>
      </c>
      <c r="AJ475" s="483">
        <v>454610</v>
      </c>
      <c r="AK475" s="483">
        <v>0</v>
      </c>
      <c r="AL475" s="483">
        <v>0</v>
      </c>
      <c r="AM475" s="483">
        <v>86180</v>
      </c>
      <c r="AN475" s="443">
        <v>454610</v>
      </c>
      <c r="AO475" s="443">
        <v>86180</v>
      </c>
      <c r="AP475" s="443">
        <v>31036</v>
      </c>
      <c r="AQ475" s="443">
        <v>550</v>
      </c>
      <c r="AR475" s="443">
        <v>30486</v>
      </c>
      <c r="AS475" s="483">
        <v>26797</v>
      </c>
      <c r="AT475" s="483">
        <v>0</v>
      </c>
      <c r="AU475" s="483">
        <v>0</v>
      </c>
      <c r="AV475" s="483">
        <v>2171</v>
      </c>
      <c r="AW475" s="443">
        <v>22123</v>
      </c>
      <c r="AX475" s="443">
        <v>0</v>
      </c>
      <c r="AY475" s="443">
        <v>0</v>
      </c>
      <c r="AZ475" s="504">
        <v>0</v>
      </c>
      <c r="BA475" s="504">
        <v>0</v>
      </c>
      <c r="BB475" s="444">
        <v>0</v>
      </c>
      <c r="BC475" s="517">
        <v>0</v>
      </c>
      <c r="BD475" s="540">
        <v>123624</v>
      </c>
      <c r="BE475" s="651">
        <v>182705</v>
      </c>
      <c r="BF475" s="651">
        <v>19576</v>
      </c>
      <c r="BG475" s="540">
        <v>2709</v>
      </c>
    </row>
    <row r="476" spans="1:59" ht="13.5" thickTop="1" x14ac:dyDescent="0.2">
      <c r="A476" s="609" t="s">
        <v>1427</v>
      </c>
      <c r="B476" t="s">
        <v>1398</v>
      </c>
      <c r="C476" t="s">
        <v>1428</v>
      </c>
      <c r="D476" s="439">
        <v>9301</v>
      </c>
      <c r="E476" s="440">
        <v>0</v>
      </c>
      <c r="F476" s="440">
        <v>0</v>
      </c>
      <c r="G476" s="440">
        <v>0</v>
      </c>
      <c r="H476" s="440">
        <v>0</v>
      </c>
      <c r="I476" s="440">
        <v>115290</v>
      </c>
      <c r="J476" s="440">
        <v>115290</v>
      </c>
      <c r="K476" s="440">
        <v>0</v>
      </c>
      <c r="L476" s="440">
        <v>0</v>
      </c>
      <c r="M476" s="482">
        <v>0</v>
      </c>
      <c r="N476" s="482">
        <v>11900</v>
      </c>
      <c r="O476" s="440">
        <v>0</v>
      </c>
      <c r="P476" s="440">
        <v>0</v>
      </c>
      <c r="Q476" s="440">
        <v>11900</v>
      </c>
      <c r="R476" s="440">
        <v>0</v>
      </c>
      <c r="S476" s="440">
        <v>11900</v>
      </c>
      <c r="T476" s="440">
        <v>0</v>
      </c>
      <c r="U476" s="440">
        <v>4118</v>
      </c>
      <c r="V476" s="440">
        <v>4118</v>
      </c>
      <c r="W476" s="440">
        <v>0</v>
      </c>
      <c r="X476" s="440">
        <v>0</v>
      </c>
      <c r="Y476" s="482">
        <v>0</v>
      </c>
      <c r="Z476" s="482">
        <v>425</v>
      </c>
      <c r="AA476" s="440">
        <v>0</v>
      </c>
      <c r="AB476" s="440">
        <v>0</v>
      </c>
      <c r="AC476" s="440">
        <v>0</v>
      </c>
      <c r="AD476" s="440">
        <v>0</v>
      </c>
      <c r="AE476" s="440">
        <v>0</v>
      </c>
      <c r="AF476" s="440">
        <v>0</v>
      </c>
      <c r="AG476" s="440">
        <v>204670</v>
      </c>
      <c r="AH476" s="440">
        <v>0</v>
      </c>
      <c r="AI476" s="440">
        <v>204670</v>
      </c>
      <c r="AJ476" s="482">
        <v>250120</v>
      </c>
      <c r="AK476" s="482">
        <v>0</v>
      </c>
      <c r="AL476" s="482">
        <v>0</v>
      </c>
      <c r="AM476" s="482">
        <v>46870</v>
      </c>
      <c r="AN476" s="440">
        <v>250120</v>
      </c>
      <c r="AO476" s="440">
        <v>46870</v>
      </c>
      <c r="AP476" s="440">
        <v>16294</v>
      </c>
      <c r="AQ476" s="440">
        <v>440</v>
      </c>
      <c r="AR476" s="440">
        <v>15854</v>
      </c>
      <c r="AS476" s="482">
        <v>14701</v>
      </c>
      <c r="AT476" s="482">
        <v>0</v>
      </c>
      <c r="AU476" s="482">
        <v>0</v>
      </c>
      <c r="AV476" s="482">
        <v>1361</v>
      </c>
      <c r="AW476" s="440">
        <v>11891</v>
      </c>
      <c r="AX476" s="440">
        <v>4171</v>
      </c>
      <c r="AY476" s="440">
        <v>0</v>
      </c>
      <c r="AZ476" s="503">
        <v>0</v>
      </c>
      <c r="BA476" s="503">
        <v>0</v>
      </c>
      <c r="BB476" s="441">
        <v>0</v>
      </c>
      <c r="BC476" s="200">
        <v>0</v>
      </c>
      <c r="BD476" s="539">
        <v>55075</v>
      </c>
      <c r="BE476" s="650">
        <v>92520</v>
      </c>
      <c r="BF476" s="650">
        <v>10018</v>
      </c>
      <c r="BG476" s="539">
        <v>1509</v>
      </c>
    </row>
    <row r="477" spans="1:59" ht="13.5" thickTop="1" x14ac:dyDescent="0.2">
      <c r="A477" s="609" t="s">
        <v>1429</v>
      </c>
      <c r="B477" t="s">
        <v>1398</v>
      </c>
      <c r="C477" t="s">
        <v>1430</v>
      </c>
      <c r="D477" s="442">
        <v>9342</v>
      </c>
      <c r="E477" s="443">
        <v>44750</v>
      </c>
      <c r="F477" s="443">
        <v>0</v>
      </c>
      <c r="G477" s="443">
        <v>44750</v>
      </c>
      <c r="H477" s="443">
        <v>0</v>
      </c>
      <c r="I477" s="443">
        <v>128310</v>
      </c>
      <c r="J477" s="443">
        <v>128310</v>
      </c>
      <c r="K477" s="443">
        <v>0</v>
      </c>
      <c r="L477" s="443">
        <v>8680</v>
      </c>
      <c r="M477" s="483">
        <v>0</v>
      </c>
      <c r="N477" s="483">
        <v>0</v>
      </c>
      <c r="O477" s="443">
        <v>0</v>
      </c>
      <c r="P477" s="443">
        <v>0</v>
      </c>
      <c r="Q477" s="443">
        <v>8680</v>
      </c>
      <c r="R477" s="443">
        <v>8680</v>
      </c>
      <c r="S477" s="443">
        <v>0</v>
      </c>
      <c r="T477" s="443">
        <v>0</v>
      </c>
      <c r="U477" s="443">
        <v>4583</v>
      </c>
      <c r="V477" s="443">
        <v>3332</v>
      </c>
      <c r="W477" s="443">
        <v>1251</v>
      </c>
      <c r="X477" s="443">
        <v>310</v>
      </c>
      <c r="Y477" s="483">
        <v>0</v>
      </c>
      <c r="Z477" s="483">
        <v>0</v>
      </c>
      <c r="AA477" s="443">
        <v>0</v>
      </c>
      <c r="AB477" s="443">
        <v>0</v>
      </c>
      <c r="AC477" s="443">
        <v>0</v>
      </c>
      <c r="AD477" s="443">
        <v>0</v>
      </c>
      <c r="AE477" s="443">
        <v>0</v>
      </c>
      <c r="AF477" s="443">
        <v>0</v>
      </c>
      <c r="AG477" s="443">
        <v>155200</v>
      </c>
      <c r="AH477" s="443">
        <v>0</v>
      </c>
      <c r="AI477" s="443">
        <v>155200</v>
      </c>
      <c r="AJ477" s="483">
        <v>201530</v>
      </c>
      <c r="AK477" s="483">
        <v>0</v>
      </c>
      <c r="AL477" s="483">
        <v>0</v>
      </c>
      <c r="AM477" s="483">
        <v>0</v>
      </c>
      <c r="AN477" s="443">
        <v>201530</v>
      </c>
      <c r="AO477" s="443">
        <v>0</v>
      </c>
      <c r="AP477" s="443">
        <v>11193</v>
      </c>
      <c r="AQ477" s="443">
        <v>0</v>
      </c>
      <c r="AR477" s="443">
        <v>11193</v>
      </c>
      <c r="AS477" s="483">
        <v>11616</v>
      </c>
      <c r="AT477" s="483">
        <v>0</v>
      </c>
      <c r="AU477" s="483">
        <v>0</v>
      </c>
      <c r="AV477" s="483">
        <v>0</v>
      </c>
      <c r="AW477" s="443">
        <v>6336</v>
      </c>
      <c r="AX477" s="443">
        <v>671</v>
      </c>
      <c r="AY477" s="443">
        <v>0</v>
      </c>
      <c r="AZ477" s="504">
        <v>0</v>
      </c>
      <c r="BA477" s="504">
        <v>0</v>
      </c>
      <c r="BB477" s="444">
        <v>0</v>
      </c>
      <c r="BC477" s="517">
        <v>0</v>
      </c>
      <c r="BD477" s="540">
        <v>64468</v>
      </c>
      <c r="BE477" s="651">
        <v>79700</v>
      </c>
      <c r="BF477" s="651">
        <v>8110</v>
      </c>
      <c r="BG477" s="540">
        <v>1269</v>
      </c>
    </row>
    <row r="478" spans="1:59" ht="13.5" thickTop="1" x14ac:dyDescent="0.2">
      <c r="A478" s="609" t="s">
        <v>1431</v>
      </c>
      <c r="B478" t="s">
        <v>1398</v>
      </c>
      <c r="C478" t="s">
        <v>1432</v>
      </c>
      <c r="D478" s="439">
        <v>9343</v>
      </c>
      <c r="E478" s="440">
        <v>0</v>
      </c>
      <c r="F478" s="440">
        <v>0</v>
      </c>
      <c r="G478" s="440">
        <v>0</v>
      </c>
      <c r="H478" s="440">
        <v>0</v>
      </c>
      <c r="I478" s="440">
        <v>87640</v>
      </c>
      <c r="J478" s="440">
        <v>87640</v>
      </c>
      <c r="K478" s="440">
        <v>0</v>
      </c>
      <c r="L478" s="440">
        <v>3010</v>
      </c>
      <c r="M478" s="482">
        <v>0</v>
      </c>
      <c r="N478" s="482">
        <v>0</v>
      </c>
      <c r="O478" s="440">
        <v>0</v>
      </c>
      <c r="P478" s="440">
        <v>0</v>
      </c>
      <c r="Q478" s="440">
        <v>3010</v>
      </c>
      <c r="R478" s="440">
        <v>3010</v>
      </c>
      <c r="S478" s="440">
        <v>0</v>
      </c>
      <c r="T478" s="440">
        <v>0</v>
      </c>
      <c r="U478" s="440">
        <v>3130</v>
      </c>
      <c r="V478" s="440">
        <v>2200</v>
      </c>
      <c r="W478" s="440">
        <v>930</v>
      </c>
      <c r="X478" s="440">
        <v>108</v>
      </c>
      <c r="Y478" s="482">
        <v>0</v>
      </c>
      <c r="Z478" s="482">
        <v>0</v>
      </c>
      <c r="AA478" s="440">
        <v>0</v>
      </c>
      <c r="AB478" s="440">
        <v>0</v>
      </c>
      <c r="AC478" s="440">
        <v>0</v>
      </c>
      <c r="AD478" s="440">
        <v>0</v>
      </c>
      <c r="AE478" s="440">
        <v>0</v>
      </c>
      <c r="AF478" s="440">
        <v>0</v>
      </c>
      <c r="AG478" s="440">
        <v>87190</v>
      </c>
      <c r="AH478" s="440">
        <v>0</v>
      </c>
      <c r="AI478" s="440">
        <v>87190</v>
      </c>
      <c r="AJ478" s="482">
        <v>114920</v>
      </c>
      <c r="AK478" s="482">
        <v>0</v>
      </c>
      <c r="AL478" s="482">
        <v>0</v>
      </c>
      <c r="AM478" s="482">
        <v>29640</v>
      </c>
      <c r="AN478" s="440">
        <v>114920</v>
      </c>
      <c r="AO478" s="440">
        <v>29640</v>
      </c>
      <c r="AP478" s="440">
        <v>5953</v>
      </c>
      <c r="AQ478" s="440">
        <v>0</v>
      </c>
      <c r="AR478" s="440">
        <v>5953</v>
      </c>
      <c r="AS478" s="482">
        <v>6628</v>
      </c>
      <c r="AT478" s="482">
        <v>0</v>
      </c>
      <c r="AU478" s="482">
        <v>0</v>
      </c>
      <c r="AV478" s="482">
        <v>1412</v>
      </c>
      <c r="AW478" s="440">
        <v>6628</v>
      </c>
      <c r="AX478" s="440">
        <v>1052</v>
      </c>
      <c r="AY478" s="440">
        <v>0</v>
      </c>
      <c r="AZ478" s="503">
        <v>0</v>
      </c>
      <c r="BA478" s="503">
        <v>0</v>
      </c>
      <c r="BB478" s="441">
        <v>0</v>
      </c>
      <c r="BC478" s="200">
        <v>0</v>
      </c>
      <c r="BD478" s="539">
        <v>50377</v>
      </c>
      <c r="BE478" s="650">
        <v>48245</v>
      </c>
      <c r="BF478" s="650">
        <v>4745</v>
      </c>
      <c r="BG478" s="539">
        <v>1029</v>
      </c>
    </row>
    <row r="479" spans="1:59" ht="13.5" thickTop="1" x14ac:dyDescent="0.2">
      <c r="A479" s="609" t="s">
        <v>1433</v>
      </c>
      <c r="B479" t="s">
        <v>1398</v>
      </c>
      <c r="C479" t="s">
        <v>1434</v>
      </c>
      <c r="D479" s="442">
        <v>9344</v>
      </c>
      <c r="E479" s="443">
        <v>0</v>
      </c>
      <c r="F479" s="443">
        <v>0</v>
      </c>
      <c r="G479" s="443">
        <v>0</v>
      </c>
      <c r="H479" s="443">
        <v>0</v>
      </c>
      <c r="I479" s="443">
        <v>42896</v>
      </c>
      <c r="J479" s="443">
        <v>42896</v>
      </c>
      <c r="K479" s="443">
        <v>0</v>
      </c>
      <c r="L479" s="443">
        <v>17094</v>
      </c>
      <c r="M479" s="483">
        <v>0</v>
      </c>
      <c r="N479" s="483">
        <v>0</v>
      </c>
      <c r="O479" s="443">
        <v>0</v>
      </c>
      <c r="P479" s="443">
        <v>0</v>
      </c>
      <c r="Q479" s="443">
        <v>17094</v>
      </c>
      <c r="R479" s="443">
        <v>17094</v>
      </c>
      <c r="S479" s="443">
        <v>0</v>
      </c>
      <c r="T479" s="443">
        <v>0</v>
      </c>
      <c r="U479" s="443">
        <v>1532</v>
      </c>
      <c r="V479" s="443">
        <v>1532</v>
      </c>
      <c r="W479" s="443">
        <v>0</v>
      </c>
      <c r="X479" s="443">
        <v>611</v>
      </c>
      <c r="Y479" s="483">
        <v>0</v>
      </c>
      <c r="Z479" s="483">
        <v>0</v>
      </c>
      <c r="AA479" s="443">
        <v>0</v>
      </c>
      <c r="AB479" s="443">
        <v>0</v>
      </c>
      <c r="AC479" s="443">
        <v>0</v>
      </c>
      <c r="AD479" s="443">
        <v>0</v>
      </c>
      <c r="AE479" s="443">
        <v>0</v>
      </c>
      <c r="AF479" s="443">
        <v>0</v>
      </c>
      <c r="AG479" s="443">
        <v>80040</v>
      </c>
      <c r="AH479" s="443">
        <v>0</v>
      </c>
      <c r="AI479" s="443">
        <v>80040</v>
      </c>
      <c r="AJ479" s="483">
        <v>93910</v>
      </c>
      <c r="AK479" s="483">
        <v>0</v>
      </c>
      <c r="AL479" s="483">
        <v>0</v>
      </c>
      <c r="AM479" s="483">
        <v>35980</v>
      </c>
      <c r="AN479" s="443">
        <v>93910</v>
      </c>
      <c r="AO479" s="443">
        <v>35980</v>
      </c>
      <c r="AP479" s="443">
        <v>5953</v>
      </c>
      <c r="AQ479" s="443">
        <v>1107</v>
      </c>
      <c r="AR479" s="443">
        <v>4846</v>
      </c>
      <c r="AS479" s="483">
        <v>4469</v>
      </c>
      <c r="AT479" s="483">
        <v>0</v>
      </c>
      <c r="AU479" s="483">
        <v>0</v>
      </c>
      <c r="AV479" s="483">
        <v>1727</v>
      </c>
      <c r="AW479" s="443">
        <v>4469</v>
      </c>
      <c r="AX479" s="443">
        <v>1727</v>
      </c>
      <c r="AY479" s="443">
        <v>0</v>
      </c>
      <c r="AZ479" s="504">
        <v>0</v>
      </c>
      <c r="BA479" s="504">
        <v>0</v>
      </c>
      <c r="BB479" s="444">
        <v>0</v>
      </c>
      <c r="BC479" s="517">
        <v>0</v>
      </c>
      <c r="BD479" s="540">
        <v>33001</v>
      </c>
      <c r="BE479" s="651">
        <v>38080</v>
      </c>
      <c r="BF479" s="651">
        <v>3971</v>
      </c>
      <c r="BG479" s="540">
        <v>1029</v>
      </c>
    </row>
    <row r="480" spans="1:59" ht="13.5" thickTop="1" x14ac:dyDescent="0.2">
      <c r="A480" s="609" t="s">
        <v>1435</v>
      </c>
      <c r="B480" t="s">
        <v>1398</v>
      </c>
      <c r="C480" t="s">
        <v>1436</v>
      </c>
      <c r="D480" s="439">
        <v>9345</v>
      </c>
      <c r="E480" s="440">
        <v>21952</v>
      </c>
      <c r="F480" s="440">
        <v>0</v>
      </c>
      <c r="G480" s="440">
        <v>0</v>
      </c>
      <c r="H480" s="440">
        <v>21952</v>
      </c>
      <c r="I480" s="440">
        <v>73220</v>
      </c>
      <c r="J480" s="440">
        <v>73220</v>
      </c>
      <c r="K480" s="440">
        <v>0</v>
      </c>
      <c r="L480" s="440">
        <v>1540</v>
      </c>
      <c r="M480" s="482">
        <v>0</v>
      </c>
      <c r="N480" s="482">
        <v>3500</v>
      </c>
      <c r="O480" s="440">
        <v>0</v>
      </c>
      <c r="P480" s="440">
        <v>0</v>
      </c>
      <c r="Q480" s="440">
        <v>5040</v>
      </c>
      <c r="R480" s="440">
        <v>1540</v>
      </c>
      <c r="S480" s="440">
        <v>3500</v>
      </c>
      <c r="T480" s="440">
        <v>0</v>
      </c>
      <c r="U480" s="440">
        <v>2615</v>
      </c>
      <c r="V480" s="440">
        <v>2615</v>
      </c>
      <c r="W480" s="440">
        <v>0</v>
      </c>
      <c r="X480" s="440">
        <v>55</v>
      </c>
      <c r="Y480" s="482">
        <v>0</v>
      </c>
      <c r="Z480" s="482">
        <v>125</v>
      </c>
      <c r="AA480" s="440">
        <v>0</v>
      </c>
      <c r="AB480" s="440">
        <v>0</v>
      </c>
      <c r="AC480" s="440">
        <v>0</v>
      </c>
      <c r="AD480" s="440">
        <v>0</v>
      </c>
      <c r="AE480" s="440">
        <v>0</v>
      </c>
      <c r="AF480" s="440">
        <v>0</v>
      </c>
      <c r="AG480" s="440">
        <v>106320</v>
      </c>
      <c r="AH480" s="440">
        <v>53300</v>
      </c>
      <c r="AI480" s="440">
        <v>53020</v>
      </c>
      <c r="AJ480" s="482">
        <v>88050</v>
      </c>
      <c r="AK480" s="482">
        <v>0</v>
      </c>
      <c r="AL480" s="482">
        <v>0</v>
      </c>
      <c r="AM480" s="482">
        <v>36230</v>
      </c>
      <c r="AN480" s="440">
        <v>88050</v>
      </c>
      <c r="AO480" s="440">
        <v>36230</v>
      </c>
      <c r="AP480" s="440">
        <v>7749</v>
      </c>
      <c r="AQ480" s="440">
        <v>1310</v>
      </c>
      <c r="AR480" s="440">
        <v>6439</v>
      </c>
      <c r="AS480" s="482">
        <v>7020</v>
      </c>
      <c r="AT480" s="482">
        <v>0</v>
      </c>
      <c r="AU480" s="482">
        <v>0</v>
      </c>
      <c r="AV480" s="482">
        <v>1310</v>
      </c>
      <c r="AW480" s="440">
        <v>7020</v>
      </c>
      <c r="AX480" s="440">
        <v>0</v>
      </c>
      <c r="AY480" s="440">
        <v>0</v>
      </c>
      <c r="AZ480" s="503">
        <v>0</v>
      </c>
      <c r="BA480" s="503">
        <v>0</v>
      </c>
      <c r="BB480" s="441">
        <v>0</v>
      </c>
      <c r="BC480" s="200">
        <v>0</v>
      </c>
      <c r="BD480" s="539">
        <v>28522</v>
      </c>
      <c r="BE480" s="650">
        <v>49930</v>
      </c>
      <c r="BF480" s="650">
        <v>5172</v>
      </c>
      <c r="BG480" s="539">
        <v>1269</v>
      </c>
    </row>
    <row r="481" spans="1:59" ht="13.5" thickTop="1" x14ac:dyDescent="0.2">
      <c r="A481" s="609" t="s">
        <v>1437</v>
      </c>
      <c r="B481" t="s">
        <v>1398</v>
      </c>
      <c r="C481" t="s">
        <v>1438</v>
      </c>
      <c r="D481" s="442">
        <v>9361</v>
      </c>
      <c r="E481" s="443">
        <v>15000</v>
      </c>
      <c r="F481" s="443">
        <v>0</v>
      </c>
      <c r="G481" s="443">
        <v>11377</v>
      </c>
      <c r="H481" s="443">
        <v>3623</v>
      </c>
      <c r="I481" s="443">
        <v>208390</v>
      </c>
      <c r="J481" s="443">
        <v>208390</v>
      </c>
      <c r="K481" s="443">
        <v>0</v>
      </c>
      <c r="L481" s="443">
        <v>9730</v>
      </c>
      <c r="M481" s="483">
        <v>0</v>
      </c>
      <c r="N481" s="483">
        <v>4690</v>
      </c>
      <c r="O481" s="443">
        <v>0</v>
      </c>
      <c r="P481" s="443">
        <v>0</v>
      </c>
      <c r="Q481" s="443">
        <v>14420</v>
      </c>
      <c r="R481" s="443">
        <v>9730</v>
      </c>
      <c r="S481" s="443">
        <v>4690</v>
      </c>
      <c r="T481" s="443">
        <v>0</v>
      </c>
      <c r="U481" s="443">
        <v>7443</v>
      </c>
      <c r="V481" s="443">
        <v>6791</v>
      </c>
      <c r="W481" s="443">
        <v>652</v>
      </c>
      <c r="X481" s="443">
        <v>347</v>
      </c>
      <c r="Y481" s="483">
        <v>0</v>
      </c>
      <c r="Z481" s="483">
        <v>168</v>
      </c>
      <c r="AA481" s="443">
        <v>0</v>
      </c>
      <c r="AB481" s="443">
        <v>0</v>
      </c>
      <c r="AC481" s="443">
        <v>0</v>
      </c>
      <c r="AD481" s="443">
        <v>0</v>
      </c>
      <c r="AE481" s="443">
        <v>0</v>
      </c>
      <c r="AF481" s="443">
        <v>0</v>
      </c>
      <c r="AG481" s="443">
        <v>261370</v>
      </c>
      <c r="AH481" s="443">
        <v>68750</v>
      </c>
      <c r="AI481" s="443">
        <v>192620</v>
      </c>
      <c r="AJ481" s="483">
        <v>266200</v>
      </c>
      <c r="AK481" s="483">
        <v>0</v>
      </c>
      <c r="AL481" s="483">
        <v>0</v>
      </c>
      <c r="AM481" s="483">
        <v>0</v>
      </c>
      <c r="AN481" s="443">
        <v>266200</v>
      </c>
      <c r="AO481" s="443">
        <v>0</v>
      </c>
      <c r="AP481" s="443">
        <v>19737</v>
      </c>
      <c r="AQ481" s="443">
        <v>980</v>
      </c>
      <c r="AR481" s="443">
        <v>18757</v>
      </c>
      <c r="AS481" s="483">
        <v>18782</v>
      </c>
      <c r="AT481" s="483">
        <v>0</v>
      </c>
      <c r="AU481" s="483">
        <v>0</v>
      </c>
      <c r="AV481" s="483">
        <v>0</v>
      </c>
      <c r="AW481" s="443">
        <v>18782</v>
      </c>
      <c r="AX481" s="443">
        <v>0</v>
      </c>
      <c r="AY481" s="443">
        <v>0</v>
      </c>
      <c r="AZ481" s="504">
        <v>0</v>
      </c>
      <c r="BA481" s="504">
        <v>0</v>
      </c>
      <c r="BB481" s="444">
        <v>0</v>
      </c>
      <c r="BC481" s="517">
        <v>0</v>
      </c>
      <c r="BD481" s="540">
        <v>84040</v>
      </c>
      <c r="BE481" s="651">
        <v>135805</v>
      </c>
      <c r="BF481" s="651">
        <v>14019</v>
      </c>
      <c r="BG481" s="540">
        <v>1749</v>
      </c>
    </row>
    <row r="482" spans="1:59" ht="13.5" thickTop="1" x14ac:dyDescent="0.2">
      <c r="A482" s="609" t="s">
        <v>1439</v>
      </c>
      <c r="B482" t="s">
        <v>1398</v>
      </c>
      <c r="C482" t="s">
        <v>1440</v>
      </c>
      <c r="D482" s="439">
        <v>9364</v>
      </c>
      <c r="E482" s="440">
        <v>0</v>
      </c>
      <c r="F482" s="440">
        <v>0</v>
      </c>
      <c r="G482" s="440">
        <v>0</v>
      </c>
      <c r="H482" s="440">
        <v>0</v>
      </c>
      <c r="I482" s="440">
        <v>137620</v>
      </c>
      <c r="J482" s="440">
        <v>137620</v>
      </c>
      <c r="K482" s="440">
        <v>0</v>
      </c>
      <c r="L482" s="440">
        <v>4900</v>
      </c>
      <c r="M482" s="482">
        <v>0</v>
      </c>
      <c r="N482" s="482">
        <v>840</v>
      </c>
      <c r="O482" s="440">
        <v>0</v>
      </c>
      <c r="P482" s="440">
        <v>0</v>
      </c>
      <c r="Q482" s="440">
        <v>5740</v>
      </c>
      <c r="R482" s="440">
        <v>4900</v>
      </c>
      <c r="S482" s="440">
        <v>840</v>
      </c>
      <c r="T482" s="440">
        <v>0</v>
      </c>
      <c r="U482" s="440">
        <v>4915</v>
      </c>
      <c r="V482" s="440">
        <v>2641</v>
      </c>
      <c r="W482" s="440">
        <v>2274</v>
      </c>
      <c r="X482" s="440">
        <v>175</v>
      </c>
      <c r="Y482" s="482">
        <v>0</v>
      </c>
      <c r="Z482" s="482">
        <v>30</v>
      </c>
      <c r="AA482" s="440">
        <v>0</v>
      </c>
      <c r="AB482" s="440">
        <v>0</v>
      </c>
      <c r="AC482" s="440">
        <v>2479</v>
      </c>
      <c r="AD482" s="440">
        <v>0</v>
      </c>
      <c r="AE482" s="440">
        <v>0</v>
      </c>
      <c r="AF482" s="440">
        <v>2479</v>
      </c>
      <c r="AG482" s="440">
        <v>171120</v>
      </c>
      <c r="AH482" s="440">
        <v>67000</v>
      </c>
      <c r="AI482" s="440">
        <v>104120</v>
      </c>
      <c r="AJ482" s="482">
        <v>160380</v>
      </c>
      <c r="AK482" s="482">
        <v>0</v>
      </c>
      <c r="AL482" s="482">
        <v>0</v>
      </c>
      <c r="AM482" s="482">
        <v>40170</v>
      </c>
      <c r="AN482" s="440">
        <v>160380</v>
      </c>
      <c r="AO482" s="440">
        <v>40170</v>
      </c>
      <c r="AP482" s="440">
        <v>13063</v>
      </c>
      <c r="AQ482" s="440">
        <v>1748</v>
      </c>
      <c r="AR482" s="440">
        <v>11315</v>
      </c>
      <c r="AS482" s="482">
        <v>11461</v>
      </c>
      <c r="AT482" s="482">
        <v>0</v>
      </c>
      <c r="AU482" s="482">
        <v>0</v>
      </c>
      <c r="AV482" s="482">
        <v>665</v>
      </c>
      <c r="AW482" s="440">
        <v>11461</v>
      </c>
      <c r="AX482" s="440">
        <v>665</v>
      </c>
      <c r="AY482" s="440">
        <v>0</v>
      </c>
      <c r="AZ482" s="503">
        <v>0</v>
      </c>
      <c r="BA482" s="503">
        <v>0</v>
      </c>
      <c r="BB482" s="441">
        <v>0</v>
      </c>
      <c r="BC482" s="200">
        <v>0</v>
      </c>
      <c r="BD482" s="539">
        <v>55411</v>
      </c>
      <c r="BE482" s="650">
        <v>88330</v>
      </c>
      <c r="BF482" s="650">
        <v>9136</v>
      </c>
      <c r="BG482" s="539">
        <v>1509</v>
      </c>
    </row>
    <row r="483" spans="1:59" ht="13.5" thickTop="1" x14ac:dyDescent="0.2">
      <c r="A483" s="609" t="s">
        <v>1441</v>
      </c>
      <c r="B483" t="s">
        <v>1398</v>
      </c>
      <c r="C483" t="s">
        <v>1442</v>
      </c>
      <c r="D483" s="442">
        <v>9384</v>
      </c>
      <c r="E483" s="443">
        <v>34299</v>
      </c>
      <c r="F483" s="443">
        <v>0</v>
      </c>
      <c r="G483" s="443">
        <v>33756</v>
      </c>
      <c r="H483" s="443">
        <v>543</v>
      </c>
      <c r="I483" s="443">
        <v>50848</v>
      </c>
      <c r="J483" s="443">
        <v>50848</v>
      </c>
      <c r="K483" s="443">
        <v>0</v>
      </c>
      <c r="L483" s="443">
        <v>14882</v>
      </c>
      <c r="M483" s="483">
        <v>0</v>
      </c>
      <c r="N483" s="483">
        <v>770</v>
      </c>
      <c r="O483" s="443">
        <v>0</v>
      </c>
      <c r="P483" s="443">
        <v>0</v>
      </c>
      <c r="Q483" s="443">
        <v>15652</v>
      </c>
      <c r="R483" s="443">
        <v>14882</v>
      </c>
      <c r="S483" s="443">
        <v>770</v>
      </c>
      <c r="T483" s="443">
        <v>0</v>
      </c>
      <c r="U483" s="443">
        <v>1816</v>
      </c>
      <c r="V483" s="443">
        <v>1785</v>
      </c>
      <c r="W483" s="443">
        <v>31</v>
      </c>
      <c r="X483" s="443">
        <v>532</v>
      </c>
      <c r="Y483" s="483">
        <v>0</v>
      </c>
      <c r="Z483" s="483">
        <v>27</v>
      </c>
      <c r="AA483" s="443">
        <v>0</v>
      </c>
      <c r="AB483" s="443">
        <v>0</v>
      </c>
      <c r="AC483" s="443">
        <v>590</v>
      </c>
      <c r="AD483" s="443">
        <v>0</v>
      </c>
      <c r="AE483" s="443">
        <v>590</v>
      </c>
      <c r="AF483" s="443">
        <v>0</v>
      </c>
      <c r="AG483" s="443">
        <v>76460</v>
      </c>
      <c r="AH483" s="443">
        <v>31500</v>
      </c>
      <c r="AI483" s="443">
        <v>44960</v>
      </c>
      <c r="AJ483" s="483">
        <v>65970</v>
      </c>
      <c r="AK483" s="483">
        <v>0</v>
      </c>
      <c r="AL483" s="483">
        <v>0</v>
      </c>
      <c r="AM483" s="483">
        <v>0</v>
      </c>
      <c r="AN483" s="443">
        <v>65970</v>
      </c>
      <c r="AO483" s="443">
        <v>0</v>
      </c>
      <c r="AP483" s="443">
        <v>5364</v>
      </c>
      <c r="AQ483" s="443">
        <v>1269</v>
      </c>
      <c r="AR483" s="443">
        <v>4095</v>
      </c>
      <c r="AS483" s="483">
        <v>4250</v>
      </c>
      <c r="AT483" s="483">
        <v>0</v>
      </c>
      <c r="AU483" s="483">
        <v>0</v>
      </c>
      <c r="AV483" s="483">
        <v>1443</v>
      </c>
      <c r="AW483" s="443">
        <v>4250</v>
      </c>
      <c r="AX483" s="443">
        <v>1443</v>
      </c>
      <c r="AY483" s="443">
        <v>0</v>
      </c>
      <c r="AZ483" s="504">
        <v>0</v>
      </c>
      <c r="BA483" s="504">
        <v>0</v>
      </c>
      <c r="BB483" s="444">
        <v>0</v>
      </c>
      <c r="BC483" s="517">
        <v>0</v>
      </c>
      <c r="BD483" s="540">
        <v>42306</v>
      </c>
      <c r="BE483" s="651">
        <v>38140</v>
      </c>
      <c r="BF483" s="651">
        <v>3854</v>
      </c>
      <c r="BG483" s="540">
        <v>1029</v>
      </c>
    </row>
    <row r="484" spans="1:59" ht="13.5" thickTop="1" x14ac:dyDescent="0.2">
      <c r="A484" s="609" t="s">
        <v>1443</v>
      </c>
      <c r="B484" t="s">
        <v>1398</v>
      </c>
      <c r="C484" t="s">
        <v>1444</v>
      </c>
      <c r="D484" s="439">
        <v>9386</v>
      </c>
      <c r="E484" s="440">
        <v>0</v>
      </c>
      <c r="F484" s="440">
        <v>0</v>
      </c>
      <c r="G484" s="440">
        <v>0</v>
      </c>
      <c r="H484" s="440">
        <v>0</v>
      </c>
      <c r="I484" s="440">
        <v>118090</v>
      </c>
      <c r="J484" s="440">
        <v>118090</v>
      </c>
      <c r="K484" s="440">
        <v>0</v>
      </c>
      <c r="L484" s="440">
        <v>0</v>
      </c>
      <c r="M484" s="482">
        <v>0</v>
      </c>
      <c r="N484" s="482">
        <v>13650</v>
      </c>
      <c r="O484" s="440">
        <v>0</v>
      </c>
      <c r="P484" s="440">
        <v>0</v>
      </c>
      <c r="Q484" s="440">
        <v>13650</v>
      </c>
      <c r="R484" s="440">
        <v>0</v>
      </c>
      <c r="S484" s="440">
        <v>13650</v>
      </c>
      <c r="T484" s="440">
        <v>0</v>
      </c>
      <c r="U484" s="440">
        <v>4218</v>
      </c>
      <c r="V484" s="440">
        <v>4048</v>
      </c>
      <c r="W484" s="440">
        <v>170</v>
      </c>
      <c r="X484" s="440">
        <v>0</v>
      </c>
      <c r="Y484" s="482">
        <v>0</v>
      </c>
      <c r="Z484" s="482">
        <v>487</v>
      </c>
      <c r="AA484" s="440">
        <v>0</v>
      </c>
      <c r="AB484" s="440">
        <v>0</v>
      </c>
      <c r="AC484" s="440">
        <v>0</v>
      </c>
      <c r="AD484" s="440">
        <v>0</v>
      </c>
      <c r="AE484" s="440">
        <v>0</v>
      </c>
      <c r="AF484" s="440">
        <v>0</v>
      </c>
      <c r="AG484" s="440">
        <v>202680</v>
      </c>
      <c r="AH484" s="440">
        <v>91500</v>
      </c>
      <c r="AI484" s="440">
        <v>111180</v>
      </c>
      <c r="AJ484" s="482">
        <v>124480</v>
      </c>
      <c r="AK484" s="482">
        <v>0</v>
      </c>
      <c r="AL484" s="482">
        <v>0</v>
      </c>
      <c r="AM484" s="482">
        <v>62700</v>
      </c>
      <c r="AN484" s="440">
        <v>124480</v>
      </c>
      <c r="AO484" s="440">
        <v>62700</v>
      </c>
      <c r="AP484" s="440">
        <v>15858</v>
      </c>
      <c r="AQ484" s="440">
        <v>2627</v>
      </c>
      <c r="AR484" s="440">
        <v>13231</v>
      </c>
      <c r="AS484" s="482">
        <v>10312</v>
      </c>
      <c r="AT484" s="482">
        <v>0</v>
      </c>
      <c r="AU484" s="482">
        <v>0</v>
      </c>
      <c r="AV484" s="482">
        <v>2589</v>
      </c>
      <c r="AW484" s="440">
        <v>8812</v>
      </c>
      <c r="AX484" s="440">
        <v>288</v>
      </c>
      <c r="AY484" s="440">
        <v>0</v>
      </c>
      <c r="AZ484" s="503">
        <v>0</v>
      </c>
      <c r="BA484" s="503">
        <v>0</v>
      </c>
      <c r="BB484" s="441">
        <v>0</v>
      </c>
      <c r="BC484" s="200">
        <v>0</v>
      </c>
      <c r="BD484" s="539">
        <v>63454</v>
      </c>
      <c r="BE484" s="650">
        <v>91465</v>
      </c>
      <c r="BF484" s="650">
        <v>9848</v>
      </c>
      <c r="BG484" s="539">
        <v>1509</v>
      </c>
    </row>
    <row r="485" spans="1:59" ht="13.5" thickTop="1" x14ac:dyDescent="0.2">
      <c r="A485" s="609" t="s">
        <v>1445</v>
      </c>
      <c r="B485" t="s">
        <v>1398</v>
      </c>
      <c r="C485" t="s">
        <v>1446</v>
      </c>
      <c r="D485" s="442">
        <v>9407</v>
      </c>
      <c r="E485" s="443">
        <v>24299</v>
      </c>
      <c r="F485" s="443">
        <v>0</v>
      </c>
      <c r="G485" s="443">
        <v>0</v>
      </c>
      <c r="H485" s="443">
        <v>24299</v>
      </c>
      <c r="I485" s="443">
        <v>205030</v>
      </c>
      <c r="J485" s="443">
        <v>205030</v>
      </c>
      <c r="K485" s="443">
        <v>0</v>
      </c>
      <c r="L485" s="443">
        <v>0</v>
      </c>
      <c r="M485" s="483">
        <v>0</v>
      </c>
      <c r="N485" s="483">
        <v>4340</v>
      </c>
      <c r="O485" s="443">
        <v>0</v>
      </c>
      <c r="P485" s="443">
        <v>0</v>
      </c>
      <c r="Q485" s="443">
        <v>4340</v>
      </c>
      <c r="R485" s="443">
        <v>0</v>
      </c>
      <c r="S485" s="443">
        <v>4340</v>
      </c>
      <c r="T485" s="443">
        <v>0</v>
      </c>
      <c r="U485" s="443">
        <v>7323</v>
      </c>
      <c r="V485" s="443">
        <v>4700</v>
      </c>
      <c r="W485" s="443">
        <v>2623</v>
      </c>
      <c r="X485" s="443">
        <v>0</v>
      </c>
      <c r="Y485" s="483">
        <v>0</v>
      </c>
      <c r="Z485" s="483">
        <v>155</v>
      </c>
      <c r="AA485" s="443">
        <v>0</v>
      </c>
      <c r="AB485" s="443">
        <v>0</v>
      </c>
      <c r="AC485" s="443">
        <v>2489</v>
      </c>
      <c r="AD485" s="443">
        <v>0</v>
      </c>
      <c r="AE485" s="443">
        <v>0</v>
      </c>
      <c r="AF485" s="443">
        <v>2489</v>
      </c>
      <c r="AG485" s="443">
        <v>178980</v>
      </c>
      <c r="AH485" s="443">
        <v>0</v>
      </c>
      <c r="AI485" s="443">
        <v>178980</v>
      </c>
      <c r="AJ485" s="483">
        <v>240390</v>
      </c>
      <c r="AK485" s="483">
        <v>0</v>
      </c>
      <c r="AL485" s="483">
        <v>0</v>
      </c>
      <c r="AM485" s="483">
        <v>48550</v>
      </c>
      <c r="AN485" s="443">
        <v>240390</v>
      </c>
      <c r="AO485" s="443">
        <v>48550</v>
      </c>
      <c r="AP485" s="443">
        <v>12059</v>
      </c>
      <c r="AQ485" s="443">
        <v>1220</v>
      </c>
      <c r="AR485" s="443">
        <v>10839</v>
      </c>
      <c r="AS485" s="483">
        <v>12540</v>
      </c>
      <c r="AT485" s="483">
        <v>0</v>
      </c>
      <c r="AU485" s="483">
        <v>0</v>
      </c>
      <c r="AV485" s="483">
        <v>759</v>
      </c>
      <c r="AW485" s="443">
        <v>12540</v>
      </c>
      <c r="AX485" s="443">
        <v>759</v>
      </c>
      <c r="AY485" s="443">
        <v>0</v>
      </c>
      <c r="AZ485" s="504">
        <v>0</v>
      </c>
      <c r="BA485" s="504">
        <v>0</v>
      </c>
      <c r="BB485" s="444">
        <v>0</v>
      </c>
      <c r="BC485" s="517">
        <v>0</v>
      </c>
      <c r="BD485" s="540">
        <v>70754</v>
      </c>
      <c r="BE485" s="651">
        <v>107120</v>
      </c>
      <c r="BF485" s="651">
        <v>10457</v>
      </c>
      <c r="BG485" s="540">
        <v>1509</v>
      </c>
    </row>
    <row r="486" spans="1:59" ht="13.5" thickTop="1" x14ac:dyDescent="0.2">
      <c r="A486" s="609" t="s">
        <v>1447</v>
      </c>
      <c r="B486" t="s">
        <v>1398</v>
      </c>
      <c r="C486" t="s">
        <v>1448</v>
      </c>
      <c r="D486" s="439">
        <v>9411</v>
      </c>
      <c r="E486" s="440">
        <v>30349</v>
      </c>
      <c r="F486" s="440">
        <v>0</v>
      </c>
      <c r="G486" s="440">
        <v>30349</v>
      </c>
      <c r="H486" s="440">
        <v>0</v>
      </c>
      <c r="I486" s="440">
        <v>98700</v>
      </c>
      <c r="J486" s="440">
        <v>98700</v>
      </c>
      <c r="K486" s="440">
        <v>0</v>
      </c>
      <c r="L486" s="440">
        <v>4060</v>
      </c>
      <c r="M486" s="482">
        <v>0</v>
      </c>
      <c r="N486" s="482">
        <v>350</v>
      </c>
      <c r="O486" s="440">
        <v>0</v>
      </c>
      <c r="P486" s="440">
        <v>0</v>
      </c>
      <c r="Q486" s="440">
        <v>4410</v>
      </c>
      <c r="R486" s="440">
        <v>4060</v>
      </c>
      <c r="S486" s="440">
        <v>350</v>
      </c>
      <c r="T486" s="440">
        <v>0</v>
      </c>
      <c r="U486" s="440">
        <v>3525</v>
      </c>
      <c r="V486" s="440">
        <v>1800</v>
      </c>
      <c r="W486" s="440">
        <v>1725</v>
      </c>
      <c r="X486" s="440">
        <v>145</v>
      </c>
      <c r="Y486" s="482">
        <v>0</v>
      </c>
      <c r="Z486" s="482">
        <v>13</v>
      </c>
      <c r="AA486" s="440">
        <v>0</v>
      </c>
      <c r="AB486" s="440">
        <v>0</v>
      </c>
      <c r="AC486" s="440">
        <v>0</v>
      </c>
      <c r="AD486" s="440">
        <v>0</v>
      </c>
      <c r="AE486" s="440">
        <v>0</v>
      </c>
      <c r="AF486" s="440">
        <v>0</v>
      </c>
      <c r="AG486" s="440">
        <v>108300</v>
      </c>
      <c r="AH486" s="440">
        <v>44500</v>
      </c>
      <c r="AI486" s="440">
        <v>63800</v>
      </c>
      <c r="AJ486" s="482">
        <v>93080</v>
      </c>
      <c r="AK486" s="482">
        <v>0</v>
      </c>
      <c r="AL486" s="482">
        <v>0</v>
      </c>
      <c r="AM486" s="482">
        <v>0</v>
      </c>
      <c r="AN486" s="440">
        <v>93080</v>
      </c>
      <c r="AO486" s="440">
        <v>0</v>
      </c>
      <c r="AP486" s="440">
        <v>7528</v>
      </c>
      <c r="AQ486" s="440">
        <v>963</v>
      </c>
      <c r="AR486" s="440">
        <v>6565</v>
      </c>
      <c r="AS486" s="482">
        <v>7115</v>
      </c>
      <c r="AT486" s="482">
        <v>0</v>
      </c>
      <c r="AU486" s="482">
        <v>0</v>
      </c>
      <c r="AV486" s="482">
        <v>0</v>
      </c>
      <c r="AW486" s="440">
        <v>4411</v>
      </c>
      <c r="AX486" s="440">
        <v>0</v>
      </c>
      <c r="AY486" s="440">
        <v>0</v>
      </c>
      <c r="AZ486" s="503">
        <v>0</v>
      </c>
      <c r="BA486" s="503">
        <v>0</v>
      </c>
      <c r="BB486" s="441">
        <v>0</v>
      </c>
      <c r="BC486" s="200">
        <v>0</v>
      </c>
      <c r="BD486" s="539">
        <v>60419</v>
      </c>
      <c r="BE486" s="650">
        <v>56815</v>
      </c>
      <c r="BF486" s="650">
        <v>5697</v>
      </c>
      <c r="BG486" s="539">
        <v>1269</v>
      </c>
    </row>
    <row r="487" spans="1:59" ht="13.5" thickTop="1" x14ac:dyDescent="0.2">
      <c r="A487" s="609" t="s">
        <v>1449</v>
      </c>
      <c r="B487" t="s">
        <v>1450</v>
      </c>
      <c r="C487">
        <v>0</v>
      </c>
      <c r="D487" s="442">
        <v>10000</v>
      </c>
      <c r="E487" s="443">
        <v>782951</v>
      </c>
      <c r="F487" s="443">
        <v>0</v>
      </c>
      <c r="G487" s="443">
        <v>0</v>
      </c>
      <c r="H487" s="443">
        <v>782951</v>
      </c>
      <c r="I487" s="443">
        <v>0</v>
      </c>
      <c r="J487" s="443">
        <v>0</v>
      </c>
      <c r="K487" s="443">
        <v>0</v>
      </c>
      <c r="L487" s="443">
        <v>0</v>
      </c>
      <c r="M487" s="483">
        <v>0</v>
      </c>
      <c r="N487" s="483">
        <v>0</v>
      </c>
      <c r="O487" s="443">
        <v>0</v>
      </c>
      <c r="P487" s="443">
        <v>0</v>
      </c>
      <c r="Q487" s="443">
        <v>0</v>
      </c>
      <c r="R487" s="443">
        <v>0</v>
      </c>
      <c r="S487" s="443">
        <v>0</v>
      </c>
      <c r="T487" s="443">
        <v>0</v>
      </c>
      <c r="U487" s="443">
        <v>0</v>
      </c>
      <c r="V487" s="443">
        <v>0</v>
      </c>
      <c r="W487" s="443">
        <v>0</v>
      </c>
      <c r="X487" s="443">
        <v>0</v>
      </c>
      <c r="Y487" s="483">
        <v>0</v>
      </c>
      <c r="Z487" s="483">
        <v>0</v>
      </c>
      <c r="AA487" s="443">
        <v>0</v>
      </c>
      <c r="AB487" s="443">
        <v>0</v>
      </c>
      <c r="AC487" s="443">
        <v>0</v>
      </c>
      <c r="AD487" s="443">
        <v>0</v>
      </c>
      <c r="AE487" s="443">
        <v>0</v>
      </c>
      <c r="AF487" s="443">
        <v>0</v>
      </c>
      <c r="AG487" s="443">
        <v>0</v>
      </c>
      <c r="AH487" s="443">
        <v>0</v>
      </c>
      <c r="AI487" s="443">
        <v>0</v>
      </c>
      <c r="AJ487" s="483">
        <v>0</v>
      </c>
      <c r="AK487" s="483">
        <v>0</v>
      </c>
      <c r="AL487" s="483">
        <v>0</v>
      </c>
      <c r="AM487" s="483">
        <v>0</v>
      </c>
      <c r="AN487" s="443">
        <v>0</v>
      </c>
      <c r="AO487" s="443">
        <v>0</v>
      </c>
      <c r="AP487" s="443">
        <v>0</v>
      </c>
      <c r="AQ487" s="443">
        <v>0</v>
      </c>
      <c r="AR487" s="443">
        <v>0</v>
      </c>
      <c r="AS487" s="483">
        <v>0</v>
      </c>
      <c r="AT487" s="483">
        <v>0</v>
      </c>
      <c r="AU487" s="483">
        <v>0</v>
      </c>
      <c r="AV487" s="483">
        <v>0</v>
      </c>
      <c r="AW487" s="443">
        <v>0</v>
      </c>
      <c r="AX487" s="443">
        <v>0</v>
      </c>
      <c r="AY487" s="443">
        <v>0</v>
      </c>
      <c r="AZ487" s="504">
        <v>0</v>
      </c>
      <c r="BA487" s="504">
        <v>0</v>
      </c>
      <c r="BB487" s="444">
        <v>0</v>
      </c>
      <c r="BC487" s="517">
        <v>0</v>
      </c>
      <c r="BD487" s="540">
        <v>5126393</v>
      </c>
      <c r="BE487" s="540">
        <v>0</v>
      </c>
      <c r="BF487" s="540">
        <v>0</v>
      </c>
      <c r="BG487" s="540">
        <v>0</v>
      </c>
    </row>
    <row r="488" spans="1:59" ht="13.5" thickTop="1" x14ac:dyDescent="0.2">
      <c r="A488" s="609" t="s">
        <v>1451</v>
      </c>
      <c r="B488" t="s">
        <v>1450</v>
      </c>
      <c r="C488" t="s">
        <v>1452</v>
      </c>
      <c r="D488" s="439">
        <v>10201</v>
      </c>
      <c r="E488" s="440">
        <v>435906</v>
      </c>
      <c r="F488" s="440">
        <v>0</v>
      </c>
      <c r="G488" s="440">
        <v>435906</v>
      </c>
      <c r="H488" s="440">
        <v>0</v>
      </c>
      <c r="I488" s="440">
        <v>2391410</v>
      </c>
      <c r="J488" s="440">
        <v>2391410</v>
      </c>
      <c r="K488" s="440">
        <v>0</v>
      </c>
      <c r="L488" s="440">
        <v>49140</v>
      </c>
      <c r="M488" s="482">
        <v>0</v>
      </c>
      <c r="N488" s="482">
        <v>54950</v>
      </c>
      <c r="O488" s="440">
        <v>0</v>
      </c>
      <c r="P488" s="440">
        <v>0</v>
      </c>
      <c r="Q488" s="440">
        <v>104090</v>
      </c>
      <c r="R488" s="440">
        <v>49140</v>
      </c>
      <c r="S488" s="440">
        <v>54950</v>
      </c>
      <c r="T488" s="440">
        <v>0</v>
      </c>
      <c r="U488" s="440">
        <v>85408</v>
      </c>
      <c r="V488" s="440">
        <v>37000</v>
      </c>
      <c r="W488" s="440">
        <v>48408</v>
      </c>
      <c r="X488" s="440">
        <v>1755</v>
      </c>
      <c r="Y488" s="482">
        <v>0</v>
      </c>
      <c r="Z488" s="482">
        <v>1962</v>
      </c>
      <c r="AA488" s="440">
        <v>0</v>
      </c>
      <c r="AB488" s="440">
        <v>0</v>
      </c>
      <c r="AC488" s="440">
        <v>37000</v>
      </c>
      <c r="AD488" s="440">
        <v>0</v>
      </c>
      <c r="AE488" s="440">
        <v>37000</v>
      </c>
      <c r="AF488" s="440">
        <v>0</v>
      </c>
      <c r="AG488" s="440">
        <v>2076600</v>
      </c>
      <c r="AH488" s="440">
        <v>950000</v>
      </c>
      <c r="AI488" s="440">
        <v>1126600</v>
      </c>
      <c r="AJ488" s="482">
        <v>1912230</v>
      </c>
      <c r="AK488" s="482">
        <v>0</v>
      </c>
      <c r="AL488" s="482">
        <v>0</v>
      </c>
      <c r="AM488" s="482">
        <v>649590</v>
      </c>
      <c r="AN488" s="440">
        <v>1912230</v>
      </c>
      <c r="AO488" s="440">
        <v>649590</v>
      </c>
      <c r="AP488" s="440">
        <v>166965</v>
      </c>
      <c r="AQ488" s="440">
        <v>29905</v>
      </c>
      <c r="AR488" s="440">
        <v>137060</v>
      </c>
      <c r="AS488" s="482">
        <v>137629</v>
      </c>
      <c r="AT488" s="482">
        <v>0</v>
      </c>
      <c r="AU488" s="482">
        <v>0</v>
      </c>
      <c r="AV488" s="482">
        <v>25708</v>
      </c>
      <c r="AW488" s="440">
        <v>137629</v>
      </c>
      <c r="AX488" s="440">
        <v>25708</v>
      </c>
      <c r="AY488" s="440">
        <v>0</v>
      </c>
      <c r="AZ488" s="503">
        <v>0</v>
      </c>
      <c r="BA488" s="503">
        <v>0</v>
      </c>
      <c r="BB488" s="441">
        <v>0</v>
      </c>
      <c r="BC488" s="200">
        <v>0</v>
      </c>
      <c r="BD488" s="539">
        <v>654251</v>
      </c>
      <c r="BE488" s="650">
        <v>1379235</v>
      </c>
      <c r="BF488" s="650">
        <v>138161</v>
      </c>
      <c r="BG488" s="539">
        <v>10389</v>
      </c>
    </row>
    <row r="489" spans="1:59" ht="13.5" thickTop="1" x14ac:dyDescent="0.2">
      <c r="A489" s="609" t="s">
        <v>1453</v>
      </c>
      <c r="B489" t="s">
        <v>1450</v>
      </c>
      <c r="C489" t="s">
        <v>1454</v>
      </c>
      <c r="D489" s="442">
        <v>10202</v>
      </c>
      <c r="E489" s="443">
        <v>214129</v>
      </c>
      <c r="F489" s="443">
        <v>0</v>
      </c>
      <c r="G489" s="443">
        <v>214129</v>
      </c>
      <c r="H489" s="443">
        <v>0</v>
      </c>
      <c r="I489" s="443">
        <v>2526300</v>
      </c>
      <c r="J489" s="443">
        <v>2526300</v>
      </c>
      <c r="K489" s="443">
        <v>0</v>
      </c>
      <c r="L489" s="443">
        <v>7000</v>
      </c>
      <c r="M489" s="483">
        <v>0</v>
      </c>
      <c r="N489" s="483">
        <v>17850</v>
      </c>
      <c r="O489" s="443">
        <v>0</v>
      </c>
      <c r="P489" s="443">
        <v>0</v>
      </c>
      <c r="Q489" s="443">
        <v>24850</v>
      </c>
      <c r="R489" s="443">
        <v>7000</v>
      </c>
      <c r="S489" s="443">
        <v>17850</v>
      </c>
      <c r="T489" s="443">
        <v>0</v>
      </c>
      <c r="U489" s="443">
        <v>90225</v>
      </c>
      <c r="V489" s="443">
        <v>17272</v>
      </c>
      <c r="W489" s="443">
        <v>72953</v>
      </c>
      <c r="X489" s="443">
        <v>250</v>
      </c>
      <c r="Y489" s="483">
        <v>0</v>
      </c>
      <c r="Z489" s="483">
        <v>638</v>
      </c>
      <c r="AA489" s="443">
        <v>0</v>
      </c>
      <c r="AB489" s="443">
        <v>0</v>
      </c>
      <c r="AC489" s="443">
        <v>0</v>
      </c>
      <c r="AD489" s="443">
        <v>0</v>
      </c>
      <c r="AE489" s="443">
        <v>0</v>
      </c>
      <c r="AF489" s="443">
        <v>0</v>
      </c>
      <c r="AG489" s="443">
        <v>2333140</v>
      </c>
      <c r="AH489" s="443">
        <v>1000000</v>
      </c>
      <c r="AI489" s="443">
        <v>1333140</v>
      </c>
      <c r="AJ489" s="483">
        <v>2106490</v>
      </c>
      <c r="AK489" s="483">
        <v>0</v>
      </c>
      <c r="AL489" s="483">
        <v>0</v>
      </c>
      <c r="AM489" s="483">
        <v>795710</v>
      </c>
      <c r="AN489" s="443">
        <v>2106490</v>
      </c>
      <c r="AO489" s="443">
        <v>795710</v>
      </c>
      <c r="AP489" s="443">
        <v>186338</v>
      </c>
      <c r="AQ489" s="443">
        <v>34037</v>
      </c>
      <c r="AR489" s="443">
        <v>152301</v>
      </c>
      <c r="AS489" s="483">
        <v>146520</v>
      </c>
      <c r="AT489" s="483">
        <v>0</v>
      </c>
      <c r="AU489" s="483">
        <v>0</v>
      </c>
      <c r="AV489" s="483">
        <v>30856</v>
      </c>
      <c r="AW489" s="443">
        <v>112962</v>
      </c>
      <c r="AX489" s="443">
        <v>0</v>
      </c>
      <c r="AY489" s="443">
        <v>0</v>
      </c>
      <c r="AZ489" s="504">
        <v>0</v>
      </c>
      <c r="BA489" s="504">
        <v>0</v>
      </c>
      <c r="BB489" s="444">
        <v>0</v>
      </c>
      <c r="BC489" s="517">
        <v>0</v>
      </c>
      <c r="BD489" s="540">
        <v>727569</v>
      </c>
      <c r="BE489" s="651">
        <v>1455395</v>
      </c>
      <c r="BF489" s="651">
        <v>147181</v>
      </c>
      <c r="BG489" s="540">
        <v>11189</v>
      </c>
    </row>
    <row r="490" spans="1:59" ht="13.5" thickTop="1" x14ac:dyDescent="0.2">
      <c r="A490" s="609" t="s">
        <v>1455</v>
      </c>
      <c r="B490" t="s">
        <v>1450</v>
      </c>
      <c r="C490" t="s">
        <v>1456</v>
      </c>
      <c r="D490" s="439">
        <v>10203</v>
      </c>
      <c r="E490" s="440">
        <v>0</v>
      </c>
      <c r="F490" s="440">
        <v>0</v>
      </c>
      <c r="G490" s="440">
        <v>0</v>
      </c>
      <c r="H490" s="440">
        <v>0</v>
      </c>
      <c r="I490" s="440">
        <v>939400</v>
      </c>
      <c r="J490" s="440">
        <v>939400</v>
      </c>
      <c r="K490" s="440">
        <v>0</v>
      </c>
      <c r="L490" s="440">
        <v>51030</v>
      </c>
      <c r="M490" s="482">
        <v>0</v>
      </c>
      <c r="N490" s="482">
        <v>630</v>
      </c>
      <c r="O490" s="440">
        <v>0</v>
      </c>
      <c r="P490" s="440">
        <v>0</v>
      </c>
      <c r="Q490" s="440">
        <v>51660</v>
      </c>
      <c r="R490" s="440">
        <v>51030</v>
      </c>
      <c r="S490" s="440">
        <v>630</v>
      </c>
      <c r="T490" s="440">
        <v>0</v>
      </c>
      <c r="U490" s="440">
        <v>33550</v>
      </c>
      <c r="V490" s="440">
        <v>17609</v>
      </c>
      <c r="W490" s="440">
        <v>15941</v>
      </c>
      <c r="X490" s="440">
        <v>1823</v>
      </c>
      <c r="Y490" s="482">
        <v>0</v>
      </c>
      <c r="Z490" s="482">
        <v>22</v>
      </c>
      <c r="AA490" s="440">
        <v>0</v>
      </c>
      <c r="AB490" s="440">
        <v>0</v>
      </c>
      <c r="AC490" s="440">
        <v>17786</v>
      </c>
      <c r="AD490" s="440">
        <v>0</v>
      </c>
      <c r="AE490" s="440">
        <v>0</v>
      </c>
      <c r="AF490" s="440">
        <v>17786</v>
      </c>
      <c r="AG490" s="440">
        <v>673840</v>
      </c>
      <c r="AH490" s="440">
        <v>673840</v>
      </c>
      <c r="AI490" s="440">
        <v>0</v>
      </c>
      <c r="AJ490" s="482">
        <v>242430</v>
      </c>
      <c r="AK490" s="482">
        <v>0</v>
      </c>
      <c r="AL490" s="482">
        <v>0</v>
      </c>
      <c r="AM490" s="482">
        <v>212840</v>
      </c>
      <c r="AN490" s="440">
        <v>242430</v>
      </c>
      <c r="AO490" s="440">
        <v>212840</v>
      </c>
      <c r="AP490" s="440">
        <v>51400</v>
      </c>
      <c r="AQ490" s="440">
        <v>51400</v>
      </c>
      <c r="AR490" s="440">
        <v>0</v>
      </c>
      <c r="AS490" s="482">
        <v>2068</v>
      </c>
      <c r="AT490" s="482">
        <v>0</v>
      </c>
      <c r="AU490" s="482">
        <v>0</v>
      </c>
      <c r="AV490" s="482">
        <v>0</v>
      </c>
      <c r="AW490" s="440">
        <v>2068</v>
      </c>
      <c r="AX490" s="440">
        <v>0</v>
      </c>
      <c r="AY490" s="440">
        <v>0</v>
      </c>
      <c r="AZ490" s="503">
        <v>0</v>
      </c>
      <c r="BA490" s="503">
        <v>0</v>
      </c>
      <c r="BB490" s="441">
        <v>0</v>
      </c>
      <c r="BC490" s="200">
        <v>0</v>
      </c>
      <c r="BD490" s="539">
        <v>293018</v>
      </c>
      <c r="BE490" s="650">
        <v>497955</v>
      </c>
      <c r="BF490" s="650">
        <v>48327</v>
      </c>
      <c r="BG490" s="539">
        <v>4389</v>
      </c>
    </row>
    <row r="491" spans="1:59" ht="13.5" thickTop="1" x14ac:dyDescent="0.2">
      <c r="A491" s="609" t="s">
        <v>1457</v>
      </c>
      <c r="B491" t="s">
        <v>1450</v>
      </c>
      <c r="C491" t="s">
        <v>1458</v>
      </c>
      <c r="D491" s="442">
        <v>10204</v>
      </c>
      <c r="E491" s="443">
        <v>0</v>
      </c>
      <c r="F491" s="443">
        <v>0</v>
      </c>
      <c r="G491" s="443">
        <v>0</v>
      </c>
      <c r="H491" s="443">
        <v>0</v>
      </c>
      <c r="I491" s="443">
        <v>1099910</v>
      </c>
      <c r="J491" s="443">
        <v>1099910</v>
      </c>
      <c r="K491" s="443">
        <v>0</v>
      </c>
      <c r="L491" s="443">
        <v>87710</v>
      </c>
      <c r="M491" s="483">
        <v>0</v>
      </c>
      <c r="N491" s="483">
        <v>21770</v>
      </c>
      <c r="O491" s="443">
        <v>0</v>
      </c>
      <c r="P491" s="443">
        <v>0</v>
      </c>
      <c r="Q491" s="443">
        <v>109480</v>
      </c>
      <c r="R491" s="443">
        <v>87710</v>
      </c>
      <c r="S491" s="443">
        <v>21770</v>
      </c>
      <c r="T491" s="443">
        <v>0</v>
      </c>
      <c r="U491" s="443">
        <v>39283</v>
      </c>
      <c r="V491" s="443">
        <v>39283</v>
      </c>
      <c r="W491" s="443">
        <v>0</v>
      </c>
      <c r="X491" s="443">
        <v>3132</v>
      </c>
      <c r="Y491" s="483">
        <v>0</v>
      </c>
      <c r="Z491" s="483">
        <v>778</v>
      </c>
      <c r="AA491" s="443">
        <v>0</v>
      </c>
      <c r="AB491" s="443">
        <v>0</v>
      </c>
      <c r="AC491" s="443">
        <v>3910</v>
      </c>
      <c r="AD491" s="443">
        <v>0</v>
      </c>
      <c r="AE491" s="443">
        <v>0</v>
      </c>
      <c r="AF491" s="443">
        <v>3910</v>
      </c>
      <c r="AG491" s="443">
        <v>1473360</v>
      </c>
      <c r="AH491" s="443">
        <v>597400</v>
      </c>
      <c r="AI491" s="443">
        <v>875960</v>
      </c>
      <c r="AJ491" s="483">
        <v>1382250</v>
      </c>
      <c r="AK491" s="483">
        <v>0</v>
      </c>
      <c r="AL491" s="483">
        <v>0</v>
      </c>
      <c r="AM491" s="483">
        <v>486020</v>
      </c>
      <c r="AN491" s="443">
        <v>1382250</v>
      </c>
      <c r="AO491" s="443">
        <v>486020</v>
      </c>
      <c r="AP491" s="443">
        <v>111224</v>
      </c>
      <c r="AQ491" s="443">
        <v>15533</v>
      </c>
      <c r="AR491" s="443">
        <v>95691</v>
      </c>
      <c r="AS491" s="483">
        <v>98230</v>
      </c>
      <c r="AT491" s="483">
        <v>0</v>
      </c>
      <c r="AU491" s="483">
        <v>0</v>
      </c>
      <c r="AV491" s="483">
        <v>16963</v>
      </c>
      <c r="AW491" s="443">
        <v>98230</v>
      </c>
      <c r="AX491" s="443">
        <v>16963</v>
      </c>
      <c r="AY491" s="443">
        <v>0</v>
      </c>
      <c r="AZ491" s="504">
        <v>0</v>
      </c>
      <c r="BA491" s="504">
        <v>0</v>
      </c>
      <c r="BB491" s="444">
        <v>0</v>
      </c>
      <c r="BC491" s="517">
        <v>0</v>
      </c>
      <c r="BD491" s="540">
        <v>408129</v>
      </c>
      <c r="BE491" s="651">
        <v>760185</v>
      </c>
      <c r="BF491" s="651">
        <v>78238</v>
      </c>
      <c r="BG491" s="540">
        <v>6869</v>
      </c>
    </row>
    <row r="492" spans="1:59" ht="13.5" thickTop="1" x14ac:dyDescent="0.2">
      <c r="A492" s="609" t="s">
        <v>1459</v>
      </c>
      <c r="B492" t="s">
        <v>1450</v>
      </c>
      <c r="C492" t="s">
        <v>1460</v>
      </c>
      <c r="D492" s="439">
        <v>10205</v>
      </c>
      <c r="E492" s="440">
        <v>0</v>
      </c>
      <c r="F492" s="440">
        <v>0</v>
      </c>
      <c r="G492" s="440">
        <v>0</v>
      </c>
      <c r="H492" s="440">
        <v>0</v>
      </c>
      <c r="I492" s="440">
        <v>1220520</v>
      </c>
      <c r="J492" s="440">
        <v>1220520</v>
      </c>
      <c r="K492" s="440">
        <v>0</v>
      </c>
      <c r="L492" s="440">
        <v>8540</v>
      </c>
      <c r="M492" s="482">
        <v>0</v>
      </c>
      <c r="N492" s="482">
        <v>84280</v>
      </c>
      <c r="O492" s="440">
        <v>0</v>
      </c>
      <c r="P492" s="440">
        <v>0</v>
      </c>
      <c r="Q492" s="440">
        <v>92820</v>
      </c>
      <c r="R492" s="440">
        <v>8540</v>
      </c>
      <c r="S492" s="440">
        <v>84280</v>
      </c>
      <c r="T492" s="440">
        <v>0</v>
      </c>
      <c r="U492" s="440">
        <v>43590</v>
      </c>
      <c r="V492" s="440">
        <v>28882</v>
      </c>
      <c r="W492" s="440">
        <v>14708</v>
      </c>
      <c r="X492" s="440">
        <v>305</v>
      </c>
      <c r="Y492" s="482">
        <v>0</v>
      </c>
      <c r="Z492" s="482">
        <v>3010</v>
      </c>
      <c r="AA492" s="440">
        <v>0</v>
      </c>
      <c r="AB492" s="440">
        <v>0</v>
      </c>
      <c r="AC492" s="440">
        <v>18023</v>
      </c>
      <c r="AD492" s="440">
        <v>0</v>
      </c>
      <c r="AE492" s="440">
        <v>14160</v>
      </c>
      <c r="AF492" s="440">
        <v>3863</v>
      </c>
      <c r="AG492" s="440">
        <v>1500320</v>
      </c>
      <c r="AH492" s="440">
        <v>700000</v>
      </c>
      <c r="AI492" s="440">
        <v>800320</v>
      </c>
      <c r="AJ492" s="482">
        <v>1248960</v>
      </c>
      <c r="AK492" s="482">
        <v>0</v>
      </c>
      <c r="AL492" s="482">
        <v>0</v>
      </c>
      <c r="AM492" s="482">
        <v>393140</v>
      </c>
      <c r="AN492" s="440">
        <v>1248960</v>
      </c>
      <c r="AO492" s="440">
        <v>393140</v>
      </c>
      <c r="AP492" s="440">
        <v>115431</v>
      </c>
      <c r="AQ492" s="440">
        <v>24158</v>
      </c>
      <c r="AR492" s="440">
        <v>91273</v>
      </c>
      <c r="AS492" s="482">
        <v>86368</v>
      </c>
      <c r="AT492" s="482">
        <v>0</v>
      </c>
      <c r="AU492" s="482">
        <v>0</v>
      </c>
      <c r="AV492" s="482">
        <v>13258</v>
      </c>
      <c r="AW492" s="440">
        <v>86368</v>
      </c>
      <c r="AX492" s="440">
        <v>13258</v>
      </c>
      <c r="AY492" s="440">
        <v>5500</v>
      </c>
      <c r="AZ492" s="503">
        <v>0</v>
      </c>
      <c r="BA492" s="503">
        <v>0</v>
      </c>
      <c r="BB492" s="441">
        <v>5500</v>
      </c>
      <c r="BC492" s="200">
        <v>0</v>
      </c>
      <c r="BD492" s="539">
        <v>382708</v>
      </c>
      <c r="BE492" s="650">
        <v>808445</v>
      </c>
      <c r="BF492" s="650">
        <v>83001</v>
      </c>
      <c r="BG492" s="539">
        <v>6570</v>
      </c>
    </row>
    <row r="493" spans="1:59" ht="13.5" thickTop="1" x14ac:dyDescent="0.2">
      <c r="A493" s="609" t="s">
        <v>1461</v>
      </c>
      <c r="B493" t="s">
        <v>1450</v>
      </c>
      <c r="C493" t="s">
        <v>1462</v>
      </c>
      <c r="D493" s="442">
        <v>10206</v>
      </c>
      <c r="E493" s="443">
        <v>123450</v>
      </c>
      <c r="F493" s="443">
        <v>0</v>
      </c>
      <c r="G493" s="443">
        <v>123450</v>
      </c>
      <c r="H493" s="443">
        <v>0</v>
      </c>
      <c r="I493" s="443">
        <v>340620</v>
      </c>
      <c r="J493" s="443">
        <v>340620</v>
      </c>
      <c r="K493" s="443">
        <v>0</v>
      </c>
      <c r="L493" s="443">
        <v>0</v>
      </c>
      <c r="M493" s="483">
        <v>0</v>
      </c>
      <c r="N493" s="483">
        <v>1820</v>
      </c>
      <c r="O493" s="443">
        <v>560</v>
      </c>
      <c r="P493" s="443">
        <v>0</v>
      </c>
      <c r="Q493" s="443">
        <v>2380</v>
      </c>
      <c r="R493" s="443">
        <v>0</v>
      </c>
      <c r="S493" s="443">
        <v>1820</v>
      </c>
      <c r="T493" s="443">
        <v>560</v>
      </c>
      <c r="U493" s="443">
        <v>12165</v>
      </c>
      <c r="V493" s="443">
        <v>6873</v>
      </c>
      <c r="W493" s="443">
        <v>5292</v>
      </c>
      <c r="X493" s="443">
        <v>0</v>
      </c>
      <c r="Y493" s="483">
        <v>0</v>
      </c>
      <c r="Z493" s="483">
        <v>65</v>
      </c>
      <c r="AA493" s="443">
        <v>20</v>
      </c>
      <c r="AB493" s="443">
        <v>0</v>
      </c>
      <c r="AC493" s="443">
        <v>65</v>
      </c>
      <c r="AD493" s="443">
        <v>0</v>
      </c>
      <c r="AE493" s="443">
        <v>65</v>
      </c>
      <c r="AF493" s="443">
        <v>0</v>
      </c>
      <c r="AG493" s="443">
        <v>318020</v>
      </c>
      <c r="AH493" s="443">
        <v>155000</v>
      </c>
      <c r="AI493" s="443">
        <v>163020</v>
      </c>
      <c r="AJ493" s="483">
        <v>316900</v>
      </c>
      <c r="AK493" s="483">
        <v>0</v>
      </c>
      <c r="AL493" s="483">
        <v>0</v>
      </c>
      <c r="AM493" s="483">
        <v>57540</v>
      </c>
      <c r="AN493" s="443">
        <v>316900</v>
      </c>
      <c r="AO493" s="443">
        <v>57540</v>
      </c>
      <c r="AP493" s="443">
        <v>23183</v>
      </c>
      <c r="AQ493" s="443">
        <v>4125</v>
      </c>
      <c r="AR493" s="443">
        <v>19058</v>
      </c>
      <c r="AS493" s="483">
        <v>21458</v>
      </c>
      <c r="AT493" s="483">
        <v>0</v>
      </c>
      <c r="AU493" s="483">
        <v>0</v>
      </c>
      <c r="AV493" s="483">
        <v>3331</v>
      </c>
      <c r="AW493" s="443">
        <v>21410</v>
      </c>
      <c r="AX493" s="443">
        <v>0</v>
      </c>
      <c r="AY493" s="443">
        <v>3300</v>
      </c>
      <c r="AZ493" s="504">
        <v>0</v>
      </c>
      <c r="BA493" s="504">
        <v>0</v>
      </c>
      <c r="BB493" s="444">
        <v>2688</v>
      </c>
      <c r="BC493" s="517">
        <v>0</v>
      </c>
      <c r="BD493" s="540">
        <v>149410</v>
      </c>
      <c r="BE493" s="651">
        <v>186910</v>
      </c>
      <c r="BF493" s="651">
        <v>18636</v>
      </c>
      <c r="BG493" s="540">
        <v>2709</v>
      </c>
    </row>
    <row r="494" spans="1:59" ht="13.5" thickTop="1" x14ac:dyDescent="0.2">
      <c r="A494" s="609" t="s">
        <v>1463</v>
      </c>
      <c r="B494" t="s">
        <v>1450</v>
      </c>
      <c r="C494" t="s">
        <v>1464</v>
      </c>
      <c r="D494" s="439">
        <v>10207</v>
      </c>
      <c r="E494" s="440">
        <v>0</v>
      </c>
      <c r="F494" s="440">
        <v>0</v>
      </c>
      <c r="G494" s="440">
        <v>0</v>
      </c>
      <c r="H494" s="440">
        <v>0</v>
      </c>
      <c r="I494" s="440">
        <v>429170</v>
      </c>
      <c r="J494" s="440">
        <v>429170</v>
      </c>
      <c r="K494" s="440">
        <v>0</v>
      </c>
      <c r="L494" s="440">
        <v>38360</v>
      </c>
      <c r="M494" s="482">
        <v>0</v>
      </c>
      <c r="N494" s="482">
        <v>0</v>
      </c>
      <c r="O494" s="440">
        <v>0</v>
      </c>
      <c r="P494" s="440">
        <v>0</v>
      </c>
      <c r="Q494" s="440">
        <v>38360</v>
      </c>
      <c r="R494" s="440">
        <v>38360</v>
      </c>
      <c r="S494" s="440">
        <v>0</v>
      </c>
      <c r="T494" s="440">
        <v>0</v>
      </c>
      <c r="U494" s="440">
        <v>15328</v>
      </c>
      <c r="V494" s="440">
        <v>11800</v>
      </c>
      <c r="W494" s="440">
        <v>3528</v>
      </c>
      <c r="X494" s="440">
        <v>1370</v>
      </c>
      <c r="Y494" s="482">
        <v>0</v>
      </c>
      <c r="Z494" s="482">
        <v>0</v>
      </c>
      <c r="AA494" s="440">
        <v>0</v>
      </c>
      <c r="AB494" s="440">
        <v>0</v>
      </c>
      <c r="AC494" s="440">
        <v>4898</v>
      </c>
      <c r="AD494" s="440">
        <v>0</v>
      </c>
      <c r="AE494" s="440">
        <v>0</v>
      </c>
      <c r="AF494" s="440">
        <v>4898</v>
      </c>
      <c r="AG494" s="440">
        <v>511740</v>
      </c>
      <c r="AH494" s="440">
        <v>251750</v>
      </c>
      <c r="AI494" s="440">
        <v>259990</v>
      </c>
      <c r="AJ494" s="482">
        <v>436170</v>
      </c>
      <c r="AK494" s="482">
        <v>0</v>
      </c>
      <c r="AL494" s="482">
        <v>0</v>
      </c>
      <c r="AM494" s="482">
        <v>126090</v>
      </c>
      <c r="AN494" s="440">
        <v>436170</v>
      </c>
      <c r="AO494" s="440">
        <v>126090</v>
      </c>
      <c r="AP494" s="440">
        <v>38790</v>
      </c>
      <c r="AQ494" s="440">
        <v>13537</v>
      </c>
      <c r="AR494" s="440">
        <v>25253</v>
      </c>
      <c r="AS494" s="482">
        <v>26206</v>
      </c>
      <c r="AT494" s="482">
        <v>0</v>
      </c>
      <c r="AU494" s="482">
        <v>0</v>
      </c>
      <c r="AV494" s="482">
        <v>3879</v>
      </c>
      <c r="AW494" s="440">
        <v>26206</v>
      </c>
      <c r="AX494" s="440">
        <v>3879</v>
      </c>
      <c r="AY494" s="440">
        <v>0</v>
      </c>
      <c r="AZ494" s="503">
        <v>0</v>
      </c>
      <c r="BA494" s="503">
        <v>0</v>
      </c>
      <c r="BB494" s="441">
        <v>0</v>
      </c>
      <c r="BC494" s="200">
        <v>0</v>
      </c>
      <c r="BD494" s="539">
        <v>151049</v>
      </c>
      <c r="BE494" s="650">
        <v>277295</v>
      </c>
      <c r="BF494" s="650">
        <v>28302</v>
      </c>
      <c r="BG494" s="539">
        <v>3189</v>
      </c>
    </row>
    <row r="495" spans="1:59" ht="13.5" thickTop="1" x14ac:dyDescent="0.2">
      <c r="A495" s="609" t="s">
        <v>1465</v>
      </c>
      <c r="B495" t="s">
        <v>1450</v>
      </c>
      <c r="C495" t="s">
        <v>1466</v>
      </c>
      <c r="D495" s="442">
        <v>10208</v>
      </c>
      <c r="E495" s="443">
        <v>0</v>
      </c>
      <c r="F495" s="443">
        <v>0</v>
      </c>
      <c r="G495" s="443">
        <v>0</v>
      </c>
      <c r="H495" s="443">
        <v>0</v>
      </c>
      <c r="I495" s="443">
        <v>485940</v>
      </c>
      <c r="J495" s="443">
        <v>485940</v>
      </c>
      <c r="K495" s="443">
        <v>0</v>
      </c>
      <c r="L495" s="443">
        <v>40180</v>
      </c>
      <c r="M495" s="483">
        <v>0</v>
      </c>
      <c r="N495" s="483">
        <v>0</v>
      </c>
      <c r="O495" s="443">
        <v>0</v>
      </c>
      <c r="P495" s="443">
        <v>0</v>
      </c>
      <c r="Q495" s="443">
        <v>40180</v>
      </c>
      <c r="R495" s="443">
        <v>40180</v>
      </c>
      <c r="S495" s="443">
        <v>0</v>
      </c>
      <c r="T495" s="443">
        <v>0</v>
      </c>
      <c r="U495" s="443">
        <v>17355</v>
      </c>
      <c r="V495" s="443">
        <v>9095</v>
      </c>
      <c r="W495" s="443">
        <v>8260</v>
      </c>
      <c r="X495" s="443">
        <v>1435</v>
      </c>
      <c r="Y495" s="483">
        <v>0</v>
      </c>
      <c r="Z495" s="483">
        <v>0</v>
      </c>
      <c r="AA495" s="443">
        <v>0</v>
      </c>
      <c r="AB495" s="443">
        <v>0</v>
      </c>
      <c r="AC495" s="443">
        <v>0</v>
      </c>
      <c r="AD495" s="443">
        <v>0</v>
      </c>
      <c r="AE495" s="443">
        <v>0</v>
      </c>
      <c r="AF495" s="443">
        <v>0</v>
      </c>
      <c r="AG495" s="443">
        <v>514970</v>
      </c>
      <c r="AH495" s="443">
        <v>270000</v>
      </c>
      <c r="AI495" s="443">
        <v>244970</v>
      </c>
      <c r="AJ495" s="483">
        <v>418930</v>
      </c>
      <c r="AK495" s="483">
        <v>0</v>
      </c>
      <c r="AL495" s="483">
        <v>0</v>
      </c>
      <c r="AM495" s="483">
        <v>186010</v>
      </c>
      <c r="AN495" s="443">
        <v>418930</v>
      </c>
      <c r="AO495" s="443">
        <v>186010</v>
      </c>
      <c r="AP495" s="443">
        <v>37785</v>
      </c>
      <c r="AQ495" s="443">
        <v>6137</v>
      </c>
      <c r="AR495" s="443">
        <v>31648</v>
      </c>
      <c r="AS495" s="483">
        <v>33571</v>
      </c>
      <c r="AT495" s="483">
        <v>0</v>
      </c>
      <c r="AU495" s="483">
        <v>0</v>
      </c>
      <c r="AV495" s="483">
        <v>7471</v>
      </c>
      <c r="AW495" s="443">
        <v>18619</v>
      </c>
      <c r="AX495" s="443">
        <v>0</v>
      </c>
      <c r="AY495" s="443">
        <v>0</v>
      </c>
      <c r="AZ495" s="504">
        <v>0</v>
      </c>
      <c r="BA495" s="504">
        <v>0</v>
      </c>
      <c r="BB495" s="444">
        <v>0</v>
      </c>
      <c r="BC495" s="517">
        <v>0</v>
      </c>
      <c r="BD495" s="540">
        <v>202339</v>
      </c>
      <c r="BE495" s="651">
        <v>293140</v>
      </c>
      <c r="BF495" s="651">
        <v>29402</v>
      </c>
      <c r="BG495" s="540">
        <v>3189</v>
      </c>
    </row>
    <row r="496" spans="1:59" ht="13.5" thickTop="1" x14ac:dyDescent="0.2">
      <c r="A496" s="609" t="s">
        <v>1467</v>
      </c>
      <c r="B496" t="s">
        <v>1450</v>
      </c>
      <c r="C496" t="s">
        <v>1468</v>
      </c>
      <c r="D496" s="439">
        <v>10209</v>
      </c>
      <c r="E496" s="440">
        <v>0</v>
      </c>
      <c r="F496" s="440">
        <v>0</v>
      </c>
      <c r="G496" s="440">
        <v>0</v>
      </c>
      <c r="H496" s="440">
        <v>0</v>
      </c>
      <c r="I496" s="440">
        <v>390460</v>
      </c>
      <c r="J496" s="440">
        <v>390460</v>
      </c>
      <c r="K496" s="440">
        <v>0</v>
      </c>
      <c r="L496" s="440">
        <v>21210</v>
      </c>
      <c r="M496" s="482">
        <v>0</v>
      </c>
      <c r="N496" s="482">
        <v>1400</v>
      </c>
      <c r="O496" s="440">
        <v>0</v>
      </c>
      <c r="P496" s="440">
        <v>0</v>
      </c>
      <c r="Q496" s="440">
        <v>22610</v>
      </c>
      <c r="R496" s="440">
        <v>21210</v>
      </c>
      <c r="S496" s="440">
        <v>1400</v>
      </c>
      <c r="T496" s="440">
        <v>0</v>
      </c>
      <c r="U496" s="440">
        <v>13945</v>
      </c>
      <c r="V496" s="440">
        <v>5351</v>
      </c>
      <c r="W496" s="440">
        <v>8594</v>
      </c>
      <c r="X496" s="440">
        <v>758</v>
      </c>
      <c r="Y496" s="482">
        <v>0</v>
      </c>
      <c r="Z496" s="482">
        <v>50</v>
      </c>
      <c r="AA496" s="440">
        <v>0</v>
      </c>
      <c r="AB496" s="440">
        <v>0</v>
      </c>
      <c r="AC496" s="440">
        <v>9402</v>
      </c>
      <c r="AD496" s="440">
        <v>0</v>
      </c>
      <c r="AE496" s="440">
        <v>3416</v>
      </c>
      <c r="AF496" s="440">
        <v>5986</v>
      </c>
      <c r="AG496" s="440">
        <v>434640</v>
      </c>
      <c r="AH496" s="440">
        <v>190000</v>
      </c>
      <c r="AI496" s="440">
        <v>244640</v>
      </c>
      <c r="AJ496" s="482">
        <v>377080</v>
      </c>
      <c r="AK496" s="482">
        <v>0</v>
      </c>
      <c r="AL496" s="482">
        <v>0</v>
      </c>
      <c r="AM496" s="482">
        <v>164110</v>
      </c>
      <c r="AN496" s="440">
        <v>377080</v>
      </c>
      <c r="AO496" s="440">
        <v>164110</v>
      </c>
      <c r="AP496" s="440">
        <v>32845</v>
      </c>
      <c r="AQ496" s="440">
        <v>9399</v>
      </c>
      <c r="AR496" s="440">
        <v>23446</v>
      </c>
      <c r="AS496" s="482">
        <v>23924</v>
      </c>
      <c r="AT496" s="482">
        <v>0</v>
      </c>
      <c r="AU496" s="482">
        <v>0</v>
      </c>
      <c r="AV496" s="482">
        <v>7656</v>
      </c>
      <c r="AW496" s="440">
        <v>23924</v>
      </c>
      <c r="AX496" s="440">
        <v>577</v>
      </c>
      <c r="AY496" s="440">
        <v>0</v>
      </c>
      <c r="AZ496" s="503">
        <v>0</v>
      </c>
      <c r="BA496" s="503">
        <v>0</v>
      </c>
      <c r="BB496" s="441">
        <v>0</v>
      </c>
      <c r="BC496" s="200">
        <v>0</v>
      </c>
      <c r="BD496" s="539">
        <v>155488</v>
      </c>
      <c r="BE496" s="650">
        <v>239570</v>
      </c>
      <c r="BF496" s="650">
        <v>24373</v>
      </c>
      <c r="BG496" s="539">
        <v>2709</v>
      </c>
    </row>
    <row r="497" spans="1:59" ht="13.5" thickTop="1" x14ac:dyDescent="0.2">
      <c r="A497" s="609" t="s">
        <v>1469</v>
      </c>
      <c r="B497" t="s">
        <v>1450</v>
      </c>
      <c r="C497" t="s">
        <v>1470</v>
      </c>
      <c r="D497" s="442">
        <v>10210</v>
      </c>
      <c r="E497" s="443">
        <v>0</v>
      </c>
      <c r="F497" s="443">
        <v>0</v>
      </c>
      <c r="G497" s="443">
        <v>0</v>
      </c>
      <c r="H497" s="443">
        <v>0</v>
      </c>
      <c r="I497" s="443">
        <v>305480</v>
      </c>
      <c r="J497" s="443">
        <v>305480</v>
      </c>
      <c r="K497" s="443">
        <v>0</v>
      </c>
      <c r="L497" s="443">
        <v>17290</v>
      </c>
      <c r="M497" s="483">
        <v>0</v>
      </c>
      <c r="N497" s="483">
        <v>70</v>
      </c>
      <c r="O497" s="443">
        <v>0</v>
      </c>
      <c r="P497" s="443">
        <v>0</v>
      </c>
      <c r="Q497" s="443">
        <v>17360</v>
      </c>
      <c r="R497" s="443">
        <v>17290</v>
      </c>
      <c r="S497" s="443">
        <v>70</v>
      </c>
      <c r="T497" s="443">
        <v>0</v>
      </c>
      <c r="U497" s="443">
        <v>10910</v>
      </c>
      <c r="V497" s="443">
        <v>4540</v>
      </c>
      <c r="W497" s="443">
        <v>6370</v>
      </c>
      <c r="X497" s="443">
        <v>618</v>
      </c>
      <c r="Y497" s="483">
        <v>0</v>
      </c>
      <c r="Z497" s="483">
        <v>2</v>
      </c>
      <c r="AA497" s="443">
        <v>0</v>
      </c>
      <c r="AB497" s="443">
        <v>0</v>
      </c>
      <c r="AC497" s="443">
        <v>0</v>
      </c>
      <c r="AD497" s="443">
        <v>0</v>
      </c>
      <c r="AE497" s="443">
        <v>0</v>
      </c>
      <c r="AF497" s="443">
        <v>0</v>
      </c>
      <c r="AG497" s="443">
        <v>333320</v>
      </c>
      <c r="AH497" s="443">
        <v>160000</v>
      </c>
      <c r="AI497" s="443">
        <v>173320</v>
      </c>
      <c r="AJ497" s="483">
        <v>268330</v>
      </c>
      <c r="AK497" s="483">
        <v>0</v>
      </c>
      <c r="AL497" s="483">
        <v>0</v>
      </c>
      <c r="AM497" s="483">
        <v>100740</v>
      </c>
      <c r="AN497" s="443">
        <v>268330</v>
      </c>
      <c r="AO497" s="443">
        <v>100740</v>
      </c>
      <c r="AP497" s="443">
        <v>24283</v>
      </c>
      <c r="AQ497" s="443">
        <v>6175</v>
      </c>
      <c r="AR497" s="443">
        <v>18108</v>
      </c>
      <c r="AS497" s="483">
        <v>18420</v>
      </c>
      <c r="AT497" s="483">
        <v>0</v>
      </c>
      <c r="AU497" s="483">
        <v>0</v>
      </c>
      <c r="AV497" s="483">
        <v>3743</v>
      </c>
      <c r="AW497" s="443">
        <v>16825</v>
      </c>
      <c r="AX497" s="443">
        <v>0</v>
      </c>
      <c r="AY497" s="443">
        <v>0</v>
      </c>
      <c r="AZ497" s="504">
        <v>0</v>
      </c>
      <c r="BA497" s="504">
        <v>0</v>
      </c>
      <c r="BB497" s="444">
        <v>0</v>
      </c>
      <c r="BC497" s="517">
        <v>0</v>
      </c>
      <c r="BD497" s="540">
        <v>123873</v>
      </c>
      <c r="BE497" s="651">
        <v>181440</v>
      </c>
      <c r="BF497" s="651">
        <v>18295</v>
      </c>
      <c r="BG497" s="540">
        <v>2709</v>
      </c>
    </row>
    <row r="498" spans="1:59" ht="13.5" thickTop="1" x14ac:dyDescent="0.2">
      <c r="A498" s="609" t="s">
        <v>1471</v>
      </c>
      <c r="B498" t="s">
        <v>1450</v>
      </c>
      <c r="C498" t="s">
        <v>1472</v>
      </c>
      <c r="D498" s="439">
        <v>10211</v>
      </c>
      <c r="E498" s="440">
        <v>0</v>
      </c>
      <c r="F498" s="440">
        <v>0</v>
      </c>
      <c r="G498" s="440">
        <v>0</v>
      </c>
      <c r="H498" s="440">
        <v>0</v>
      </c>
      <c r="I498" s="440">
        <v>374920</v>
      </c>
      <c r="J498" s="440">
        <v>374920</v>
      </c>
      <c r="K498" s="440">
        <v>0</v>
      </c>
      <c r="L498" s="440">
        <v>10850</v>
      </c>
      <c r="M498" s="482">
        <v>0</v>
      </c>
      <c r="N498" s="482">
        <v>0</v>
      </c>
      <c r="O498" s="440">
        <v>0</v>
      </c>
      <c r="P498" s="440">
        <v>0</v>
      </c>
      <c r="Q498" s="440">
        <v>10850</v>
      </c>
      <c r="R498" s="440">
        <v>10850</v>
      </c>
      <c r="S498" s="440">
        <v>0</v>
      </c>
      <c r="T498" s="440">
        <v>0</v>
      </c>
      <c r="U498" s="440">
        <v>13390</v>
      </c>
      <c r="V498" s="440">
        <v>8098</v>
      </c>
      <c r="W498" s="440">
        <v>5292</v>
      </c>
      <c r="X498" s="440">
        <v>388</v>
      </c>
      <c r="Y498" s="482">
        <v>0</v>
      </c>
      <c r="Z498" s="482">
        <v>0</v>
      </c>
      <c r="AA498" s="440">
        <v>0</v>
      </c>
      <c r="AB498" s="440">
        <v>0</v>
      </c>
      <c r="AC498" s="440">
        <v>5680</v>
      </c>
      <c r="AD498" s="440">
        <v>0</v>
      </c>
      <c r="AE498" s="440">
        <v>0</v>
      </c>
      <c r="AF498" s="440">
        <v>5680</v>
      </c>
      <c r="AG498" s="440">
        <v>396240</v>
      </c>
      <c r="AH498" s="440">
        <v>215000</v>
      </c>
      <c r="AI498" s="440">
        <v>181240</v>
      </c>
      <c r="AJ498" s="482">
        <v>297590</v>
      </c>
      <c r="AK498" s="482">
        <v>0</v>
      </c>
      <c r="AL498" s="482">
        <v>0</v>
      </c>
      <c r="AM498" s="482">
        <v>90060</v>
      </c>
      <c r="AN498" s="440">
        <v>297590</v>
      </c>
      <c r="AO498" s="440">
        <v>90060</v>
      </c>
      <c r="AP498" s="440">
        <v>28671</v>
      </c>
      <c r="AQ498" s="440">
        <v>11318</v>
      </c>
      <c r="AR498" s="440">
        <v>17353</v>
      </c>
      <c r="AS498" s="482">
        <v>17918</v>
      </c>
      <c r="AT498" s="482">
        <v>0</v>
      </c>
      <c r="AU498" s="482">
        <v>0</v>
      </c>
      <c r="AV498" s="482">
        <v>2092</v>
      </c>
      <c r="AW498" s="440">
        <v>17918</v>
      </c>
      <c r="AX498" s="440">
        <v>2092</v>
      </c>
      <c r="AY498" s="440">
        <v>0</v>
      </c>
      <c r="AZ498" s="503">
        <v>0</v>
      </c>
      <c r="BA498" s="503">
        <v>0</v>
      </c>
      <c r="BB498" s="441">
        <v>0</v>
      </c>
      <c r="BC498" s="200">
        <v>0</v>
      </c>
      <c r="BD498" s="539">
        <v>115422</v>
      </c>
      <c r="BE498" s="650">
        <v>215210</v>
      </c>
      <c r="BF498" s="650">
        <v>21705</v>
      </c>
      <c r="BG498" s="539">
        <v>2469</v>
      </c>
    </row>
    <row r="499" spans="1:59" ht="13.5" thickTop="1" x14ac:dyDescent="0.2">
      <c r="A499" s="609" t="s">
        <v>1473</v>
      </c>
      <c r="B499" t="s">
        <v>1450</v>
      </c>
      <c r="C499" t="s">
        <v>1474</v>
      </c>
      <c r="D499" s="442">
        <v>10212</v>
      </c>
      <c r="E499" s="443">
        <v>0</v>
      </c>
      <c r="F499" s="443">
        <v>0</v>
      </c>
      <c r="G499" s="443">
        <v>0</v>
      </c>
      <c r="H499" s="443">
        <v>0</v>
      </c>
      <c r="I499" s="443">
        <v>306180</v>
      </c>
      <c r="J499" s="443">
        <v>306180</v>
      </c>
      <c r="K499" s="443">
        <v>0</v>
      </c>
      <c r="L499" s="443">
        <v>0</v>
      </c>
      <c r="M499" s="483">
        <v>0</v>
      </c>
      <c r="N499" s="483">
        <v>0</v>
      </c>
      <c r="O499" s="443">
        <v>0</v>
      </c>
      <c r="P499" s="443">
        <v>0</v>
      </c>
      <c r="Q499" s="443">
        <v>0</v>
      </c>
      <c r="R499" s="443">
        <v>0</v>
      </c>
      <c r="S499" s="443">
        <v>0</v>
      </c>
      <c r="T499" s="443">
        <v>0</v>
      </c>
      <c r="U499" s="443">
        <v>10935</v>
      </c>
      <c r="V499" s="443">
        <v>7790</v>
      </c>
      <c r="W499" s="443">
        <v>3145</v>
      </c>
      <c r="X499" s="443">
        <v>0</v>
      </c>
      <c r="Y499" s="483">
        <v>0</v>
      </c>
      <c r="Z499" s="483">
        <v>0</v>
      </c>
      <c r="AA499" s="443">
        <v>0</v>
      </c>
      <c r="AB499" s="443">
        <v>0</v>
      </c>
      <c r="AC499" s="443">
        <v>3145</v>
      </c>
      <c r="AD499" s="443">
        <v>0</v>
      </c>
      <c r="AE499" s="443">
        <v>0</v>
      </c>
      <c r="AF499" s="443">
        <v>3145</v>
      </c>
      <c r="AG499" s="443">
        <v>342550</v>
      </c>
      <c r="AH499" s="443">
        <v>342550</v>
      </c>
      <c r="AI499" s="443">
        <v>0</v>
      </c>
      <c r="AJ499" s="483">
        <v>109250</v>
      </c>
      <c r="AK499" s="483">
        <v>0</v>
      </c>
      <c r="AL499" s="483">
        <v>0</v>
      </c>
      <c r="AM499" s="483">
        <v>130790</v>
      </c>
      <c r="AN499" s="443">
        <v>109250</v>
      </c>
      <c r="AO499" s="443">
        <v>130790</v>
      </c>
      <c r="AP499" s="443">
        <v>25412</v>
      </c>
      <c r="AQ499" s="443">
        <v>25412</v>
      </c>
      <c r="AR499" s="443">
        <v>0</v>
      </c>
      <c r="AS499" s="483">
        <v>499</v>
      </c>
      <c r="AT499" s="483">
        <v>0</v>
      </c>
      <c r="AU499" s="483">
        <v>0</v>
      </c>
      <c r="AV499" s="483">
        <v>5888</v>
      </c>
      <c r="AW499" s="443">
        <v>499</v>
      </c>
      <c r="AX499" s="443">
        <v>5888</v>
      </c>
      <c r="AY499" s="443">
        <v>0</v>
      </c>
      <c r="AZ499" s="504">
        <v>0</v>
      </c>
      <c r="BA499" s="504">
        <v>0</v>
      </c>
      <c r="BB499" s="444">
        <v>0</v>
      </c>
      <c r="BC499" s="517">
        <v>0</v>
      </c>
      <c r="BD499" s="540">
        <v>133320</v>
      </c>
      <c r="BE499" s="651">
        <v>180225</v>
      </c>
      <c r="BF499" s="651">
        <v>18408</v>
      </c>
      <c r="BG499" s="540">
        <v>2709</v>
      </c>
    </row>
    <row r="500" spans="1:59" ht="13.5" thickTop="1" x14ac:dyDescent="0.2">
      <c r="A500" s="609" t="s">
        <v>1475</v>
      </c>
      <c r="B500" t="s">
        <v>1450</v>
      </c>
      <c r="C500" t="s">
        <v>1476</v>
      </c>
      <c r="D500" s="439">
        <v>10344</v>
      </c>
      <c r="E500" s="440">
        <v>0</v>
      </c>
      <c r="F500" s="440">
        <v>0</v>
      </c>
      <c r="G500" s="440">
        <v>0</v>
      </c>
      <c r="H500" s="440">
        <v>0</v>
      </c>
      <c r="I500" s="440">
        <v>60340</v>
      </c>
      <c r="J500" s="440">
        <v>60340</v>
      </c>
      <c r="K500" s="440">
        <v>0</v>
      </c>
      <c r="L500" s="440">
        <v>280</v>
      </c>
      <c r="M500" s="482">
        <v>0</v>
      </c>
      <c r="N500" s="482">
        <v>2100</v>
      </c>
      <c r="O500" s="440">
        <v>0</v>
      </c>
      <c r="P500" s="440">
        <v>0</v>
      </c>
      <c r="Q500" s="440">
        <v>2380</v>
      </c>
      <c r="R500" s="440">
        <v>280</v>
      </c>
      <c r="S500" s="440">
        <v>2100</v>
      </c>
      <c r="T500" s="440">
        <v>0</v>
      </c>
      <c r="U500" s="440">
        <v>2155</v>
      </c>
      <c r="V500" s="440">
        <v>2155</v>
      </c>
      <c r="W500" s="440">
        <v>0</v>
      </c>
      <c r="X500" s="440">
        <v>10</v>
      </c>
      <c r="Y500" s="482">
        <v>0</v>
      </c>
      <c r="Z500" s="482">
        <v>75</v>
      </c>
      <c r="AA500" s="440">
        <v>0</v>
      </c>
      <c r="AB500" s="440">
        <v>0</v>
      </c>
      <c r="AC500" s="440">
        <v>85</v>
      </c>
      <c r="AD500" s="440">
        <v>0</v>
      </c>
      <c r="AE500" s="440">
        <v>0</v>
      </c>
      <c r="AF500" s="440">
        <v>85</v>
      </c>
      <c r="AG500" s="440">
        <v>98800</v>
      </c>
      <c r="AH500" s="440">
        <v>49100</v>
      </c>
      <c r="AI500" s="440">
        <v>49700</v>
      </c>
      <c r="AJ500" s="482">
        <v>84620</v>
      </c>
      <c r="AK500" s="482">
        <v>0</v>
      </c>
      <c r="AL500" s="482">
        <v>0</v>
      </c>
      <c r="AM500" s="482">
        <v>52970</v>
      </c>
      <c r="AN500" s="440">
        <v>84620</v>
      </c>
      <c r="AO500" s="440">
        <v>52970</v>
      </c>
      <c r="AP500" s="440">
        <v>7592</v>
      </c>
      <c r="AQ500" s="440">
        <v>3039</v>
      </c>
      <c r="AR500" s="440">
        <v>4553</v>
      </c>
      <c r="AS500" s="482">
        <v>5070</v>
      </c>
      <c r="AT500" s="482">
        <v>0</v>
      </c>
      <c r="AU500" s="482">
        <v>0</v>
      </c>
      <c r="AV500" s="482">
        <v>1671</v>
      </c>
      <c r="AW500" s="440">
        <v>5070</v>
      </c>
      <c r="AX500" s="440">
        <v>1671</v>
      </c>
      <c r="AY500" s="440">
        <v>0</v>
      </c>
      <c r="AZ500" s="503">
        <v>0</v>
      </c>
      <c r="BA500" s="503">
        <v>0</v>
      </c>
      <c r="BB500" s="441">
        <v>0</v>
      </c>
      <c r="BC500" s="200">
        <v>0</v>
      </c>
      <c r="BD500" s="539">
        <v>41225</v>
      </c>
      <c r="BE500" s="650">
        <v>44900</v>
      </c>
      <c r="BF500" s="650">
        <v>4778</v>
      </c>
      <c r="BG500" s="539">
        <v>1269</v>
      </c>
    </row>
    <row r="501" spans="1:59" ht="13.5" thickTop="1" x14ac:dyDescent="0.2">
      <c r="A501" s="609" t="s">
        <v>1477</v>
      </c>
      <c r="B501" t="s">
        <v>1450</v>
      </c>
      <c r="C501" t="s">
        <v>1478</v>
      </c>
      <c r="D501" s="442">
        <v>10345</v>
      </c>
      <c r="E501" s="443">
        <v>0</v>
      </c>
      <c r="F501" s="443">
        <v>0</v>
      </c>
      <c r="G501" s="443">
        <v>0</v>
      </c>
      <c r="H501" s="443">
        <v>0</v>
      </c>
      <c r="I501" s="443">
        <v>87010</v>
      </c>
      <c r="J501" s="443">
        <v>87010</v>
      </c>
      <c r="K501" s="443">
        <v>0</v>
      </c>
      <c r="L501" s="443">
        <v>0</v>
      </c>
      <c r="M501" s="483">
        <v>0</v>
      </c>
      <c r="N501" s="483">
        <v>1260</v>
      </c>
      <c r="O501" s="443">
        <v>0</v>
      </c>
      <c r="P501" s="443">
        <v>0</v>
      </c>
      <c r="Q501" s="443">
        <v>1260</v>
      </c>
      <c r="R501" s="443">
        <v>0</v>
      </c>
      <c r="S501" s="443">
        <v>1260</v>
      </c>
      <c r="T501" s="443">
        <v>0</v>
      </c>
      <c r="U501" s="443">
        <v>3108</v>
      </c>
      <c r="V501" s="443">
        <v>2478</v>
      </c>
      <c r="W501" s="443">
        <v>630</v>
      </c>
      <c r="X501" s="443">
        <v>0</v>
      </c>
      <c r="Y501" s="483">
        <v>0</v>
      </c>
      <c r="Z501" s="483">
        <v>45</v>
      </c>
      <c r="AA501" s="443">
        <v>0</v>
      </c>
      <c r="AB501" s="443">
        <v>0</v>
      </c>
      <c r="AC501" s="443">
        <v>675</v>
      </c>
      <c r="AD501" s="443">
        <v>0</v>
      </c>
      <c r="AE501" s="443">
        <v>215</v>
      </c>
      <c r="AF501" s="443">
        <v>460</v>
      </c>
      <c r="AG501" s="443">
        <v>144390</v>
      </c>
      <c r="AH501" s="443">
        <v>62000</v>
      </c>
      <c r="AI501" s="443">
        <v>82390</v>
      </c>
      <c r="AJ501" s="483">
        <v>154360</v>
      </c>
      <c r="AK501" s="483">
        <v>0</v>
      </c>
      <c r="AL501" s="483">
        <v>0</v>
      </c>
      <c r="AM501" s="483">
        <v>39960</v>
      </c>
      <c r="AN501" s="443">
        <v>154360</v>
      </c>
      <c r="AO501" s="443">
        <v>39960</v>
      </c>
      <c r="AP501" s="443">
        <v>11302</v>
      </c>
      <c r="AQ501" s="443">
        <v>4427</v>
      </c>
      <c r="AR501" s="443">
        <v>6875</v>
      </c>
      <c r="AS501" s="483">
        <v>7877</v>
      </c>
      <c r="AT501" s="483">
        <v>0</v>
      </c>
      <c r="AU501" s="483">
        <v>0</v>
      </c>
      <c r="AV501" s="483">
        <v>1575</v>
      </c>
      <c r="AW501" s="443">
        <v>7877</v>
      </c>
      <c r="AX501" s="443">
        <v>457</v>
      </c>
      <c r="AY501" s="443">
        <v>0</v>
      </c>
      <c r="AZ501" s="504">
        <v>0</v>
      </c>
      <c r="BA501" s="504">
        <v>0</v>
      </c>
      <c r="BB501" s="444">
        <v>0</v>
      </c>
      <c r="BC501" s="517">
        <v>0</v>
      </c>
      <c r="BD501" s="540">
        <v>53441</v>
      </c>
      <c r="BE501" s="651">
        <v>65450</v>
      </c>
      <c r="BF501" s="651">
        <v>7035</v>
      </c>
      <c r="BG501" s="540">
        <v>1269</v>
      </c>
    </row>
    <row r="502" spans="1:59" ht="13.5" thickTop="1" x14ac:dyDescent="0.2">
      <c r="A502" s="609" t="s">
        <v>1479</v>
      </c>
      <c r="B502" t="s">
        <v>1450</v>
      </c>
      <c r="C502" t="s">
        <v>1480</v>
      </c>
      <c r="D502" s="439">
        <v>10366</v>
      </c>
      <c r="E502" s="440">
        <v>0</v>
      </c>
      <c r="F502" s="440">
        <v>0</v>
      </c>
      <c r="G502" s="440">
        <v>0</v>
      </c>
      <c r="H502" s="440">
        <v>0</v>
      </c>
      <c r="I502" s="440">
        <v>9296</v>
      </c>
      <c r="J502" s="440">
        <v>9296</v>
      </c>
      <c r="K502" s="440">
        <v>0</v>
      </c>
      <c r="L502" s="440">
        <v>2114</v>
      </c>
      <c r="M502" s="482">
        <v>0</v>
      </c>
      <c r="N502" s="482">
        <v>70</v>
      </c>
      <c r="O502" s="440">
        <v>0</v>
      </c>
      <c r="P502" s="440">
        <v>0</v>
      </c>
      <c r="Q502" s="440">
        <v>2184</v>
      </c>
      <c r="R502" s="440">
        <v>2114</v>
      </c>
      <c r="S502" s="440">
        <v>70</v>
      </c>
      <c r="T502" s="440">
        <v>0</v>
      </c>
      <c r="U502" s="440">
        <v>332</v>
      </c>
      <c r="V502" s="440">
        <v>332</v>
      </c>
      <c r="W502" s="440">
        <v>0</v>
      </c>
      <c r="X502" s="440">
        <v>76</v>
      </c>
      <c r="Y502" s="482">
        <v>0</v>
      </c>
      <c r="Z502" s="482">
        <v>2</v>
      </c>
      <c r="AA502" s="440">
        <v>0</v>
      </c>
      <c r="AB502" s="440">
        <v>0</v>
      </c>
      <c r="AC502" s="440">
        <v>78</v>
      </c>
      <c r="AD502" s="440">
        <v>76</v>
      </c>
      <c r="AE502" s="440">
        <v>2</v>
      </c>
      <c r="AF502" s="440">
        <v>0</v>
      </c>
      <c r="AG502" s="440">
        <v>8550</v>
      </c>
      <c r="AH502" s="440">
        <v>4300</v>
      </c>
      <c r="AI502" s="440">
        <v>4250</v>
      </c>
      <c r="AJ502" s="482">
        <v>6550</v>
      </c>
      <c r="AK502" s="482">
        <v>0</v>
      </c>
      <c r="AL502" s="482">
        <v>0</v>
      </c>
      <c r="AM502" s="482">
        <v>3950</v>
      </c>
      <c r="AN502" s="440">
        <v>6550</v>
      </c>
      <c r="AO502" s="440">
        <v>3950</v>
      </c>
      <c r="AP502" s="440">
        <v>558</v>
      </c>
      <c r="AQ502" s="440">
        <v>558</v>
      </c>
      <c r="AR502" s="440">
        <v>0</v>
      </c>
      <c r="AS502" s="482">
        <v>31</v>
      </c>
      <c r="AT502" s="482">
        <v>0</v>
      </c>
      <c r="AU502" s="482">
        <v>0</v>
      </c>
      <c r="AV502" s="482">
        <v>169</v>
      </c>
      <c r="AW502" s="440">
        <v>31</v>
      </c>
      <c r="AX502" s="440">
        <v>169</v>
      </c>
      <c r="AY502" s="440">
        <v>0</v>
      </c>
      <c r="AZ502" s="503">
        <v>0</v>
      </c>
      <c r="BA502" s="503">
        <v>0</v>
      </c>
      <c r="BB502" s="441">
        <v>0</v>
      </c>
      <c r="BC502" s="200">
        <v>0</v>
      </c>
      <c r="BD502" s="539">
        <v>5838</v>
      </c>
      <c r="BE502" s="650">
        <v>5505</v>
      </c>
      <c r="BF502" s="539">
        <v>521</v>
      </c>
      <c r="BG502" s="539">
        <v>789</v>
      </c>
    </row>
    <row r="503" spans="1:59" ht="13.5" thickTop="1" x14ac:dyDescent="0.2">
      <c r="A503" s="609" t="s">
        <v>1481</v>
      </c>
      <c r="B503" t="s">
        <v>1450</v>
      </c>
      <c r="C503" t="s">
        <v>1482</v>
      </c>
      <c r="D503" s="442">
        <v>10367</v>
      </c>
      <c r="E503" s="443">
        <v>9226</v>
      </c>
      <c r="F503" s="443">
        <v>0</v>
      </c>
      <c r="G503" s="443">
        <v>9226</v>
      </c>
      <c r="H503" s="443">
        <v>0</v>
      </c>
      <c r="I503" s="443">
        <v>20664</v>
      </c>
      <c r="J503" s="443">
        <v>20664</v>
      </c>
      <c r="K503" s="443">
        <v>0</v>
      </c>
      <c r="L503" s="443">
        <v>5376</v>
      </c>
      <c r="M503" s="483">
        <v>0</v>
      </c>
      <c r="N503" s="483">
        <v>0</v>
      </c>
      <c r="O503" s="443">
        <v>0</v>
      </c>
      <c r="P503" s="443">
        <v>0</v>
      </c>
      <c r="Q503" s="443">
        <v>5376</v>
      </c>
      <c r="R503" s="443">
        <v>5376</v>
      </c>
      <c r="S503" s="443">
        <v>0</v>
      </c>
      <c r="T503" s="443">
        <v>0</v>
      </c>
      <c r="U503" s="443">
        <v>738</v>
      </c>
      <c r="V503" s="443">
        <v>738</v>
      </c>
      <c r="W503" s="443">
        <v>0</v>
      </c>
      <c r="X503" s="443">
        <v>192</v>
      </c>
      <c r="Y503" s="483">
        <v>0</v>
      </c>
      <c r="Z503" s="483">
        <v>0</v>
      </c>
      <c r="AA503" s="443">
        <v>0</v>
      </c>
      <c r="AB503" s="443">
        <v>0</v>
      </c>
      <c r="AC503" s="443">
        <v>192</v>
      </c>
      <c r="AD503" s="443">
        <v>0</v>
      </c>
      <c r="AE503" s="443">
        <v>0</v>
      </c>
      <c r="AF503" s="443">
        <v>192</v>
      </c>
      <c r="AG503" s="443">
        <v>12620</v>
      </c>
      <c r="AH503" s="443">
        <v>10500</v>
      </c>
      <c r="AI503" s="443">
        <v>2120</v>
      </c>
      <c r="AJ503" s="483">
        <v>7680</v>
      </c>
      <c r="AK503" s="483">
        <v>0</v>
      </c>
      <c r="AL503" s="483">
        <v>0</v>
      </c>
      <c r="AM503" s="483">
        <v>5050</v>
      </c>
      <c r="AN503" s="443">
        <v>7680</v>
      </c>
      <c r="AO503" s="443">
        <v>5050</v>
      </c>
      <c r="AP503" s="443">
        <v>768</v>
      </c>
      <c r="AQ503" s="443">
        <v>768</v>
      </c>
      <c r="AR503" s="443">
        <v>0</v>
      </c>
      <c r="AS503" s="483">
        <v>157</v>
      </c>
      <c r="AT503" s="483">
        <v>0</v>
      </c>
      <c r="AU503" s="483">
        <v>0</v>
      </c>
      <c r="AV503" s="483">
        <v>236</v>
      </c>
      <c r="AW503" s="443">
        <v>157</v>
      </c>
      <c r="AX503" s="443">
        <v>186</v>
      </c>
      <c r="AY503" s="443">
        <v>0</v>
      </c>
      <c r="AZ503" s="504">
        <v>0</v>
      </c>
      <c r="BA503" s="504">
        <v>0</v>
      </c>
      <c r="BB503" s="444">
        <v>0</v>
      </c>
      <c r="BC503" s="517">
        <v>0</v>
      </c>
      <c r="BD503" s="540">
        <v>15318</v>
      </c>
      <c r="BE503" s="651">
        <v>10865</v>
      </c>
      <c r="BF503" s="540">
        <v>992</v>
      </c>
      <c r="BG503" s="540">
        <v>789</v>
      </c>
    </row>
    <row r="504" spans="1:59" ht="13.5" thickTop="1" x14ac:dyDescent="0.2">
      <c r="A504" s="609" t="s">
        <v>1483</v>
      </c>
      <c r="B504" t="s">
        <v>1450</v>
      </c>
      <c r="C504" t="s">
        <v>1484</v>
      </c>
      <c r="D504" s="439">
        <v>10382</v>
      </c>
      <c r="E504" s="440">
        <v>0</v>
      </c>
      <c r="F504" s="440">
        <v>0</v>
      </c>
      <c r="G504" s="440">
        <v>0</v>
      </c>
      <c r="H504" s="440">
        <v>0</v>
      </c>
      <c r="I504" s="440">
        <v>53424</v>
      </c>
      <c r="J504" s="440">
        <v>53424</v>
      </c>
      <c r="K504" s="440">
        <v>0</v>
      </c>
      <c r="L504" s="440">
        <v>16786</v>
      </c>
      <c r="M504" s="482">
        <v>0</v>
      </c>
      <c r="N504" s="482">
        <v>0</v>
      </c>
      <c r="O504" s="440">
        <v>0</v>
      </c>
      <c r="P504" s="440">
        <v>0</v>
      </c>
      <c r="Q504" s="440">
        <v>16786</v>
      </c>
      <c r="R504" s="440">
        <v>16786</v>
      </c>
      <c r="S504" s="440">
        <v>0</v>
      </c>
      <c r="T504" s="440">
        <v>0</v>
      </c>
      <c r="U504" s="440">
        <v>1908</v>
      </c>
      <c r="V504" s="440">
        <v>1908</v>
      </c>
      <c r="W504" s="440">
        <v>0</v>
      </c>
      <c r="X504" s="440">
        <v>600</v>
      </c>
      <c r="Y504" s="482">
        <v>0</v>
      </c>
      <c r="Z504" s="482">
        <v>0</v>
      </c>
      <c r="AA504" s="440">
        <v>0</v>
      </c>
      <c r="AB504" s="440">
        <v>0</v>
      </c>
      <c r="AC504" s="440">
        <v>0</v>
      </c>
      <c r="AD504" s="440">
        <v>0</v>
      </c>
      <c r="AE504" s="440">
        <v>0</v>
      </c>
      <c r="AF504" s="440">
        <v>0</v>
      </c>
      <c r="AG504" s="440">
        <v>49880</v>
      </c>
      <c r="AH504" s="440">
        <v>28000</v>
      </c>
      <c r="AI504" s="440">
        <v>21880</v>
      </c>
      <c r="AJ504" s="482">
        <v>39760</v>
      </c>
      <c r="AK504" s="482">
        <v>0</v>
      </c>
      <c r="AL504" s="482">
        <v>0</v>
      </c>
      <c r="AM504" s="482">
        <v>10710</v>
      </c>
      <c r="AN504" s="440">
        <v>39760</v>
      </c>
      <c r="AO504" s="440">
        <v>10710</v>
      </c>
      <c r="AP504" s="440">
        <v>3344</v>
      </c>
      <c r="AQ504" s="440">
        <v>1468</v>
      </c>
      <c r="AR504" s="440">
        <v>1876</v>
      </c>
      <c r="AS504" s="482">
        <v>2300</v>
      </c>
      <c r="AT504" s="482">
        <v>0</v>
      </c>
      <c r="AU504" s="482">
        <v>0</v>
      </c>
      <c r="AV504" s="482">
        <v>585</v>
      </c>
      <c r="AW504" s="440">
        <v>2300</v>
      </c>
      <c r="AX504" s="440">
        <v>477</v>
      </c>
      <c r="AY504" s="440">
        <v>0</v>
      </c>
      <c r="AZ504" s="503">
        <v>0</v>
      </c>
      <c r="BA504" s="503">
        <v>0</v>
      </c>
      <c r="BB504" s="441">
        <v>0</v>
      </c>
      <c r="BC504" s="200">
        <v>0</v>
      </c>
      <c r="BD504" s="539">
        <v>37518</v>
      </c>
      <c r="BE504" s="650">
        <v>32990</v>
      </c>
      <c r="BF504" s="650">
        <v>3157</v>
      </c>
      <c r="BG504" s="539">
        <v>1029</v>
      </c>
    </row>
    <row r="505" spans="1:59" ht="13.5" thickTop="1" x14ac:dyDescent="0.2">
      <c r="A505" s="609" t="s">
        <v>1485</v>
      </c>
      <c r="B505" t="s">
        <v>1450</v>
      </c>
      <c r="C505" t="s">
        <v>1486</v>
      </c>
      <c r="D505" s="442">
        <v>10383</v>
      </c>
      <c r="E505" s="443">
        <v>0</v>
      </c>
      <c r="F505" s="443">
        <v>0</v>
      </c>
      <c r="G505" s="443">
        <v>0</v>
      </c>
      <c r="H505" s="443">
        <v>0</v>
      </c>
      <c r="I505" s="443">
        <v>28910</v>
      </c>
      <c r="J505" s="443">
        <v>28910</v>
      </c>
      <c r="K505" s="443">
        <v>0</v>
      </c>
      <c r="L505" s="443">
        <v>0</v>
      </c>
      <c r="M505" s="483">
        <v>0</v>
      </c>
      <c r="N505" s="483">
        <v>0</v>
      </c>
      <c r="O505" s="443">
        <v>0</v>
      </c>
      <c r="P505" s="443">
        <v>0</v>
      </c>
      <c r="Q505" s="443">
        <v>0</v>
      </c>
      <c r="R505" s="443">
        <v>0</v>
      </c>
      <c r="S505" s="443">
        <v>0</v>
      </c>
      <c r="T505" s="443">
        <v>0</v>
      </c>
      <c r="U505" s="443">
        <v>1033</v>
      </c>
      <c r="V505" s="443">
        <v>1033</v>
      </c>
      <c r="W505" s="443">
        <v>0</v>
      </c>
      <c r="X505" s="443">
        <v>0</v>
      </c>
      <c r="Y505" s="483">
        <v>0</v>
      </c>
      <c r="Z505" s="483">
        <v>0</v>
      </c>
      <c r="AA505" s="443">
        <v>0</v>
      </c>
      <c r="AB505" s="443">
        <v>0</v>
      </c>
      <c r="AC505" s="443">
        <v>0</v>
      </c>
      <c r="AD505" s="443">
        <v>0</v>
      </c>
      <c r="AE505" s="443">
        <v>0</v>
      </c>
      <c r="AF505" s="443">
        <v>0</v>
      </c>
      <c r="AG505" s="443">
        <v>12310</v>
      </c>
      <c r="AH505" s="443">
        <v>7200</v>
      </c>
      <c r="AI505" s="443">
        <v>5110</v>
      </c>
      <c r="AJ505" s="483">
        <v>9280</v>
      </c>
      <c r="AK505" s="483">
        <v>0</v>
      </c>
      <c r="AL505" s="483">
        <v>0</v>
      </c>
      <c r="AM505" s="483">
        <v>250</v>
      </c>
      <c r="AN505" s="443">
        <v>9280</v>
      </c>
      <c r="AO505" s="443">
        <v>250</v>
      </c>
      <c r="AP505" s="443">
        <v>725</v>
      </c>
      <c r="AQ505" s="443">
        <v>183</v>
      </c>
      <c r="AR505" s="443">
        <v>542</v>
      </c>
      <c r="AS505" s="483">
        <v>587</v>
      </c>
      <c r="AT505" s="483">
        <v>0</v>
      </c>
      <c r="AU505" s="483">
        <v>0</v>
      </c>
      <c r="AV505" s="483">
        <v>71</v>
      </c>
      <c r="AW505" s="443">
        <v>587</v>
      </c>
      <c r="AX505" s="443">
        <v>71</v>
      </c>
      <c r="AY505" s="443">
        <v>0</v>
      </c>
      <c r="AZ505" s="504">
        <v>0</v>
      </c>
      <c r="BA505" s="504">
        <v>0</v>
      </c>
      <c r="BB505" s="444">
        <v>0</v>
      </c>
      <c r="BC505" s="517">
        <v>0</v>
      </c>
      <c r="BD505" s="540">
        <v>14117</v>
      </c>
      <c r="BE505" s="651">
        <v>11720</v>
      </c>
      <c r="BF505" s="651">
        <v>1061</v>
      </c>
      <c r="BG505" s="540">
        <v>789</v>
      </c>
    </row>
    <row r="506" spans="1:59" ht="13.5" thickTop="1" x14ac:dyDescent="0.2">
      <c r="A506" s="609" t="s">
        <v>1487</v>
      </c>
      <c r="B506" t="s">
        <v>1450</v>
      </c>
      <c r="C506" t="s">
        <v>1488</v>
      </c>
      <c r="D506" s="439">
        <v>10384</v>
      </c>
      <c r="E506" s="440">
        <v>0</v>
      </c>
      <c r="F506" s="440">
        <v>0</v>
      </c>
      <c r="G506" s="440">
        <v>0</v>
      </c>
      <c r="H506" s="440">
        <v>0</v>
      </c>
      <c r="I506" s="440">
        <v>73290</v>
      </c>
      <c r="J506" s="440">
        <v>73290</v>
      </c>
      <c r="K506" s="440">
        <v>0</v>
      </c>
      <c r="L506" s="440">
        <v>1120</v>
      </c>
      <c r="M506" s="482">
        <v>0</v>
      </c>
      <c r="N506" s="482">
        <v>0</v>
      </c>
      <c r="O506" s="440">
        <v>0</v>
      </c>
      <c r="P506" s="440">
        <v>0</v>
      </c>
      <c r="Q506" s="440">
        <v>1120</v>
      </c>
      <c r="R506" s="440">
        <v>1120</v>
      </c>
      <c r="S506" s="440">
        <v>0</v>
      </c>
      <c r="T506" s="440">
        <v>0</v>
      </c>
      <c r="U506" s="440">
        <v>2618</v>
      </c>
      <c r="V506" s="440">
        <v>2094</v>
      </c>
      <c r="W506" s="440">
        <v>524</v>
      </c>
      <c r="X506" s="440">
        <v>40</v>
      </c>
      <c r="Y506" s="482">
        <v>0</v>
      </c>
      <c r="Z506" s="482">
        <v>0</v>
      </c>
      <c r="AA506" s="440">
        <v>0</v>
      </c>
      <c r="AB506" s="440">
        <v>0</v>
      </c>
      <c r="AC506" s="440">
        <v>126</v>
      </c>
      <c r="AD506" s="440">
        <v>0</v>
      </c>
      <c r="AE506" s="440">
        <v>126</v>
      </c>
      <c r="AF506" s="440">
        <v>0</v>
      </c>
      <c r="AG506" s="440">
        <v>90220</v>
      </c>
      <c r="AH506" s="440">
        <v>44000</v>
      </c>
      <c r="AI506" s="440">
        <v>46220</v>
      </c>
      <c r="AJ506" s="482">
        <v>78890</v>
      </c>
      <c r="AK506" s="482">
        <v>0</v>
      </c>
      <c r="AL506" s="482">
        <v>0</v>
      </c>
      <c r="AM506" s="482">
        <v>22150</v>
      </c>
      <c r="AN506" s="440">
        <v>78890</v>
      </c>
      <c r="AO506" s="440">
        <v>22150</v>
      </c>
      <c r="AP506" s="440">
        <v>6511</v>
      </c>
      <c r="AQ506" s="440">
        <v>1037</v>
      </c>
      <c r="AR506" s="440">
        <v>5474</v>
      </c>
      <c r="AS506" s="482">
        <v>5909</v>
      </c>
      <c r="AT506" s="482">
        <v>0</v>
      </c>
      <c r="AU506" s="482">
        <v>0</v>
      </c>
      <c r="AV506" s="482">
        <v>640</v>
      </c>
      <c r="AW506" s="440">
        <v>5909</v>
      </c>
      <c r="AX506" s="440">
        <v>640</v>
      </c>
      <c r="AY506" s="440">
        <v>0</v>
      </c>
      <c r="AZ506" s="503">
        <v>0</v>
      </c>
      <c r="BA506" s="503">
        <v>0</v>
      </c>
      <c r="BB506" s="441">
        <v>0</v>
      </c>
      <c r="BC506" s="200">
        <v>0</v>
      </c>
      <c r="BD506" s="539">
        <v>45086</v>
      </c>
      <c r="BE506" s="650">
        <v>44225</v>
      </c>
      <c r="BF506" s="650">
        <v>4528</v>
      </c>
      <c r="BG506" s="539">
        <v>1029</v>
      </c>
    </row>
    <row r="507" spans="1:59" ht="13.5" thickTop="1" x14ac:dyDescent="0.2">
      <c r="A507" s="609" t="s">
        <v>1489</v>
      </c>
      <c r="B507" t="s">
        <v>1450</v>
      </c>
      <c r="C507" t="s">
        <v>1490</v>
      </c>
      <c r="D507" s="442">
        <v>10421</v>
      </c>
      <c r="E507" s="443">
        <v>0</v>
      </c>
      <c r="F507" s="443">
        <v>0</v>
      </c>
      <c r="G507" s="443">
        <v>0</v>
      </c>
      <c r="H507" s="443">
        <v>0</v>
      </c>
      <c r="I507" s="443">
        <v>109760</v>
      </c>
      <c r="J507" s="443">
        <v>109760</v>
      </c>
      <c r="K507" s="443">
        <v>0</v>
      </c>
      <c r="L507" s="443">
        <v>0</v>
      </c>
      <c r="M507" s="483">
        <v>0</v>
      </c>
      <c r="N507" s="483">
        <v>0</v>
      </c>
      <c r="O507" s="443">
        <v>0</v>
      </c>
      <c r="P507" s="443">
        <v>0</v>
      </c>
      <c r="Q507" s="443">
        <v>0</v>
      </c>
      <c r="R507" s="443">
        <v>0</v>
      </c>
      <c r="S507" s="443">
        <v>0</v>
      </c>
      <c r="T507" s="443">
        <v>0</v>
      </c>
      <c r="U507" s="443">
        <v>3920</v>
      </c>
      <c r="V507" s="443">
        <v>3136</v>
      </c>
      <c r="W507" s="443">
        <v>784</v>
      </c>
      <c r="X507" s="443">
        <v>0</v>
      </c>
      <c r="Y507" s="483">
        <v>0</v>
      </c>
      <c r="Z507" s="483">
        <v>0</v>
      </c>
      <c r="AA507" s="443">
        <v>0</v>
      </c>
      <c r="AB507" s="443">
        <v>0</v>
      </c>
      <c r="AC507" s="443">
        <v>784</v>
      </c>
      <c r="AD507" s="443">
        <v>502</v>
      </c>
      <c r="AE507" s="443">
        <v>273</v>
      </c>
      <c r="AF507" s="443">
        <v>9</v>
      </c>
      <c r="AG507" s="443">
        <v>109330</v>
      </c>
      <c r="AH507" s="443">
        <v>0</v>
      </c>
      <c r="AI507" s="443">
        <v>109330</v>
      </c>
      <c r="AJ507" s="483">
        <v>132100</v>
      </c>
      <c r="AK507" s="483">
        <v>0</v>
      </c>
      <c r="AL507" s="483">
        <v>0</v>
      </c>
      <c r="AM507" s="483">
        <v>32060</v>
      </c>
      <c r="AN507" s="443">
        <v>132100</v>
      </c>
      <c r="AO507" s="443">
        <v>32060</v>
      </c>
      <c r="AP507" s="443">
        <v>7801</v>
      </c>
      <c r="AQ507" s="443">
        <v>330</v>
      </c>
      <c r="AR507" s="443">
        <v>7471</v>
      </c>
      <c r="AS507" s="483">
        <v>7632</v>
      </c>
      <c r="AT507" s="483">
        <v>0</v>
      </c>
      <c r="AU507" s="483">
        <v>0</v>
      </c>
      <c r="AV507" s="483">
        <v>553</v>
      </c>
      <c r="AW507" s="443">
        <v>3667</v>
      </c>
      <c r="AX507" s="443">
        <v>0</v>
      </c>
      <c r="AY507" s="443">
        <v>0</v>
      </c>
      <c r="AZ507" s="504">
        <v>0</v>
      </c>
      <c r="BA507" s="504">
        <v>0</v>
      </c>
      <c r="BB507" s="444">
        <v>0</v>
      </c>
      <c r="BC507" s="517">
        <v>0</v>
      </c>
      <c r="BD507" s="540">
        <v>63889</v>
      </c>
      <c r="BE507" s="651">
        <v>59595</v>
      </c>
      <c r="BF507" s="651">
        <v>5979</v>
      </c>
      <c r="BG507" s="540">
        <v>1269</v>
      </c>
    </row>
    <row r="508" spans="1:59" ht="13.5" thickTop="1" x14ac:dyDescent="0.2">
      <c r="A508" s="609" t="s">
        <v>1491</v>
      </c>
      <c r="B508" t="s">
        <v>1450</v>
      </c>
      <c r="C508" t="s">
        <v>1492</v>
      </c>
      <c r="D508" s="439">
        <v>10424</v>
      </c>
      <c r="E508" s="440">
        <v>0</v>
      </c>
      <c r="F508" s="440">
        <v>0</v>
      </c>
      <c r="G508" s="440">
        <v>0</v>
      </c>
      <c r="H508" s="440">
        <v>0</v>
      </c>
      <c r="I508" s="440">
        <v>39690</v>
      </c>
      <c r="J508" s="440">
        <v>39690</v>
      </c>
      <c r="K508" s="440">
        <v>0</v>
      </c>
      <c r="L508" s="440">
        <v>70</v>
      </c>
      <c r="M508" s="482">
        <v>0</v>
      </c>
      <c r="N508" s="482">
        <v>140</v>
      </c>
      <c r="O508" s="440">
        <v>0</v>
      </c>
      <c r="P508" s="440">
        <v>0</v>
      </c>
      <c r="Q508" s="440">
        <v>210</v>
      </c>
      <c r="R508" s="440">
        <v>70</v>
      </c>
      <c r="S508" s="440">
        <v>140</v>
      </c>
      <c r="T508" s="440">
        <v>0</v>
      </c>
      <c r="U508" s="440">
        <v>1418</v>
      </c>
      <c r="V508" s="440">
        <v>1418</v>
      </c>
      <c r="W508" s="440">
        <v>0</v>
      </c>
      <c r="X508" s="440">
        <v>2</v>
      </c>
      <c r="Y508" s="482">
        <v>0</v>
      </c>
      <c r="Z508" s="482">
        <v>5</v>
      </c>
      <c r="AA508" s="440">
        <v>0</v>
      </c>
      <c r="AB508" s="440">
        <v>0</v>
      </c>
      <c r="AC508" s="440">
        <v>0</v>
      </c>
      <c r="AD508" s="440">
        <v>0</v>
      </c>
      <c r="AE508" s="440">
        <v>0</v>
      </c>
      <c r="AF508" s="440">
        <v>0</v>
      </c>
      <c r="AG508" s="440">
        <v>41350</v>
      </c>
      <c r="AH508" s="440">
        <v>21000</v>
      </c>
      <c r="AI508" s="440">
        <v>20350</v>
      </c>
      <c r="AJ508" s="482">
        <v>32120</v>
      </c>
      <c r="AK508" s="482">
        <v>0</v>
      </c>
      <c r="AL508" s="482">
        <v>0</v>
      </c>
      <c r="AM508" s="482">
        <v>7130</v>
      </c>
      <c r="AN508" s="440">
        <v>5150</v>
      </c>
      <c r="AO508" s="440">
        <v>34100</v>
      </c>
      <c r="AP508" s="440">
        <v>2918</v>
      </c>
      <c r="AQ508" s="440">
        <v>2918</v>
      </c>
      <c r="AR508" s="440">
        <v>0</v>
      </c>
      <c r="AS508" s="482">
        <v>66</v>
      </c>
      <c r="AT508" s="482">
        <v>0</v>
      </c>
      <c r="AU508" s="482">
        <v>0</v>
      </c>
      <c r="AV508" s="482">
        <v>157</v>
      </c>
      <c r="AW508" s="440">
        <v>66</v>
      </c>
      <c r="AX508" s="440">
        <v>157</v>
      </c>
      <c r="AY508" s="440">
        <v>0</v>
      </c>
      <c r="AZ508" s="503">
        <v>0</v>
      </c>
      <c r="BA508" s="503">
        <v>0</v>
      </c>
      <c r="BB508" s="441">
        <v>0</v>
      </c>
      <c r="BC508" s="200">
        <v>0</v>
      </c>
      <c r="BD508" s="539">
        <v>25645</v>
      </c>
      <c r="BE508" s="650">
        <v>22025</v>
      </c>
      <c r="BF508" s="650">
        <v>2212</v>
      </c>
      <c r="BG508" s="539">
        <v>1029</v>
      </c>
    </row>
    <row r="509" spans="1:59" ht="13.5" thickTop="1" x14ac:dyDescent="0.2">
      <c r="A509" s="609" t="s">
        <v>1493</v>
      </c>
      <c r="B509" t="s">
        <v>1450</v>
      </c>
      <c r="C509" t="s">
        <v>1494</v>
      </c>
      <c r="D509" s="442">
        <v>10425</v>
      </c>
      <c r="E509" s="443">
        <v>0</v>
      </c>
      <c r="F509" s="443">
        <v>0</v>
      </c>
      <c r="G509" s="443">
        <v>0</v>
      </c>
      <c r="H509" s="443">
        <v>0</v>
      </c>
      <c r="I509" s="443">
        <v>58870</v>
      </c>
      <c r="J509" s="443">
        <v>58870</v>
      </c>
      <c r="K509" s="443">
        <v>0</v>
      </c>
      <c r="L509" s="443">
        <v>0</v>
      </c>
      <c r="M509" s="483">
        <v>0</v>
      </c>
      <c r="N509" s="483">
        <v>0</v>
      </c>
      <c r="O509" s="443">
        <v>0</v>
      </c>
      <c r="P509" s="443">
        <v>0</v>
      </c>
      <c r="Q509" s="443">
        <v>0</v>
      </c>
      <c r="R509" s="443">
        <v>0</v>
      </c>
      <c r="S509" s="443">
        <v>0</v>
      </c>
      <c r="T509" s="443">
        <v>0</v>
      </c>
      <c r="U509" s="443">
        <v>2103</v>
      </c>
      <c r="V509" s="443">
        <v>1682</v>
      </c>
      <c r="W509" s="443">
        <v>421</v>
      </c>
      <c r="X509" s="443">
        <v>0</v>
      </c>
      <c r="Y509" s="483">
        <v>0</v>
      </c>
      <c r="Z509" s="483">
        <v>0</v>
      </c>
      <c r="AA509" s="443">
        <v>0</v>
      </c>
      <c r="AB509" s="443">
        <v>0</v>
      </c>
      <c r="AC509" s="443">
        <v>421</v>
      </c>
      <c r="AD509" s="443">
        <v>0</v>
      </c>
      <c r="AE509" s="443">
        <v>421</v>
      </c>
      <c r="AF509" s="443">
        <v>0</v>
      </c>
      <c r="AG509" s="443">
        <v>70750</v>
      </c>
      <c r="AH509" s="443">
        <v>40850</v>
      </c>
      <c r="AI509" s="443">
        <v>29900</v>
      </c>
      <c r="AJ509" s="483">
        <v>50420</v>
      </c>
      <c r="AK509" s="483">
        <v>0</v>
      </c>
      <c r="AL509" s="483">
        <v>0</v>
      </c>
      <c r="AM509" s="483">
        <v>9640</v>
      </c>
      <c r="AN509" s="443">
        <v>50420</v>
      </c>
      <c r="AO509" s="443">
        <v>9640</v>
      </c>
      <c r="AP509" s="443">
        <v>5127</v>
      </c>
      <c r="AQ509" s="443">
        <v>1033</v>
      </c>
      <c r="AR509" s="443">
        <v>4094</v>
      </c>
      <c r="AS509" s="483">
        <v>4181</v>
      </c>
      <c r="AT509" s="483">
        <v>0</v>
      </c>
      <c r="AU509" s="483">
        <v>0</v>
      </c>
      <c r="AV509" s="483">
        <v>0</v>
      </c>
      <c r="AW509" s="443">
        <v>4181</v>
      </c>
      <c r="AX509" s="443">
        <v>0</v>
      </c>
      <c r="AY509" s="443">
        <v>0</v>
      </c>
      <c r="AZ509" s="504">
        <v>0</v>
      </c>
      <c r="BA509" s="504">
        <v>0</v>
      </c>
      <c r="BB509" s="444">
        <v>0</v>
      </c>
      <c r="BC509" s="517">
        <v>0</v>
      </c>
      <c r="BD509" s="540">
        <v>41369</v>
      </c>
      <c r="BE509" s="651">
        <v>33475</v>
      </c>
      <c r="BF509" s="651">
        <v>3449</v>
      </c>
      <c r="BG509" s="540">
        <v>1029</v>
      </c>
    </row>
    <row r="510" spans="1:59" ht="13.5" thickTop="1" x14ac:dyDescent="0.2">
      <c r="A510" s="609" t="s">
        <v>1495</v>
      </c>
      <c r="B510" t="s">
        <v>1450</v>
      </c>
      <c r="C510" t="s">
        <v>1496</v>
      </c>
      <c r="D510" s="439">
        <v>10426</v>
      </c>
      <c r="E510" s="440">
        <v>0</v>
      </c>
      <c r="F510" s="440">
        <v>0</v>
      </c>
      <c r="G510" s="440">
        <v>0</v>
      </c>
      <c r="H510" s="440">
        <v>0</v>
      </c>
      <c r="I510" s="440">
        <v>59220</v>
      </c>
      <c r="J510" s="440">
        <v>59220</v>
      </c>
      <c r="K510" s="440">
        <v>0</v>
      </c>
      <c r="L510" s="440">
        <v>0</v>
      </c>
      <c r="M510" s="482">
        <v>0</v>
      </c>
      <c r="N510" s="482">
        <v>0</v>
      </c>
      <c r="O510" s="440">
        <v>0</v>
      </c>
      <c r="P510" s="440">
        <v>0</v>
      </c>
      <c r="Q510" s="440">
        <v>0</v>
      </c>
      <c r="R510" s="440">
        <v>0</v>
      </c>
      <c r="S510" s="440">
        <v>0</v>
      </c>
      <c r="T510" s="440">
        <v>0</v>
      </c>
      <c r="U510" s="440">
        <v>2115</v>
      </c>
      <c r="V510" s="440">
        <v>807</v>
      </c>
      <c r="W510" s="440">
        <v>1308</v>
      </c>
      <c r="X510" s="440">
        <v>0</v>
      </c>
      <c r="Y510" s="482">
        <v>0</v>
      </c>
      <c r="Z510" s="482">
        <v>0</v>
      </c>
      <c r="AA510" s="440">
        <v>0</v>
      </c>
      <c r="AB510" s="440">
        <v>0</v>
      </c>
      <c r="AC510" s="440">
        <v>0</v>
      </c>
      <c r="AD510" s="440">
        <v>0</v>
      </c>
      <c r="AE510" s="440">
        <v>0</v>
      </c>
      <c r="AF510" s="440">
        <v>0</v>
      </c>
      <c r="AG510" s="440">
        <v>48230</v>
      </c>
      <c r="AH510" s="440">
        <v>25000</v>
      </c>
      <c r="AI510" s="440">
        <v>23230</v>
      </c>
      <c r="AJ510" s="482">
        <v>31730</v>
      </c>
      <c r="AK510" s="482">
        <v>0</v>
      </c>
      <c r="AL510" s="482">
        <v>0</v>
      </c>
      <c r="AM510" s="482">
        <v>6440</v>
      </c>
      <c r="AN510" s="440">
        <v>31730</v>
      </c>
      <c r="AO510" s="440">
        <v>6440</v>
      </c>
      <c r="AP510" s="440">
        <v>3449</v>
      </c>
      <c r="AQ510" s="440">
        <v>850</v>
      </c>
      <c r="AR510" s="440">
        <v>2599</v>
      </c>
      <c r="AS510" s="482">
        <v>2661</v>
      </c>
      <c r="AT510" s="482">
        <v>0</v>
      </c>
      <c r="AU510" s="482">
        <v>0</v>
      </c>
      <c r="AV510" s="482">
        <v>19</v>
      </c>
      <c r="AW510" s="440">
        <v>1631</v>
      </c>
      <c r="AX510" s="440">
        <v>4</v>
      </c>
      <c r="AY510" s="440">
        <v>0</v>
      </c>
      <c r="AZ510" s="503">
        <v>0</v>
      </c>
      <c r="BA510" s="503">
        <v>0</v>
      </c>
      <c r="BB510" s="441">
        <v>0</v>
      </c>
      <c r="BC510" s="200">
        <v>0</v>
      </c>
      <c r="BD510" s="539">
        <v>24603</v>
      </c>
      <c r="BE510" s="650">
        <v>29100</v>
      </c>
      <c r="BF510" s="650">
        <v>2878</v>
      </c>
      <c r="BG510" s="539">
        <v>1029</v>
      </c>
    </row>
    <row r="511" spans="1:59" ht="13.5" thickTop="1" x14ac:dyDescent="0.2">
      <c r="A511" s="609" t="s">
        <v>1497</v>
      </c>
      <c r="B511" t="s">
        <v>1450</v>
      </c>
      <c r="C511" t="s">
        <v>1498</v>
      </c>
      <c r="D511" s="442">
        <v>10428</v>
      </c>
      <c r="E511" s="443">
        <v>16142</v>
      </c>
      <c r="F511" s="443">
        <v>974</v>
      </c>
      <c r="G511" s="443">
        <v>0</v>
      </c>
      <c r="H511" s="443">
        <v>13241</v>
      </c>
      <c r="I511" s="443">
        <v>19264</v>
      </c>
      <c r="J511" s="443">
        <v>19264</v>
      </c>
      <c r="K511" s="443">
        <v>0</v>
      </c>
      <c r="L511" s="443">
        <v>1806</v>
      </c>
      <c r="M511" s="483">
        <v>0</v>
      </c>
      <c r="N511" s="483">
        <v>1820</v>
      </c>
      <c r="O511" s="443">
        <v>0</v>
      </c>
      <c r="P511" s="443">
        <v>0</v>
      </c>
      <c r="Q511" s="443">
        <v>3626</v>
      </c>
      <c r="R511" s="443">
        <v>1806</v>
      </c>
      <c r="S511" s="443">
        <v>1820</v>
      </c>
      <c r="T511" s="443">
        <v>0</v>
      </c>
      <c r="U511" s="443">
        <v>688</v>
      </c>
      <c r="V511" s="443">
        <v>688</v>
      </c>
      <c r="W511" s="443">
        <v>0</v>
      </c>
      <c r="X511" s="443">
        <v>65</v>
      </c>
      <c r="Y511" s="483">
        <v>0</v>
      </c>
      <c r="Z511" s="483">
        <v>65</v>
      </c>
      <c r="AA511" s="443">
        <v>0</v>
      </c>
      <c r="AB511" s="443">
        <v>0</v>
      </c>
      <c r="AC511" s="443">
        <v>130</v>
      </c>
      <c r="AD511" s="443">
        <v>65</v>
      </c>
      <c r="AE511" s="443">
        <v>65</v>
      </c>
      <c r="AF511" s="443">
        <v>0</v>
      </c>
      <c r="AG511" s="443">
        <v>25080</v>
      </c>
      <c r="AH511" s="443">
        <v>9550</v>
      </c>
      <c r="AI511" s="443">
        <v>15530</v>
      </c>
      <c r="AJ511" s="483">
        <v>23880</v>
      </c>
      <c r="AK511" s="483">
        <v>0</v>
      </c>
      <c r="AL511" s="483">
        <v>0</v>
      </c>
      <c r="AM511" s="483">
        <v>8090</v>
      </c>
      <c r="AN511" s="443">
        <v>23880</v>
      </c>
      <c r="AO511" s="443">
        <v>8090</v>
      </c>
      <c r="AP511" s="443">
        <v>1699</v>
      </c>
      <c r="AQ511" s="443">
        <v>440</v>
      </c>
      <c r="AR511" s="443">
        <v>1259</v>
      </c>
      <c r="AS511" s="483">
        <v>1412</v>
      </c>
      <c r="AT511" s="483">
        <v>0</v>
      </c>
      <c r="AU511" s="483">
        <v>0</v>
      </c>
      <c r="AV511" s="483">
        <v>1348</v>
      </c>
      <c r="AW511" s="443">
        <v>1412</v>
      </c>
      <c r="AX511" s="443">
        <v>1348</v>
      </c>
      <c r="AY511" s="443">
        <v>0</v>
      </c>
      <c r="AZ511" s="504">
        <v>0</v>
      </c>
      <c r="BA511" s="504">
        <v>0</v>
      </c>
      <c r="BB511" s="444">
        <v>0</v>
      </c>
      <c r="BC511" s="517">
        <v>0</v>
      </c>
      <c r="BD511" s="540">
        <v>20651</v>
      </c>
      <c r="BE511" s="651">
        <v>12565</v>
      </c>
      <c r="BF511" s="651">
        <v>1258</v>
      </c>
      <c r="BG511" s="540">
        <v>789</v>
      </c>
    </row>
    <row r="512" spans="1:59" ht="13.5" thickTop="1" x14ac:dyDescent="0.2">
      <c r="A512" s="609" t="s">
        <v>1499</v>
      </c>
      <c r="B512" t="s">
        <v>1450</v>
      </c>
      <c r="C512" t="s">
        <v>1500</v>
      </c>
      <c r="D512" s="439">
        <v>10429</v>
      </c>
      <c r="E512" s="440">
        <v>0</v>
      </c>
      <c r="F512" s="440">
        <v>0</v>
      </c>
      <c r="G512" s="440">
        <v>0</v>
      </c>
      <c r="H512" s="440">
        <v>0</v>
      </c>
      <c r="I512" s="440">
        <v>75880</v>
      </c>
      <c r="J512" s="440">
        <v>75880</v>
      </c>
      <c r="K512" s="440">
        <v>0</v>
      </c>
      <c r="L512" s="440">
        <v>20650</v>
      </c>
      <c r="M512" s="482">
        <v>0</v>
      </c>
      <c r="N512" s="482">
        <v>560</v>
      </c>
      <c r="O512" s="440">
        <v>0</v>
      </c>
      <c r="P512" s="440">
        <v>0</v>
      </c>
      <c r="Q512" s="440">
        <v>21210</v>
      </c>
      <c r="R512" s="440">
        <v>20650</v>
      </c>
      <c r="S512" s="440">
        <v>560</v>
      </c>
      <c r="T512" s="440">
        <v>0</v>
      </c>
      <c r="U512" s="440">
        <v>2710</v>
      </c>
      <c r="V512" s="440">
        <v>1398</v>
      </c>
      <c r="W512" s="440">
        <v>1312</v>
      </c>
      <c r="X512" s="440">
        <v>738</v>
      </c>
      <c r="Y512" s="482">
        <v>0</v>
      </c>
      <c r="Z512" s="482">
        <v>20</v>
      </c>
      <c r="AA512" s="440">
        <v>0</v>
      </c>
      <c r="AB512" s="440">
        <v>0</v>
      </c>
      <c r="AC512" s="440">
        <v>0</v>
      </c>
      <c r="AD512" s="440">
        <v>0</v>
      </c>
      <c r="AE512" s="440">
        <v>0</v>
      </c>
      <c r="AF512" s="440">
        <v>0</v>
      </c>
      <c r="AG512" s="440">
        <v>91610</v>
      </c>
      <c r="AH512" s="440">
        <v>50000</v>
      </c>
      <c r="AI512" s="440">
        <v>41610</v>
      </c>
      <c r="AJ512" s="482">
        <v>67280</v>
      </c>
      <c r="AK512" s="482">
        <v>0</v>
      </c>
      <c r="AL512" s="482">
        <v>0</v>
      </c>
      <c r="AM512" s="482">
        <v>34340</v>
      </c>
      <c r="AN512" s="440">
        <v>67280</v>
      </c>
      <c r="AO512" s="440">
        <v>34340</v>
      </c>
      <c r="AP512" s="440">
        <v>6515</v>
      </c>
      <c r="AQ512" s="440">
        <v>2150</v>
      </c>
      <c r="AR512" s="440">
        <v>4365</v>
      </c>
      <c r="AS512" s="482">
        <v>4745</v>
      </c>
      <c r="AT512" s="482">
        <v>0</v>
      </c>
      <c r="AU512" s="482">
        <v>0</v>
      </c>
      <c r="AV512" s="482">
        <v>2010</v>
      </c>
      <c r="AW512" s="440">
        <v>0</v>
      </c>
      <c r="AX512" s="440">
        <v>0</v>
      </c>
      <c r="AY512" s="440">
        <v>0</v>
      </c>
      <c r="AZ512" s="503">
        <v>0</v>
      </c>
      <c r="BA512" s="503">
        <v>0</v>
      </c>
      <c r="BB512" s="441">
        <v>0</v>
      </c>
      <c r="BC512" s="200">
        <v>0</v>
      </c>
      <c r="BD512" s="539">
        <v>52577</v>
      </c>
      <c r="BE512" s="650">
        <v>51480</v>
      </c>
      <c r="BF512" s="650">
        <v>5143</v>
      </c>
      <c r="BG512" s="539">
        <v>1269</v>
      </c>
    </row>
    <row r="513" spans="1:59" ht="13.5" thickTop="1" x14ac:dyDescent="0.2">
      <c r="A513" s="609" t="s">
        <v>1501</v>
      </c>
      <c r="B513" t="s">
        <v>1450</v>
      </c>
      <c r="C513" t="s">
        <v>1502</v>
      </c>
      <c r="D513" s="442">
        <v>10443</v>
      </c>
      <c r="E513" s="443">
        <v>0</v>
      </c>
      <c r="F513" s="443">
        <v>0</v>
      </c>
      <c r="G513" s="443">
        <v>0</v>
      </c>
      <c r="H513" s="443">
        <v>0</v>
      </c>
      <c r="I513" s="443">
        <v>26152</v>
      </c>
      <c r="J513" s="443">
        <v>26152</v>
      </c>
      <c r="K513" s="443">
        <v>0</v>
      </c>
      <c r="L513" s="443">
        <v>6818</v>
      </c>
      <c r="M513" s="483">
        <v>0</v>
      </c>
      <c r="N513" s="483">
        <v>0</v>
      </c>
      <c r="O513" s="443">
        <v>0</v>
      </c>
      <c r="P513" s="443">
        <v>0</v>
      </c>
      <c r="Q513" s="443">
        <v>6818</v>
      </c>
      <c r="R513" s="443">
        <v>6818</v>
      </c>
      <c r="S513" s="443">
        <v>0</v>
      </c>
      <c r="T513" s="443">
        <v>0</v>
      </c>
      <c r="U513" s="443">
        <v>934</v>
      </c>
      <c r="V513" s="443">
        <v>934</v>
      </c>
      <c r="W513" s="443">
        <v>0</v>
      </c>
      <c r="X513" s="443">
        <v>244</v>
      </c>
      <c r="Y513" s="483">
        <v>0</v>
      </c>
      <c r="Z513" s="483">
        <v>0</v>
      </c>
      <c r="AA513" s="443">
        <v>0</v>
      </c>
      <c r="AB513" s="443">
        <v>0</v>
      </c>
      <c r="AC513" s="443">
        <v>0</v>
      </c>
      <c r="AD513" s="443">
        <v>0</v>
      </c>
      <c r="AE513" s="443">
        <v>0</v>
      </c>
      <c r="AF513" s="443">
        <v>0</v>
      </c>
      <c r="AG513" s="443">
        <v>30000</v>
      </c>
      <c r="AH513" s="443">
        <v>19500</v>
      </c>
      <c r="AI513" s="443">
        <v>10500</v>
      </c>
      <c r="AJ513" s="483">
        <v>19100</v>
      </c>
      <c r="AK513" s="483">
        <v>0</v>
      </c>
      <c r="AL513" s="483">
        <v>0</v>
      </c>
      <c r="AM513" s="483">
        <v>17670</v>
      </c>
      <c r="AN513" s="443">
        <v>19100</v>
      </c>
      <c r="AO513" s="443">
        <v>17670</v>
      </c>
      <c r="AP513" s="443">
        <v>1887</v>
      </c>
      <c r="AQ513" s="443">
        <v>1778</v>
      </c>
      <c r="AR513" s="443">
        <v>109</v>
      </c>
      <c r="AS513" s="483">
        <v>565</v>
      </c>
      <c r="AT513" s="483">
        <v>0</v>
      </c>
      <c r="AU513" s="483">
        <v>0</v>
      </c>
      <c r="AV513" s="483">
        <v>499</v>
      </c>
      <c r="AW513" s="443">
        <v>565</v>
      </c>
      <c r="AX513" s="443">
        <v>499</v>
      </c>
      <c r="AY513" s="443">
        <v>0</v>
      </c>
      <c r="AZ513" s="504">
        <v>0</v>
      </c>
      <c r="BA513" s="504">
        <v>0</v>
      </c>
      <c r="BB513" s="444">
        <v>0</v>
      </c>
      <c r="BC513" s="517">
        <v>0</v>
      </c>
      <c r="BD513" s="540">
        <v>28454</v>
      </c>
      <c r="BE513" s="651">
        <v>17185</v>
      </c>
      <c r="BF513" s="651">
        <v>1660</v>
      </c>
      <c r="BG513" s="540">
        <v>789</v>
      </c>
    </row>
    <row r="514" spans="1:59" ht="13.5" thickTop="1" x14ac:dyDescent="0.2">
      <c r="A514" s="609" t="s">
        <v>1503</v>
      </c>
      <c r="B514" t="s">
        <v>1450</v>
      </c>
      <c r="C514" t="s">
        <v>1504</v>
      </c>
      <c r="D514" s="439">
        <v>10444</v>
      </c>
      <c r="E514" s="440">
        <v>0</v>
      </c>
      <c r="F514" s="440">
        <v>0</v>
      </c>
      <c r="G514" s="440">
        <v>0</v>
      </c>
      <c r="H514" s="440">
        <v>0</v>
      </c>
      <c r="I514" s="440">
        <v>18340</v>
      </c>
      <c r="J514" s="440">
        <v>18340</v>
      </c>
      <c r="K514" s="440">
        <v>0</v>
      </c>
      <c r="L514" s="440">
        <v>0</v>
      </c>
      <c r="M514" s="482">
        <v>0</v>
      </c>
      <c r="N514" s="482">
        <v>0</v>
      </c>
      <c r="O514" s="440">
        <v>0</v>
      </c>
      <c r="P514" s="440">
        <v>0</v>
      </c>
      <c r="Q514" s="440">
        <v>0</v>
      </c>
      <c r="R514" s="440">
        <v>0</v>
      </c>
      <c r="S514" s="440">
        <v>0</v>
      </c>
      <c r="T514" s="440">
        <v>0</v>
      </c>
      <c r="U514" s="440">
        <v>655</v>
      </c>
      <c r="V514" s="440">
        <v>655</v>
      </c>
      <c r="W514" s="440">
        <v>0</v>
      </c>
      <c r="X514" s="440">
        <v>0</v>
      </c>
      <c r="Y514" s="482">
        <v>0</v>
      </c>
      <c r="Z514" s="482">
        <v>0</v>
      </c>
      <c r="AA514" s="440">
        <v>0</v>
      </c>
      <c r="AB514" s="440">
        <v>0</v>
      </c>
      <c r="AC514" s="440">
        <v>0</v>
      </c>
      <c r="AD514" s="440">
        <v>0</v>
      </c>
      <c r="AE514" s="440">
        <v>0</v>
      </c>
      <c r="AF514" s="440">
        <v>0</v>
      </c>
      <c r="AG514" s="440">
        <v>23180</v>
      </c>
      <c r="AH514" s="440">
        <v>8000</v>
      </c>
      <c r="AI514" s="440">
        <v>15180</v>
      </c>
      <c r="AJ514" s="482">
        <v>18650</v>
      </c>
      <c r="AK514" s="482">
        <v>0</v>
      </c>
      <c r="AL514" s="482">
        <v>0</v>
      </c>
      <c r="AM514" s="482">
        <v>12450</v>
      </c>
      <c r="AN514" s="440">
        <v>18650</v>
      </c>
      <c r="AO514" s="440">
        <v>12450</v>
      </c>
      <c r="AP514" s="440">
        <v>1563</v>
      </c>
      <c r="AQ514" s="440">
        <v>201</v>
      </c>
      <c r="AR514" s="440">
        <v>1362</v>
      </c>
      <c r="AS514" s="482">
        <v>1414</v>
      </c>
      <c r="AT514" s="482">
        <v>0</v>
      </c>
      <c r="AU514" s="482">
        <v>0</v>
      </c>
      <c r="AV514" s="482">
        <v>478</v>
      </c>
      <c r="AW514" s="440">
        <v>1414</v>
      </c>
      <c r="AX514" s="440">
        <v>478</v>
      </c>
      <c r="AY514" s="440">
        <v>0</v>
      </c>
      <c r="AZ514" s="503">
        <v>0</v>
      </c>
      <c r="BA514" s="503">
        <v>0</v>
      </c>
      <c r="BB514" s="441">
        <v>0</v>
      </c>
      <c r="BC514" s="200">
        <v>0</v>
      </c>
      <c r="BD514" s="539">
        <v>21490</v>
      </c>
      <c r="BE514" s="650">
        <v>10900</v>
      </c>
      <c r="BF514" s="650">
        <v>1095</v>
      </c>
      <c r="BG514" s="539">
        <v>789</v>
      </c>
    </row>
    <row r="515" spans="1:59" ht="13.5" thickTop="1" x14ac:dyDescent="0.2">
      <c r="A515" s="609" t="s">
        <v>1505</v>
      </c>
      <c r="B515" t="s">
        <v>1450</v>
      </c>
      <c r="C515" t="s">
        <v>1254</v>
      </c>
      <c r="D515" s="442">
        <v>10448</v>
      </c>
      <c r="E515" s="443">
        <v>22833</v>
      </c>
      <c r="F515" s="443">
        <v>0</v>
      </c>
      <c r="G515" s="443">
        <v>22833</v>
      </c>
      <c r="H515" s="443">
        <v>0</v>
      </c>
      <c r="I515" s="443">
        <v>50540</v>
      </c>
      <c r="J515" s="443">
        <v>50540</v>
      </c>
      <c r="K515" s="443">
        <v>0</v>
      </c>
      <c r="L515" s="443">
        <v>2730</v>
      </c>
      <c r="M515" s="483">
        <v>0</v>
      </c>
      <c r="N515" s="483">
        <v>700</v>
      </c>
      <c r="O515" s="443">
        <v>0</v>
      </c>
      <c r="P515" s="443">
        <v>0</v>
      </c>
      <c r="Q515" s="443">
        <v>3430</v>
      </c>
      <c r="R515" s="443">
        <v>2730</v>
      </c>
      <c r="S515" s="443">
        <v>700</v>
      </c>
      <c r="T515" s="443">
        <v>0</v>
      </c>
      <c r="U515" s="443">
        <v>1805</v>
      </c>
      <c r="V515" s="443">
        <v>1302</v>
      </c>
      <c r="W515" s="443">
        <v>503</v>
      </c>
      <c r="X515" s="443">
        <v>98</v>
      </c>
      <c r="Y515" s="483">
        <v>0</v>
      </c>
      <c r="Z515" s="483">
        <v>25</v>
      </c>
      <c r="AA515" s="443">
        <v>0</v>
      </c>
      <c r="AB515" s="443">
        <v>0</v>
      </c>
      <c r="AC515" s="443">
        <v>2</v>
      </c>
      <c r="AD515" s="443">
        <v>0</v>
      </c>
      <c r="AE515" s="443">
        <v>2</v>
      </c>
      <c r="AF515" s="443">
        <v>0</v>
      </c>
      <c r="AG515" s="443">
        <v>50950</v>
      </c>
      <c r="AH515" s="443">
        <v>50950</v>
      </c>
      <c r="AI515" s="443">
        <v>0</v>
      </c>
      <c r="AJ515" s="483">
        <v>14270</v>
      </c>
      <c r="AK515" s="483">
        <v>0</v>
      </c>
      <c r="AL515" s="483">
        <v>0</v>
      </c>
      <c r="AM515" s="483">
        <v>16010</v>
      </c>
      <c r="AN515" s="443">
        <v>14270</v>
      </c>
      <c r="AO515" s="443">
        <v>16010</v>
      </c>
      <c r="AP515" s="443">
        <v>3600</v>
      </c>
      <c r="AQ515" s="443">
        <v>2285</v>
      </c>
      <c r="AR515" s="443">
        <v>1315</v>
      </c>
      <c r="AS515" s="483">
        <v>1506</v>
      </c>
      <c r="AT515" s="483">
        <v>0</v>
      </c>
      <c r="AU515" s="483">
        <v>0</v>
      </c>
      <c r="AV515" s="483">
        <v>135</v>
      </c>
      <c r="AW515" s="443">
        <v>1506</v>
      </c>
      <c r="AX515" s="443">
        <v>135</v>
      </c>
      <c r="AY515" s="443">
        <v>0</v>
      </c>
      <c r="AZ515" s="504">
        <v>0</v>
      </c>
      <c r="BA515" s="504">
        <v>0</v>
      </c>
      <c r="BB515" s="444">
        <v>0</v>
      </c>
      <c r="BC515" s="517">
        <v>0</v>
      </c>
      <c r="BD515" s="540">
        <v>27248</v>
      </c>
      <c r="BE515" s="651">
        <v>28845</v>
      </c>
      <c r="BF515" s="651">
        <v>2857</v>
      </c>
      <c r="BG515" s="540">
        <v>1029</v>
      </c>
    </row>
    <row r="516" spans="1:59" ht="13.5" thickTop="1" x14ac:dyDescent="0.2">
      <c r="A516" s="609" t="s">
        <v>1506</v>
      </c>
      <c r="B516" t="s">
        <v>1450</v>
      </c>
      <c r="C516" t="s">
        <v>1507</v>
      </c>
      <c r="D516" s="439">
        <v>10449</v>
      </c>
      <c r="E516" s="440">
        <v>0</v>
      </c>
      <c r="F516" s="440">
        <v>0</v>
      </c>
      <c r="G516" s="440">
        <v>0</v>
      </c>
      <c r="H516" s="440">
        <v>0</v>
      </c>
      <c r="I516" s="440">
        <v>114464</v>
      </c>
      <c r="J516" s="440">
        <v>114464</v>
      </c>
      <c r="K516" s="440">
        <v>0</v>
      </c>
      <c r="L516" s="440">
        <v>30086</v>
      </c>
      <c r="M516" s="482">
        <v>0</v>
      </c>
      <c r="N516" s="482">
        <v>140</v>
      </c>
      <c r="O516" s="440">
        <v>0</v>
      </c>
      <c r="P516" s="440">
        <v>0</v>
      </c>
      <c r="Q516" s="440">
        <v>30226</v>
      </c>
      <c r="R516" s="440">
        <v>30086</v>
      </c>
      <c r="S516" s="440">
        <v>140</v>
      </c>
      <c r="T516" s="440">
        <v>0</v>
      </c>
      <c r="U516" s="440">
        <v>4088</v>
      </c>
      <c r="V516" s="440">
        <v>4088</v>
      </c>
      <c r="W516" s="440">
        <v>0</v>
      </c>
      <c r="X516" s="440">
        <v>1075</v>
      </c>
      <c r="Y516" s="482">
        <v>0</v>
      </c>
      <c r="Z516" s="482">
        <v>5</v>
      </c>
      <c r="AA516" s="440">
        <v>0</v>
      </c>
      <c r="AB516" s="440">
        <v>0</v>
      </c>
      <c r="AC516" s="440">
        <v>1080</v>
      </c>
      <c r="AD516" s="440">
        <v>512</v>
      </c>
      <c r="AE516" s="440">
        <v>2</v>
      </c>
      <c r="AF516" s="440">
        <v>566</v>
      </c>
      <c r="AG516" s="440">
        <v>128620</v>
      </c>
      <c r="AH516" s="440">
        <v>120000</v>
      </c>
      <c r="AI516" s="440">
        <v>8620</v>
      </c>
      <c r="AJ516" s="482">
        <v>53370</v>
      </c>
      <c r="AK516" s="482">
        <v>0</v>
      </c>
      <c r="AL516" s="482">
        <v>0</v>
      </c>
      <c r="AM516" s="482">
        <v>56960</v>
      </c>
      <c r="AN516" s="440">
        <v>53370</v>
      </c>
      <c r="AO516" s="440">
        <v>56960</v>
      </c>
      <c r="AP516" s="440">
        <v>8783</v>
      </c>
      <c r="AQ516" s="440">
        <v>8783</v>
      </c>
      <c r="AR516" s="440">
        <v>0</v>
      </c>
      <c r="AS516" s="482">
        <v>1182</v>
      </c>
      <c r="AT516" s="482">
        <v>0</v>
      </c>
      <c r="AU516" s="482">
        <v>0</v>
      </c>
      <c r="AV516" s="482">
        <v>2292</v>
      </c>
      <c r="AW516" s="440">
        <v>1182</v>
      </c>
      <c r="AX516" s="440">
        <v>2292</v>
      </c>
      <c r="AY516" s="440">
        <v>3300</v>
      </c>
      <c r="AZ516" s="503">
        <v>-3300</v>
      </c>
      <c r="BA516" s="503">
        <v>0</v>
      </c>
      <c r="BB516" s="441">
        <v>0</v>
      </c>
      <c r="BC516" s="200">
        <v>0</v>
      </c>
      <c r="BD516" s="539">
        <v>67224</v>
      </c>
      <c r="BE516" s="650">
        <v>75335</v>
      </c>
      <c r="BF516" s="650">
        <v>7389</v>
      </c>
      <c r="BG516" s="539">
        <v>1509</v>
      </c>
    </row>
    <row r="517" spans="1:59" ht="13.5" thickTop="1" x14ac:dyDescent="0.2">
      <c r="A517" s="609" t="s">
        <v>1508</v>
      </c>
      <c r="B517" t="s">
        <v>1450</v>
      </c>
      <c r="C517" t="s">
        <v>1509</v>
      </c>
      <c r="D517" s="442">
        <v>10464</v>
      </c>
      <c r="E517" s="443">
        <v>0</v>
      </c>
      <c r="F517" s="443">
        <v>0</v>
      </c>
      <c r="G517" s="443">
        <v>0</v>
      </c>
      <c r="H517" s="443">
        <v>0</v>
      </c>
      <c r="I517" s="443">
        <v>130928</v>
      </c>
      <c r="J517" s="443">
        <v>130928</v>
      </c>
      <c r="K517" s="443">
        <v>0</v>
      </c>
      <c r="L517" s="443">
        <v>44632</v>
      </c>
      <c r="M517" s="483">
        <v>0</v>
      </c>
      <c r="N517" s="483">
        <v>560</v>
      </c>
      <c r="O517" s="443">
        <v>0</v>
      </c>
      <c r="P517" s="443">
        <v>0</v>
      </c>
      <c r="Q517" s="443">
        <v>45192</v>
      </c>
      <c r="R517" s="443">
        <v>44632</v>
      </c>
      <c r="S517" s="443">
        <v>560</v>
      </c>
      <c r="T517" s="443">
        <v>0</v>
      </c>
      <c r="U517" s="443">
        <v>4676</v>
      </c>
      <c r="V517" s="443">
        <v>4639</v>
      </c>
      <c r="W517" s="443">
        <v>37</v>
      </c>
      <c r="X517" s="443">
        <v>1594</v>
      </c>
      <c r="Y517" s="483">
        <v>0</v>
      </c>
      <c r="Z517" s="483">
        <v>20</v>
      </c>
      <c r="AA517" s="443">
        <v>0</v>
      </c>
      <c r="AB517" s="443">
        <v>0</v>
      </c>
      <c r="AC517" s="443">
        <v>535</v>
      </c>
      <c r="AD517" s="443">
        <v>0</v>
      </c>
      <c r="AE517" s="443">
        <v>535</v>
      </c>
      <c r="AF517" s="443">
        <v>0</v>
      </c>
      <c r="AG517" s="443">
        <v>257250</v>
      </c>
      <c r="AH517" s="443">
        <v>120000</v>
      </c>
      <c r="AI517" s="443">
        <v>137250</v>
      </c>
      <c r="AJ517" s="483">
        <v>210320</v>
      </c>
      <c r="AK517" s="483">
        <v>0</v>
      </c>
      <c r="AL517" s="483">
        <v>0</v>
      </c>
      <c r="AM517" s="483">
        <v>112430</v>
      </c>
      <c r="AN517" s="443">
        <v>210320</v>
      </c>
      <c r="AO517" s="443">
        <v>112430</v>
      </c>
      <c r="AP517" s="443">
        <v>19506</v>
      </c>
      <c r="AQ517" s="443">
        <v>4921</v>
      </c>
      <c r="AR517" s="443">
        <v>14585</v>
      </c>
      <c r="AS517" s="483">
        <v>14973</v>
      </c>
      <c r="AT517" s="483">
        <v>0</v>
      </c>
      <c r="AU517" s="483">
        <v>0</v>
      </c>
      <c r="AV517" s="483">
        <v>5194</v>
      </c>
      <c r="AW517" s="443">
        <v>14973</v>
      </c>
      <c r="AX517" s="443">
        <v>3189</v>
      </c>
      <c r="AY517" s="443">
        <v>0</v>
      </c>
      <c r="AZ517" s="504">
        <v>0</v>
      </c>
      <c r="BA517" s="504">
        <v>0</v>
      </c>
      <c r="BB517" s="444">
        <v>0</v>
      </c>
      <c r="BC517" s="517">
        <v>0</v>
      </c>
      <c r="BD517" s="540">
        <v>73666</v>
      </c>
      <c r="BE517" s="651">
        <v>117420</v>
      </c>
      <c r="BF517" s="651">
        <v>12441</v>
      </c>
      <c r="BG517" s="540">
        <v>1749</v>
      </c>
    </row>
    <row r="518" spans="1:59" ht="13.5" thickTop="1" x14ac:dyDescent="0.2">
      <c r="A518" s="609" t="s">
        <v>1510</v>
      </c>
      <c r="B518" t="s">
        <v>1450</v>
      </c>
      <c r="C518" t="s">
        <v>1511</v>
      </c>
      <c r="D518" s="439">
        <v>10521</v>
      </c>
      <c r="E518" s="440">
        <v>0</v>
      </c>
      <c r="F518" s="440">
        <v>0</v>
      </c>
      <c r="G518" s="440">
        <v>0</v>
      </c>
      <c r="H518" s="440">
        <v>0</v>
      </c>
      <c r="I518" s="440">
        <v>82320</v>
      </c>
      <c r="J518" s="440">
        <v>82320</v>
      </c>
      <c r="K518" s="440">
        <v>0</v>
      </c>
      <c r="L518" s="440">
        <v>11130</v>
      </c>
      <c r="M518" s="482">
        <v>0</v>
      </c>
      <c r="N518" s="482">
        <v>0</v>
      </c>
      <c r="O518" s="440">
        <v>0</v>
      </c>
      <c r="P518" s="440">
        <v>0</v>
      </c>
      <c r="Q518" s="440">
        <v>11130</v>
      </c>
      <c r="R518" s="440">
        <v>11130</v>
      </c>
      <c r="S518" s="440">
        <v>0</v>
      </c>
      <c r="T518" s="440">
        <v>0</v>
      </c>
      <c r="U518" s="440">
        <v>2940</v>
      </c>
      <c r="V518" s="440">
        <v>2940</v>
      </c>
      <c r="W518" s="440">
        <v>0</v>
      </c>
      <c r="X518" s="440">
        <v>398</v>
      </c>
      <c r="Y518" s="482">
        <v>0</v>
      </c>
      <c r="Z518" s="482">
        <v>0</v>
      </c>
      <c r="AA518" s="440">
        <v>0</v>
      </c>
      <c r="AB518" s="440">
        <v>0</v>
      </c>
      <c r="AC518" s="440">
        <v>398</v>
      </c>
      <c r="AD518" s="440">
        <v>0</v>
      </c>
      <c r="AE518" s="440">
        <v>398</v>
      </c>
      <c r="AF518" s="440">
        <v>0</v>
      </c>
      <c r="AG518" s="440">
        <v>102590</v>
      </c>
      <c r="AH518" s="440">
        <v>55000</v>
      </c>
      <c r="AI518" s="440">
        <v>47590</v>
      </c>
      <c r="AJ518" s="482">
        <v>86200</v>
      </c>
      <c r="AK518" s="482">
        <v>0</v>
      </c>
      <c r="AL518" s="482">
        <v>0</v>
      </c>
      <c r="AM518" s="482">
        <v>7110</v>
      </c>
      <c r="AN518" s="440">
        <v>86200</v>
      </c>
      <c r="AO518" s="440">
        <v>7110</v>
      </c>
      <c r="AP518" s="440">
        <v>7231</v>
      </c>
      <c r="AQ518" s="440">
        <v>2162</v>
      </c>
      <c r="AR518" s="440">
        <v>5069</v>
      </c>
      <c r="AS518" s="482">
        <v>6171</v>
      </c>
      <c r="AT518" s="482">
        <v>0</v>
      </c>
      <c r="AU518" s="482">
        <v>0</v>
      </c>
      <c r="AV518" s="482">
        <v>0</v>
      </c>
      <c r="AW518" s="440">
        <v>6171</v>
      </c>
      <c r="AX518" s="440">
        <v>0</v>
      </c>
      <c r="AY518" s="440">
        <v>0</v>
      </c>
      <c r="AZ518" s="503">
        <v>0</v>
      </c>
      <c r="BA518" s="503">
        <v>0</v>
      </c>
      <c r="BB518" s="441">
        <v>0</v>
      </c>
      <c r="BC518" s="200">
        <v>0</v>
      </c>
      <c r="BD518" s="539">
        <v>40595</v>
      </c>
      <c r="BE518" s="650">
        <v>52515</v>
      </c>
      <c r="BF518" s="650">
        <v>5292</v>
      </c>
      <c r="BG518" s="539">
        <v>1269</v>
      </c>
    </row>
    <row r="519" spans="1:59" ht="13.5" thickTop="1" x14ac:dyDescent="0.2">
      <c r="A519" s="609" t="s">
        <v>1512</v>
      </c>
      <c r="B519" t="s">
        <v>1450</v>
      </c>
      <c r="C519" t="s">
        <v>1513</v>
      </c>
      <c r="D519" s="442">
        <v>10522</v>
      </c>
      <c r="E519" s="443">
        <v>0</v>
      </c>
      <c r="F519" s="443">
        <v>0</v>
      </c>
      <c r="G519" s="443">
        <v>0</v>
      </c>
      <c r="H519" s="443">
        <v>0</v>
      </c>
      <c r="I519" s="443">
        <v>51730</v>
      </c>
      <c r="J519" s="443">
        <v>51730</v>
      </c>
      <c r="K519" s="443">
        <v>0</v>
      </c>
      <c r="L519" s="443">
        <v>2030</v>
      </c>
      <c r="M519" s="483">
        <v>0</v>
      </c>
      <c r="N519" s="483">
        <v>350</v>
      </c>
      <c r="O519" s="443">
        <v>0</v>
      </c>
      <c r="P519" s="443">
        <v>0</v>
      </c>
      <c r="Q519" s="443">
        <v>2380</v>
      </c>
      <c r="R519" s="443">
        <v>2030</v>
      </c>
      <c r="S519" s="443">
        <v>350</v>
      </c>
      <c r="T519" s="443">
        <v>0</v>
      </c>
      <c r="U519" s="443">
        <v>1848</v>
      </c>
      <c r="V519" s="443">
        <v>1848</v>
      </c>
      <c r="W519" s="443">
        <v>0</v>
      </c>
      <c r="X519" s="443">
        <v>72</v>
      </c>
      <c r="Y519" s="483">
        <v>0</v>
      </c>
      <c r="Z519" s="483">
        <v>13</v>
      </c>
      <c r="AA519" s="443">
        <v>0</v>
      </c>
      <c r="AB519" s="443">
        <v>0</v>
      </c>
      <c r="AC519" s="443">
        <v>85</v>
      </c>
      <c r="AD519" s="443">
        <v>72</v>
      </c>
      <c r="AE519" s="443">
        <v>13</v>
      </c>
      <c r="AF519" s="443">
        <v>0</v>
      </c>
      <c r="AG519" s="443">
        <v>77560</v>
      </c>
      <c r="AH519" s="443">
        <v>38000</v>
      </c>
      <c r="AI519" s="443">
        <v>39560</v>
      </c>
      <c r="AJ519" s="483">
        <v>65610</v>
      </c>
      <c r="AK519" s="483">
        <v>0</v>
      </c>
      <c r="AL519" s="483">
        <v>0</v>
      </c>
      <c r="AM519" s="483">
        <v>25960</v>
      </c>
      <c r="AN519" s="443">
        <v>65610</v>
      </c>
      <c r="AO519" s="443">
        <v>25960</v>
      </c>
      <c r="AP519" s="443">
        <v>5680</v>
      </c>
      <c r="AQ519" s="443">
        <v>4490</v>
      </c>
      <c r="AR519" s="443">
        <v>1190</v>
      </c>
      <c r="AS519" s="483">
        <v>1344</v>
      </c>
      <c r="AT519" s="483">
        <v>0</v>
      </c>
      <c r="AU519" s="483">
        <v>0</v>
      </c>
      <c r="AV519" s="483">
        <v>1175</v>
      </c>
      <c r="AW519" s="443">
        <v>1344</v>
      </c>
      <c r="AX519" s="443">
        <v>1175</v>
      </c>
      <c r="AY519" s="443">
        <v>0</v>
      </c>
      <c r="AZ519" s="504">
        <v>0</v>
      </c>
      <c r="BA519" s="504">
        <v>0</v>
      </c>
      <c r="BB519" s="444">
        <v>0</v>
      </c>
      <c r="BC519" s="517">
        <v>0</v>
      </c>
      <c r="BD519" s="540">
        <v>22225</v>
      </c>
      <c r="BE519" s="651">
        <v>35375</v>
      </c>
      <c r="BF519" s="651">
        <v>3705</v>
      </c>
      <c r="BG519" s="540">
        <v>1029</v>
      </c>
    </row>
    <row r="520" spans="1:59" ht="13.5" thickTop="1" x14ac:dyDescent="0.2">
      <c r="A520" s="609" t="s">
        <v>1514</v>
      </c>
      <c r="B520" t="s">
        <v>1450</v>
      </c>
      <c r="C520" t="s">
        <v>1515</v>
      </c>
      <c r="D520" s="439">
        <v>10523</v>
      </c>
      <c r="E520" s="440">
        <v>21500</v>
      </c>
      <c r="F520" s="440">
        <v>30</v>
      </c>
      <c r="G520" s="440">
        <v>21470</v>
      </c>
      <c r="H520" s="440">
        <v>0</v>
      </c>
      <c r="I520" s="440">
        <v>61880</v>
      </c>
      <c r="J520" s="440">
        <v>61880</v>
      </c>
      <c r="K520" s="440">
        <v>0</v>
      </c>
      <c r="L520" s="440">
        <v>840</v>
      </c>
      <c r="M520" s="482">
        <v>0</v>
      </c>
      <c r="N520" s="482">
        <v>0</v>
      </c>
      <c r="O520" s="440">
        <v>0</v>
      </c>
      <c r="P520" s="440">
        <v>0</v>
      </c>
      <c r="Q520" s="440">
        <v>840</v>
      </c>
      <c r="R520" s="440">
        <v>840</v>
      </c>
      <c r="S520" s="440">
        <v>0</v>
      </c>
      <c r="T520" s="440">
        <v>0</v>
      </c>
      <c r="U520" s="440">
        <v>2210</v>
      </c>
      <c r="V520" s="440">
        <v>2210</v>
      </c>
      <c r="W520" s="440">
        <v>0</v>
      </c>
      <c r="X520" s="440">
        <v>30</v>
      </c>
      <c r="Y520" s="482">
        <v>0</v>
      </c>
      <c r="Z520" s="482">
        <v>0</v>
      </c>
      <c r="AA520" s="440">
        <v>0</v>
      </c>
      <c r="AB520" s="440">
        <v>0</v>
      </c>
      <c r="AC520" s="440">
        <v>30</v>
      </c>
      <c r="AD520" s="440">
        <v>30</v>
      </c>
      <c r="AE520" s="440">
        <v>0</v>
      </c>
      <c r="AF520" s="440">
        <v>0</v>
      </c>
      <c r="AG520" s="440">
        <v>77650</v>
      </c>
      <c r="AH520" s="440">
        <v>26550</v>
      </c>
      <c r="AI520" s="440">
        <v>51100</v>
      </c>
      <c r="AJ520" s="482">
        <v>72100</v>
      </c>
      <c r="AK520" s="482">
        <v>0</v>
      </c>
      <c r="AL520" s="482">
        <v>0</v>
      </c>
      <c r="AM520" s="482">
        <v>26800</v>
      </c>
      <c r="AN520" s="440">
        <v>72100</v>
      </c>
      <c r="AO520" s="440">
        <v>26800</v>
      </c>
      <c r="AP520" s="440">
        <v>5691</v>
      </c>
      <c r="AQ520" s="440">
        <v>695</v>
      </c>
      <c r="AR520" s="440">
        <v>4996</v>
      </c>
      <c r="AS520" s="482">
        <v>5055</v>
      </c>
      <c r="AT520" s="482">
        <v>0</v>
      </c>
      <c r="AU520" s="482">
        <v>0</v>
      </c>
      <c r="AV520" s="482">
        <v>1077</v>
      </c>
      <c r="AW520" s="440">
        <v>5055</v>
      </c>
      <c r="AX520" s="440">
        <v>138</v>
      </c>
      <c r="AY520" s="440">
        <v>0</v>
      </c>
      <c r="AZ520" s="503">
        <v>0</v>
      </c>
      <c r="BA520" s="503">
        <v>0</v>
      </c>
      <c r="BB520" s="441">
        <v>0</v>
      </c>
      <c r="BC520" s="200">
        <v>0</v>
      </c>
      <c r="BD520" s="539">
        <v>28541</v>
      </c>
      <c r="BE520" s="650">
        <v>38075</v>
      </c>
      <c r="BF520" s="650">
        <v>3937</v>
      </c>
      <c r="BG520" s="539">
        <v>1029</v>
      </c>
    </row>
    <row r="521" spans="1:59" ht="13.5" thickTop="1" x14ac:dyDescent="0.2">
      <c r="A521" s="609" t="s">
        <v>1516</v>
      </c>
      <c r="B521" t="s">
        <v>1450</v>
      </c>
      <c r="C521" t="s">
        <v>1517</v>
      </c>
      <c r="D521" s="442">
        <v>10524</v>
      </c>
      <c r="E521" s="443">
        <v>0</v>
      </c>
      <c r="F521" s="443">
        <v>0</v>
      </c>
      <c r="G521" s="443">
        <v>0</v>
      </c>
      <c r="H521" s="443">
        <v>0</v>
      </c>
      <c r="I521" s="443">
        <v>171808</v>
      </c>
      <c r="J521" s="443">
        <v>171808</v>
      </c>
      <c r="K521" s="443">
        <v>0</v>
      </c>
      <c r="L521" s="443">
        <v>49322</v>
      </c>
      <c r="M521" s="483">
        <v>0</v>
      </c>
      <c r="N521" s="483">
        <v>5810</v>
      </c>
      <c r="O521" s="443">
        <v>0</v>
      </c>
      <c r="P521" s="443">
        <v>0</v>
      </c>
      <c r="Q521" s="443">
        <v>55132</v>
      </c>
      <c r="R521" s="443">
        <v>49322</v>
      </c>
      <c r="S521" s="443">
        <v>5810</v>
      </c>
      <c r="T521" s="443">
        <v>0</v>
      </c>
      <c r="U521" s="443">
        <v>6136</v>
      </c>
      <c r="V521" s="443">
        <v>3943</v>
      </c>
      <c r="W521" s="443">
        <v>2193</v>
      </c>
      <c r="X521" s="443">
        <v>1762</v>
      </c>
      <c r="Y521" s="483">
        <v>0</v>
      </c>
      <c r="Z521" s="483">
        <v>207</v>
      </c>
      <c r="AA521" s="443">
        <v>0</v>
      </c>
      <c r="AB521" s="443">
        <v>0</v>
      </c>
      <c r="AC521" s="443">
        <v>4162</v>
      </c>
      <c r="AD521" s="443">
        <v>3955</v>
      </c>
      <c r="AE521" s="443">
        <v>0</v>
      </c>
      <c r="AF521" s="443">
        <v>207</v>
      </c>
      <c r="AG521" s="443">
        <v>285970</v>
      </c>
      <c r="AH521" s="443">
        <v>147500</v>
      </c>
      <c r="AI521" s="443">
        <v>138470</v>
      </c>
      <c r="AJ521" s="483">
        <v>230040</v>
      </c>
      <c r="AK521" s="483">
        <v>0</v>
      </c>
      <c r="AL521" s="483">
        <v>0</v>
      </c>
      <c r="AM521" s="483">
        <v>96810</v>
      </c>
      <c r="AN521" s="443">
        <v>230040</v>
      </c>
      <c r="AO521" s="443">
        <v>96810</v>
      </c>
      <c r="AP521" s="443">
        <v>22351</v>
      </c>
      <c r="AQ521" s="443">
        <v>10614</v>
      </c>
      <c r="AR521" s="443">
        <v>11737</v>
      </c>
      <c r="AS521" s="483">
        <v>11761</v>
      </c>
      <c r="AT521" s="483">
        <v>0</v>
      </c>
      <c r="AU521" s="483">
        <v>0</v>
      </c>
      <c r="AV521" s="483">
        <v>2667</v>
      </c>
      <c r="AW521" s="443">
        <v>11761</v>
      </c>
      <c r="AX521" s="443">
        <v>2667</v>
      </c>
      <c r="AY521" s="443">
        <v>0</v>
      </c>
      <c r="AZ521" s="504">
        <v>0</v>
      </c>
      <c r="BA521" s="504">
        <v>0</v>
      </c>
      <c r="BB521" s="444">
        <v>0</v>
      </c>
      <c r="BC521" s="517">
        <v>0</v>
      </c>
      <c r="BD521" s="540">
        <v>72767</v>
      </c>
      <c r="BE521" s="651">
        <v>149570</v>
      </c>
      <c r="BF521" s="651">
        <v>15487</v>
      </c>
      <c r="BG521" s="540">
        <v>1989</v>
      </c>
    </row>
    <row r="522" spans="1:59" ht="13.5" thickTop="1" x14ac:dyDescent="0.2">
      <c r="A522" s="609" t="s">
        <v>1518</v>
      </c>
      <c r="B522" t="s">
        <v>1450</v>
      </c>
      <c r="C522" t="s">
        <v>1519</v>
      </c>
      <c r="D522" s="439">
        <v>10525</v>
      </c>
      <c r="E522" s="440">
        <v>0</v>
      </c>
      <c r="F522" s="440">
        <v>0</v>
      </c>
      <c r="G522" s="440">
        <v>0</v>
      </c>
      <c r="H522" s="440">
        <v>0</v>
      </c>
      <c r="I522" s="440">
        <v>134120</v>
      </c>
      <c r="J522" s="440">
        <v>134120</v>
      </c>
      <c r="K522" s="440">
        <v>0</v>
      </c>
      <c r="L522" s="440">
        <v>22190</v>
      </c>
      <c r="M522" s="482">
        <v>0</v>
      </c>
      <c r="N522" s="482">
        <v>910</v>
      </c>
      <c r="O522" s="440">
        <v>0</v>
      </c>
      <c r="P522" s="440">
        <v>0</v>
      </c>
      <c r="Q522" s="440">
        <v>23100</v>
      </c>
      <c r="R522" s="440">
        <v>22190</v>
      </c>
      <c r="S522" s="440">
        <v>910</v>
      </c>
      <c r="T522" s="440">
        <v>0</v>
      </c>
      <c r="U522" s="440">
        <v>4790</v>
      </c>
      <c r="V522" s="440">
        <v>4790</v>
      </c>
      <c r="W522" s="440">
        <v>0</v>
      </c>
      <c r="X522" s="440">
        <v>793</v>
      </c>
      <c r="Y522" s="482">
        <v>0</v>
      </c>
      <c r="Z522" s="482">
        <v>32</v>
      </c>
      <c r="AA522" s="440">
        <v>0</v>
      </c>
      <c r="AB522" s="440">
        <v>0</v>
      </c>
      <c r="AC522" s="440">
        <v>0</v>
      </c>
      <c r="AD522" s="440">
        <v>0</v>
      </c>
      <c r="AE522" s="440">
        <v>0</v>
      </c>
      <c r="AF522" s="440">
        <v>0</v>
      </c>
      <c r="AG522" s="440">
        <v>183020</v>
      </c>
      <c r="AH522" s="440">
        <v>105000</v>
      </c>
      <c r="AI522" s="440">
        <v>78020</v>
      </c>
      <c r="AJ522" s="482">
        <v>139060</v>
      </c>
      <c r="AK522" s="482">
        <v>0</v>
      </c>
      <c r="AL522" s="482">
        <v>0</v>
      </c>
      <c r="AM522" s="482">
        <v>60370</v>
      </c>
      <c r="AN522" s="440">
        <v>139060</v>
      </c>
      <c r="AO522" s="440">
        <v>60370</v>
      </c>
      <c r="AP522" s="440">
        <v>13373</v>
      </c>
      <c r="AQ522" s="440">
        <v>2960</v>
      </c>
      <c r="AR522" s="440">
        <v>10413</v>
      </c>
      <c r="AS522" s="482">
        <v>11121</v>
      </c>
      <c r="AT522" s="482">
        <v>0</v>
      </c>
      <c r="AU522" s="482">
        <v>0</v>
      </c>
      <c r="AV522" s="482">
        <v>2184</v>
      </c>
      <c r="AW522" s="440">
        <v>8209</v>
      </c>
      <c r="AX522" s="440">
        <v>0</v>
      </c>
      <c r="AY522" s="440">
        <v>0</v>
      </c>
      <c r="AZ522" s="503">
        <v>0</v>
      </c>
      <c r="BA522" s="503">
        <v>0</v>
      </c>
      <c r="BB522" s="441">
        <v>0</v>
      </c>
      <c r="BC522" s="200">
        <v>0</v>
      </c>
      <c r="BD522" s="539">
        <v>57389</v>
      </c>
      <c r="BE522" s="650">
        <v>93145</v>
      </c>
      <c r="BF522" s="650">
        <v>9538</v>
      </c>
      <c r="BG522" s="539">
        <v>1509</v>
      </c>
    </row>
    <row r="523" spans="1:59" ht="13.5" thickTop="1" x14ac:dyDescent="0.2">
      <c r="A523" s="609" t="s">
        <v>1520</v>
      </c>
      <c r="B523" t="s">
        <v>1521</v>
      </c>
      <c r="C523">
        <v>0</v>
      </c>
      <c r="D523" s="442">
        <v>11000</v>
      </c>
      <c r="E523" s="443">
        <v>0</v>
      </c>
      <c r="F523" s="443">
        <v>0</v>
      </c>
      <c r="G523" s="443">
        <v>0</v>
      </c>
      <c r="H523" s="443">
        <v>0</v>
      </c>
      <c r="I523" s="443">
        <v>0</v>
      </c>
      <c r="J523" s="443">
        <v>0</v>
      </c>
      <c r="K523" s="443">
        <v>0</v>
      </c>
      <c r="L523" s="443">
        <v>0</v>
      </c>
      <c r="M523" s="483">
        <v>0</v>
      </c>
      <c r="N523" s="483">
        <v>0</v>
      </c>
      <c r="O523" s="443">
        <v>0</v>
      </c>
      <c r="P523" s="443">
        <v>0</v>
      </c>
      <c r="Q523" s="443">
        <v>0</v>
      </c>
      <c r="R523" s="443">
        <v>0</v>
      </c>
      <c r="S523" s="443">
        <v>0</v>
      </c>
      <c r="T523" s="443">
        <v>0</v>
      </c>
      <c r="U523" s="443">
        <v>0</v>
      </c>
      <c r="V523" s="443">
        <v>0</v>
      </c>
      <c r="W523" s="443">
        <v>0</v>
      </c>
      <c r="X523" s="443">
        <v>0</v>
      </c>
      <c r="Y523" s="483">
        <v>0</v>
      </c>
      <c r="Z523" s="483">
        <v>0</v>
      </c>
      <c r="AA523" s="443">
        <v>0</v>
      </c>
      <c r="AB523" s="443">
        <v>0</v>
      </c>
      <c r="AC523" s="443">
        <v>0</v>
      </c>
      <c r="AD523" s="443">
        <v>0</v>
      </c>
      <c r="AE523" s="443">
        <v>0</v>
      </c>
      <c r="AF523" s="443">
        <v>0</v>
      </c>
      <c r="AG523" s="443">
        <v>0</v>
      </c>
      <c r="AH523" s="443">
        <v>0</v>
      </c>
      <c r="AI523" s="443">
        <v>0</v>
      </c>
      <c r="AJ523" s="483">
        <v>0</v>
      </c>
      <c r="AK523" s="483">
        <v>0</v>
      </c>
      <c r="AL523" s="483">
        <v>0</v>
      </c>
      <c r="AM523" s="483">
        <v>0</v>
      </c>
      <c r="AN523" s="443">
        <v>0</v>
      </c>
      <c r="AO523" s="443">
        <v>0</v>
      </c>
      <c r="AP523" s="443">
        <v>0</v>
      </c>
      <c r="AQ523" s="443">
        <v>0</v>
      </c>
      <c r="AR523" s="443">
        <v>0</v>
      </c>
      <c r="AS523" s="483">
        <v>0</v>
      </c>
      <c r="AT523" s="483">
        <v>0</v>
      </c>
      <c r="AU523" s="483">
        <v>0</v>
      </c>
      <c r="AV523" s="483">
        <v>0</v>
      </c>
      <c r="AW523" s="443">
        <v>0</v>
      </c>
      <c r="AX523" s="443">
        <v>0</v>
      </c>
      <c r="AY523" s="443">
        <v>0</v>
      </c>
      <c r="AZ523" s="504">
        <v>0</v>
      </c>
      <c r="BA523" s="504">
        <v>0</v>
      </c>
      <c r="BB523" s="444">
        <v>0</v>
      </c>
      <c r="BC523" s="517">
        <v>0</v>
      </c>
      <c r="BD523" s="540">
        <v>13317027</v>
      </c>
      <c r="BE523" s="540">
        <v>0</v>
      </c>
      <c r="BF523" s="540">
        <v>0</v>
      </c>
      <c r="BG523" s="540">
        <v>0</v>
      </c>
    </row>
    <row r="524" spans="1:59" ht="13.5" thickTop="1" x14ac:dyDescent="0.2">
      <c r="A524" s="609" t="s">
        <v>1522</v>
      </c>
      <c r="B524" t="s">
        <v>1521</v>
      </c>
      <c r="C524" t="s">
        <v>1523</v>
      </c>
      <c r="D524" s="439">
        <v>11100</v>
      </c>
      <c r="E524" s="440">
        <v>0</v>
      </c>
      <c r="F524" s="440">
        <v>0</v>
      </c>
      <c r="G524" s="440">
        <v>0</v>
      </c>
      <c r="H524" s="440">
        <v>0</v>
      </c>
      <c r="I524" s="440">
        <v>5822320</v>
      </c>
      <c r="J524" s="440">
        <v>5822320</v>
      </c>
      <c r="K524" s="440">
        <v>0</v>
      </c>
      <c r="L524" s="440">
        <v>1752170</v>
      </c>
      <c r="M524" s="482">
        <v>0</v>
      </c>
      <c r="N524" s="482">
        <v>675500</v>
      </c>
      <c r="O524" s="440">
        <v>0</v>
      </c>
      <c r="P524" s="440">
        <v>0</v>
      </c>
      <c r="Q524" s="440">
        <v>2427670</v>
      </c>
      <c r="R524" s="440">
        <v>1752170</v>
      </c>
      <c r="S524" s="440">
        <v>675500</v>
      </c>
      <c r="T524" s="440">
        <v>0</v>
      </c>
      <c r="U524" s="440">
        <v>207940</v>
      </c>
      <c r="V524" s="440">
        <v>207940</v>
      </c>
      <c r="W524" s="440">
        <v>0</v>
      </c>
      <c r="X524" s="440">
        <v>62578</v>
      </c>
      <c r="Y524" s="482">
        <v>0</v>
      </c>
      <c r="Z524" s="482">
        <v>24125</v>
      </c>
      <c r="AA524" s="440">
        <v>0</v>
      </c>
      <c r="AB524" s="440">
        <v>0</v>
      </c>
      <c r="AC524" s="440">
        <v>86703</v>
      </c>
      <c r="AD524" s="440">
        <v>21582</v>
      </c>
      <c r="AE524" s="440">
        <v>65121</v>
      </c>
      <c r="AF524" s="440">
        <v>0</v>
      </c>
      <c r="AG524" s="440">
        <v>7684380</v>
      </c>
      <c r="AH524" s="440">
        <v>2079300</v>
      </c>
      <c r="AI524" s="440">
        <v>5605080</v>
      </c>
      <c r="AJ524" s="482">
        <v>6524930</v>
      </c>
      <c r="AK524" s="482">
        <v>0</v>
      </c>
      <c r="AL524" s="482">
        <v>0</v>
      </c>
      <c r="AM524" s="482">
        <v>1662660</v>
      </c>
      <c r="AN524" s="440">
        <v>6524930</v>
      </c>
      <c r="AO524" s="440">
        <v>1662660</v>
      </c>
      <c r="AP524" s="440">
        <v>685782</v>
      </c>
      <c r="AQ524" s="440">
        <v>92493</v>
      </c>
      <c r="AR524" s="440">
        <v>593289</v>
      </c>
      <c r="AS524" s="482">
        <v>441724</v>
      </c>
      <c r="AT524" s="482">
        <v>0</v>
      </c>
      <c r="AU524" s="482">
        <v>0</v>
      </c>
      <c r="AV524" s="482">
        <v>52197</v>
      </c>
      <c r="AW524" s="440">
        <v>441724</v>
      </c>
      <c r="AX524" s="440">
        <v>0</v>
      </c>
      <c r="AY524" s="440">
        <v>0</v>
      </c>
      <c r="AZ524" s="503">
        <v>0</v>
      </c>
      <c r="BA524" s="503">
        <v>0</v>
      </c>
      <c r="BB524" s="441">
        <v>0</v>
      </c>
      <c r="BC524" s="200">
        <v>0</v>
      </c>
      <c r="BD524" s="539">
        <v>1766365</v>
      </c>
      <c r="BE524" s="650">
        <v>4975560</v>
      </c>
      <c r="BF524" s="650">
        <v>516917</v>
      </c>
      <c r="BG524" s="539">
        <v>38229</v>
      </c>
    </row>
    <row r="525" spans="1:59" ht="13.5" thickTop="1" x14ac:dyDescent="0.2">
      <c r="A525" s="609" t="s">
        <v>1524</v>
      </c>
      <c r="B525" t="s">
        <v>1521</v>
      </c>
      <c r="C525" t="s">
        <v>1525</v>
      </c>
      <c r="D525" s="442">
        <v>11201</v>
      </c>
      <c r="E525" s="443">
        <v>345160</v>
      </c>
      <c r="F525" s="443">
        <v>0</v>
      </c>
      <c r="G525" s="443">
        <v>325362</v>
      </c>
      <c r="H525" s="443">
        <v>19798</v>
      </c>
      <c r="I525" s="443">
        <v>2165240</v>
      </c>
      <c r="J525" s="443">
        <v>2165240</v>
      </c>
      <c r="K525" s="443">
        <v>0</v>
      </c>
      <c r="L525" s="443">
        <v>214340</v>
      </c>
      <c r="M525" s="483">
        <v>0</v>
      </c>
      <c r="N525" s="483">
        <v>13580</v>
      </c>
      <c r="O525" s="443">
        <v>0</v>
      </c>
      <c r="P525" s="443">
        <v>0</v>
      </c>
      <c r="Q525" s="443">
        <v>227920</v>
      </c>
      <c r="R525" s="443">
        <v>214340</v>
      </c>
      <c r="S525" s="443">
        <v>13580</v>
      </c>
      <c r="T525" s="443">
        <v>0</v>
      </c>
      <c r="U525" s="443">
        <v>77330</v>
      </c>
      <c r="V525" s="443">
        <v>77330</v>
      </c>
      <c r="W525" s="443">
        <v>0</v>
      </c>
      <c r="X525" s="443">
        <v>7655</v>
      </c>
      <c r="Y525" s="483">
        <v>0</v>
      </c>
      <c r="Z525" s="483">
        <v>485</v>
      </c>
      <c r="AA525" s="443">
        <v>0</v>
      </c>
      <c r="AB525" s="443">
        <v>0</v>
      </c>
      <c r="AC525" s="443">
        <v>8140</v>
      </c>
      <c r="AD525" s="443">
        <v>0</v>
      </c>
      <c r="AE525" s="443">
        <v>8140</v>
      </c>
      <c r="AF525" s="443">
        <v>0</v>
      </c>
      <c r="AG525" s="443">
        <v>2174690</v>
      </c>
      <c r="AH525" s="443">
        <v>865000</v>
      </c>
      <c r="AI525" s="443">
        <v>1309690</v>
      </c>
      <c r="AJ525" s="483">
        <v>1851580</v>
      </c>
      <c r="AK525" s="483">
        <v>0</v>
      </c>
      <c r="AL525" s="483">
        <v>0</v>
      </c>
      <c r="AM525" s="483">
        <v>1037490</v>
      </c>
      <c r="AN525" s="443">
        <v>1851580</v>
      </c>
      <c r="AO525" s="443">
        <v>1037490</v>
      </c>
      <c r="AP525" s="443">
        <v>180935</v>
      </c>
      <c r="AQ525" s="443">
        <v>56517</v>
      </c>
      <c r="AR525" s="443">
        <v>124418</v>
      </c>
      <c r="AS525" s="483">
        <v>106490</v>
      </c>
      <c r="AT525" s="483">
        <v>0</v>
      </c>
      <c r="AU525" s="483">
        <v>0</v>
      </c>
      <c r="AV525" s="483">
        <v>42909</v>
      </c>
      <c r="AW525" s="443">
        <v>106490</v>
      </c>
      <c r="AX525" s="443">
        <v>42909</v>
      </c>
      <c r="AY525" s="443">
        <v>6600</v>
      </c>
      <c r="AZ525" s="504">
        <v>0</v>
      </c>
      <c r="BA525" s="504">
        <v>0</v>
      </c>
      <c r="BB525" s="444">
        <v>6600</v>
      </c>
      <c r="BC525" s="517">
        <v>0</v>
      </c>
      <c r="BD525" s="540">
        <v>543664</v>
      </c>
      <c r="BE525" s="651">
        <v>1386640</v>
      </c>
      <c r="BF525" s="651">
        <v>141384</v>
      </c>
      <c r="BG525" s="540">
        <v>10570</v>
      </c>
    </row>
    <row r="526" spans="1:59" ht="13.5" thickTop="1" x14ac:dyDescent="0.2">
      <c r="A526" s="609" t="s">
        <v>1526</v>
      </c>
      <c r="B526" t="s">
        <v>1521</v>
      </c>
      <c r="C526" t="s">
        <v>1527</v>
      </c>
      <c r="D526" s="439">
        <v>11202</v>
      </c>
      <c r="E526" s="440">
        <v>0</v>
      </c>
      <c r="F526" s="440">
        <v>0</v>
      </c>
      <c r="G526" s="440">
        <v>0</v>
      </c>
      <c r="H526" s="440">
        <v>0</v>
      </c>
      <c r="I526" s="440">
        <v>1278340</v>
      </c>
      <c r="J526" s="440">
        <v>1278340</v>
      </c>
      <c r="K526" s="440">
        <v>0</v>
      </c>
      <c r="L526" s="440">
        <v>30380</v>
      </c>
      <c r="M526" s="482">
        <v>0</v>
      </c>
      <c r="N526" s="482">
        <v>29330</v>
      </c>
      <c r="O526" s="440">
        <v>0</v>
      </c>
      <c r="P526" s="440">
        <v>0</v>
      </c>
      <c r="Q526" s="440">
        <v>59710</v>
      </c>
      <c r="R526" s="440">
        <v>30380</v>
      </c>
      <c r="S526" s="440">
        <v>29330</v>
      </c>
      <c r="T526" s="440">
        <v>0</v>
      </c>
      <c r="U526" s="440">
        <v>45655</v>
      </c>
      <c r="V526" s="440">
        <v>11478</v>
      </c>
      <c r="W526" s="440">
        <v>34177</v>
      </c>
      <c r="X526" s="440">
        <v>1085</v>
      </c>
      <c r="Y526" s="482">
        <v>0</v>
      </c>
      <c r="Z526" s="482">
        <v>1048</v>
      </c>
      <c r="AA526" s="440">
        <v>0</v>
      </c>
      <c r="AB526" s="440">
        <v>0</v>
      </c>
      <c r="AC526" s="440">
        <v>1290</v>
      </c>
      <c r="AD526" s="440">
        <v>0</v>
      </c>
      <c r="AE526" s="440">
        <v>1290</v>
      </c>
      <c r="AF526" s="440">
        <v>0</v>
      </c>
      <c r="AG526" s="440">
        <v>1210160</v>
      </c>
      <c r="AH526" s="440">
        <v>500000</v>
      </c>
      <c r="AI526" s="440">
        <v>710160</v>
      </c>
      <c r="AJ526" s="482">
        <v>1125250</v>
      </c>
      <c r="AK526" s="482">
        <v>0</v>
      </c>
      <c r="AL526" s="482">
        <v>0</v>
      </c>
      <c r="AM526" s="482">
        <v>298000</v>
      </c>
      <c r="AN526" s="440">
        <v>1125250</v>
      </c>
      <c r="AO526" s="440">
        <v>298000</v>
      </c>
      <c r="AP526" s="440">
        <v>98305</v>
      </c>
      <c r="AQ526" s="440">
        <v>18614</v>
      </c>
      <c r="AR526" s="440">
        <v>79691</v>
      </c>
      <c r="AS526" s="482">
        <v>74976</v>
      </c>
      <c r="AT526" s="482">
        <v>0</v>
      </c>
      <c r="AU526" s="482">
        <v>0</v>
      </c>
      <c r="AV526" s="482">
        <v>11142</v>
      </c>
      <c r="AW526" s="440">
        <v>44629</v>
      </c>
      <c r="AX526" s="440">
        <v>0</v>
      </c>
      <c r="AY526" s="440">
        <v>4400</v>
      </c>
      <c r="AZ526" s="503">
        <v>-4400</v>
      </c>
      <c r="BA526" s="503">
        <v>0</v>
      </c>
      <c r="BB526" s="441">
        <v>0</v>
      </c>
      <c r="BC526" s="200">
        <v>0</v>
      </c>
      <c r="BD526" s="539">
        <v>361545</v>
      </c>
      <c r="BE526" s="650">
        <v>764680</v>
      </c>
      <c r="BF526" s="650">
        <v>77572</v>
      </c>
      <c r="BG526" s="539">
        <v>6549</v>
      </c>
    </row>
    <row r="527" spans="1:59" ht="13.5" thickTop="1" x14ac:dyDescent="0.2">
      <c r="A527" s="609" t="s">
        <v>1528</v>
      </c>
      <c r="B527" t="s">
        <v>1521</v>
      </c>
      <c r="C527" t="s">
        <v>1529</v>
      </c>
      <c r="D527" s="442">
        <v>11203</v>
      </c>
      <c r="E527" s="443">
        <v>0</v>
      </c>
      <c r="F527" s="443">
        <v>0</v>
      </c>
      <c r="G527" s="443">
        <v>0</v>
      </c>
      <c r="H527" s="443">
        <v>0</v>
      </c>
      <c r="I527" s="443">
        <v>3906980</v>
      </c>
      <c r="J527" s="443">
        <v>3906980</v>
      </c>
      <c r="K527" s="443">
        <v>0</v>
      </c>
      <c r="L527" s="443">
        <v>0</v>
      </c>
      <c r="M527" s="483">
        <v>0</v>
      </c>
      <c r="N527" s="483">
        <v>0</v>
      </c>
      <c r="O527" s="443">
        <v>0</v>
      </c>
      <c r="P527" s="443">
        <v>0</v>
      </c>
      <c r="Q527" s="443">
        <v>0</v>
      </c>
      <c r="R527" s="443">
        <v>0</v>
      </c>
      <c r="S527" s="443">
        <v>0</v>
      </c>
      <c r="T527" s="443">
        <v>0</v>
      </c>
      <c r="U527" s="443">
        <v>139535</v>
      </c>
      <c r="V527" s="443">
        <v>139535</v>
      </c>
      <c r="W527" s="443">
        <v>0</v>
      </c>
      <c r="X527" s="443">
        <v>0</v>
      </c>
      <c r="Y527" s="483">
        <v>0</v>
      </c>
      <c r="Z527" s="483">
        <v>0</v>
      </c>
      <c r="AA527" s="443">
        <v>0</v>
      </c>
      <c r="AB527" s="443">
        <v>0</v>
      </c>
      <c r="AC527" s="443">
        <v>0</v>
      </c>
      <c r="AD527" s="443">
        <v>0</v>
      </c>
      <c r="AE527" s="443">
        <v>0</v>
      </c>
      <c r="AF527" s="443">
        <v>0</v>
      </c>
      <c r="AG527" s="443">
        <v>3508820</v>
      </c>
      <c r="AH527" s="443">
        <v>1160000</v>
      </c>
      <c r="AI527" s="443">
        <v>2348820</v>
      </c>
      <c r="AJ527" s="483">
        <v>3094530</v>
      </c>
      <c r="AK527" s="483">
        <v>0</v>
      </c>
      <c r="AL527" s="483">
        <v>0</v>
      </c>
      <c r="AM527" s="483">
        <v>556460</v>
      </c>
      <c r="AN527" s="443">
        <v>3094530</v>
      </c>
      <c r="AO527" s="443">
        <v>556460</v>
      </c>
      <c r="AP527" s="443">
        <v>312411</v>
      </c>
      <c r="AQ527" s="443">
        <v>90250</v>
      </c>
      <c r="AR527" s="443">
        <v>222161</v>
      </c>
      <c r="AS527" s="483">
        <v>170767</v>
      </c>
      <c r="AT527" s="483">
        <v>0</v>
      </c>
      <c r="AU527" s="483">
        <v>0</v>
      </c>
      <c r="AV527" s="483">
        <v>1507</v>
      </c>
      <c r="AW527" s="443">
        <v>170767</v>
      </c>
      <c r="AX527" s="443">
        <v>1507</v>
      </c>
      <c r="AY527" s="443">
        <v>8800</v>
      </c>
      <c r="AZ527" s="504">
        <v>-8800</v>
      </c>
      <c r="BA527" s="504">
        <v>0</v>
      </c>
      <c r="BB527" s="444">
        <v>0</v>
      </c>
      <c r="BC527" s="517">
        <v>0</v>
      </c>
      <c r="BD527" s="540">
        <v>880866</v>
      </c>
      <c r="BE527" s="651">
        <v>2257915</v>
      </c>
      <c r="BF527" s="651">
        <v>234194</v>
      </c>
      <c r="BG527" s="540">
        <v>17909</v>
      </c>
    </row>
    <row r="528" spans="1:59" ht="13.5" thickTop="1" x14ac:dyDescent="0.2">
      <c r="A528" s="609" t="s">
        <v>1530</v>
      </c>
      <c r="B528" t="s">
        <v>1521</v>
      </c>
      <c r="C528" t="s">
        <v>1531</v>
      </c>
      <c r="D528" s="439">
        <v>11206</v>
      </c>
      <c r="E528" s="440">
        <v>0</v>
      </c>
      <c r="F528" s="440">
        <v>0</v>
      </c>
      <c r="G528" s="440">
        <v>0</v>
      </c>
      <c r="H528" s="440">
        <v>0</v>
      </c>
      <c r="I528" s="440">
        <v>495110</v>
      </c>
      <c r="J528" s="440">
        <v>495110</v>
      </c>
      <c r="K528" s="440">
        <v>0</v>
      </c>
      <c r="L528" s="440">
        <v>17360</v>
      </c>
      <c r="M528" s="482">
        <v>0</v>
      </c>
      <c r="N528" s="482">
        <v>0</v>
      </c>
      <c r="O528" s="440">
        <v>0</v>
      </c>
      <c r="P528" s="440">
        <v>0</v>
      </c>
      <c r="Q528" s="440">
        <v>17360</v>
      </c>
      <c r="R528" s="440">
        <v>17360</v>
      </c>
      <c r="S528" s="440">
        <v>0</v>
      </c>
      <c r="T528" s="440">
        <v>0</v>
      </c>
      <c r="U528" s="440">
        <v>17683</v>
      </c>
      <c r="V528" s="440">
        <v>17683</v>
      </c>
      <c r="W528" s="440">
        <v>0</v>
      </c>
      <c r="X528" s="440">
        <v>620</v>
      </c>
      <c r="Y528" s="482">
        <v>0</v>
      </c>
      <c r="Z528" s="482">
        <v>0</v>
      </c>
      <c r="AA528" s="440">
        <v>0</v>
      </c>
      <c r="AB528" s="440">
        <v>0</v>
      </c>
      <c r="AC528" s="440">
        <v>620</v>
      </c>
      <c r="AD528" s="440">
        <v>620</v>
      </c>
      <c r="AE528" s="440">
        <v>0</v>
      </c>
      <c r="AF528" s="440">
        <v>0</v>
      </c>
      <c r="AG528" s="440">
        <v>537670</v>
      </c>
      <c r="AH528" s="440">
        <v>283500</v>
      </c>
      <c r="AI528" s="440">
        <v>254170</v>
      </c>
      <c r="AJ528" s="482">
        <v>432980</v>
      </c>
      <c r="AK528" s="482">
        <v>0</v>
      </c>
      <c r="AL528" s="482">
        <v>0</v>
      </c>
      <c r="AM528" s="482">
        <v>0</v>
      </c>
      <c r="AN528" s="440">
        <v>432980</v>
      </c>
      <c r="AO528" s="440">
        <v>0</v>
      </c>
      <c r="AP528" s="440">
        <v>40980</v>
      </c>
      <c r="AQ528" s="440">
        <v>7375</v>
      </c>
      <c r="AR528" s="440">
        <v>33605</v>
      </c>
      <c r="AS528" s="482">
        <v>34390</v>
      </c>
      <c r="AT528" s="482">
        <v>0</v>
      </c>
      <c r="AU528" s="482">
        <v>0</v>
      </c>
      <c r="AV528" s="482">
        <v>0</v>
      </c>
      <c r="AW528" s="440">
        <v>34390</v>
      </c>
      <c r="AX528" s="440">
        <v>0</v>
      </c>
      <c r="AY528" s="440">
        <v>343</v>
      </c>
      <c r="AZ528" s="503">
        <v>0</v>
      </c>
      <c r="BA528" s="503">
        <v>0</v>
      </c>
      <c r="BB528" s="441">
        <v>343</v>
      </c>
      <c r="BC528" s="200">
        <v>0</v>
      </c>
      <c r="BD528" s="539">
        <v>174301</v>
      </c>
      <c r="BE528" s="650">
        <v>298010</v>
      </c>
      <c r="BF528" s="650">
        <v>30381</v>
      </c>
      <c r="BG528" s="539">
        <v>2970</v>
      </c>
    </row>
    <row r="529" spans="1:59" ht="13.5" thickTop="1" x14ac:dyDescent="0.2">
      <c r="A529" s="609" t="s">
        <v>1532</v>
      </c>
      <c r="B529" t="s">
        <v>1521</v>
      </c>
      <c r="C529" t="s">
        <v>1533</v>
      </c>
      <c r="D529" s="442">
        <v>11207</v>
      </c>
      <c r="E529" s="443">
        <v>75934</v>
      </c>
      <c r="F529" s="443">
        <v>0</v>
      </c>
      <c r="G529" s="443">
        <v>75934</v>
      </c>
      <c r="H529" s="443">
        <v>0</v>
      </c>
      <c r="I529" s="443">
        <v>423780</v>
      </c>
      <c r="J529" s="443">
        <v>423780</v>
      </c>
      <c r="K529" s="443">
        <v>0</v>
      </c>
      <c r="L529" s="443">
        <v>2660</v>
      </c>
      <c r="M529" s="483">
        <v>0</v>
      </c>
      <c r="N529" s="483">
        <v>3150</v>
      </c>
      <c r="O529" s="443">
        <v>0</v>
      </c>
      <c r="P529" s="443">
        <v>0</v>
      </c>
      <c r="Q529" s="443">
        <v>5810</v>
      </c>
      <c r="R529" s="443">
        <v>2660</v>
      </c>
      <c r="S529" s="443">
        <v>3150</v>
      </c>
      <c r="T529" s="443">
        <v>0</v>
      </c>
      <c r="U529" s="443">
        <v>15135</v>
      </c>
      <c r="V529" s="443">
        <v>4703</v>
      </c>
      <c r="W529" s="443">
        <v>10432</v>
      </c>
      <c r="X529" s="443">
        <v>95</v>
      </c>
      <c r="Y529" s="483">
        <v>0</v>
      </c>
      <c r="Z529" s="483">
        <v>113</v>
      </c>
      <c r="AA529" s="443">
        <v>0</v>
      </c>
      <c r="AB529" s="443">
        <v>0</v>
      </c>
      <c r="AC529" s="443">
        <v>11</v>
      </c>
      <c r="AD529" s="443">
        <v>0</v>
      </c>
      <c r="AE529" s="443">
        <v>0</v>
      </c>
      <c r="AF529" s="443">
        <v>11</v>
      </c>
      <c r="AG529" s="443">
        <v>412020</v>
      </c>
      <c r="AH529" s="443">
        <v>247500</v>
      </c>
      <c r="AI529" s="443">
        <v>164520</v>
      </c>
      <c r="AJ529" s="483">
        <v>297250</v>
      </c>
      <c r="AK529" s="483">
        <v>0</v>
      </c>
      <c r="AL529" s="483">
        <v>0</v>
      </c>
      <c r="AM529" s="483">
        <v>143810</v>
      </c>
      <c r="AN529" s="443">
        <v>297250</v>
      </c>
      <c r="AO529" s="443">
        <v>143810</v>
      </c>
      <c r="AP529" s="443">
        <v>30414</v>
      </c>
      <c r="AQ529" s="443">
        <v>8519</v>
      </c>
      <c r="AR529" s="443">
        <v>21895</v>
      </c>
      <c r="AS529" s="483">
        <v>22885</v>
      </c>
      <c r="AT529" s="483">
        <v>0</v>
      </c>
      <c r="AU529" s="483">
        <v>0</v>
      </c>
      <c r="AV529" s="483">
        <v>5994</v>
      </c>
      <c r="AW529" s="443">
        <v>21971</v>
      </c>
      <c r="AX529" s="443">
        <v>0</v>
      </c>
      <c r="AY529" s="443">
        <v>0</v>
      </c>
      <c r="AZ529" s="504">
        <v>0</v>
      </c>
      <c r="BA529" s="504">
        <v>0</v>
      </c>
      <c r="BB529" s="444">
        <v>0</v>
      </c>
      <c r="BC529" s="517">
        <v>0</v>
      </c>
      <c r="BD529" s="540">
        <v>164847</v>
      </c>
      <c r="BE529" s="651">
        <v>238990</v>
      </c>
      <c r="BF529" s="651">
        <v>23857</v>
      </c>
      <c r="BG529" s="540">
        <v>2709</v>
      </c>
    </row>
    <row r="530" spans="1:59" ht="13.5" thickTop="1" x14ac:dyDescent="0.2">
      <c r="A530" s="609" t="s">
        <v>1534</v>
      </c>
      <c r="B530" t="s">
        <v>1521</v>
      </c>
      <c r="C530" t="s">
        <v>1535</v>
      </c>
      <c r="D530" s="439">
        <v>11208</v>
      </c>
      <c r="E530" s="440">
        <v>412287</v>
      </c>
      <c r="F530" s="440">
        <v>0</v>
      </c>
      <c r="G530" s="440">
        <v>308890</v>
      </c>
      <c r="H530" s="440">
        <v>103397</v>
      </c>
      <c r="I530" s="440">
        <v>2171050</v>
      </c>
      <c r="J530" s="440">
        <v>2171050</v>
      </c>
      <c r="K530" s="440">
        <v>0</v>
      </c>
      <c r="L530" s="440">
        <v>0</v>
      </c>
      <c r="M530" s="482">
        <v>0</v>
      </c>
      <c r="N530" s="482">
        <v>0</v>
      </c>
      <c r="O530" s="440">
        <v>0</v>
      </c>
      <c r="P530" s="440">
        <v>0</v>
      </c>
      <c r="Q530" s="440">
        <v>0</v>
      </c>
      <c r="R530" s="440">
        <v>0</v>
      </c>
      <c r="S530" s="440">
        <v>0</v>
      </c>
      <c r="T530" s="440">
        <v>0</v>
      </c>
      <c r="U530" s="440">
        <v>77538</v>
      </c>
      <c r="V530" s="440">
        <v>77538</v>
      </c>
      <c r="W530" s="440">
        <v>0</v>
      </c>
      <c r="X530" s="440">
        <v>0</v>
      </c>
      <c r="Y530" s="482">
        <v>0</v>
      </c>
      <c r="Z530" s="482">
        <v>0</v>
      </c>
      <c r="AA530" s="440">
        <v>0</v>
      </c>
      <c r="AB530" s="440">
        <v>0</v>
      </c>
      <c r="AC530" s="440">
        <v>0</v>
      </c>
      <c r="AD530" s="440">
        <v>0</v>
      </c>
      <c r="AE530" s="440">
        <v>0</v>
      </c>
      <c r="AF530" s="440">
        <v>0</v>
      </c>
      <c r="AG530" s="440">
        <v>2002170</v>
      </c>
      <c r="AH530" s="440">
        <v>496750</v>
      </c>
      <c r="AI530" s="440">
        <v>1505420</v>
      </c>
      <c r="AJ530" s="482">
        <v>2172970</v>
      </c>
      <c r="AK530" s="482">
        <v>0</v>
      </c>
      <c r="AL530" s="482">
        <v>0</v>
      </c>
      <c r="AM530" s="482">
        <v>323370</v>
      </c>
      <c r="AN530" s="440">
        <v>2172970</v>
      </c>
      <c r="AO530" s="440">
        <v>323370</v>
      </c>
      <c r="AP530" s="440">
        <v>176321</v>
      </c>
      <c r="AQ530" s="440">
        <v>81690</v>
      </c>
      <c r="AR530" s="440">
        <v>94631</v>
      </c>
      <c r="AS530" s="482">
        <v>81516</v>
      </c>
      <c r="AT530" s="482">
        <v>0</v>
      </c>
      <c r="AU530" s="482">
        <v>0</v>
      </c>
      <c r="AV530" s="482">
        <v>868</v>
      </c>
      <c r="AW530" s="440">
        <v>81516</v>
      </c>
      <c r="AX530" s="440">
        <v>868</v>
      </c>
      <c r="AY530" s="440">
        <v>0</v>
      </c>
      <c r="AZ530" s="503">
        <v>0</v>
      </c>
      <c r="BA530" s="503">
        <v>0</v>
      </c>
      <c r="BB530" s="441">
        <v>0</v>
      </c>
      <c r="BC530" s="200">
        <v>0</v>
      </c>
      <c r="BD530" s="539">
        <v>524625</v>
      </c>
      <c r="BE530" s="650">
        <v>1279495</v>
      </c>
      <c r="BF530" s="650">
        <v>132585</v>
      </c>
      <c r="BG530" s="539">
        <v>10229</v>
      </c>
    </row>
    <row r="531" spans="1:59" ht="13.5" thickTop="1" x14ac:dyDescent="0.2">
      <c r="A531" s="609" t="s">
        <v>1536</v>
      </c>
      <c r="B531" t="s">
        <v>1521</v>
      </c>
      <c r="C531" t="s">
        <v>1537</v>
      </c>
      <c r="D531" s="442">
        <v>11209</v>
      </c>
      <c r="E531" s="443">
        <v>0</v>
      </c>
      <c r="F531" s="443">
        <v>0</v>
      </c>
      <c r="G531" s="443">
        <v>0</v>
      </c>
      <c r="H531" s="443">
        <v>0</v>
      </c>
      <c r="I531" s="443">
        <v>463400</v>
      </c>
      <c r="J531" s="443">
        <v>463400</v>
      </c>
      <c r="K531" s="443">
        <v>0</v>
      </c>
      <c r="L531" s="443">
        <v>4480</v>
      </c>
      <c r="M531" s="483">
        <v>0</v>
      </c>
      <c r="N531" s="483">
        <v>3150</v>
      </c>
      <c r="O531" s="443">
        <v>0</v>
      </c>
      <c r="P531" s="443">
        <v>0</v>
      </c>
      <c r="Q531" s="443">
        <v>7630</v>
      </c>
      <c r="R531" s="443">
        <v>4480</v>
      </c>
      <c r="S531" s="443">
        <v>3150</v>
      </c>
      <c r="T531" s="443">
        <v>0</v>
      </c>
      <c r="U531" s="443">
        <v>16550</v>
      </c>
      <c r="V531" s="443">
        <v>13240</v>
      </c>
      <c r="W531" s="443">
        <v>3310</v>
      </c>
      <c r="X531" s="443">
        <v>160</v>
      </c>
      <c r="Y531" s="483">
        <v>0</v>
      </c>
      <c r="Z531" s="483">
        <v>113</v>
      </c>
      <c r="AA531" s="443">
        <v>0</v>
      </c>
      <c r="AB531" s="443">
        <v>0</v>
      </c>
      <c r="AC531" s="443">
        <v>0</v>
      </c>
      <c r="AD531" s="443">
        <v>0</v>
      </c>
      <c r="AE531" s="443">
        <v>0</v>
      </c>
      <c r="AF531" s="443">
        <v>0</v>
      </c>
      <c r="AG531" s="443">
        <v>535020</v>
      </c>
      <c r="AH531" s="443">
        <v>229400</v>
      </c>
      <c r="AI531" s="443">
        <v>305620</v>
      </c>
      <c r="AJ531" s="483">
        <v>448590</v>
      </c>
      <c r="AK531" s="483">
        <v>0</v>
      </c>
      <c r="AL531" s="483">
        <v>0</v>
      </c>
      <c r="AM531" s="483">
        <v>182250</v>
      </c>
      <c r="AN531" s="443">
        <v>448590</v>
      </c>
      <c r="AO531" s="443">
        <v>182250</v>
      </c>
      <c r="AP531" s="443">
        <v>41063</v>
      </c>
      <c r="AQ531" s="443">
        <v>8934</v>
      </c>
      <c r="AR531" s="443">
        <v>32129</v>
      </c>
      <c r="AS531" s="483">
        <v>30744</v>
      </c>
      <c r="AT531" s="483">
        <v>0</v>
      </c>
      <c r="AU531" s="483">
        <v>0</v>
      </c>
      <c r="AV531" s="483">
        <v>6672</v>
      </c>
      <c r="AW531" s="443">
        <v>30744</v>
      </c>
      <c r="AX531" s="443">
        <v>1089</v>
      </c>
      <c r="AY531" s="443">
        <v>0</v>
      </c>
      <c r="AZ531" s="504">
        <v>0</v>
      </c>
      <c r="BA531" s="504">
        <v>0</v>
      </c>
      <c r="BB531" s="444">
        <v>0</v>
      </c>
      <c r="BC531" s="517">
        <v>0</v>
      </c>
      <c r="BD531" s="540">
        <v>173856</v>
      </c>
      <c r="BE531" s="651">
        <v>285120</v>
      </c>
      <c r="BF531" s="651">
        <v>29332</v>
      </c>
      <c r="BG531" s="540">
        <v>3429</v>
      </c>
    </row>
    <row r="532" spans="1:59" ht="13.5" thickTop="1" x14ac:dyDescent="0.2">
      <c r="A532" s="609" t="s">
        <v>1538</v>
      </c>
      <c r="B532" t="s">
        <v>1521</v>
      </c>
      <c r="C532" t="s">
        <v>1539</v>
      </c>
      <c r="D532" s="439">
        <v>11210</v>
      </c>
      <c r="E532" s="440">
        <v>0</v>
      </c>
      <c r="F532" s="440">
        <v>0</v>
      </c>
      <c r="G532" s="440">
        <v>0</v>
      </c>
      <c r="H532" s="440">
        <v>0</v>
      </c>
      <c r="I532" s="440">
        <v>617190</v>
      </c>
      <c r="J532" s="440">
        <v>617190</v>
      </c>
      <c r="K532" s="440">
        <v>0</v>
      </c>
      <c r="L532" s="440">
        <v>0</v>
      </c>
      <c r="M532" s="482">
        <v>0</v>
      </c>
      <c r="N532" s="482">
        <v>0</v>
      </c>
      <c r="O532" s="440">
        <v>0</v>
      </c>
      <c r="P532" s="440">
        <v>0</v>
      </c>
      <c r="Q532" s="440">
        <v>0</v>
      </c>
      <c r="R532" s="440">
        <v>0</v>
      </c>
      <c r="S532" s="440">
        <v>0</v>
      </c>
      <c r="T532" s="440">
        <v>0</v>
      </c>
      <c r="U532" s="440">
        <v>22043</v>
      </c>
      <c r="V532" s="440">
        <v>21291</v>
      </c>
      <c r="W532" s="440">
        <v>752</v>
      </c>
      <c r="X532" s="440">
        <v>0</v>
      </c>
      <c r="Y532" s="482">
        <v>0</v>
      </c>
      <c r="Z532" s="482">
        <v>0</v>
      </c>
      <c r="AA532" s="440">
        <v>0</v>
      </c>
      <c r="AB532" s="440">
        <v>0</v>
      </c>
      <c r="AC532" s="440">
        <v>752</v>
      </c>
      <c r="AD532" s="440">
        <v>0</v>
      </c>
      <c r="AE532" s="440">
        <v>0</v>
      </c>
      <c r="AF532" s="440">
        <v>752</v>
      </c>
      <c r="AG532" s="440">
        <v>770310</v>
      </c>
      <c r="AH532" s="440">
        <v>770310</v>
      </c>
      <c r="AI532" s="440">
        <v>0</v>
      </c>
      <c r="AJ532" s="482">
        <v>228420</v>
      </c>
      <c r="AK532" s="482">
        <v>0</v>
      </c>
      <c r="AL532" s="482">
        <v>0</v>
      </c>
      <c r="AM532" s="482">
        <v>230350</v>
      </c>
      <c r="AN532" s="440">
        <v>228420</v>
      </c>
      <c r="AO532" s="440">
        <v>230350</v>
      </c>
      <c r="AP532" s="440">
        <v>57821</v>
      </c>
      <c r="AQ532" s="440">
        <v>57821</v>
      </c>
      <c r="AR532" s="440">
        <v>0</v>
      </c>
      <c r="AS532" s="482">
        <v>967</v>
      </c>
      <c r="AT532" s="482">
        <v>0</v>
      </c>
      <c r="AU532" s="482">
        <v>0</v>
      </c>
      <c r="AV532" s="482">
        <v>6335</v>
      </c>
      <c r="AW532" s="440">
        <v>0</v>
      </c>
      <c r="AX532" s="440">
        <v>7302</v>
      </c>
      <c r="AY532" s="440">
        <v>0</v>
      </c>
      <c r="AZ532" s="503">
        <v>0</v>
      </c>
      <c r="BA532" s="503">
        <v>0</v>
      </c>
      <c r="BB532" s="441">
        <v>0</v>
      </c>
      <c r="BC532" s="200">
        <v>0</v>
      </c>
      <c r="BD532" s="539">
        <v>225970</v>
      </c>
      <c r="BE532" s="650">
        <v>386410</v>
      </c>
      <c r="BF532" s="650">
        <v>39898</v>
      </c>
      <c r="BG532" s="539">
        <v>4629</v>
      </c>
    </row>
    <row r="533" spans="1:59" ht="13.5" thickTop="1" x14ac:dyDescent="0.2">
      <c r="A533" s="609" t="s">
        <v>1540</v>
      </c>
      <c r="B533" t="s">
        <v>1521</v>
      </c>
      <c r="C533" t="s">
        <v>1541</v>
      </c>
      <c r="D533" s="442">
        <v>11211</v>
      </c>
      <c r="E533" s="443">
        <v>141325</v>
      </c>
      <c r="F533" s="443">
        <v>0</v>
      </c>
      <c r="G533" s="443">
        <v>141325</v>
      </c>
      <c r="H533" s="443">
        <v>0</v>
      </c>
      <c r="I533" s="443">
        <v>466690</v>
      </c>
      <c r="J533" s="443">
        <v>466690</v>
      </c>
      <c r="K533" s="443">
        <v>0</v>
      </c>
      <c r="L533" s="443">
        <v>0</v>
      </c>
      <c r="M533" s="483">
        <v>0</v>
      </c>
      <c r="N533" s="483">
        <v>5040</v>
      </c>
      <c r="O533" s="443">
        <v>0</v>
      </c>
      <c r="P533" s="443">
        <v>0</v>
      </c>
      <c r="Q533" s="443">
        <v>5040</v>
      </c>
      <c r="R533" s="443">
        <v>0</v>
      </c>
      <c r="S533" s="443">
        <v>5040</v>
      </c>
      <c r="T533" s="443">
        <v>0</v>
      </c>
      <c r="U533" s="443">
        <v>16668</v>
      </c>
      <c r="V533" s="443">
        <v>10714</v>
      </c>
      <c r="W533" s="443">
        <v>5954</v>
      </c>
      <c r="X533" s="443">
        <v>0</v>
      </c>
      <c r="Y533" s="483">
        <v>0</v>
      </c>
      <c r="Z533" s="483">
        <v>180</v>
      </c>
      <c r="AA533" s="443">
        <v>0</v>
      </c>
      <c r="AB533" s="443">
        <v>0</v>
      </c>
      <c r="AC533" s="443">
        <v>6134</v>
      </c>
      <c r="AD533" s="443">
        <v>0</v>
      </c>
      <c r="AE533" s="443">
        <v>8</v>
      </c>
      <c r="AF533" s="443">
        <v>6126</v>
      </c>
      <c r="AG533" s="443">
        <v>534850</v>
      </c>
      <c r="AH533" s="443">
        <v>375000</v>
      </c>
      <c r="AI533" s="443">
        <v>159850</v>
      </c>
      <c r="AJ533" s="483">
        <v>318600</v>
      </c>
      <c r="AK533" s="483">
        <v>171900</v>
      </c>
      <c r="AL533" s="483">
        <v>0</v>
      </c>
      <c r="AM533" s="483">
        <v>192470</v>
      </c>
      <c r="AN533" s="443">
        <v>490500</v>
      </c>
      <c r="AO533" s="443">
        <v>192470</v>
      </c>
      <c r="AP533" s="443">
        <v>40393</v>
      </c>
      <c r="AQ533" s="443">
        <v>25875</v>
      </c>
      <c r="AR533" s="443">
        <v>14518</v>
      </c>
      <c r="AS533" s="483">
        <v>19901</v>
      </c>
      <c r="AT533" s="483">
        <v>25461</v>
      </c>
      <c r="AU533" s="483">
        <v>0</v>
      </c>
      <c r="AV533" s="483">
        <v>0</v>
      </c>
      <c r="AW533" s="443">
        <v>45362</v>
      </c>
      <c r="AX533" s="443">
        <v>0</v>
      </c>
      <c r="AY533" s="443">
        <v>0</v>
      </c>
      <c r="AZ533" s="504">
        <v>0</v>
      </c>
      <c r="BA533" s="504">
        <v>0</v>
      </c>
      <c r="BB533" s="444">
        <v>0</v>
      </c>
      <c r="BC533" s="517">
        <v>0</v>
      </c>
      <c r="BD533" s="540">
        <v>174132</v>
      </c>
      <c r="BE533" s="651">
        <v>286670</v>
      </c>
      <c r="BF533" s="651">
        <v>29291</v>
      </c>
      <c r="BG533" s="540">
        <v>3429</v>
      </c>
    </row>
    <row r="534" spans="1:59" ht="13.5" thickTop="1" x14ac:dyDescent="0.2">
      <c r="A534" s="609" t="s">
        <v>1542</v>
      </c>
      <c r="B534" t="s">
        <v>1521</v>
      </c>
      <c r="C534" t="s">
        <v>1543</v>
      </c>
      <c r="D534" s="439">
        <v>11212</v>
      </c>
      <c r="E534" s="440">
        <v>0</v>
      </c>
      <c r="F534" s="440">
        <v>0</v>
      </c>
      <c r="G534" s="440">
        <v>0</v>
      </c>
      <c r="H534" s="440">
        <v>0</v>
      </c>
      <c r="I534" s="440">
        <v>560490</v>
      </c>
      <c r="J534" s="440">
        <v>560490</v>
      </c>
      <c r="K534" s="440">
        <v>0</v>
      </c>
      <c r="L534" s="440">
        <v>59990</v>
      </c>
      <c r="M534" s="482">
        <v>0</v>
      </c>
      <c r="N534" s="482">
        <v>2520</v>
      </c>
      <c r="O534" s="440">
        <v>0</v>
      </c>
      <c r="P534" s="440">
        <v>0</v>
      </c>
      <c r="Q534" s="440">
        <v>62510</v>
      </c>
      <c r="R534" s="440">
        <v>59990</v>
      </c>
      <c r="S534" s="440">
        <v>2520</v>
      </c>
      <c r="T534" s="440">
        <v>0</v>
      </c>
      <c r="U534" s="440">
        <v>20018</v>
      </c>
      <c r="V534" s="440">
        <v>12413</v>
      </c>
      <c r="W534" s="440">
        <v>7605</v>
      </c>
      <c r="X534" s="440">
        <v>2142</v>
      </c>
      <c r="Y534" s="482">
        <v>0</v>
      </c>
      <c r="Z534" s="482">
        <v>90</v>
      </c>
      <c r="AA534" s="440">
        <v>0</v>
      </c>
      <c r="AB534" s="440">
        <v>0</v>
      </c>
      <c r="AC534" s="440">
        <v>27</v>
      </c>
      <c r="AD534" s="440">
        <v>0</v>
      </c>
      <c r="AE534" s="440">
        <v>0</v>
      </c>
      <c r="AF534" s="440">
        <v>27</v>
      </c>
      <c r="AG534" s="440">
        <v>626650</v>
      </c>
      <c r="AH534" s="440">
        <v>310000</v>
      </c>
      <c r="AI534" s="440">
        <v>316650</v>
      </c>
      <c r="AJ534" s="482">
        <v>521920</v>
      </c>
      <c r="AK534" s="482">
        <v>0</v>
      </c>
      <c r="AL534" s="482">
        <v>0</v>
      </c>
      <c r="AM534" s="482">
        <v>241310</v>
      </c>
      <c r="AN534" s="440">
        <v>521920</v>
      </c>
      <c r="AO534" s="440">
        <v>241310</v>
      </c>
      <c r="AP534" s="440">
        <v>47268</v>
      </c>
      <c r="AQ534" s="440">
        <v>5027</v>
      </c>
      <c r="AR534" s="440">
        <v>42241</v>
      </c>
      <c r="AS534" s="482">
        <v>41896</v>
      </c>
      <c r="AT534" s="482">
        <v>0</v>
      </c>
      <c r="AU534" s="482">
        <v>0</v>
      </c>
      <c r="AV534" s="482">
        <v>11480</v>
      </c>
      <c r="AW534" s="440">
        <v>33437</v>
      </c>
      <c r="AX534" s="440">
        <v>286</v>
      </c>
      <c r="AY534" s="440">
        <v>0</v>
      </c>
      <c r="AZ534" s="503">
        <v>0</v>
      </c>
      <c r="BA534" s="503">
        <v>0</v>
      </c>
      <c r="BB534" s="441">
        <v>0</v>
      </c>
      <c r="BC534" s="200">
        <v>0</v>
      </c>
      <c r="BD534" s="539">
        <v>180525</v>
      </c>
      <c r="BE534" s="650">
        <v>357170</v>
      </c>
      <c r="BF534" s="650">
        <v>36122</v>
      </c>
      <c r="BG534" s="539">
        <v>3909</v>
      </c>
    </row>
    <row r="535" spans="1:59" ht="13.5" thickTop="1" x14ac:dyDescent="0.2">
      <c r="A535" s="609" t="s">
        <v>1544</v>
      </c>
      <c r="B535" t="s">
        <v>1521</v>
      </c>
      <c r="C535" t="s">
        <v>1545</v>
      </c>
      <c r="D535" s="442">
        <v>11214</v>
      </c>
      <c r="E535" s="443">
        <v>0</v>
      </c>
      <c r="F535" s="443">
        <v>0</v>
      </c>
      <c r="G535" s="443">
        <v>0</v>
      </c>
      <c r="H535" s="443">
        <v>0</v>
      </c>
      <c r="I535" s="443">
        <v>1644790</v>
      </c>
      <c r="J535" s="443">
        <v>1644790</v>
      </c>
      <c r="K535" s="443">
        <v>0</v>
      </c>
      <c r="L535" s="443">
        <v>0</v>
      </c>
      <c r="M535" s="483">
        <v>0</v>
      </c>
      <c r="N535" s="483">
        <v>21840</v>
      </c>
      <c r="O535" s="443">
        <v>0</v>
      </c>
      <c r="P535" s="443">
        <v>0</v>
      </c>
      <c r="Q535" s="443">
        <v>21840</v>
      </c>
      <c r="R535" s="443">
        <v>0</v>
      </c>
      <c r="S535" s="443">
        <v>21840</v>
      </c>
      <c r="T535" s="443">
        <v>0</v>
      </c>
      <c r="U535" s="443">
        <v>58743</v>
      </c>
      <c r="V535" s="443">
        <v>46994</v>
      </c>
      <c r="W535" s="443">
        <v>11749</v>
      </c>
      <c r="X535" s="443">
        <v>0</v>
      </c>
      <c r="Y535" s="483">
        <v>0</v>
      </c>
      <c r="Z535" s="483">
        <v>780</v>
      </c>
      <c r="AA535" s="443">
        <v>0</v>
      </c>
      <c r="AB535" s="443">
        <v>0</v>
      </c>
      <c r="AC535" s="443">
        <v>12529</v>
      </c>
      <c r="AD535" s="443">
        <v>0</v>
      </c>
      <c r="AE535" s="443">
        <v>12529</v>
      </c>
      <c r="AF535" s="443">
        <v>0</v>
      </c>
      <c r="AG535" s="443">
        <v>1473960</v>
      </c>
      <c r="AH535" s="443">
        <v>750000</v>
      </c>
      <c r="AI535" s="443">
        <v>723960</v>
      </c>
      <c r="AJ535" s="483">
        <v>1334380</v>
      </c>
      <c r="AK535" s="483">
        <v>0</v>
      </c>
      <c r="AL535" s="483">
        <v>0</v>
      </c>
      <c r="AM535" s="483">
        <v>548810</v>
      </c>
      <c r="AN535" s="443">
        <v>1334380</v>
      </c>
      <c r="AO535" s="443">
        <v>548810</v>
      </c>
      <c r="AP535" s="443">
        <v>118338</v>
      </c>
      <c r="AQ535" s="443">
        <v>25000</v>
      </c>
      <c r="AR535" s="443">
        <v>93338</v>
      </c>
      <c r="AS535" s="483">
        <v>98572</v>
      </c>
      <c r="AT535" s="483">
        <v>0</v>
      </c>
      <c r="AU535" s="483">
        <v>0</v>
      </c>
      <c r="AV535" s="483">
        <v>15896</v>
      </c>
      <c r="AW535" s="443">
        <v>98572</v>
      </c>
      <c r="AX535" s="443">
        <v>0</v>
      </c>
      <c r="AY535" s="443">
        <v>0</v>
      </c>
      <c r="AZ535" s="504">
        <v>0</v>
      </c>
      <c r="BA535" s="504">
        <v>0</v>
      </c>
      <c r="BB535" s="444">
        <v>0</v>
      </c>
      <c r="BC535" s="517">
        <v>0</v>
      </c>
      <c r="BD535" s="540">
        <v>449164</v>
      </c>
      <c r="BE535" s="651">
        <v>939540</v>
      </c>
      <c r="BF535" s="651">
        <v>94569</v>
      </c>
      <c r="BG535" s="540">
        <v>7509</v>
      </c>
    </row>
    <row r="536" spans="1:59" ht="13.5" thickTop="1" x14ac:dyDescent="0.2">
      <c r="A536" s="609" t="s">
        <v>1546</v>
      </c>
      <c r="B536" t="s">
        <v>1521</v>
      </c>
      <c r="C536" t="s">
        <v>1547</v>
      </c>
      <c r="D536" s="439">
        <v>11215</v>
      </c>
      <c r="E536" s="440">
        <v>0</v>
      </c>
      <c r="F536" s="440">
        <v>0</v>
      </c>
      <c r="G536" s="440">
        <v>0</v>
      </c>
      <c r="H536" s="440">
        <v>0</v>
      </c>
      <c r="I536" s="440">
        <v>901040</v>
      </c>
      <c r="J536" s="440">
        <v>901040</v>
      </c>
      <c r="K536" s="440">
        <v>0</v>
      </c>
      <c r="L536" s="440">
        <v>21420</v>
      </c>
      <c r="M536" s="482">
        <v>0</v>
      </c>
      <c r="N536" s="482">
        <v>3850</v>
      </c>
      <c r="O536" s="440">
        <v>0</v>
      </c>
      <c r="P536" s="440">
        <v>0</v>
      </c>
      <c r="Q536" s="440">
        <v>25270</v>
      </c>
      <c r="R536" s="440">
        <v>21420</v>
      </c>
      <c r="S536" s="440">
        <v>3850</v>
      </c>
      <c r="T536" s="440">
        <v>0</v>
      </c>
      <c r="U536" s="440">
        <v>32180</v>
      </c>
      <c r="V536" s="440">
        <v>32180</v>
      </c>
      <c r="W536" s="440">
        <v>0</v>
      </c>
      <c r="X536" s="440">
        <v>765</v>
      </c>
      <c r="Y536" s="482">
        <v>0</v>
      </c>
      <c r="Z536" s="482">
        <v>138</v>
      </c>
      <c r="AA536" s="440">
        <v>0</v>
      </c>
      <c r="AB536" s="440">
        <v>0</v>
      </c>
      <c r="AC536" s="440">
        <v>903</v>
      </c>
      <c r="AD536" s="440">
        <v>0</v>
      </c>
      <c r="AE536" s="440">
        <v>903</v>
      </c>
      <c r="AF536" s="440">
        <v>0</v>
      </c>
      <c r="AG536" s="440">
        <v>932620</v>
      </c>
      <c r="AH536" s="440">
        <v>370200</v>
      </c>
      <c r="AI536" s="440">
        <v>562420</v>
      </c>
      <c r="AJ536" s="482">
        <v>876500</v>
      </c>
      <c r="AK536" s="482">
        <v>0</v>
      </c>
      <c r="AL536" s="482">
        <v>0</v>
      </c>
      <c r="AM536" s="482">
        <v>200269</v>
      </c>
      <c r="AN536" s="440">
        <v>876500</v>
      </c>
      <c r="AO536" s="440">
        <v>200269</v>
      </c>
      <c r="AP536" s="440">
        <v>77476</v>
      </c>
      <c r="AQ536" s="440">
        <v>21785</v>
      </c>
      <c r="AR536" s="440">
        <v>55691</v>
      </c>
      <c r="AS536" s="482">
        <v>52441</v>
      </c>
      <c r="AT536" s="482">
        <v>0</v>
      </c>
      <c r="AU536" s="482">
        <v>0</v>
      </c>
      <c r="AV536" s="482">
        <v>4624</v>
      </c>
      <c r="AW536" s="440">
        <v>52441</v>
      </c>
      <c r="AX536" s="440">
        <v>4624</v>
      </c>
      <c r="AY536" s="440">
        <v>0</v>
      </c>
      <c r="AZ536" s="503">
        <v>0</v>
      </c>
      <c r="BA536" s="503">
        <v>0</v>
      </c>
      <c r="BB536" s="441">
        <v>0</v>
      </c>
      <c r="BC536" s="200">
        <v>0</v>
      </c>
      <c r="BD536" s="539">
        <v>263727</v>
      </c>
      <c r="BE536" s="650">
        <v>553735</v>
      </c>
      <c r="BF536" s="650">
        <v>57050</v>
      </c>
      <c r="BG536" s="539">
        <v>6069</v>
      </c>
    </row>
    <row r="537" spans="1:59" ht="13.5" thickTop="1" x14ac:dyDescent="0.2">
      <c r="A537" s="609" t="s">
        <v>1548</v>
      </c>
      <c r="B537" t="s">
        <v>1521</v>
      </c>
      <c r="C537" t="s">
        <v>1549</v>
      </c>
      <c r="D537" s="442">
        <v>11216</v>
      </c>
      <c r="E537" s="443">
        <v>0</v>
      </c>
      <c r="F537" s="443">
        <v>0</v>
      </c>
      <c r="G537" s="443">
        <v>0</v>
      </c>
      <c r="H537" s="443">
        <v>0</v>
      </c>
      <c r="I537" s="443">
        <v>354130</v>
      </c>
      <c r="J537" s="443">
        <v>354130</v>
      </c>
      <c r="K537" s="443">
        <v>0</v>
      </c>
      <c r="L537" s="443">
        <v>0</v>
      </c>
      <c r="M537" s="483">
        <v>0</v>
      </c>
      <c r="N537" s="483">
        <v>18340</v>
      </c>
      <c r="O537" s="443">
        <v>0</v>
      </c>
      <c r="P537" s="443">
        <v>0</v>
      </c>
      <c r="Q537" s="443">
        <v>18340</v>
      </c>
      <c r="R537" s="443">
        <v>0</v>
      </c>
      <c r="S537" s="443">
        <v>18340</v>
      </c>
      <c r="T537" s="443">
        <v>0</v>
      </c>
      <c r="U537" s="443">
        <v>12648</v>
      </c>
      <c r="V537" s="443">
        <v>12577</v>
      </c>
      <c r="W537" s="443">
        <v>71</v>
      </c>
      <c r="X537" s="443">
        <v>0</v>
      </c>
      <c r="Y537" s="483">
        <v>0</v>
      </c>
      <c r="Z537" s="483">
        <v>655</v>
      </c>
      <c r="AA537" s="443">
        <v>0</v>
      </c>
      <c r="AB537" s="443">
        <v>0</v>
      </c>
      <c r="AC537" s="443">
        <v>71</v>
      </c>
      <c r="AD537" s="443">
        <v>0</v>
      </c>
      <c r="AE537" s="443">
        <v>71</v>
      </c>
      <c r="AF537" s="443">
        <v>0</v>
      </c>
      <c r="AG537" s="443">
        <v>371300</v>
      </c>
      <c r="AH537" s="443">
        <v>195000</v>
      </c>
      <c r="AI537" s="443">
        <v>176300</v>
      </c>
      <c r="AJ537" s="483">
        <v>301910</v>
      </c>
      <c r="AK537" s="483">
        <v>0</v>
      </c>
      <c r="AL537" s="483">
        <v>0</v>
      </c>
      <c r="AM537" s="483">
        <v>118800</v>
      </c>
      <c r="AN537" s="443">
        <v>301910</v>
      </c>
      <c r="AO537" s="443">
        <v>118800</v>
      </c>
      <c r="AP537" s="443">
        <v>27667</v>
      </c>
      <c r="AQ537" s="443">
        <v>21458</v>
      </c>
      <c r="AR537" s="443">
        <v>6209</v>
      </c>
      <c r="AS537" s="483">
        <v>7117</v>
      </c>
      <c r="AT537" s="483">
        <v>0</v>
      </c>
      <c r="AU537" s="483">
        <v>0</v>
      </c>
      <c r="AV537" s="483">
        <v>3003</v>
      </c>
      <c r="AW537" s="443">
        <v>7117</v>
      </c>
      <c r="AX537" s="443">
        <v>3003</v>
      </c>
      <c r="AY537" s="443">
        <v>0</v>
      </c>
      <c r="AZ537" s="504">
        <v>0</v>
      </c>
      <c r="BA537" s="504">
        <v>0</v>
      </c>
      <c r="BB537" s="444">
        <v>0</v>
      </c>
      <c r="BC537" s="517">
        <v>0</v>
      </c>
      <c r="BD537" s="540">
        <v>107499</v>
      </c>
      <c r="BE537" s="651">
        <v>211530</v>
      </c>
      <c r="BF537" s="651">
        <v>21328</v>
      </c>
      <c r="BG537" s="540">
        <v>2469</v>
      </c>
    </row>
    <row r="538" spans="1:59" ht="13.5" thickTop="1" x14ac:dyDescent="0.2">
      <c r="A538" s="609" t="s">
        <v>1550</v>
      </c>
      <c r="B538" t="s">
        <v>1521</v>
      </c>
      <c r="C538" t="s">
        <v>1551</v>
      </c>
      <c r="D538" s="439">
        <v>11217</v>
      </c>
      <c r="E538" s="440">
        <v>0</v>
      </c>
      <c r="F538" s="440">
        <v>0</v>
      </c>
      <c r="G538" s="440">
        <v>0</v>
      </c>
      <c r="H538" s="440">
        <v>0</v>
      </c>
      <c r="I538" s="440">
        <v>625660</v>
      </c>
      <c r="J538" s="440">
        <v>625660</v>
      </c>
      <c r="K538" s="440">
        <v>0</v>
      </c>
      <c r="L538" s="440">
        <v>0</v>
      </c>
      <c r="M538" s="482">
        <v>0</v>
      </c>
      <c r="N538" s="482">
        <v>51520</v>
      </c>
      <c r="O538" s="440">
        <v>0</v>
      </c>
      <c r="P538" s="440">
        <v>0</v>
      </c>
      <c r="Q538" s="440">
        <v>51520</v>
      </c>
      <c r="R538" s="440">
        <v>0</v>
      </c>
      <c r="S538" s="440">
        <v>51520</v>
      </c>
      <c r="T538" s="440">
        <v>0</v>
      </c>
      <c r="U538" s="440">
        <v>22345</v>
      </c>
      <c r="V538" s="440">
        <v>17850</v>
      </c>
      <c r="W538" s="440">
        <v>4495</v>
      </c>
      <c r="X538" s="440">
        <v>0</v>
      </c>
      <c r="Y538" s="482">
        <v>0</v>
      </c>
      <c r="Z538" s="482">
        <v>1840</v>
      </c>
      <c r="AA538" s="440">
        <v>0</v>
      </c>
      <c r="AB538" s="440">
        <v>0</v>
      </c>
      <c r="AC538" s="440">
        <v>4071</v>
      </c>
      <c r="AD538" s="440">
        <v>0</v>
      </c>
      <c r="AE538" s="440">
        <v>0</v>
      </c>
      <c r="AF538" s="440">
        <v>4071</v>
      </c>
      <c r="AG538" s="440">
        <v>793710</v>
      </c>
      <c r="AH538" s="440">
        <v>327000</v>
      </c>
      <c r="AI538" s="440">
        <v>466710</v>
      </c>
      <c r="AJ538" s="482">
        <v>681450</v>
      </c>
      <c r="AK538" s="482">
        <v>0</v>
      </c>
      <c r="AL538" s="482">
        <v>0</v>
      </c>
      <c r="AM538" s="482">
        <v>0</v>
      </c>
      <c r="AN538" s="440">
        <v>681450</v>
      </c>
      <c r="AO538" s="440">
        <v>0</v>
      </c>
      <c r="AP538" s="440">
        <v>61372</v>
      </c>
      <c r="AQ538" s="440">
        <v>38433</v>
      </c>
      <c r="AR538" s="440">
        <v>22939</v>
      </c>
      <c r="AS538" s="482">
        <v>20166</v>
      </c>
      <c r="AT538" s="482">
        <v>0</v>
      </c>
      <c r="AU538" s="482">
        <v>0</v>
      </c>
      <c r="AV538" s="482">
        <v>0</v>
      </c>
      <c r="AW538" s="440">
        <v>20166</v>
      </c>
      <c r="AX538" s="440">
        <v>0</v>
      </c>
      <c r="AY538" s="440">
        <v>0</v>
      </c>
      <c r="AZ538" s="503">
        <v>0</v>
      </c>
      <c r="BA538" s="503">
        <v>0</v>
      </c>
      <c r="BB538" s="441">
        <v>0</v>
      </c>
      <c r="BC538" s="200">
        <v>0</v>
      </c>
      <c r="BD538" s="539">
        <v>240940</v>
      </c>
      <c r="BE538" s="650">
        <v>413885</v>
      </c>
      <c r="BF538" s="650">
        <v>43001</v>
      </c>
      <c r="BG538" s="539">
        <v>4869</v>
      </c>
    </row>
    <row r="539" spans="1:59" ht="13.5" thickTop="1" x14ac:dyDescent="0.2">
      <c r="A539" s="609" t="s">
        <v>1552</v>
      </c>
      <c r="B539" t="s">
        <v>1521</v>
      </c>
      <c r="C539" t="s">
        <v>1553</v>
      </c>
      <c r="D539" s="442">
        <v>11218</v>
      </c>
      <c r="E539" s="443">
        <v>0</v>
      </c>
      <c r="F539" s="443">
        <v>0</v>
      </c>
      <c r="G539" s="443">
        <v>0</v>
      </c>
      <c r="H539" s="443">
        <v>0</v>
      </c>
      <c r="I539" s="443">
        <v>810320</v>
      </c>
      <c r="J539" s="443">
        <v>810320</v>
      </c>
      <c r="K539" s="443">
        <v>0</v>
      </c>
      <c r="L539" s="443">
        <v>0</v>
      </c>
      <c r="M539" s="483">
        <v>0</v>
      </c>
      <c r="N539" s="483">
        <v>0</v>
      </c>
      <c r="O539" s="443">
        <v>5040</v>
      </c>
      <c r="P539" s="443">
        <v>0</v>
      </c>
      <c r="Q539" s="443">
        <v>0</v>
      </c>
      <c r="R539" s="443">
        <v>0</v>
      </c>
      <c r="S539" s="443">
        <v>0</v>
      </c>
      <c r="T539" s="443">
        <v>0</v>
      </c>
      <c r="U539" s="443">
        <v>28940</v>
      </c>
      <c r="V539" s="443">
        <v>21015</v>
      </c>
      <c r="W539" s="443">
        <v>7925</v>
      </c>
      <c r="X539" s="443">
        <v>0</v>
      </c>
      <c r="Y539" s="483">
        <v>0</v>
      </c>
      <c r="Z539" s="483">
        <v>0</v>
      </c>
      <c r="AA539" s="443">
        <v>180</v>
      </c>
      <c r="AB539" s="443">
        <v>0</v>
      </c>
      <c r="AC539" s="443">
        <v>7925</v>
      </c>
      <c r="AD539" s="443">
        <v>0</v>
      </c>
      <c r="AE539" s="443">
        <v>5941</v>
      </c>
      <c r="AF539" s="443">
        <v>1984</v>
      </c>
      <c r="AG539" s="443">
        <v>958650</v>
      </c>
      <c r="AH539" s="443">
        <v>395000</v>
      </c>
      <c r="AI539" s="443">
        <v>563650</v>
      </c>
      <c r="AJ539" s="483">
        <v>841070</v>
      </c>
      <c r="AK539" s="483">
        <v>0</v>
      </c>
      <c r="AL539" s="483">
        <v>0</v>
      </c>
      <c r="AM539" s="483">
        <v>217870</v>
      </c>
      <c r="AN539" s="443">
        <v>841070</v>
      </c>
      <c r="AO539" s="443">
        <v>217870</v>
      </c>
      <c r="AP539" s="443">
        <v>73012</v>
      </c>
      <c r="AQ539" s="443">
        <v>26388</v>
      </c>
      <c r="AR539" s="443">
        <v>46624</v>
      </c>
      <c r="AS539" s="483">
        <v>46506</v>
      </c>
      <c r="AT539" s="483">
        <v>0</v>
      </c>
      <c r="AU539" s="483">
        <v>0</v>
      </c>
      <c r="AV539" s="483">
        <v>3361</v>
      </c>
      <c r="AW539" s="443">
        <v>46506</v>
      </c>
      <c r="AX539" s="443">
        <v>3361</v>
      </c>
      <c r="AY539" s="443">
        <v>0</v>
      </c>
      <c r="AZ539" s="504">
        <v>0</v>
      </c>
      <c r="BA539" s="504">
        <v>0</v>
      </c>
      <c r="BB539" s="444">
        <v>0</v>
      </c>
      <c r="BC539" s="517">
        <v>0</v>
      </c>
      <c r="BD539" s="540">
        <v>301150</v>
      </c>
      <c r="BE539" s="651">
        <v>498550</v>
      </c>
      <c r="BF539" s="651">
        <v>51459</v>
      </c>
      <c r="BG539" s="540">
        <v>5589</v>
      </c>
    </row>
    <row r="540" spans="1:59" ht="13.5" thickTop="1" x14ac:dyDescent="0.2">
      <c r="A540" s="609" t="s">
        <v>1554</v>
      </c>
      <c r="B540" t="s">
        <v>1521</v>
      </c>
      <c r="C540" t="s">
        <v>1555</v>
      </c>
      <c r="D540" s="439">
        <v>11219</v>
      </c>
      <c r="E540" s="440">
        <v>0</v>
      </c>
      <c r="F540" s="440">
        <v>0</v>
      </c>
      <c r="G540" s="440">
        <v>0</v>
      </c>
      <c r="H540" s="440">
        <v>0</v>
      </c>
      <c r="I540" s="440">
        <v>1130920</v>
      </c>
      <c r="J540" s="440">
        <v>1130920</v>
      </c>
      <c r="K540" s="440">
        <v>0</v>
      </c>
      <c r="L540" s="440">
        <v>89670</v>
      </c>
      <c r="M540" s="482">
        <v>0</v>
      </c>
      <c r="N540" s="482">
        <v>85540</v>
      </c>
      <c r="O540" s="440">
        <v>0</v>
      </c>
      <c r="P540" s="440">
        <v>0</v>
      </c>
      <c r="Q540" s="440">
        <v>175210</v>
      </c>
      <c r="R540" s="440">
        <v>89670</v>
      </c>
      <c r="S540" s="440">
        <v>85540</v>
      </c>
      <c r="T540" s="440">
        <v>0</v>
      </c>
      <c r="U540" s="440">
        <v>40390</v>
      </c>
      <c r="V540" s="440">
        <v>40390</v>
      </c>
      <c r="W540" s="440">
        <v>0</v>
      </c>
      <c r="X540" s="440">
        <v>3203</v>
      </c>
      <c r="Y540" s="482">
        <v>0</v>
      </c>
      <c r="Z540" s="482">
        <v>3055</v>
      </c>
      <c r="AA540" s="440">
        <v>0</v>
      </c>
      <c r="AB540" s="440">
        <v>0</v>
      </c>
      <c r="AC540" s="440">
        <v>6258</v>
      </c>
      <c r="AD540" s="440">
        <v>3203</v>
      </c>
      <c r="AE540" s="440">
        <v>3055</v>
      </c>
      <c r="AF540" s="440">
        <v>0</v>
      </c>
      <c r="AG540" s="440">
        <v>1436510</v>
      </c>
      <c r="AH540" s="440">
        <v>99500</v>
      </c>
      <c r="AI540" s="440">
        <v>1337010</v>
      </c>
      <c r="AJ540" s="482">
        <v>1736730</v>
      </c>
      <c r="AK540" s="482">
        <v>0</v>
      </c>
      <c r="AL540" s="482">
        <v>0</v>
      </c>
      <c r="AM540" s="482">
        <v>301750</v>
      </c>
      <c r="AN540" s="440">
        <v>1736730</v>
      </c>
      <c r="AO540" s="440">
        <v>301750</v>
      </c>
      <c r="AP540" s="440">
        <v>118522</v>
      </c>
      <c r="AQ540" s="440">
        <v>9340</v>
      </c>
      <c r="AR540" s="440">
        <v>109182</v>
      </c>
      <c r="AS540" s="482">
        <v>99375</v>
      </c>
      <c r="AT540" s="482">
        <v>0</v>
      </c>
      <c r="AU540" s="482">
        <v>0</v>
      </c>
      <c r="AV540" s="482">
        <v>6855</v>
      </c>
      <c r="AW540" s="440">
        <v>99375</v>
      </c>
      <c r="AX540" s="440">
        <v>0</v>
      </c>
      <c r="AY540" s="440">
        <v>0</v>
      </c>
      <c r="AZ540" s="503">
        <v>0</v>
      </c>
      <c r="BA540" s="503">
        <v>0</v>
      </c>
      <c r="BB540" s="441">
        <v>0</v>
      </c>
      <c r="BC540" s="200">
        <v>0</v>
      </c>
      <c r="BD540" s="539">
        <v>376528</v>
      </c>
      <c r="BE540" s="650">
        <v>810830</v>
      </c>
      <c r="BF540" s="650">
        <v>84366</v>
      </c>
      <c r="BG540" s="539">
        <v>7829</v>
      </c>
    </row>
    <row r="541" spans="1:59" ht="13.5" thickTop="1" x14ac:dyDescent="0.2">
      <c r="A541" s="609" t="s">
        <v>1556</v>
      </c>
      <c r="B541" t="s">
        <v>1521</v>
      </c>
      <c r="C541" t="s">
        <v>1557</v>
      </c>
      <c r="D541" s="442">
        <v>11221</v>
      </c>
      <c r="E541" s="443">
        <v>185224</v>
      </c>
      <c r="F541" s="443">
        <v>0</v>
      </c>
      <c r="G541" s="443">
        <v>185224</v>
      </c>
      <c r="H541" s="443">
        <v>0</v>
      </c>
      <c r="I541" s="443">
        <v>1510530</v>
      </c>
      <c r="J541" s="443">
        <v>1510530</v>
      </c>
      <c r="K541" s="443">
        <v>0</v>
      </c>
      <c r="L541" s="443">
        <v>0</v>
      </c>
      <c r="M541" s="483">
        <v>0</v>
      </c>
      <c r="N541" s="483">
        <v>47810</v>
      </c>
      <c r="O541" s="443">
        <v>0</v>
      </c>
      <c r="P541" s="443">
        <v>0</v>
      </c>
      <c r="Q541" s="443">
        <v>47810</v>
      </c>
      <c r="R541" s="443">
        <v>0</v>
      </c>
      <c r="S541" s="443">
        <v>47810</v>
      </c>
      <c r="T541" s="443">
        <v>0</v>
      </c>
      <c r="U541" s="443">
        <v>53948</v>
      </c>
      <c r="V541" s="443">
        <v>53948</v>
      </c>
      <c r="W541" s="443">
        <v>0</v>
      </c>
      <c r="X541" s="443">
        <v>0</v>
      </c>
      <c r="Y541" s="483">
        <v>38488</v>
      </c>
      <c r="Z541" s="483">
        <v>1707</v>
      </c>
      <c r="AA541" s="443">
        <v>0</v>
      </c>
      <c r="AB541" s="443">
        <v>0</v>
      </c>
      <c r="AC541" s="443">
        <v>40195</v>
      </c>
      <c r="AD541" s="443">
        <v>0</v>
      </c>
      <c r="AE541" s="443">
        <v>38488</v>
      </c>
      <c r="AF541" s="443">
        <v>1707</v>
      </c>
      <c r="AG541" s="443">
        <v>1547430</v>
      </c>
      <c r="AH541" s="443">
        <v>671000</v>
      </c>
      <c r="AI541" s="443">
        <v>876430</v>
      </c>
      <c r="AJ541" s="483">
        <v>1294800</v>
      </c>
      <c r="AK541" s="483">
        <v>0</v>
      </c>
      <c r="AL541" s="483">
        <v>0</v>
      </c>
      <c r="AM541" s="483">
        <v>259450</v>
      </c>
      <c r="AN541" s="443">
        <v>1294800</v>
      </c>
      <c r="AO541" s="443">
        <v>259450</v>
      </c>
      <c r="AP541" s="443">
        <v>131865</v>
      </c>
      <c r="AQ541" s="443">
        <v>68932</v>
      </c>
      <c r="AR541" s="443">
        <v>62933</v>
      </c>
      <c r="AS541" s="483">
        <v>49967</v>
      </c>
      <c r="AT541" s="483">
        <v>0</v>
      </c>
      <c r="AU541" s="483">
        <v>0</v>
      </c>
      <c r="AV541" s="483">
        <v>3909</v>
      </c>
      <c r="AW541" s="443">
        <v>49967</v>
      </c>
      <c r="AX541" s="443">
        <v>3909</v>
      </c>
      <c r="AY541" s="443">
        <v>0</v>
      </c>
      <c r="AZ541" s="504">
        <v>0</v>
      </c>
      <c r="BA541" s="504">
        <v>0</v>
      </c>
      <c r="BB541" s="444">
        <v>0</v>
      </c>
      <c r="BC541" s="517">
        <v>0</v>
      </c>
      <c r="BD541" s="540">
        <v>390935</v>
      </c>
      <c r="BE541" s="651">
        <v>946535</v>
      </c>
      <c r="BF541" s="651">
        <v>97956</v>
      </c>
      <c r="BG541" s="540">
        <v>8149</v>
      </c>
    </row>
    <row r="542" spans="1:59" ht="13.5" thickTop="1" x14ac:dyDescent="0.2">
      <c r="A542" s="609" t="s">
        <v>1558</v>
      </c>
      <c r="B542" t="s">
        <v>1521</v>
      </c>
      <c r="C542" t="s">
        <v>1559</v>
      </c>
      <c r="D542" s="439">
        <v>11222</v>
      </c>
      <c r="E542" s="440">
        <v>240485</v>
      </c>
      <c r="F542" s="440">
        <v>0</v>
      </c>
      <c r="G542" s="440">
        <v>240485</v>
      </c>
      <c r="H542" s="440">
        <v>0</v>
      </c>
      <c r="I542" s="440">
        <v>1951600</v>
      </c>
      <c r="J542" s="440">
        <v>1951600</v>
      </c>
      <c r="K542" s="440">
        <v>0</v>
      </c>
      <c r="L542" s="440">
        <v>78540</v>
      </c>
      <c r="M542" s="482">
        <v>0</v>
      </c>
      <c r="N542" s="482">
        <v>32410</v>
      </c>
      <c r="O542" s="440">
        <v>0</v>
      </c>
      <c r="P542" s="440">
        <v>0</v>
      </c>
      <c r="Q542" s="440">
        <v>110950</v>
      </c>
      <c r="R542" s="440">
        <v>78540</v>
      </c>
      <c r="S542" s="440">
        <v>32410</v>
      </c>
      <c r="T542" s="440">
        <v>0</v>
      </c>
      <c r="U542" s="440">
        <v>69700</v>
      </c>
      <c r="V542" s="440">
        <v>69700</v>
      </c>
      <c r="W542" s="440">
        <v>0</v>
      </c>
      <c r="X542" s="440">
        <v>2805</v>
      </c>
      <c r="Y542" s="482">
        <v>0</v>
      </c>
      <c r="Z542" s="482">
        <v>1158</v>
      </c>
      <c r="AA542" s="440">
        <v>0</v>
      </c>
      <c r="AB542" s="440">
        <v>0</v>
      </c>
      <c r="AC542" s="440">
        <v>3963</v>
      </c>
      <c r="AD542" s="440">
        <v>2805</v>
      </c>
      <c r="AE542" s="440">
        <v>0</v>
      </c>
      <c r="AF542" s="440">
        <v>1158</v>
      </c>
      <c r="AG542" s="440">
        <v>2095170</v>
      </c>
      <c r="AH542" s="440">
        <v>900000</v>
      </c>
      <c r="AI542" s="440">
        <v>1195170</v>
      </c>
      <c r="AJ542" s="482">
        <v>1661730</v>
      </c>
      <c r="AK542" s="482">
        <v>305000</v>
      </c>
      <c r="AL542" s="482">
        <v>0</v>
      </c>
      <c r="AM542" s="482">
        <v>763070</v>
      </c>
      <c r="AN542" s="440">
        <v>1966730</v>
      </c>
      <c r="AO542" s="440">
        <v>763070</v>
      </c>
      <c r="AP542" s="440">
        <v>176432</v>
      </c>
      <c r="AQ542" s="440">
        <v>52316</v>
      </c>
      <c r="AR542" s="440">
        <v>124116</v>
      </c>
      <c r="AS542" s="482">
        <v>100797</v>
      </c>
      <c r="AT542" s="482">
        <v>36175</v>
      </c>
      <c r="AU542" s="482">
        <v>0</v>
      </c>
      <c r="AV542" s="482">
        <v>0</v>
      </c>
      <c r="AW542" s="440">
        <v>136972</v>
      </c>
      <c r="AX542" s="440">
        <v>0</v>
      </c>
      <c r="AY542" s="440">
        <v>6600</v>
      </c>
      <c r="AZ542" s="503">
        <v>-6600</v>
      </c>
      <c r="BA542" s="503">
        <v>0</v>
      </c>
      <c r="BB542" s="441">
        <v>0</v>
      </c>
      <c r="BC542" s="200">
        <v>0</v>
      </c>
      <c r="BD542" s="539">
        <v>567951</v>
      </c>
      <c r="BE542" s="650">
        <v>1260265</v>
      </c>
      <c r="BF542" s="650">
        <v>130312</v>
      </c>
      <c r="BG542" s="539">
        <v>10709</v>
      </c>
    </row>
    <row r="543" spans="1:59" ht="13.5" thickTop="1" x14ac:dyDescent="0.2">
      <c r="A543" s="609" t="s">
        <v>1560</v>
      </c>
      <c r="B543" t="s">
        <v>1521</v>
      </c>
      <c r="C543" t="s">
        <v>1561</v>
      </c>
      <c r="D543" s="442">
        <v>11223</v>
      </c>
      <c r="E543" s="443">
        <v>0</v>
      </c>
      <c r="F543" s="443">
        <v>0</v>
      </c>
      <c r="G543" s="443">
        <v>0</v>
      </c>
      <c r="H543" s="443">
        <v>0</v>
      </c>
      <c r="I543" s="443">
        <v>428568</v>
      </c>
      <c r="J543" s="443">
        <v>428568</v>
      </c>
      <c r="K543" s="443">
        <v>0</v>
      </c>
      <c r="L543" s="443">
        <v>77042</v>
      </c>
      <c r="M543" s="483">
        <v>0</v>
      </c>
      <c r="N543" s="483">
        <v>47250</v>
      </c>
      <c r="O543" s="443">
        <v>0</v>
      </c>
      <c r="P543" s="443">
        <v>0</v>
      </c>
      <c r="Q543" s="443">
        <v>124292</v>
      </c>
      <c r="R543" s="443">
        <v>77042</v>
      </c>
      <c r="S543" s="443">
        <v>47250</v>
      </c>
      <c r="T543" s="443">
        <v>0</v>
      </c>
      <c r="U543" s="443">
        <v>15306</v>
      </c>
      <c r="V543" s="443">
        <v>15306</v>
      </c>
      <c r="W543" s="443">
        <v>0</v>
      </c>
      <c r="X543" s="443">
        <v>2752</v>
      </c>
      <c r="Y543" s="483">
        <v>0</v>
      </c>
      <c r="Z543" s="483">
        <v>1687</v>
      </c>
      <c r="AA543" s="443">
        <v>0</v>
      </c>
      <c r="AB543" s="443">
        <v>0</v>
      </c>
      <c r="AC543" s="443">
        <v>4439</v>
      </c>
      <c r="AD543" s="443">
        <v>2752</v>
      </c>
      <c r="AE543" s="443">
        <v>1687</v>
      </c>
      <c r="AF543" s="443">
        <v>0</v>
      </c>
      <c r="AG543" s="443">
        <v>455890</v>
      </c>
      <c r="AH543" s="443">
        <v>175000</v>
      </c>
      <c r="AI543" s="443">
        <v>280890</v>
      </c>
      <c r="AJ543" s="483">
        <v>336890</v>
      </c>
      <c r="AK543" s="483">
        <v>0</v>
      </c>
      <c r="AL543" s="483">
        <v>0</v>
      </c>
      <c r="AM543" s="483">
        <v>128280</v>
      </c>
      <c r="AN543" s="443">
        <v>336890</v>
      </c>
      <c r="AO543" s="443">
        <v>128280</v>
      </c>
      <c r="AP543" s="443">
        <v>40640</v>
      </c>
      <c r="AQ543" s="443">
        <v>6250</v>
      </c>
      <c r="AR543" s="443">
        <v>34390</v>
      </c>
      <c r="AS543" s="483">
        <v>26352</v>
      </c>
      <c r="AT543" s="483">
        <v>0</v>
      </c>
      <c r="AU543" s="483">
        <v>0</v>
      </c>
      <c r="AV543" s="483">
        <v>2550</v>
      </c>
      <c r="AW543" s="443">
        <v>26352</v>
      </c>
      <c r="AX543" s="443">
        <v>2550</v>
      </c>
      <c r="AY543" s="443">
        <v>0</v>
      </c>
      <c r="AZ543" s="504">
        <v>0</v>
      </c>
      <c r="BA543" s="504">
        <v>0</v>
      </c>
      <c r="BB543" s="444">
        <v>0</v>
      </c>
      <c r="BC543" s="517">
        <v>0</v>
      </c>
      <c r="BD543" s="540">
        <v>124789</v>
      </c>
      <c r="BE543" s="651">
        <v>316455</v>
      </c>
      <c r="BF543" s="651">
        <v>32396</v>
      </c>
      <c r="BG543" s="540">
        <v>3669</v>
      </c>
    </row>
    <row r="544" spans="1:59" ht="13.5" thickTop="1" x14ac:dyDescent="0.2">
      <c r="A544" s="609" t="s">
        <v>1562</v>
      </c>
      <c r="B544" t="s">
        <v>1521</v>
      </c>
      <c r="C544" t="s">
        <v>1563</v>
      </c>
      <c r="D544" s="439">
        <v>11224</v>
      </c>
      <c r="E544" s="440">
        <v>0</v>
      </c>
      <c r="F544" s="440">
        <v>0</v>
      </c>
      <c r="G544" s="440">
        <v>0</v>
      </c>
      <c r="H544" s="440">
        <v>0</v>
      </c>
      <c r="I544" s="440">
        <v>688240</v>
      </c>
      <c r="J544" s="440">
        <v>688240</v>
      </c>
      <c r="K544" s="440">
        <v>0</v>
      </c>
      <c r="L544" s="440">
        <v>13300</v>
      </c>
      <c r="M544" s="482">
        <v>0</v>
      </c>
      <c r="N544" s="482">
        <v>13790</v>
      </c>
      <c r="O544" s="440">
        <v>0</v>
      </c>
      <c r="P544" s="440">
        <v>0</v>
      </c>
      <c r="Q544" s="440">
        <v>27090</v>
      </c>
      <c r="R544" s="440">
        <v>13300</v>
      </c>
      <c r="S544" s="440">
        <v>13790</v>
      </c>
      <c r="T544" s="440">
        <v>0</v>
      </c>
      <c r="U544" s="440">
        <v>24580</v>
      </c>
      <c r="V544" s="440">
        <v>24580</v>
      </c>
      <c r="W544" s="440">
        <v>0</v>
      </c>
      <c r="X544" s="440">
        <v>475</v>
      </c>
      <c r="Y544" s="482">
        <v>0</v>
      </c>
      <c r="Z544" s="482">
        <v>493</v>
      </c>
      <c r="AA544" s="440">
        <v>0</v>
      </c>
      <c r="AB544" s="440">
        <v>0</v>
      </c>
      <c r="AC544" s="440">
        <v>0</v>
      </c>
      <c r="AD544" s="440">
        <v>0</v>
      </c>
      <c r="AE544" s="440">
        <v>0</v>
      </c>
      <c r="AF544" s="440">
        <v>0</v>
      </c>
      <c r="AG544" s="440">
        <v>817320</v>
      </c>
      <c r="AH544" s="440">
        <v>260800</v>
      </c>
      <c r="AI544" s="440">
        <v>556520</v>
      </c>
      <c r="AJ544" s="482">
        <v>598850</v>
      </c>
      <c r="AK544" s="482">
        <v>0</v>
      </c>
      <c r="AL544" s="482">
        <v>0</v>
      </c>
      <c r="AM544" s="482">
        <v>176540</v>
      </c>
      <c r="AN544" s="440">
        <v>598850</v>
      </c>
      <c r="AO544" s="440">
        <v>176540</v>
      </c>
      <c r="AP544" s="440">
        <v>75583</v>
      </c>
      <c r="AQ544" s="440">
        <v>6333</v>
      </c>
      <c r="AR544" s="440">
        <v>69250</v>
      </c>
      <c r="AS544" s="482">
        <v>48889</v>
      </c>
      <c r="AT544" s="482">
        <v>0</v>
      </c>
      <c r="AU544" s="482">
        <v>0</v>
      </c>
      <c r="AV544" s="482">
        <v>4604</v>
      </c>
      <c r="AW544" s="440">
        <v>48889</v>
      </c>
      <c r="AX544" s="440">
        <v>4604</v>
      </c>
      <c r="AY544" s="440">
        <v>0</v>
      </c>
      <c r="AZ544" s="503">
        <v>0</v>
      </c>
      <c r="BA544" s="503">
        <v>0</v>
      </c>
      <c r="BB544" s="441">
        <v>0</v>
      </c>
      <c r="BC544" s="200">
        <v>0</v>
      </c>
      <c r="BD544" s="539">
        <v>161903</v>
      </c>
      <c r="BE544" s="650">
        <v>484005</v>
      </c>
      <c r="BF544" s="650">
        <v>51773</v>
      </c>
      <c r="BG544" s="539">
        <v>5909</v>
      </c>
    </row>
    <row r="545" spans="1:59" ht="13.5" thickTop="1" x14ac:dyDescent="0.2">
      <c r="A545" s="609" t="s">
        <v>1564</v>
      </c>
      <c r="B545" t="s">
        <v>1521</v>
      </c>
      <c r="C545" t="s">
        <v>1565</v>
      </c>
      <c r="D545" s="442">
        <v>11225</v>
      </c>
      <c r="E545" s="443">
        <v>0</v>
      </c>
      <c r="F545" s="443">
        <v>0</v>
      </c>
      <c r="G545" s="443">
        <v>0</v>
      </c>
      <c r="H545" s="443">
        <v>0</v>
      </c>
      <c r="I545" s="443">
        <v>879060</v>
      </c>
      <c r="J545" s="443">
        <v>879060</v>
      </c>
      <c r="K545" s="443">
        <v>0</v>
      </c>
      <c r="L545" s="443">
        <v>55720</v>
      </c>
      <c r="M545" s="483">
        <v>0</v>
      </c>
      <c r="N545" s="483">
        <v>10150</v>
      </c>
      <c r="O545" s="443">
        <v>0</v>
      </c>
      <c r="P545" s="443">
        <v>0</v>
      </c>
      <c r="Q545" s="443">
        <v>65870</v>
      </c>
      <c r="R545" s="443">
        <v>55720</v>
      </c>
      <c r="S545" s="443">
        <v>10150</v>
      </c>
      <c r="T545" s="443">
        <v>0</v>
      </c>
      <c r="U545" s="443">
        <v>31395</v>
      </c>
      <c r="V545" s="443">
        <v>17889</v>
      </c>
      <c r="W545" s="443">
        <v>13506</v>
      </c>
      <c r="X545" s="443">
        <v>1990</v>
      </c>
      <c r="Y545" s="483">
        <v>0</v>
      </c>
      <c r="Z545" s="483">
        <v>363</v>
      </c>
      <c r="AA545" s="443">
        <v>0</v>
      </c>
      <c r="AB545" s="443">
        <v>0</v>
      </c>
      <c r="AC545" s="443">
        <v>15859</v>
      </c>
      <c r="AD545" s="443">
        <v>0</v>
      </c>
      <c r="AE545" s="443">
        <v>15859</v>
      </c>
      <c r="AF545" s="443">
        <v>0</v>
      </c>
      <c r="AG545" s="443">
        <v>918250</v>
      </c>
      <c r="AH545" s="443">
        <v>400000</v>
      </c>
      <c r="AI545" s="443">
        <v>518250</v>
      </c>
      <c r="AJ545" s="483">
        <v>783060</v>
      </c>
      <c r="AK545" s="483">
        <v>0</v>
      </c>
      <c r="AL545" s="483">
        <v>0</v>
      </c>
      <c r="AM545" s="483">
        <v>371460</v>
      </c>
      <c r="AN545" s="443">
        <v>783060</v>
      </c>
      <c r="AO545" s="443">
        <v>371460</v>
      </c>
      <c r="AP545" s="443">
        <v>75188</v>
      </c>
      <c r="AQ545" s="443">
        <v>22500</v>
      </c>
      <c r="AR545" s="443">
        <v>52688</v>
      </c>
      <c r="AS545" s="483">
        <v>48799</v>
      </c>
      <c r="AT545" s="483">
        <v>0</v>
      </c>
      <c r="AU545" s="483">
        <v>0</v>
      </c>
      <c r="AV545" s="483">
        <v>17305</v>
      </c>
      <c r="AW545" s="443">
        <v>48799</v>
      </c>
      <c r="AX545" s="443">
        <v>17305</v>
      </c>
      <c r="AY545" s="443">
        <v>0</v>
      </c>
      <c r="AZ545" s="504">
        <v>0</v>
      </c>
      <c r="BA545" s="504">
        <v>0</v>
      </c>
      <c r="BB545" s="444">
        <v>0</v>
      </c>
      <c r="BC545" s="517">
        <v>0</v>
      </c>
      <c r="BD545" s="540">
        <v>255171</v>
      </c>
      <c r="BE545" s="651">
        <v>556755</v>
      </c>
      <c r="BF545" s="651">
        <v>56988</v>
      </c>
      <c r="BG545" s="540">
        <v>5909</v>
      </c>
    </row>
    <row r="546" spans="1:59" ht="13.5" thickTop="1" x14ac:dyDescent="0.2">
      <c r="A546" s="609" t="s">
        <v>1566</v>
      </c>
      <c r="B546" t="s">
        <v>1521</v>
      </c>
      <c r="C546" t="s">
        <v>1567</v>
      </c>
      <c r="D546" s="439">
        <v>11227</v>
      </c>
      <c r="E546" s="440">
        <v>0</v>
      </c>
      <c r="F546" s="440">
        <v>0</v>
      </c>
      <c r="G546" s="440">
        <v>0</v>
      </c>
      <c r="H546" s="440">
        <v>0</v>
      </c>
      <c r="I546" s="440">
        <v>738080</v>
      </c>
      <c r="J546" s="440">
        <v>738080</v>
      </c>
      <c r="K546" s="440">
        <v>0</v>
      </c>
      <c r="L546" s="440">
        <v>0</v>
      </c>
      <c r="M546" s="482">
        <v>0</v>
      </c>
      <c r="N546" s="482">
        <v>0</v>
      </c>
      <c r="O546" s="440">
        <v>0</v>
      </c>
      <c r="P546" s="440">
        <v>0</v>
      </c>
      <c r="Q546" s="440">
        <v>0</v>
      </c>
      <c r="R546" s="440">
        <v>0</v>
      </c>
      <c r="S546" s="440">
        <v>0</v>
      </c>
      <c r="T546" s="440">
        <v>0</v>
      </c>
      <c r="U546" s="440">
        <v>26360</v>
      </c>
      <c r="V546" s="440">
        <v>21517</v>
      </c>
      <c r="W546" s="440">
        <v>4843</v>
      </c>
      <c r="X546" s="440">
        <v>0</v>
      </c>
      <c r="Y546" s="482">
        <v>0</v>
      </c>
      <c r="Z546" s="482">
        <v>0</v>
      </c>
      <c r="AA546" s="440">
        <v>0</v>
      </c>
      <c r="AB546" s="440">
        <v>0</v>
      </c>
      <c r="AC546" s="440">
        <v>0</v>
      </c>
      <c r="AD546" s="440">
        <v>0</v>
      </c>
      <c r="AE546" s="440">
        <v>0</v>
      </c>
      <c r="AF546" s="440">
        <v>0</v>
      </c>
      <c r="AG546" s="440">
        <v>841010</v>
      </c>
      <c r="AH546" s="440">
        <v>215000</v>
      </c>
      <c r="AI546" s="440">
        <v>626010</v>
      </c>
      <c r="AJ546" s="482">
        <v>735430</v>
      </c>
      <c r="AK546" s="482">
        <v>0</v>
      </c>
      <c r="AL546" s="482">
        <v>0</v>
      </c>
      <c r="AM546" s="482">
        <v>212840</v>
      </c>
      <c r="AN546" s="440">
        <v>735430</v>
      </c>
      <c r="AO546" s="440">
        <v>212840</v>
      </c>
      <c r="AP546" s="440">
        <v>76903</v>
      </c>
      <c r="AQ546" s="440">
        <v>5500</v>
      </c>
      <c r="AR546" s="440">
        <v>71403</v>
      </c>
      <c r="AS546" s="482">
        <v>54456</v>
      </c>
      <c r="AT546" s="482">
        <v>0</v>
      </c>
      <c r="AU546" s="482">
        <v>0</v>
      </c>
      <c r="AV546" s="482">
        <v>9222</v>
      </c>
      <c r="AW546" s="440">
        <v>54456</v>
      </c>
      <c r="AX546" s="440">
        <v>9222</v>
      </c>
      <c r="AY546" s="440">
        <v>0</v>
      </c>
      <c r="AZ546" s="503">
        <v>0</v>
      </c>
      <c r="BA546" s="503">
        <v>0</v>
      </c>
      <c r="BB546" s="441">
        <v>0</v>
      </c>
      <c r="BC546" s="200">
        <v>0</v>
      </c>
      <c r="BD546" s="539">
        <v>202087</v>
      </c>
      <c r="BE546" s="650">
        <v>470085</v>
      </c>
      <c r="BF546" s="650">
        <v>50851</v>
      </c>
      <c r="BG546" s="539">
        <v>5909</v>
      </c>
    </row>
    <row r="547" spans="1:59" ht="13.5" thickTop="1" x14ac:dyDescent="0.2">
      <c r="A547" s="609" t="s">
        <v>1568</v>
      </c>
      <c r="B547" t="s">
        <v>1521</v>
      </c>
      <c r="C547" t="s">
        <v>1569</v>
      </c>
      <c r="D547" s="442">
        <v>11228</v>
      </c>
      <c r="E547" s="443">
        <v>0</v>
      </c>
      <c r="F547" s="443">
        <v>0</v>
      </c>
      <c r="G547" s="443">
        <v>0</v>
      </c>
      <c r="H547" s="443">
        <v>0</v>
      </c>
      <c r="I547" s="443">
        <v>392560</v>
      </c>
      <c r="J547" s="443">
        <v>392560</v>
      </c>
      <c r="K547" s="443">
        <v>0</v>
      </c>
      <c r="L547" s="443">
        <v>19530</v>
      </c>
      <c r="M547" s="483">
        <v>0</v>
      </c>
      <c r="N547" s="483">
        <v>0</v>
      </c>
      <c r="O547" s="443">
        <v>0</v>
      </c>
      <c r="P547" s="443">
        <v>0</v>
      </c>
      <c r="Q547" s="443">
        <v>19530</v>
      </c>
      <c r="R547" s="443">
        <v>19530</v>
      </c>
      <c r="S547" s="443">
        <v>0</v>
      </c>
      <c r="T547" s="443">
        <v>0</v>
      </c>
      <c r="U547" s="443">
        <v>14020</v>
      </c>
      <c r="V547" s="443">
        <v>13818</v>
      </c>
      <c r="W547" s="443">
        <v>202</v>
      </c>
      <c r="X547" s="443">
        <v>698</v>
      </c>
      <c r="Y547" s="483">
        <v>0</v>
      </c>
      <c r="Z547" s="483">
        <v>0</v>
      </c>
      <c r="AA547" s="443">
        <v>0</v>
      </c>
      <c r="AB547" s="443">
        <v>0</v>
      </c>
      <c r="AC547" s="443">
        <v>0</v>
      </c>
      <c r="AD547" s="443">
        <v>0</v>
      </c>
      <c r="AE547" s="443">
        <v>0</v>
      </c>
      <c r="AF547" s="443">
        <v>0</v>
      </c>
      <c r="AG547" s="443">
        <v>436800</v>
      </c>
      <c r="AH547" s="443">
        <v>135000</v>
      </c>
      <c r="AI547" s="443">
        <v>301800</v>
      </c>
      <c r="AJ547" s="483">
        <v>365370</v>
      </c>
      <c r="AK547" s="483">
        <v>27200</v>
      </c>
      <c r="AL547" s="483">
        <v>0</v>
      </c>
      <c r="AM547" s="483">
        <v>80680</v>
      </c>
      <c r="AN547" s="443">
        <v>392570</v>
      </c>
      <c r="AO547" s="443">
        <v>80680</v>
      </c>
      <c r="AP547" s="443">
        <v>39109</v>
      </c>
      <c r="AQ547" s="443">
        <v>10489</v>
      </c>
      <c r="AR547" s="443">
        <v>28620</v>
      </c>
      <c r="AS547" s="483">
        <v>21374</v>
      </c>
      <c r="AT547" s="483">
        <v>2872</v>
      </c>
      <c r="AU547" s="483">
        <v>0</v>
      </c>
      <c r="AV547" s="483">
        <v>0</v>
      </c>
      <c r="AW547" s="443">
        <v>24246</v>
      </c>
      <c r="AX547" s="443">
        <v>0</v>
      </c>
      <c r="AY547" s="443">
        <v>0</v>
      </c>
      <c r="AZ547" s="504">
        <v>0</v>
      </c>
      <c r="BA547" s="504">
        <v>0</v>
      </c>
      <c r="BB547" s="444">
        <v>0</v>
      </c>
      <c r="BC547" s="517">
        <v>0</v>
      </c>
      <c r="BD547" s="540">
        <v>138076</v>
      </c>
      <c r="BE547" s="651">
        <v>261670</v>
      </c>
      <c r="BF547" s="651">
        <v>27609</v>
      </c>
      <c r="BG547" s="540">
        <v>3429</v>
      </c>
    </row>
    <row r="548" spans="1:59" ht="13.5" thickTop="1" x14ac:dyDescent="0.2">
      <c r="A548" s="609" t="s">
        <v>1570</v>
      </c>
      <c r="B548" t="s">
        <v>1521</v>
      </c>
      <c r="C548" t="s">
        <v>1571</v>
      </c>
      <c r="D548" s="439">
        <v>11229</v>
      </c>
      <c r="E548" s="440">
        <v>86600</v>
      </c>
      <c r="F548" s="440">
        <v>0</v>
      </c>
      <c r="G548" s="440">
        <v>78112</v>
      </c>
      <c r="H548" s="440">
        <v>8488</v>
      </c>
      <c r="I548" s="440">
        <v>394100</v>
      </c>
      <c r="J548" s="440">
        <v>394100</v>
      </c>
      <c r="K548" s="440">
        <v>0</v>
      </c>
      <c r="L548" s="440">
        <v>0</v>
      </c>
      <c r="M548" s="482">
        <v>0</v>
      </c>
      <c r="N548" s="482">
        <v>0</v>
      </c>
      <c r="O548" s="440">
        <v>0</v>
      </c>
      <c r="P548" s="440">
        <v>0</v>
      </c>
      <c r="Q548" s="440">
        <v>0</v>
      </c>
      <c r="R548" s="440">
        <v>0</v>
      </c>
      <c r="S548" s="440">
        <v>0</v>
      </c>
      <c r="T548" s="440">
        <v>0</v>
      </c>
      <c r="U548" s="440">
        <v>14075</v>
      </c>
      <c r="V548" s="440">
        <v>13599</v>
      </c>
      <c r="W548" s="440">
        <v>476</v>
      </c>
      <c r="X548" s="440">
        <v>0</v>
      </c>
      <c r="Y548" s="482">
        <v>0</v>
      </c>
      <c r="Z548" s="482">
        <v>0</v>
      </c>
      <c r="AA548" s="440">
        <v>0</v>
      </c>
      <c r="AB548" s="440">
        <v>0</v>
      </c>
      <c r="AC548" s="440">
        <v>0</v>
      </c>
      <c r="AD548" s="440">
        <v>0</v>
      </c>
      <c r="AE548" s="440">
        <v>0</v>
      </c>
      <c r="AF548" s="440">
        <v>0</v>
      </c>
      <c r="AG548" s="440">
        <v>514220</v>
      </c>
      <c r="AH548" s="440">
        <v>160000</v>
      </c>
      <c r="AI548" s="440">
        <v>354220</v>
      </c>
      <c r="AJ548" s="482">
        <v>338030</v>
      </c>
      <c r="AK548" s="482">
        <v>74250</v>
      </c>
      <c r="AL548" s="482">
        <v>0</v>
      </c>
      <c r="AM548" s="482">
        <v>2260</v>
      </c>
      <c r="AN548" s="440">
        <v>412280</v>
      </c>
      <c r="AO548" s="440">
        <v>2260</v>
      </c>
      <c r="AP548" s="440">
        <v>47240</v>
      </c>
      <c r="AQ548" s="440">
        <v>4250</v>
      </c>
      <c r="AR548" s="440">
        <v>42990</v>
      </c>
      <c r="AS548" s="482">
        <v>26590</v>
      </c>
      <c r="AT548" s="482">
        <v>2487</v>
      </c>
      <c r="AU548" s="482">
        <v>0</v>
      </c>
      <c r="AV548" s="482">
        <v>3832</v>
      </c>
      <c r="AW548" s="440">
        <v>29077</v>
      </c>
      <c r="AX548" s="440">
        <v>3832</v>
      </c>
      <c r="AY548" s="440">
        <v>0</v>
      </c>
      <c r="AZ548" s="503">
        <v>0</v>
      </c>
      <c r="BA548" s="503">
        <v>0</v>
      </c>
      <c r="BB548" s="441">
        <v>0</v>
      </c>
      <c r="BC548" s="200">
        <v>0</v>
      </c>
      <c r="BD548" s="539">
        <v>104756</v>
      </c>
      <c r="BE548" s="650">
        <v>275485</v>
      </c>
      <c r="BF548" s="650">
        <v>30173</v>
      </c>
      <c r="BG548" s="539">
        <v>3909</v>
      </c>
    </row>
    <row r="549" spans="1:59" ht="13.5" thickTop="1" x14ac:dyDescent="0.2">
      <c r="A549" s="609" t="s">
        <v>1572</v>
      </c>
      <c r="B549" t="s">
        <v>1521</v>
      </c>
      <c r="C549" t="s">
        <v>1573</v>
      </c>
      <c r="D549" s="442">
        <v>11230</v>
      </c>
      <c r="E549" s="443">
        <v>234462</v>
      </c>
      <c r="F549" s="443">
        <v>0</v>
      </c>
      <c r="G549" s="443">
        <v>234462</v>
      </c>
      <c r="H549" s="443">
        <v>0</v>
      </c>
      <c r="I549" s="443">
        <v>1139740</v>
      </c>
      <c r="J549" s="443">
        <v>1139740</v>
      </c>
      <c r="K549" s="443">
        <v>0</v>
      </c>
      <c r="L549" s="443">
        <v>0</v>
      </c>
      <c r="M549" s="483">
        <v>0</v>
      </c>
      <c r="N549" s="483">
        <v>17570</v>
      </c>
      <c r="O549" s="443">
        <v>0</v>
      </c>
      <c r="P549" s="443">
        <v>0</v>
      </c>
      <c r="Q549" s="443">
        <v>17570</v>
      </c>
      <c r="R549" s="443">
        <v>0</v>
      </c>
      <c r="S549" s="443">
        <v>17570</v>
      </c>
      <c r="T549" s="443">
        <v>0</v>
      </c>
      <c r="U549" s="443">
        <v>40705</v>
      </c>
      <c r="V549" s="443">
        <v>32564</v>
      </c>
      <c r="W549" s="443">
        <v>8141</v>
      </c>
      <c r="X549" s="443">
        <v>0</v>
      </c>
      <c r="Y549" s="483">
        <v>0</v>
      </c>
      <c r="Z549" s="483">
        <v>628</v>
      </c>
      <c r="AA549" s="443">
        <v>0</v>
      </c>
      <c r="AB549" s="443">
        <v>0</v>
      </c>
      <c r="AC549" s="443">
        <v>0</v>
      </c>
      <c r="AD549" s="443">
        <v>0</v>
      </c>
      <c r="AE549" s="443">
        <v>0</v>
      </c>
      <c r="AF549" s="443">
        <v>0</v>
      </c>
      <c r="AG549" s="443">
        <v>950820</v>
      </c>
      <c r="AH549" s="443">
        <v>300000</v>
      </c>
      <c r="AI549" s="443">
        <v>650820</v>
      </c>
      <c r="AJ549" s="483">
        <v>960010</v>
      </c>
      <c r="AK549" s="483">
        <v>0</v>
      </c>
      <c r="AL549" s="483">
        <v>0</v>
      </c>
      <c r="AM549" s="483">
        <v>253580</v>
      </c>
      <c r="AN549" s="443">
        <v>960010</v>
      </c>
      <c r="AO549" s="443">
        <v>253580</v>
      </c>
      <c r="AP549" s="443">
        <v>83428</v>
      </c>
      <c r="AQ549" s="443">
        <v>7500</v>
      </c>
      <c r="AR549" s="443">
        <v>75928</v>
      </c>
      <c r="AS549" s="483">
        <v>68644</v>
      </c>
      <c r="AT549" s="483">
        <v>0</v>
      </c>
      <c r="AU549" s="483">
        <v>0</v>
      </c>
      <c r="AV549" s="483">
        <v>9549</v>
      </c>
      <c r="AW549" s="443">
        <v>68644</v>
      </c>
      <c r="AX549" s="443">
        <v>9549</v>
      </c>
      <c r="AY549" s="443">
        <v>0</v>
      </c>
      <c r="AZ549" s="504">
        <v>0</v>
      </c>
      <c r="BA549" s="504">
        <v>0</v>
      </c>
      <c r="BB549" s="444">
        <v>0</v>
      </c>
      <c r="BC549" s="517">
        <v>0</v>
      </c>
      <c r="BD549" s="540">
        <v>279067</v>
      </c>
      <c r="BE549" s="651">
        <v>641785</v>
      </c>
      <c r="BF549" s="651">
        <v>65750</v>
      </c>
      <c r="BG549" s="540">
        <v>6389</v>
      </c>
    </row>
    <row r="550" spans="1:59" ht="13.5" thickTop="1" x14ac:dyDescent="0.2">
      <c r="A550" s="609" t="s">
        <v>1574</v>
      </c>
      <c r="B550" t="s">
        <v>1521</v>
      </c>
      <c r="C550" t="s">
        <v>1575</v>
      </c>
      <c r="D550" s="439">
        <v>11231</v>
      </c>
      <c r="E550" s="440">
        <v>0</v>
      </c>
      <c r="F550" s="440">
        <v>0</v>
      </c>
      <c r="G550" s="440">
        <v>0</v>
      </c>
      <c r="H550" s="440">
        <v>0</v>
      </c>
      <c r="I550" s="440">
        <v>416010</v>
      </c>
      <c r="J550" s="440">
        <v>350000</v>
      </c>
      <c r="K550" s="440">
        <v>66010</v>
      </c>
      <c r="L550" s="440">
        <v>10360</v>
      </c>
      <c r="M550" s="482">
        <v>0</v>
      </c>
      <c r="N550" s="482">
        <v>8330</v>
      </c>
      <c r="O550" s="440">
        <v>0</v>
      </c>
      <c r="P550" s="440">
        <v>0</v>
      </c>
      <c r="Q550" s="440">
        <v>84700</v>
      </c>
      <c r="R550" s="440">
        <v>76370</v>
      </c>
      <c r="S550" s="440">
        <v>8330</v>
      </c>
      <c r="T550" s="440">
        <v>0</v>
      </c>
      <c r="U550" s="440">
        <v>14858</v>
      </c>
      <c r="V550" s="440">
        <v>12360</v>
      </c>
      <c r="W550" s="440">
        <v>2498</v>
      </c>
      <c r="X550" s="440">
        <v>370</v>
      </c>
      <c r="Y550" s="482">
        <v>0</v>
      </c>
      <c r="Z550" s="482">
        <v>297</v>
      </c>
      <c r="AA550" s="440">
        <v>0</v>
      </c>
      <c r="AB550" s="440">
        <v>0</v>
      </c>
      <c r="AC550" s="440">
        <v>3165</v>
      </c>
      <c r="AD550" s="440">
        <v>2868</v>
      </c>
      <c r="AE550" s="440">
        <v>297</v>
      </c>
      <c r="AF550" s="440">
        <v>0</v>
      </c>
      <c r="AG550" s="440">
        <v>458840</v>
      </c>
      <c r="AH550" s="440">
        <v>250000</v>
      </c>
      <c r="AI550" s="440">
        <v>208840</v>
      </c>
      <c r="AJ550" s="482">
        <v>361640</v>
      </c>
      <c r="AK550" s="482">
        <v>0</v>
      </c>
      <c r="AL550" s="482">
        <v>0</v>
      </c>
      <c r="AM550" s="482">
        <v>56870</v>
      </c>
      <c r="AN550" s="440">
        <v>361640</v>
      </c>
      <c r="AO550" s="440">
        <v>56870</v>
      </c>
      <c r="AP550" s="440">
        <v>37985</v>
      </c>
      <c r="AQ550" s="440">
        <v>5820</v>
      </c>
      <c r="AR550" s="440">
        <v>32165</v>
      </c>
      <c r="AS550" s="482">
        <v>30840</v>
      </c>
      <c r="AT550" s="482">
        <v>0</v>
      </c>
      <c r="AU550" s="482">
        <v>0</v>
      </c>
      <c r="AV550" s="482">
        <v>8683</v>
      </c>
      <c r="AW550" s="440">
        <v>30840</v>
      </c>
      <c r="AX550" s="440">
        <v>8683</v>
      </c>
      <c r="AY550" s="440">
        <v>0</v>
      </c>
      <c r="AZ550" s="503">
        <v>0</v>
      </c>
      <c r="BA550" s="503">
        <v>0</v>
      </c>
      <c r="BB550" s="441">
        <v>0</v>
      </c>
      <c r="BC550" s="200">
        <v>0</v>
      </c>
      <c r="BD550" s="539">
        <v>143794</v>
      </c>
      <c r="BE550" s="650">
        <v>256535</v>
      </c>
      <c r="BF550" s="650">
        <v>26846</v>
      </c>
      <c r="BG550" s="539">
        <v>3189</v>
      </c>
    </row>
    <row r="551" spans="1:59" ht="13.5" thickTop="1" x14ac:dyDescent="0.2">
      <c r="A551" s="609" t="s">
        <v>1576</v>
      </c>
      <c r="B551" t="s">
        <v>1521</v>
      </c>
      <c r="C551" t="s">
        <v>1577</v>
      </c>
      <c r="D551" s="442">
        <v>11232</v>
      </c>
      <c r="E551" s="443">
        <v>0</v>
      </c>
      <c r="F551" s="443">
        <v>0</v>
      </c>
      <c r="G551" s="443">
        <v>0</v>
      </c>
      <c r="H551" s="443">
        <v>0</v>
      </c>
      <c r="I551" s="443">
        <v>868980</v>
      </c>
      <c r="J551" s="443">
        <v>868980</v>
      </c>
      <c r="K551" s="443">
        <v>0</v>
      </c>
      <c r="L551" s="443">
        <v>40600</v>
      </c>
      <c r="M551" s="483">
        <v>0</v>
      </c>
      <c r="N551" s="483">
        <v>31290</v>
      </c>
      <c r="O551" s="443">
        <v>0</v>
      </c>
      <c r="P551" s="443">
        <v>0</v>
      </c>
      <c r="Q551" s="443">
        <v>71890</v>
      </c>
      <c r="R551" s="443">
        <v>40600</v>
      </c>
      <c r="S551" s="443">
        <v>31290</v>
      </c>
      <c r="T551" s="443">
        <v>0</v>
      </c>
      <c r="U551" s="443">
        <v>31035</v>
      </c>
      <c r="V551" s="443">
        <v>31035</v>
      </c>
      <c r="W551" s="443">
        <v>0</v>
      </c>
      <c r="X551" s="443">
        <v>1450</v>
      </c>
      <c r="Y551" s="483">
        <v>0</v>
      </c>
      <c r="Z551" s="483">
        <v>1118</v>
      </c>
      <c r="AA551" s="443">
        <v>0</v>
      </c>
      <c r="AB551" s="443">
        <v>0</v>
      </c>
      <c r="AC551" s="443">
        <v>2568</v>
      </c>
      <c r="AD551" s="443">
        <v>1450</v>
      </c>
      <c r="AE551" s="443">
        <v>1118</v>
      </c>
      <c r="AF551" s="443">
        <v>0</v>
      </c>
      <c r="AG551" s="443">
        <v>1041500</v>
      </c>
      <c r="AH551" s="443">
        <v>240000</v>
      </c>
      <c r="AI551" s="443">
        <v>801500</v>
      </c>
      <c r="AJ551" s="483">
        <v>1174550</v>
      </c>
      <c r="AK551" s="483">
        <v>0</v>
      </c>
      <c r="AL551" s="483">
        <v>0</v>
      </c>
      <c r="AM551" s="483">
        <v>0</v>
      </c>
      <c r="AN551" s="443">
        <v>1174550</v>
      </c>
      <c r="AO551" s="443">
        <v>0</v>
      </c>
      <c r="AP551" s="443">
        <v>79471</v>
      </c>
      <c r="AQ551" s="443">
        <v>40311</v>
      </c>
      <c r="AR551" s="443">
        <v>39160</v>
      </c>
      <c r="AS551" s="483">
        <v>38189</v>
      </c>
      <c r="AT551" s="483">
        <v>0</v>
      </c>
      <c r="AU551" s="483">
        <v>0</v>
      </c>
      <c r="AV551" s="483">
        <v>0</v>
      </c>
      <c r="AW551" s="443">
        <v>38189</v>
      </c>
      <c r="AX551" s="443">
        <v>0</v>
      </c>
      <c r="AY551" s="443">
        <v>0</v>
      </c>
      <c r="AZ551" s="504">
        <v>0</v>
      </c>
      <c r="BA551" s="504">
        <v>0</v>
      </c>
      <c r="BB551" s="444">
        <v>0</v>
      </c>
      <c r="BC551" s="517">
        <v>0</v>
      </c>
      <c r="BD551" s="540">
        <v>275950</v>
      </c>
      <c r="BE551" s="651">
        <v>558245</v>
      </c>
      <c r="BF551" s="651">
        <v>57262</v>
      </c>
      <c r="BG551" s="540">
        <v>5909</v>
      </c>
    </row>
    <row r="552" spans="1:59" ht="13.5" thickTop="1" x14ac:dyDescent="0.2">
      <c r="A552" s="609" t="s">
        <v>1578</v>
      </c>
      <c r="B552" t="s">
        <v>1521</v>
      </c>
      <c r="C552" t="s">
        <v>1579</v>
      </c>
      <c r="D552" s="439">
        <v>11233</v>
      </c>
      <c r="E552" s="440">
        <v>0</v>
      </c>
      <c r="F552" s="440">
        <v>0</v>
      </c>
      <c r="G552" s="440">
        <v>0</v>
      </c>
      <c r="H552" s="440">
        <v>0</v>
      </c>
      <c r="I552" s="440">
        <v>384790</v>
      </c>
      <c r="J552" s="440">
        <v>384790</v>
      </c>
      <c r="K552" s="440">
        <v>0</v>
      </c>
      <c r="L552" s="440">
        <v>0</v>
      </c>
      <c r="M552" s="482">
        <v>0</v>
      </c>
      <c r="N552" s="482">
        <v>9380</v>
      </c>
      <c r="O552" s="440">
        <v>0</v>
      </c>
      <c r="P552" s="440">
        <v>0</v>
      </c>
      <c r="Q552" s="440">
        <v>9380</v>
      </c>
      <c r="R552" s="440">
        <v>0</v>
      </c>
      <c r="S552" s="440">
        <v>9380</v>
      </c>
      <c r="T552" s="440">
        <v>0</v>
      </c>
      <c r="U552" s="440">
        <v>13743</v>
      </c>
      <c r="V552" s="440">
        <v>11088</v>
      </c>
      <c r="W552" s="440">
        <v>2655</v>
      </c>
      <c r="X552" s="440">
        <v>0</v>
      </c>
      <c r="Y552" s="482">
        <v>0</v>
      </c>
      <c r="Z552" s="482">
        <v>335</v>
      </c>
      <c r="AA552" s="440">
        <v>0</v>
      </c>
      <c r="AB552" s="440">
        <v>0</v>
      </c>
      <c r="AC552" s="440">
        <v>0</v>
      </c>
      <c r="AD552" s="440">
        <v>0</v>
      </c>
      <c r="AE552" s="440">
        <v>0</v>
      </c>
      <c r="AF552" s="440">
        <v>0</v>
      </c>
      <c r="AG552" s="440">
        <v>443890</v>
      </c>
      <c r="AH552" s="440">
        <v>200000</v>
      </c>
      <c r="AI552" s="440">
        <v>243890</v>
      </c>
      <c r="AJ552" s="482">
        <v>358900</v>
      </c>
      <c r="AK552" s="482">
        <v>0</v>
      </c>
      <c r="AL552" s="482">
        <v>0</v>
      </c>
      <c r="AM552" s="482">
        <v>174780</v>
      </c>
      <c r="AN552" s="440">
        <v>358900</v>
      </c>
      <c r="AO552" s="440">
        <v>174780</v>
      </c>
      <c r="AP552" s="440">
        <v>34322</v>
      </c>
      <c r="AQ552" s="440">
        <v>12846</v>
      </c>
      <c r="AR552" s="440">
        <v>21476</v>
      </c>
      <c r="AS552" s="482">
        <v>20404</v>
      </c>
      <c r="AT552" s="482">
        <v>0</v>
      </c>
      <c r="AU552" s="482">
        <v>0</v>
      </c>
      <c r="AV552" s="482">
        <v>6615</v>
      </c>
      <c r="AW552" s="440">
        <v>20404</v>
      </c>
      <c r="AX552" s="440">
        <v>6615</v>
      </c>
      <c r="AY552" s="440">
        <v>0</v>
      </c>
      <c r="AZ552" s="503">
        <v>0</v>
      </c>
      <c r="BA552" s="503">
        <v>0</v>
      </c>
      <c r="BB552" s="441">
        <v>0</v>
      </c>
      <c r="BC552" s="200">
        <v>0</v>
      </c>
      <c r="BD552" s="539">
        <v>128988</v>
      </c>
      <c r="BE552" s="650">
        <v>236630</v>
      </c>
      <c r="BF552" s="650">
        <v>24527</v>
      </c>
      <c r="BG552" s="539">
        <v>2949</v>
      </c>
    </row>
    <row r="553" spans="1:59" ht="13.5" thickTop="1" x14ac:dyDescent="0.2">
      <c r="A553" s="609" t="s">
        <v>1580</v>
      </c>
      <c r="B553" t="s">
        <v>1521</v>
      </c>
      <c r="C553" t="s">
        <v>1581</v>
      </c>
      <c r="D553" s="442">
        <v>11234</v>
      </c>
      <c r="E553" s="443">
        <v>0</v>
      </c>
      <c r="F553" s="443">
        <v>0</v>
      </c>
      <c r="G553" s="443">
        <v>0</v>
      </c>
      <c r="H553" s="443">
        <v>0</v>
      </c>
      <c r="I553" s="443">
        <v>510720</v>
      </c>
      <c r="J553" s="443">
        <v>510720</v>
      </c>
      <c r="K553" s="443">
        <v>0</v>
      </c>
      <c r="L553" s="443">
        <v>13790</v>
      </c>
      <c r="M553" s="483">
        <v>0</v>
      </c>
      <c r="N553" s="483">
        <v>19880</v>
      </c>
      <c r="O553" s="443">
        <v>0</v>
      </c>
      <c r="P553" s="443">
        <v>0</v>
      </c>
      <c r="Q553" s="443">
        <v>33670</v>
      </c>
      <c r="R553" s="443">
        <v>13790</v>
      </c>
      <c r="S553" s="443">
        <v>19880</v>
      </c>
      <c r="T553" s="443">
        <v>0</v>
      </c>
      <c r="U553" s="443">
        <v>18240</v>
      </c>
      <c r="V553" s="443">
        <v>18240</v>
      </c>
      <c r="W553" s="443">
        <v>0</v>
      </c>
      <c r="X553" s="443">
        <v>493</v>
      </c>
      <c r="Y553" s="483">
        <v>0</v>
      </c>
      <c r="Z553" s="483">
        <v>710</v>
      </c>
      <c r="AA553" s="443">
        <v>0</v>
      </c>
      <c r="AB553" s="443">
        <v>0</v>
      </c>
      <c r="AC553" s="443">
        <v>1203</v>
      </c>
      <c r="AD553" s="443">
        <v>493</v>
      </c>
      <c r="AE553" s="443">
        <v>710</v>
      </c>
      <c r="AF553" s="443">
        <v>0</v>
      </c>
      <c r="AG553" s="443">
        <v>577280</v>
      </c>
      <c r="AH553" s="443">
        <v>345000</v>
      </c>
      <c r="AI553" s="443">
        <v>232280</v>
      </c>
      <c r="AJ553" s="483">
        <v>324530</v>
      </c>
      <c r="AK553" s="483">
        <v>0</v>
      </c>
      <c r="AL553" s="483">
        <v>0</v>
      </c>
      <c r="AM553" s="483">
        <v>180680</v>
      </c>
      <c r="AN553" s="443">
        <v>324530</v>
      </c>
      <c r="AO553" s="443">
        <v>180680</v>
      </c>
      <c r="AP553" s="443">
        <v>49867</v>
      </c>
      <c r="AQ553" s="443">
        <v>43662</v>
      </c>
      <c r="AR553" s="443">
        <v>6205</v>
      </c>
      <c r="AS553" s="483">
        <v>0</v>
      </c>
      <c r="AT553" s="483">
        <v>0</v>
      </c>
      <c r="AU553" s="483">
        <v>0</v>
      </c>
      <c r="AV553" s="483">
        <v>2920</v>
      </c>
      <c r="AW553" s="443">
        <v>0</v>
      </c>
      <c r="AX553" s="443">
        <v>2920</v>
      </c>
      <c r="AY553" s="443">
        <v>0</v>
      </c>
      <c r="AZ553" s="504">
        <v>0</v>
      </c>
      <c r="BA553" s="504">
        <v>0</v>
      </c>
      <c r="BB553" s="444">
        <v>0</v>
      </c>
      <c r="BC553" s="517">
        <v>0</v>
      </c>
      <c r="BD553" s="540">
        <v>140591</v>
      </c>
      <c r="BE553" s="651">
        <v>343285</v>
      </c>
      <c r="BF553" s="651">
        <v>35865</v>
      </c>
      <c r="BG553" s="540">
        <v>4149</v>
      </c>
    </row>
    <row r="554" spans="1:59" ht="13.5" thickTop="1" x14ac:dyDescent="0.2">
      <c r="A554" s="609" t="s">
        <v>1582</v>
      </c>
      <c r="B554" t="s">
        <v>1521</v>
      </c>
      <c r="C554" t="s">
        <v>1583</v>
      </c>
      <c r="D554" s="439">
        <v>11235</v>
      </c>
      <c r="E554" s="440">
        <v>166500</v>
      </c>
      <c r="F554" s="440">
        <v>0</v>
      </c>
      <c r="G554" s="440">
        <v>166377</v>
      </c>
      <c r="H554" s="440">
        <v>123</v>
      </c>
      <c r="I554" s="440">
        <v>668640</v>
      </c>
      <c r="J554" s="440">
        <v>668640</v>
      </c>
      <c r="K554" s="440">
        <v>0</v>
      </c>
      <c r="L554" s="440">
        <v>0</v>
      </c>
      <c r="M554" s="482">
        <v>0</v>
      </c>
      <c r="N554" s="482">
        <v>22960</v>
      </c>
      <c r="O554" s="440">
        <v>0</v>
      </c>
      <c r="P554" s="440">
        <v>0</v>
      </c>
      <c r="Q554" s="440">
        <v>22960</v>
      </c>
      <c r="R554" s="440">
        <v>0</v>
      </c>
      <c r="S554" s="440">
        <v>22960</v>
      </c>
      <c r="T554" s="440">
        <v>0</v>
      </c>
      <c r="U554" s="440">
        <v>23880</v>
      </c>
      <c r="V554" s="440">
        <v>22419</v>
      </c>
      <c r="W554" s="440">
        <v>1461</v>
      </c>
      <c r="X554" s="440">
        <v>0</v>
      </c>
      <c r="Y554" s="482">
        <v>0</v>
      </c>
      <c r="Z554" s="482">
        <v>820</v>
      </c>
      <c r="AA554" s="440">
        <v>0</v>
      </c>
      <c r="AB554" s="440">
        <v>0</v>
      </c>
      <c r="AC554" s="440">
        <v>2281</v>
      </c>
      <c r="AD554" s="440">
        <v>0</v>
      </c>
      <c r="AE554" s="440">
        <v>0</v>
      </c>
      <c r="AF554" s="440">
        <v>2281</v>
      </c>
      <c r="AG554" s="440">
        <v>688890</v>
      </c>
      <c r="AH554" s="440">
        <v>200000</v>
      </c>
      <c r="AI554" s="440">
        <v>488890</v>
      </c>
      <c r="AJ554" s="482">
        <v>629570</v>
      </c>
      <c r="AK554" s="482">
        <v>0</v>
      </c>
      <c r="AL554" s="482">
        <v>0</v>
      </c>
      <c r="AM554" s="482">
        <v>230640</v>
      </c>
      <c r="AN554" s="440">
        <v>629570</v>
      </c>
      <c r="AO554" s="440">
        <v>230640</v>
      </c>
      <c r="AP554" s="440">
        <v>58588</v>
      </c>
      <c r="AQ554" s="440">
        <v>9609</v>
      </c>
      <c r="AR554" s="440">
        <v>48979</v>
      </c>
      <c r="AS554" s="482">
        <v>40445</v>
      </c>
      <c r="AT554" s="482">
        <v>0</v>
      </c>
      <c r="AU554" s="482">
        <v>0</v>
      </c>
      <c r="AV554" s="482">
        <v>8878</v>
      </c>
      <c r="AW554" s="440">
        <v>40445</v>
      </c>
      <c r="AX554" s="440">
        <v>8878</v>
      </c>
      <c r="AY554" s="440">
        <v>4400</v>
      </c>
      <c r="AZ554" s="503">
        <v>-4400</v>
      </c>
      <c r="BA554" s="503">
        <v>0</v>
      </c>
      <c r="BB554" s="441">
        <v>0</v>
      </c>
      <c r="BC554" s="200">
        <v>0</v>
      </c>
      <c r="BD554" s="539">
        <v>198699</v>
      </c>
      <c r="BE554" s="650">
        <v>419820</v>
      </c>
      <c r="BF554" s="650">
        <v>43493</v>
      </c>
      <c r="BG554" s="539">
        <v>4869</v>
      </c>
    </row>
    <row r="555" spans="1:59" ht="13.5" thickTop="1" x14ac:dyDescent="0.2">
      <c r="A555" s="609" t="s">
        <v>1584</v>
      </c>
      <c r="B555" t="s">
        <v>1521</v>
      </c>
      <c r="C555" t="s">
        <v>1585</v>
      </c>
      <c r="D555" s="442">
        <v>11237</v>
      </c>
      <c r="E555" s="443">
        <v>0</v>
      </c>
      <c r="F555" s="443">
        <v>0</v>
      </c>
      <c r="G555" s="443">
        <v>0</v>
      </c>
      <c r="H555" s="443">
        <v>0</v>
      </c>
      <c r="I555" s="443">
        <v>864570</v>
      </c>
      <c r="J555" s="443">
        <v>864570</v>
      </c>
      <c r="K555" s="443">
        <v>0</v>
      </c>
      <c r="L555" s="443">
        <v>41160</v>
      </c>
      <c r="M555" s="483">
        <v>0</v>
      </c>
      <c r="N555" s="483">
        <v>41020</v>
      </c>
      <c r="O555" s="443">
        <v>0</v>
      </c>
      <c r="P555" s="443">
        <v>0</v>
      </c>
      <c r="Q555" s="443">
        <v>82180</v>
      </c>
      <c r="R555" s="443">
        <v>41160</v>
      </c>
      <c r="S555" s="443">
        <v>41020</v>
      </c>
      <c r="T555" s="443">
        <v>0</v>
      </c>
      <c r="U555" s="443">
        <v>30878</v>
      </c>
      <c r="V555" s="443">
        <v>30878</v>
      </c>
      <c r="W555" s="443">
        <v>0</v>
      </c>
      <c r="X555" s="443">
        <v>1470</v>
      </c>
      <c r="Y555" s="483">
        <v>0</v>
      </c>
      <c r="Z555" s="483">
        <v>1465</v>
      </c>
      <c r="AA555" s="443">
        <v>0</v>
      </c>
      <c r="AB555" s="443">
        <v>0</v>
      </c>
      <c r="AC555" s="443">
        <v>2935</v>
      </c>
      <c r="AD555" s="443">
        <v>1470</v>
      </c>
      <c r="AE555" s="443">
        <v>1465</v>
      </c>
      <c r="AF555" s="443">
        <v>0</v>
      </c>
      <c r="AG555" s="443">
        <v>872730</v>
      </c>
      <c r="AH555" s="443">
        <v>258250</v>
      </c>
      <c r="AI555" s="443">
        <v>614480</v>
      </c>
      <c r="AJ555" s="483">
        <v>848130</v>
      </c>
      <c r="AK555" s="483">
        <v>0</v>
      </c>
      <c r="AL555" s="483">
        <v>0</v>
      </c>
      <c r="AM555" s="483">
        <v>490590</v>
      </c>
      <c r="AN555" s="443">
        <v>848130</v>
      </c>
      <c r="AO555" s="443">
        <v>490590</v>
      </c>
      <c r="AP555" s="443">
        <v>73328</v>
      </c>
      <c r="AQ555" s="443">
        <v>6861</v>
      </c>
      <c r="AR555" s="443">
        <v>66467</v>
      </c>
      <c r="AS555" s="483">
        <v>58812</v>
      </c>
      <c r="AT555" s="483">
        <v>0</v>
      </c>
      <c r="AU555" s="483">
        <v>0</v>
      </c>
      <c r="AV555" s="483">
        <v>21927</v>
      </c>
      <c r="AW555" s="443">
        <v>58812</v>
      </c>
      <c r="AX555" s="443">
        <v>21927</v>
      </c>
      <c r="AY555" s="443">
        <v>0</v>
      </c>
      <c r="AZ555" s="504">
        <v>0</v>
      </c>
      <c r="BA555" s="504">
        <v>0</v>
      </c>
      <c r="BB555" s="444">
        <v>0</v>
      </c>
      <c r="BC555" s="517">
        <v>0</v>
      </c>
      <c r="BD555" s="540">
        <v>246288</v>
      </c>
      <c r="BE555" s="651">
        <v>559125</v>
      </c>
      <c r="BF555" s="651">
        <v>56833</v>
      </c>
      <c r="BG555" s="540">
        <v>5749</v>
      </c>
    </row>
    <row r="556" spans="1:59" ht="13.5" thickTop="1" x14ac:dyDescent="0.2">
      <c r="A556" s="609" t="s">
        <v>1586</v>
      </c>
      <c r="B556" t="s">
        <v>1521</v>
      </c>
      <c r="C556" t="s">
        <v>1587</v>
      </c>
      <c r="D556" s="439">
        <v>11238</v>
      </c>
      <c r="E556" s="440">
        <v>40974</v>
      </c>
      <c r="F556" s="440">
        <v>0</v>
      </c>
      <c r="G556" s="440">
        <v>40974</v>
      </c>
      <c r="H556" s="440">
        <v>0</v>
      </c>
      <c r="I556" s="440">
        <v>263144</v>
      </c>
      <c r="J556" s="440">
        <v>263144</v>
      </c>
      <c r="K556" s="440">
        <v>0</v>
      </c>
      <c r="L556" s="440">
        <v>81466</v>
      </c>
      <c r="M556" s="482">
        <v>0</v>
      </c>
      <c r="N556" s="482">
        <v>4690</v>
      </c>
      <c r="O556" s="440">
        <v>0</v>
      </c>
      <c r="P556" s="440">
        <v>0</v>
      </c>
      <c r="Q556" s="440">
        <v>86156</v>
      </c>
      <c r="R556" s="440">
        <v>81466</v>
      </c>
      <c r="S556" s="440">
        <v>4690</v>
      </c>
      <c r="T556" s="440">
        <v>0</v>
      </c>
      <c r="U556" s="440">
        <v>9398</v>
      </c>
      <c r="V556" s="440">
        <v>9398</v>
      </c>
      <c r="W556" s="440">
        <v>0</v>
      </c>
      <c r="X556" s="440">
        <v>2910</v>
      </c>
      <c r="Y556" s="482">
        <v>0</v>
      </c>
      <c r="Z556" s="482">
        <v>167</v>
      </c>
      <c r="AA556" s="440">
        <v>0</v>
      </c>
      <c r="AB556" s="440">
        <v>0</v>
      </c>
      <c r="AC556" s="440">
        <v>3077</v>
      </c>
      <c r="AD556" s="440">
        <v>2910</v>
      </c>
      <c r="AE556" s="440">
        <v>167</v>
      </c>
      <c r="AF556" s="440">
        <v>0</v>
      </c>
      <c r="AG556" s="440">
        <v>405090</v>
      </c>
      <c r="AH556" s="440">
        <v>180150</v>
      </c>
      <c r="AI556" s="440">
        <v>224940</v>
      </c>
      <c r="AJ556" s="482">
        <v>318460</v>
      </c>
      <c r="AK556" s="482">
        <v>0</v>
      </c>
      <c r="AL556" s="482">
        <v>0</v>
      </c>
      <c r="AM556" s="482">
        <v>71880</v>
      </c>
      <c r="AN556" s="440">
        <v>318460</v>
      </c>
      <c r="AO556" s="440">
        <v>71880</v>
      </c>
      <c r="AP556" s="440">
        <v>32135</v>
      </c>
      <c r="AQ556" s="440">
        <v>17979</v>
      </c>
      <c r="AR556" s="440">
        <v>14156</v>
      </c>
      <c r="AS556" s="482">
        <v>11042</v>
      </c>
      <c r="AT556" s="482">
        <v>0</v>
      </c>
      <c r="AU556" s="482">
        <v>0</v>
      </c>
      <c r="AV556" s="482">
        <v>3054</v>
      </c>
      <c r="AW556" s="440">
        <v>11042</v>
      </c>
      <c r="AX556" s="440">
        <v>3054</v>
      </c>
      <c r="AY556" s="440">
        <v>0</v>
      </c>
      <c r="AZ556" s="503">
        <v>0</v>
      </c>
      <c r="BA556" s="503">
        <v>0</v>
      </c>
      <c r="BB556" s="441">
        <v>0</v>
      </c>
      <c r="BC556" s="200">
        <v>0</v>
      </c>
      <c r="BD556" s="539">
        <v>124248</v>
      </c>
      <c r="BE556" s="650">
        <v>214370</v>
      </c>
      <c r="BF556" s="650">
        <v>22356</v>
      </c>
      <c r="BG556" s="539">
        <v>2709</v>
      </c>
    </row>
    <row r="557" spans="1:59" ht="13.5" thickTop="1" x14ac:dyDescent="0.2">
      <c r="A557" s="609" t="s">
        <v>1588</v>
      </c>
      <c r="B557" t="s">
        <v>1521</v>
      </c>
      <c r="C557" t="s">
        <v>1589</v>
      </c>
      <c r="D557" s="442">
        <v>11239</v>
      </c>
      <c r="E557" s="443">
        <v>0</v>
      </c>
      <c r="F557" s="443">
        <v>0</v>
      </c>
      <c r="G557" s="443">
        <v>0</v>
      </c>
      <c r="H557" s="443">
        <v>0</v>
      </c>
      <c r="I557" s="443">
        <v>673540</v>
      </c>
      <c r="J557" s="443">
        <v>673540</v>
      </c>
      <c r="K557" s="443">
        <v>0</v>
      </c>
      <c r="L557" s="443">
        <v>23450</v>
      </c>
      <c r="M557" s="483">
        <v>0</v>
      </c>
      <c r="N557" s="483">
        <v>23590</v>
      </c>
      <c r="O557" s="443">
        <v>70</v>
      </c>
      <c r="P557" s="443">
        <v>0</v>
      </c>
      <c r="Q557" s="443">
        <v>47110</v>
      </c>
      <c r="R557" s="443">
        <v>23450</v>
      </c>
      <c r="S557" s="443">
        <v>23590</v>
      </c>
      <c r="T557" s="443">
        <v>70</v>
      </c>
      <c r="U557" s="443">
        <v>24055</v>
      </c>
      <c r="V557" s="443">
        <v>20545</v>
      </c>
      <c r="W557" s="443">
        <v>3510</v>
      </c>
      <c r="X557" s="443">
        <v>838</v>
      </c>
      <c r="Y557" s="483">
        <v>0</v>
      </c>
      <c r="Z557" s="483">
        <v>842</v>
      </c>
      <c r="AA557" s="443">
        <v>3</v>
      </c>
      <c r="AB557" s="443">
        <v>0</v>
      </c>
      <c r="AC557" s="443">
        <v>0</v>
      </c>
      <c r="AD557" s="443">
        <v>0</v>
      </c>
      <c r="AE557" s="443">
        <v>0</v>
      </c>
      <c r="AF557" s="443">
        <v>0</v>
      </c>
      <c r="AG557" s="443">
        <v>674970</v>
      </c>
      <c r="AH557" s="443">
        <v>674970</v>
      </c>
      <c r="AI557" s="443">
        <v>0</v>
      </c>
      <c r="AJ557" s="483">
        <v>184490</v>
      </c>
      <c r="AK557" s="483">
        <v>0</v>
      </c>
      <c r="AL557" s="483">
        <v>0</v>
      </c>
      <c r="AM557" s="483">
        <v>262980</v>
      </c>
      <c r="AN557" s="443">
        <v>184490</v>
      </c>
      <c r="AO557" s="443">
        <v>262980</v>
      </c>
      <c r="AP557" s="443">
        <v>51840</v>
      </c>
      <c r="AQ557" s="443">
        <v>33240</v>
      </c>
      <c r="AR557" s="443">
        <v>18600</v>
      </c>
      <c r="AS557" s="483">
        <v>16186</v>
      </c>
      <c r="AT557" s="483">
        <v>0</v>
      </c>
      <c r="AU557" s="483">
        <v>0</v>
      </c>
      <c r="AV557" s="483">
        <v>12537</v>
      </c>
      <c r="AW557" s="443">
        <v>0</v>
      </c>
      <c r="AX557" s="443">
        <v>0</v>
      </c>
      <c r="AY557" s="443">
        <v>0</v>
      </c>
      <c r="AZ557" s="504">
        <v>0</v>
      </c>
      <c r="BA557" s="504">
        <v>0</v>
      </c>
      <c r="BB557" s="444">
        <v>0</v>
      </c>
      <c r="BC557" s="517">
        <v>0</v>
      </c>
      <c r="BD557" s="540">
        <v>185563</v>
      </c>
      <c r="BE557" s="651">
        <v>403040</v>
      </c>
      <c r="BF557" s="651">
        <v>40646</v>
      </c>
      <c r="BG557" s="540">
        <v>4389</v>
      </c>
    </row>
    <row r="558" spans="1:59" ht="13.5" thickTop="1" x14ac:dyDescent="0.2">
      <c r="A558" s="609" t="s">
        <v>1590</v>
      </c>
      <c r="B558" t="s">
        <v>1521</v>
      </c>
      <c r="C558" t="s">
        <v>1591</v>
      </c>
      <c r="D558" s="439">
        <v>11240</v>
      </c>
      <c r="E558" s="440">
        <v>10000</v>
      </c>
      <c r="F558" s="440">
        <v>0</v>
      </c>
      <c r="G558" s="440">
        <v>10000</v>
      </c>
      <c r="H558" s="440">
        <v>0</v>
      </c>
      <c r="I558" s="440">
        <v>330050</v>
      </c>
      <c r="J558" s="440">
        <v>330050</v>
      </c>
      <c r="K558" s="440">
        <v>0</v>
      </c>
      <c r="L558" s="440">
        <v>22540</v>
      </c>
      <c r="M558" s="482">
        <v>0</v>
      </c>
      <c r="N558" s="482">
        <v>4900</v>
      </c>
      <c r="O558" s="440">
        <v>0</v>
      </c>
      <c r="P558" s="440">
        <v>0</v>
      </c>
      <c r="Q558" s="440">
        <v>27440</v>
      </c>
      <c r="R558" s="440">
        <v>22540</v>
      </c>
      <c r="S558" s="440">
        <v>4900</v>
      </c>
      <c r="T558" s="440">
        <v>0</v>
      </c>
      <c r="U558" s="440">
        <v>11788</v>
      </c>
      <c r="V558" s="440">
        <v>11788</v>
      </c>
      <c r="W558" s="440">
        <v>0</v>
      </c>
      <c r="X558" s="440">
        <v>805</v>
      </c>
      <c r="Y558" s="482">
        <v>0</v>
      </c>
      <c r="Z558" s="482">
        <v>175</v>
      </c>
      <c r="AA558" s="440">
        <v>0</v>
      </c>
      <c r="AB558" s="440">
        <v>0</v>
      </c>
      <c r="AC558" s="440">
        <v>980</v>
      </c>
      <c r="AD558" s="440">
        <v>805</v>
      </c>
      <c r="AE558" s="440">
        <v>175</v>
      </c>
      <c r="AF558" s="440">
        <v>0</v>
      </c>
      <c r="AG558" s="440">
        <v>337240</v>
      </c>
      <c r="AH558" s="440">
        <v>185000</v>
      </c>
      <c r="AI558" s="440">
        <v>152240</v>
      </c>
      <c r="AJ558" s="482">
        <v>277790</v>
      </c>
      <c r="AK558" s="482">
        <v>0</v>
      </c>
      <c r="AL558" s="482">
        <v>0</v>
      </c>
      <c r="AM558" s="482">
        <v>50050</v>
      </c>
      <c r="AN558" s="440">
        <v>277790</v>
      </c>
      <c r="AO558" s="440">
        <v>50050</v>
      </c>
      <c r="AP558" s="440">
        <v>25156</v>
      </c>
      <c r="AQ558" s="440">
        <v>20230</v>
      </c>
      <c r="AR558" s="440">
        <v>4926</v>
      </c>
      <c r="AS558" s="482">
        <v>6353</v>
      </c>
      <c r="AT558" s="482">
        <v>0</v>
      </c>
      <c r="AU558" s="482">
        <v>0</v>
      </c>
      <c r="AV558" s="482">
        <v>718</v>
      </c>
      <c r="AW558" s="440">
        <v>6353</v>
      </c>
      <c r="AX558" s="440">
        <v>718</v>
      </c>
      <c r="AY558" s="440">
        <v>0</v>
      </c>
      <c r="AZ558" s="503">
        <v>0</v>
      </c>
      <c r="BA558" s="503">
        <v>0</v>
      </c>
      <c r="BB558" s="441">
        <v>0</v>
      </c>
      <c r="BC558" s="200">
        <v>0</v>
      </c>
      <c r="BD558" s="539">
        <v>111442</v>
      </c>
      <c r="BE558" s="650">
        <v>191880</v>
      </c>
      <c r="BF558" s="650">
        <v>19403</v>
      </c>
      <c r="BG558" s="539">
        <v>2469</v>
      </c>
    </row>
    <row r="559" spans="1:59" ht="13.5" thickTop="1" x14ac:dyDescent="0.2">
      <c r="A559" s="609" t="s">
        <v>1592</v>
      </c>
      <c r="B559" t="s">
        <v>1521</v>
      </c>
      <c r="C559" t="s">
        <v>1593</v>
      </c>
      <c r="D559" s="442">
        <v>11241</v>
      </c>
      <c r="E559" s="443">
        <v>0</v>
      </c>
      <c r="F559" s="443">
        <v>0</v>
      </c>
      <c r="G559" s="443">
        <v>0</v>
      </c>
      <c r="H559" s="443">
        <v>0</v>
      </c>
      <c r="I559" s="443">
        <v>401450</v>
      </c>
      <c r="J559" s="443">
        <v>401450</v>
      </c>
      <c r="K559" s="443">
        <v>0</v>
      </c>
      <c r="L559" s="443">
        <v>13650</v>
      </c>
      <c r="M559" s="483">
        <v>0</v>
      </c>
      <c r="N559" s="483">
        <v>14630</v>
      </c>
      <c r="O559" s="443">
        <v>0</v>
      </c>
      <c r="P559" s="443">
        <v>0</v>
      </c>
      <c r="Q559" s="443">
        <v>28280</v>
      </c>
      <c r="R559" s="443">
        <v>13650</v>
      </c>
      <c r="S559" s="443">
        <v>14630</v>
      </c>
      <c r="T559" s="443">
        <v>0</v>
      </c>
      <c r="U559" s="443">
        <v>14338</v>
      </c>
      <c r="V559" s="443">
        <v>14338</v>
      </c>
      <c r="W559" s="443">
        <v>0</v>
      </c>
      <c r="X559" s="443">
        <v>487</v>
      </c>
      <c r="Y559" s="483">
        <v>0</v>
      </c>
      <c r="Z559" s="483">
        <v>523</v>
      </c>
      <c r="AA559" s="443">
        <v>0</v>
      </c>
      <c r="AB559" s="443">
        <v>0</v>
      </c>
      <c r="AC559" s="443">
        <v>1010</v>
      </c>
      <c r="AD559" s="443">
        <v>487</v>
      </c>
      <c r="AE559" s="443">
        <v>523</v>
      </c>
      <c r="AF559" s="443">
        <v>0</v>
      </c>
      <c r="AG559" s="443">
        <v>471880</v>
      </c>
      <c r="AH559" s="443">
        <v>245000</v>
      </c>
      <c r="AI559" s="443">
        <v>226880</v>
      </c>
      <c r="AJ559" s="483">
        <v>339250</v>
      </c>
      <c r="AK559" s="483">
        <v>0</v>
      </c>
      <c r="AL559" s="483">
        <v>0</v>
      </c>
      <c r="AM559" s="483">
        <v>96390</v>
      </c>
      <c r="AN559" s="443">
        <v>339250</v>
      </c>
      <c r="AO559" s="443">
        <v>96390</v>
      </c>
      <c r="AP559" s="443">
        <v>36803</v>
      </c>
      <c r="AQ559" s="443">
        <v>22986</v>
      </c>
      <c r="AR559" s="443">
        <v>13817</v>
      </c>
      <c r="AS559" s="483">
        <v>10602</v>
      </c>
      <c r="AT559" s="483">
        <v>0</v>
      </c>
      <c r="AU559" s="483">
        <v>0</v>
      </c>
      <c r="AV559" s="483">
        <v>2409</v>
      </c>
      <c r="AW559" s="443">
        <v>10602</v>
      </c>
      <c r="AX559" s="443">
        <v>2409</v>
      </c>
      <c r="AY559" s="443">
        <v>0</v>
      </c>
      <c r="AZ559" s="504">
        <v>0</v>
      </c>
      <c r="BA559" s="504">
        <v>0</v>
      </c>
      <c r="BB559" s="444">
        <v>0</v>
      </c>
      <c r="BC559" s="517">
        <v>0</v>
      </c>
      <c r="BD559" s="540">
        <v>126364</v>
      </c>
      <c r="BE559" s="651">
        <v>258515</v>
      </c>
      <c r="BF559" s="651">
        <v>26679</v>
      </c>
      <c r="BG559" s="540">
        <v>3189</v>
      </c>
    </row>
    <row r="560" spans="1:59" ht="13.5" thickTop="1" x14ac:dyDescent="0.2">
      <c r="A560" s="609" t="s">
        <v>1594</v>
      </c>
      <c r="B560" t="s">
        <v>1521</v>
      </c>
      <c r="C560" t="s">
        <v>1595</v>
      </c>
      <c r="D560" s="439">
        <v>11242</v>
      </c>
      <c r="E560" s="440">
        <v>21747</v>
      </c>
      <c r="F560" s="440">
        <v>0</v>
      </c>
      <c r="G560" s="440">
        <v>21747</v>
      </c>
      <c r="H560" s="440">
        <v>0</v>
      </c>
      <c r="I560" s="440">
        <v>324030</v>
      </c>
      <c r="J560" s="440">
        <v>324030</v>
      </c>
      <c r="K560" s="440">
        <v>0</v>
      </c>
      <c r="L560" s="440">
        <v>17710</v>
      </c>
      <c r="M560" s="482">
        <v>0</v>
      </c>
      <c r="N560" s="482">
        <v>0</v>
      </c>
      <c r="O560" s="440">
        <v>0</v>
      </c>
      <c r="P560" s="440">
        <v>0</v>
      </c>
      <c r="Q560" s="440">
        <v>17710</v>
      </c>
      <c r="R560" s="440">
        <v>17710</v>
      </c>
      <c r="S560" s="440">
        <v>0</v>
      </c>
      <c r="T560" s="440">
        <v>0</v>
      </c>
      <c r="U560" s="440">
        <v>11573</v>
      </c>
      <c r="V560" s="440">
        <v>8017</v>
      </c>
      <c r="W560" s="440">
        <v>3556</v>
      </c>
      <c r="X560" s="440">
        <v>632</v>
      </c>
      <c r="Y560" s="482">
        <v>0</v>
      </c>
      <c r="Z560" s="482">
        <v>0</v>
      </c>
      <c r="AA560" s="440">
        <v>0</v>
      </c>
      <c r="AB560" s="440">
        <v>0</v>
      </c>
      <c r="AC560" s="440">
        <v>0</v>
      </c>
      <c r="AD560" s="440">
        <v>0</v>
      </c>
      <c r="AE560" s="440">
        <v>0</v>
      </c>
      <c r="AF560" s="440">
        <v>0</v>
      </c>
      <c r="AG560" s="440">
        <v>365040</v>
      </c>
      <c r="AH560" s="440">
        <v>220000</v>
      </c>
      <c r="AI560" s="440">
        <v>145040</v>
      </c>
      <c r="AJ560" s="482">
        <v>249430</v>
      </c>
      <c r="AK560" s="482">
        <v>0</v>
      </c>
      <c r="AL560" s="482">
        <v>0</v>
      </c>
      <c r="AM560" s="482">
        <v>0</v>
      </c>
      <c r="AN560" s="440">
        <v>249430</v>
      </c>
      <c r="AO560" s="440">
        <v>0</v>
      </c>
      <c r="AP560" s="440">
        <v>28005</v>
      </c>
      <c r="AQ560" s="440">
        <v>9157</v>
      </c>
      <c r="AR560" s="440">
        <v>18848</v>
      </c>
      <c r="AS560" s="482">
        <v>17887</v>
      </c>
      <c r="AT560" s="482">
        <v>0</v>
      </c>
      <c r="AU560" s="482">
        <v>0</v>
      </c>
      <c r="AV560" s="482">
        <v>0</v>
      </c>
      <c r="AW560" s="440">
        <v>14475</v>
      </c>
      <c r="AX560" s="440">
        <v>0</v>
      </c>
      <c r="AY560" s="440">
        <v>0</v>
      </c>
      <c r="AZ560" s="503">
        <v>0</v>
      </c>
      <c r="BA560" s="503">
        <v>0</v>
      </c>
      <c r="BB560" s="441">
        <v>0</v>
      </c>
      <c r="BC560" s="200">
        <v>0</v>
      </c>
      <c r="BD560" s="539">
        <v>103269</v>
      </c>
      <c r="BE560" s="650">
        <v>201970</v>
      </c>
      <c r="BF560" s="650">
        <v>20602</v>
      </c>
      <c r="BG560" s="539">
        <v>2469</v>
      </c>
    </row>
    <row r="561" spans="1:59" ht="13.5" thickTop="1" x14ac:dyDescent="0.2">
      <c r="A561" s="609" t="s">
        <v>1596</v>
      </c>
      <c r="B561" t="s">
        <v>1521</v>
      </c>
      <c r="C561" t="s">
        <v>1597</v>
      </c>
      <c r="D561" s="442">
        <v>11243</v>
      </c>
      <c r="E561" s="443">
        <v>15000</v>
      </c>
      <c r="F561" s="443">
        <v>0</v>
      </c>
      <c r="G561" s="443">
        <v>15000</v>
      </c>
      <c r="H561" s="443">
        <v>0</v>
      </c>
      <c r="I561" s="443">
        <v>353080</v>
      </c>
      <c r="J561" s="443">
        <v>353080</v>
      </c>
      <c r="K561" s="443">
        <v>0</v>
      </c>
      <c r="L561" s="443">
        <v>16100</v>
      </c>
      <c r="M561" s="483">
        <v>0</v>
      </c>
      <c r="N561" s="483">
        <v>0</v>
      </c>
      <c r="O561" s="443">
        <v>0</v>
      </c>
      <c r="P561" s="443">
        <v>0</v>
      </c>
      <c r="Q561" s="443">
        <v>16100</v>
      </c>
      <c r="R561" s="443">
        <v>16100</v>
      </c>
      <c r="S561" s="443">
        <v>0</v>
      </c>
      <c r="T561" s="443">
        <v>0</v>
      </c>
      <c r="U561" s="443">
        <v>12610</v>
      </c>
      <c r="V561" s="443">
        <v>12610</v>
      </c>
      <c r="W561" s="443">
        <v>0</v>
      </c>
      <c r="X561" s="443">
        <v>575</v>
      </c>
      <c r="Y561" s="483">
        <v>0</v>
      </c>
      <c r="Z561" s="483">
        <v>0</v>
      </c>
      <c r="AA561" s="443">
        <v>0</v>
      </c>
      <c r="AB561" s="443">
        <v>0</v>
      </c>
      <c r="AC561" s="443">
        <v>575</v>
      </c>
      <c r="AD561" s="443">
        <v>575</v>
      </c>
      <c r="AE561" s="443">
        <v>0</v>
      </c>
      <c r="AF561" s="443">
        <v>0</v>
      </c>
      <c r="AG561" s="443">
        <v>471060</v>
      </c>
      <c r="AH561" s="443">
        <v>177500</v>
      </c>
      <c r="AI561" s="443">
        <v>293560</v>
      </c>
      <c r="AJ561" s="483">
        <v>413850</v>
      </c>
      <c r="AK561" s="483">
        <v>0</v>
      </c>
      <c r="AL561" s="483">
        <v>0</v>
      </c>
      <c r="AM561" s="483">
        <v>134200</v>
      </c>
      <c r="AN561" s="443">
        <v>413850</v>
      </c>
      <c r="AO561" s="443">
        <v>134200</v>
      </c>
      <c r="AP561" s="443">
        <v>37960</v>
      </c>
      <c r="AQ561" s="443">
        <v>1864</v>
      </c>
      <c r="AR561" s="443">
        <v>36096</v>
      </c>
      <c r="AS561" s="483">
        <v>32690</v>
      </c>
      <c r="AT561" s="483">
        <v>0</v>
      </c>
      <c r="AU561" s="483">
        <v>0</v>
      </c>
      <c r="AV561" s="483">
        <v>5606</v>
      </c>
      <c r="AW561" s="443">
        <v>32690</v>
      </c>
      <c r="AX561" s="443">
        <v>5606</v>
      </c>
      <c r="AY561" s="443">
        <v>0</v>
      </c>
      <c r="AZ561" s="504">
        <v>0</v>
      </c>
      <c r="BA561" s="504">
        <v>0</v>
      </c>
      <c r="BB561" s="444">
        <v>0</v>
      </c>
      <c r="BC561" s="517">
        <v>0</v>
      </c>
      <c r="BD561" s="540">
        <v>133961</v>
      </c>
      <c r="BE561" s="651">
        <v>243490</v>
      </c>
      <c r="BF561" s="651">
        <v>25578</v>
      </c>
      <c r="BG561" s="540">
        <v>3189</v>
      </c>
    </row>
    <row r="562" spans="1:59" ht="13.5" thickTop="1" x14ac:dyDescent="0.2">
      <c r="A562" s="609" t="s">
        <v>1598</v>
      </c>
      <c r="B562" t="s">
        <v>1521</v>
      </c>
      <c r="C562" t="s">
        <v>1599</v>
      </c>
      <c r="D562" s="439">
        <v>11245</v>
      </c>
      <c r="E562" s="440">
        <v>173679</v>
      </c>
      <c r="F562" s="440">
        <v>0</v>
      </c>
      <c r="G562" s="440">
        <v>173679</v>
      </c>
      <c r="H562" s="440">
        <v>0</v>
      </c>
      <c r="I562" s="440">
        <v>713020</v>
      </c>
      <c r="J562" s="440">
        <v>611800</v>
      </c>
      <c r="K562" s="440">
        <v>101220</v>
      </c>
      <c r="L562" s="440">
        <v>0</v>
      </c>
      <c r="M562" s="482">
        <v>0</v>
      </c>
      <c r="N562" s="482">
        <v>46200</v>
      </c>
      <c r="O562" s="440">
        <v>0</v>
      </c>
      <c r="P562" s="440">
        <v>0</v>
      </c>
      <c r="Q562" s="440">
        <v>147420</v>
      </c>
      <c r="R562" s="440">
        <v>0</v>
      </c>
      <c r="S562" s="440">
        <v>147420</v>
      </c>
      <c r="T562" s="440">
        <v>0</v>
      </c>
      <c r="U562" s="440">
        <v>25465</v>
      </c>
      <c r="V562" s="440">
        <v>20372</v>
      </c>
      <c r="W562" s="440">
        <v>5093</v>
      </c>
      <c r="X562" s="440">
        <v>0</v>
      </c>
      <c r="Y562" s="482">
        <v>0</v>
      </c>
      <c r="Z562" s="482">
        <v>1650</v>
      </c>
      <c r="AA562" s="440">
        <v>0</v>
      </c>
      <c r="AB562" s="440">
        <v>0</v>
      </c>
      <c r="AC562" s="440">
        <v>6743</v>
      </c>
      <c r="AD562" s="440">
        <v>0</v>
      </c>
      <c r="AE562" s="440">
        <v>6743</v>
      </c>
      <c r="AF562" s="440">
        <v>0</v>
      </c>
      <c r="AG562" s="440">
        <v>693690</v>
      </c>
      <c r="AH562" s="440">
        <v>0</v>
      </c>
      <c r="AI562" s="440">
        <v>693690</v>
      </c>
      <c r="AJ562" s="482">
        <v>868900</v>
      </c>
      <c r="AK562" s="482">
        <v>0</v>
      </c>
      <c r="AL562" s="482">
        <v>0</v>
      </c>
      <c r="AM562" s="482">
        <v>216250</v>
      </c>
      <c r="AN562" s="440">
        <v>868900</v>
      </c>
      <c r="AO562" s="440">
        <v>216250</v>
      </c>
      <c r="AP562" s="440">
        <v>58237</v>
      </c>
      <c r="AQ562" s="440">
        <v>1120</v>
      </c>
      <c r="AR562" s="440">
        <v>57117</v>
      </c>
      <c r="AS562" s="482">
        <v>50025</v>
      </c>
      <c r="AT562" s="482">
        <v>0</v>
      </c>
      <c r="AU562" s="482">
        <v>0</v>
      </c>
      <c r="AV562" s="482">
        <v>9418</v>
      </c>
      <c r="AW562" s="440">
        <v>50025</v>
      </c>
      <c r="AX562" s="440">
        <v>9418</v>
      </c>
      <c r="AY562" s="440">
        <v>0</v>
      </c>
      <c r="AZ562" s="503">
        <v>0</v>
      </c>
      <c r="BA562" s="503">
        <v>0</v>
      </c>
      <c r="BB562" s="441">
        <v>0</v>
      </c>
      <c r="BC562" s="200">
        <v>0</v>
      </c>
      <c r="BD562" s="539">
        <v>205158</v>
      </c>
      <c r="BE562" s="650">
        <v>441700</v>
      </c>
      <c r="BF562" s="650">
        <v>45155</v>
      </c>
      <c r="BG562" s="539">
        <v>4869</v>
      </c>
    </row>
    <row r="563" spans="1:59" ht="13.5" thickTop="1" x14ac:dyDescent="0.2">
      <c r="A563" s="609" t="s">
        <v>1600</v>
      </c>
      <c r="B563" t="s">
        <v>1521</v>
      </c>
      <c r="C563" t="s">
        <v>1601</v>
      </c>
      <c r="D563" s="442">
        <v>11246</v>
      </c>
      <c r="E563" s="443">
        <v>49000</v>
      </c>
      <c r="F563" s="443">
        <v>0</v>
      </c>
      <c r="G563" s="443">
        <v>49000</v>
      </c>
      <c r="H563" s="443">
        <v>0</v>
      </c>
      <c r="I563" s="443">
        <v>237720</v>
      </c>
      <c r="J563" s="443">
        <v>237720</v>
      </c>
      <c r="K563" s="443">
        <v>0</v>
      </c>
      <c r="L563" s="443">
        <v>19180</v>
      </c>
      <c r="M563" s="483">
        <v>0</v>
      </c>
      <c r="N563" s="483">
        <v>0</v>
      </c>
      <c r="O563" s="443">
        <v>0</v>
      </c>
      <c r="P563" s="443">
        <v>0</v>
      </c>
      <c r="Q563" s="443">
        <v>19180</v>
      </c>
      <c r="R563" s="443">
        <v>19180</v>
      </c>
      <c r="S563" s="443">
        <v>0</v>
      </c>
      <c r="T563" s="443">
        <v>0</v>
      </c>
      <c r="U563" s="443">
        <v>8490</v>
      </c>
      <c r="V563" s="443">
        <v>8490</v>
      </c>
      <c r="W563" s="443">
        <v>0</v>
      </c>
      <c r="X563" s="443">
        <v>685</v>
      </c>
      <c r="Y563" s="483">
        <v>0</v>
      </c>
      <c r="Z563" s="483">
        <v>0</v>
      </c>
      <c r="AA563" s="443">
        <v>0</v>
      </c>
      <c r="AB563" s="443">
        <v>0</v>
      </c>
      <c r="AC563" s="443">
        <v>685</v>
      </c>
      <c r="AD563" s="443">
        <v>685</v>
      </c>
      <c r="AE563" s="443">
        <v>0</v>
      </c>
      <c r="AF563" s="443">
        <v>0</v>
      </c>
      <c r="AG563" s="443">
        <v>341630</v>
      </c>
      <c r="AH563" s="443">
        <v>148250</v>
      </c>
      <c r="AI563" s="443">
        <v>193380</v>
      </c>
      <c r="AJ563" s="483">
        <v>276570</v>
      </c>
      <c r="AK563" s="483">
        <v>0</v>
      </c>
      <c r="AL563" s="483">
        <v>0</v>
      </c>
      <c r="AM563" s="483">
        <v>101370</v>
      </c>
      <c r="AN563" s="443">
        <v>276570</v>
      </c>
      <c r="AO563" s="443">
        <v>101370</v>
      </c>
      <c r="AP563" s="443">
        <v>27290</v>
      </c>
      <c r="AQ563" s="443">
        <v>23450</v>
      </c>
      <c r="AR563" s="443">
        <v>3840</v>
      </c>
      <c r="AS563" s="483">
        <v>1222</v>
      </c>
      <c r="AT563" s="483">
        <v>0</v>
      </c>
      <c r="AU563" s="483">
        <v>0</v>
      </c>
      <c r="AV563" s="483">
        <v>6506</v>
      </c>
      <c r="AW563" s="443">
        <v>1222</v>
      </c>
      <c r="AX563" s="443">
        <v>6506</v>
      </c>
      <c r="AY563" s="443">
        <v>0</v>
      </c>
      <c r="AZ563" s="504">
        <v>0</v>
      </c>
      <c r="BA563" s="504">
        <v>0</v>
      </c>
      <c r="BB563" s="444">
        <v>0</v>
      </c>
      <c r="BC563" s="517">
        <v>0</v>
      </c>
      <c r="BD563" s="540">
        <v>100614</v>
      </c>
      <c r="BE563" s="651">
        <v>165225</v>
      </c>
      <c r="BF563" s="651">
        <v>17646</v>
      </c>
      <c r="BG563" s="540">
        <v>2469</v>
      </c>
    </row>
    <row r="564" spans="1:59" ht="13.5" thickTop="1" x14ac:dyDescent="0.2">
      <c r="A564" s="609" t="s">
        <v>1602</v>
      </c>
      <c r="B564" t="s">
        <v>1521</v>
      </c>
      <c r="C564" t="s">
        <v>1603</v>
      </c>
      <c r="D564" s="439">
        <v>11301</v>
      </c>
      <c r="E564" s="440">
        <v>0</v>
      </c>
      <c r="F564" s="440">
        <v>0</v>
      </c>
      <c r="G564" s="440">
        <v>0</v>
      </c>
      <c r="H564" s="440">
        <v>0</v>
      </c>
      <c r="I564" s="440">
        <v>208810</v>
      </c>
      <c r="J564" s="440">
        <v>208810</v>
      </c>
      <c r="K564" s="440">
        <v>0</v>
      </c>
      <c r="L564" s="440">
        <v>3360</v>
      </c>
      <c r="M564" s="482">
        <v>0</v>
      </c>
      <c r="N564" s="482">
        <v>7630</v>
      </c>
      <c r="O564" s="440">
        <v>0</v>
      </c>
      <c r="P564" s="440">
        <v>0</v>
      </c>
      <c r="Q564" s="440">
        <v>10990</v>
      </c>
      <c r="R564" s="440">
        <v>3360</v>
      </c>
      <c r="S564" s="440">
        <v>7630</v>
      </c>
      <c r="T564" s="440">
        <v>0</v>
      </c>
      <c r="U564" s="440">
        <v>7458</v>
      </c>
      <c r="V564" s="440">
        <v>7458</v>
      </c>
      <c r="W564" s="440">
        <v>0</v>
      </c>
      <c r="X564" s="440">
        <v>120</v>
      </c>
      <c r="Y564" s="482">
        <v>0</v>
      </c>
      <c r="Z564" s="482">
        <v>272</v>
      </c>
      <c r="AA564" s="440">
        <v>0</v>
      </c>
      <c r="AB564" s="440">
        <v>0</v>
      </c>
      <c r="AC564" s="440">
        <v>392</v>
      </c>
      <c r="AD564" s="440">
        <v>120</v>
      </c>
      <c r="AE564" s="440">
        <v>272</v>
      </c>
      <c r="AF564" s="440">
        <v>0</v>
      </c>
      <c r="AG564" s="440">
        <v>291460</v>
      </c>
      <c r="AH564" s="440">
        <v>123000</v>
      </c>
      <c r="AI564" s="440">
        <v>168460</v>
      </c>
      <c r="AJ564" s="482">
        <v>243600</v>
      </c>
      <c r="AK564" s="482">
        <v>0</v>
      </c>
      <c r="AL564" s="482">
        <v>0</v>
      </c>
      <c r="AM564" s="482">
        <v>56090</v>
      </c>
      <c r="AN564" s="440">
        <v>243600</v>
      </c>
      <c r="AO564" s="440">
        <v>56090</v>
      </c>
      <c r="AP564" s="440">
        <v>23188</v>
      </c>
      <c r="AQ564" s="440">
        <v>4438</v>
      </c>
      <c r="AR564" s="440">
        <v>18750</v>
      </c>
      <c r="AS564" s="482">
        <v>17240</v>
      </c>
      <c r="AT564" s="482">
        <v>0</v>
      </c>
      <c r="AU564" s="482">
        <v>0</v>
      </c>
      <c r="AV564" s="482">
        <v>2023</v>
      </c>
      <c r="AW564" s="440">
        <v>17240</v>
      </c>
      <c r="AX564" s="440">
        <v>2023</v>
      </c>
      <c r="AY564" s="440">
        <v>0</v>
      </c>
      <c r="AZ564" s="503">
        <v>0</v>
      </c>
      <c r="BA564" s="503">
        <v>0</v>
      </c>
      <c r="BB564" s="441">
        <v>0</v>
      </c>
      <c r="BC564" s="200">
        <v>0</v>
      </c>
      <c r="BD564" s="539">
        <v>84038</v>
      </c>
      <c r="BE564" s="650">
        <v>146370</v>
      </c>
      <c r="BF564" s="650">
        <v>15451</v>
      </c>
      <c r="BG564" s="539">
        <v>1989</v>
      </c>
    </row>
    <row r="565" spans="1:59" ht="13.5" thickTop="1" x14ac:dyDescent="0.2">
      <c r="A565" s="609" t="s">
        <v>1604</v>
      </c>
      <c r="B565" t="s">
        <v>1521</v>
      </c>
      <c r="C565" t="s">
        <v>1605</v>
      </c>
      <c r="D565" s="442">
        <v>11324</v>
      </c>
      <c r="E565" s="443">
        <v>0</v>
      </c>
      <c r="F565" s="443">
        <v>0</v>
      </c>
      <c r="G565" s="443">
        <v>0</v>
      </c>
      <c r="H565" s="443">
        <v>0</v>
      </c>
      <c r="I565" s="443">
        <v>182784</v>
      </c>
      <c r="J565" s="443">
        <v>182784</v>
      </c>
      <c r="K565" s="443">
        <v>0</v>
      </c>
      <c r="L565" s="443">
        <v>0</v>
      </c>
      <c r="M565" s="483">
        <v>0</v>
      </c>
      <c r="N565" s="483">
        <v>44576</v>
      </c>
      <c r="O565" s="443">
        <v>0</v>
      </c>
      <c r="P565" s="443">
        <v>0</v>
      </c>
      <c r="Q565" s="443">
        <v>44576</v>
      </c>
      <c r="R565" s="443">
        <v>0</v>
      </c>
      <c r="S565" s="443">
        <v>44576</v>
      </c>
      <c r="T565" s="443">
        <v>0</v>
      </c>
      <c r="U565" s="443">
        <v>6528</v>
      </c>
      <c r="V565" s="443">
        <v>6528</v>
      </c>
      <c r="W565" s="443">
        <v>0</v>
      </c>
      <c r="X565" s="443">
        <v>0</v>
      </c>
      <c r="Y565" s="483">
        <v>0</v>
      </c>
      <c r="Z565" s="483">
        <v>1592</v>
      </c>
      <c r="AA565" s="443">
        <v>0</v>
      </c>
      <c r="AB565" s="443">
        <v>0</v>
      </c>
      <c r="AC565" s="443">
        <v>1592</v>
      </c>
      <c r="AD565" s="443">
        <v>0</v>
      </c>
      <c r="AE565" s="443">
        <v>1592</v>
      </c>
      <c r="AF565" s="443">
        <v>0</v>
      </c>
      <c r="AG565" s="443">
        <v>230530</v>
      </c>
      <c r="AH565" s="443">
        <v>95500</v>
      </c>
      <c r="AI565" s="443">
        <v>135030</v>
      </c>
      <c r="AJ565" s="483">
        <v>190710</v>
      </c>
      <c r="AK565" s="483">
        <v>0</v>
      </c>
      <c r="AL565" s="483">
        <v>0</v>
      </c>
      <c r="AM565" s="483">
        <v>65750</v>
      </c>
      <c r="AN565" s="443">
        <v>190710</v>
      </c>
      <c r="AO565" s="443">
        <v>65750</v>
      </c>
      <c r="AP565" s="443">
        <v>18987</v>
      </c>
      <c r="AQ565" s="443">
        <v>5821</v>
      </c>
      <c r="AR565" s="443">
        <v>13166</v>
      </c>
      <c r="AS565" s="483">
        <v>11004</v>
      </c>
      <c r="AT565" s="483">
        <v>0</v>
      </c>
      <c r="AU565" s="483">
        <v>0</v>
      </c>
      <c r="AV565" s="483">
        <v>2732</v>
      </c>
      <c r="AW565" s="443">
        <v>11004</v>
      </c>
      <c r="AX565" s="443">
        <v>2732</v>
      </c>
      <c r="AY565" s="443">
        <v>0</v>
      </c>
      <c r="AZ565" s="504">
        <v>0</v>
      </c>
      <c r="BA565" s="504">
        <v>0</v>
      </c>
      <c r="BB565" s="444">
        <v>0</v>
      </c>
      <c r="BC565" s="517">
        <v>0</v>
      </c>
      <c r="BD565" s="540">
        <v>54940</v>
      </c>
      <c r="BE565" s="651">
        <v>135775</v>
      </c>
      <c r="BF565" s="651">
        <v>13994</v>
      </c>
      <c r="BG565" s="540">
        <v>1749</v>
      </c>
    </row>
    <row r="566" spans="1:59" ht="13.5" thickTop="1" x14ac:dyDescent="0.2">
      <c r="A566" s="609" t="s">
        <v>1606</v>
      </c>
      <c r="B566" t="s">
        <v>1521</v>
      </c>
      <c r="C566" t="s">
        <v>1607</v>
      </c>
      <c r="D566" s="439">
        <v>11326</v>
      </c>
      <c r="E566" s="440">
        <v>0</v>
      </c>
      <c r="F566" s="440">
        <v>0</v>
      </c>
      <c r="G566" s="440">
        <v>0</v>
      </c>
      <c r="H566" s="440">
        <v>0</v>
      </c>
      <c r="I566" s="440">
        <v>288890</v>
      </c>
      <c r="J566" s="440">
        <v>288890</v>
      </c>
      <c r="K566" s="440">
        <v>0</v>
      </c>
      <c r="L566" s="440">
        <v>16450</v>
      </c>
      <c r="M566" s="482">
        <v>0</v>
      </c>
      <c r="N566" s="482">
        <v>3220</v>
      </c>
      <c r="O566" s="440">
        <v>0</v>
      </c>
      <c r="P566" s="440">
        <v>0</v>
      </c>
      <c r="Q566" s="440">
        <v>19670</v>
      </c>
      <c r="R566" s="440">
        <v>16450</v>
      </c>
      <c r="S566" s="440">
        <v>3220</v>
      </c>
      <c r="T566" s="440">
        <v>0</v>
      </c>
      <c r="U566" s="440">
        <v>10318</v>
      </c>
      <c r="V566" s="440">
        <v>5075</v>
      </c>
      <c r="W566" s="440">
        <v>5243</v>
      </c>
      <c r="X566" s="440">
        <v>587</v>
      </c>
      <c r="Y566" s="482">
        <v>0</v>
      </c>
      <c r="Z566" s="482">
        <v>115</v>
      </c>
      <c r="AA566" s="440">
        <v>0</v>
      </c>
      <c r="AB566" s="440">
        <v>0</v>
      </c>
      <c r="AC566" s="440">
        <v>0</v>
      </c>
      <c r="AD566" s="440">
        <v>0</v>
      </c>
      <c r="AE566" s="440">
        <v>0</v>
      </c>
      <c r="AF566" s="440">
        <v>0</v>
      </c>
      <c r="AG566" s="440">
        <v>226020</v>
      </c>
      <c r="AH566" s="440">
        <v>100700</v>
      </c>
      <c r="AI566" s="440">
        <v>125320</v>
      </c>
      <c r="AJ566" s="482">
        <v>224250</v>
      </c>
      <c r="AK566" s="482">
        <v>0</v>
      </c>
      <c r="AL566" s="482">
        <v>0</v>
      </c>
      <c r="AM566" s="482">
        <v>35420</v>
      </c>
      <c r="AN566" s="440">
        <v>224250</v>
      </c>
      <c r="AO566" s="440">
        <v>35420</v>
      </c>
      <c r="AP566" s="440">
        <v>16749</v>
      </c>
      <c r="AQ566" s="440">
        <v>1236</v>
      </c>
      <c r="AR566" s="440">
        <v>15513</v>
      </c>
      <c r="AS566" s="482">
        <v>17144</v>
      </c>
      <c r="AT566" s="482">
        <v>0</v>
      </c>
      <c r="AU566" s="482">
        <v>0</v>
      </c>
      <c r="AV566" s="482">
        <v>412</v>
      </c>
      <c r="AW566" s="440">
        <v>10551</v>
      </c>
      <c r="AX566" s="440">
        <v>51</v>
      </c>
      <c r="AY566" s="440">
        <v>0</v>
      </c>
      <c r="AZ566" s="503">
        <v>0</v>
      </c>
      <c r="BA566" s="503">
        <v>0</v>
      </c>
      <c r="BB566" s="441">
        <v>0</v>
      </c>
      <c r="BC566" s="200">
        <v>0</v>
      </c>
      <c r="BD566" s="539">
        <v>81752</v>
      </c>
      <c r="BE566" s="650">
        <v>156650</v>
      </c>
      <c r="BF566" s="650">
        <v>15229</v>
      </c>
      <c r="BG566" s="539">
        <v>1749</v>
      </c>
    </row>
    <row r="567" spans="1:59" ht="13.5" thickTop="1" x14ac:dyDescent="0.2">
      <c r="A567" s="609" t="s">
        <v>1608</v>
      </c>
      <c r="B567" t="s">
        <v>1521</v>
      </c>
      <c r="C567" t="s">
        <v>1609</v>
      </c>
      <c r="D567" s="442">
        <v>11327</v>
      </c>
      <c r="E567" s="443">
        <v>28936</v>
      </c>
      <c r="F567" s="443">
        <v>0</v>
      </c>
      <c r="G567" s="443">
        <v>28936</v>
      </c>
      <c r="H567" s="443">
        <v>0</v>
      </c>
      <c r="I567" s="443">
        <v>60648</v>
      </c>
      <c r="J567" s="443">
        <v>60648</v>
      </c>
      <c r="K567" s="443">
        <v>0</v>
      </c>
      <c r="L567" s="443">
        <v>19432</v>
      </c>
      <c r="M567" s="483">
        <v>0</v>
      </c>
      <c r="N567" s="483">
        <v>210</v>
      </c>
      <c r="O567" s="443">
        <v>0</v>
      </c>
      <c r="P567" s="443">
        <v>0</v>
      </c>
      <c r="Q567" s="443">
        <v>19642</v>
      </c>
      <c r="R567" s="443">
        <v>19432</v>
      </c>
      <c r="S567" s="443">
        <v>210</v>
      </c>
      <c r="T567" s="443">
        <v>0</v>
      </c>
      <c r="U567" s="443">
        <v>2166</v>
      </c>
      <c r="V567" s="443">
        <v>2166</v>
      </c>
      <c r="W567" s="443">
        <v>0</v>
      </c>
      <c r="X567" s="443">
        <v>694</v>
      </c>
      <c r="Y567" s="483">
        <v>0</v>
      </c>
      <c r="Z567" s="483">
        <v>8</v>
      </c>
      <c r="AA567" s="443">
        <v>0</v>
      </c>
      <c r="AB567" s="443">
        <v>0</v>
      </c>
      <c r="AC567" s="443">
        <v>0</v>
      </c>
      <c r="AD567" s="443">
        <v>0</v>
      </c>
      <c r="AE567" s="443">
        <v>0</v>
      </c>
      <c r="AF567" s="443">
        <v>0</v>
      </c>
      <c r="AG567" s="443">
        <v>78470</v>
      </c>
      <c r="AH567" s="443">
        <v>41000</v>
      </c>
      <c r="AI567" s="443">
        <v>37470</v>
      </c>
      <c r="AJ567" s="483">
        <v>64530</v>
      </c>
      <c r="AK567" s="483">
        <v>0</v>
      </c>
      <c r="AL567" s="483">
        <v>0</v>
      </c>
      <c r="AM567" s="483">
        <v>18380</v>
      </c>
      <c r="AN567" s="443">
        <v>64530</v>
      </c>
      <c r="AO567" s="443">
        <v>18380</v>
      </c>
      <c r="AP567" s="443">
        <v>5818</v>
      </c>
      <c r="AQ567" s="443">
        <v>1402</v>
      </c>
      <c r="AR567" s="443">
        <v>4416</v>
      </c>
      <c r="AS567" s="483">
        <v>4606</v>
      </c>
      <c r="AT567" s="483">
        <v>0</v>
      </c>
      <c r="AU567" s="483">
        <v>0</v>
      </c>
      <c r="AV567" s="483">
        <v>646</v>
      </c>
      <c r="AW567" s="443">
        <v>3608</v>
      </c>
      <c r="AX567" s="443">
        <v>0</v>
      </c>
      <c r="AY567" s="443">
        <v>0</v>
      </c>
      <c r="AZ567" s="504">
        <v>0</v>
      </c>
      <c r="BA567" s="504">
        <v>0</v>
      </c>
      <c r="BB567" s="444">
        <v>0</v>
      </c>
      <c r="BC567" s="517">
        <v>0</v>
      </c>
      <c r="BD567" s="540">
        <v>34597</v>
      </c>
      <c r="BE567" s="651">
        <v>44105</v>
      </c>
      <c r="BF567" s="651">
        <v>4436</v>
      </c>
      <c r="BG567" s="540">
        <v>1029</v>
      </c>
    </row>
    <row r="568" spans="1:59" ht="13.5" thickTop="1" x14ac:dyDescent="0.2">
      <c r="A568" s="609" t="s">
        <v>1610</v>
      </c>
      <c r="B568" t="s">
        <v>1521</v>
      </c>
      <c r="C568" t="s">
        <v>1611</v>
      </c>
      <c r="D568" s="439">
        <v>11341</v>
      </c>
      <c r="E568" s="440">
        <v>0</v>
      </c>
      <c r="F568" s="440">
        <v>0</v>
      </c>
      <c r="G568" s="440">
        <v>0</v>
      </c>
      <c r="H568" s="440">
        <v>0</v>
      </c>
      <c r="I568" s="440">
        <v>85190</v>
      </c>
      <c r="J568" s="440">
        <v>85190</v>
      </c>
      <c r="K568" s="440">
        <v>0</v>
      </c>
      <c r="L568" s="440">
        <v>4690</v>
      </c>
      <c r="M568" s="482">
        <v>0</v>
      </c>
      <c r="N568" s="482">
        <v>420</v>
      </c>
      <c r="O568" s="440">
        <v>0</v>
      </c>
      <c r="P568" s="440">
        <v>0</v>
      </c>
      <c r="Q568" s="440">
        <v>5110</v>
      </c>
      <c r="R568" s="440">
        <v>4690</v>
      </c>
      <c r="S568" s="440">
        <v>420</v>
      </c>
      <c r="T568" s="440">
        <v>0</v>
      </c>
      <c r="U568" s="440">
        <v>3043</v>
      </c>
      <c r="V568" s="440">
        <v>2434</v>
      </c>
      <c r="W568" s="440">
        <v>609</v>
      </c>
      <c r="X568" s="440">
        <v>167</v>
      </c>
      <c r="Y568" s="482">
        <v>0</v>
      </c>
      <c r="Z568" s="482">
        <v>15</v>
      </c>
      <c r="AA568" s="440">
        <v>0</v>
      </c>
      <c r="AB568" s="440">
        <v>0</v>
      </c>
      <c r="AC568" s="440">
        <v>0</v>
      </c>
      <c r="AD568" s="440">
        <v>0</v>
      </c>
      <c r="AE568" s="440">
        <v>0</v>
      </c>
      <c r="AF568" s="440">
        <v>0</v>
      </c>
      <c r="AG568" s="440">
        <v>127150</v>
      </c>
      <c r="AH568" s="440">
        <v>108000</v>
      </c>
      <c r="AI568" s="440">
        <v>19150</v>
      </c>
      <c r="AJ568" s="482">
        <v>36200</v>
      </c>
      <c r="AK568" s="482">
        <v>0</v>
      </c>
      <c r="AL568" s="482">
        <v>0</v>
      </c>
      <c r="AM568" s="482">
        <v>91760</v>
      </c>
      <c r="AN568" s="440">
        <v>36200</v>
      </c>
      <c r="AO568" s="440">
        <v>91760</v>
      </c>
      <c r="AP568" s="440">
        <v>10015</v>
      </c>
      <c r="AQ568" s="440">
        <v>6000</v>
      </c>
      <c r="AR568" s="440">
        <v>4015</v>
      </c>
      <c r="AS568" s="482">
        <v>90</v>
      </c>
      <c r="AT568" s="482">
        <v>0</v>
      </c>
      <c r="AU568" s="482">
        <v>0</v>
      </c>
      <c r="AV568" s="482">
        <v>4458</v>
      </c>
      <c r="AW568" s="440">
        <v>90</v>
      </c>
      <c r="AX568" s="440">
        <v>4458</v>
      </c>
      <c r="AY568" s="440">
        <v>0</v>
      </c>
      <c r="AZ568" s="503">
        <v>0</v>
      </c>
      <c r="BA568" s="503">
        <v>0</v>
      </c>
      <c r="BB568" s="441">
        <v>0</v>
      </c>
      <c r="BC568" s="200">
        <v>0</v>
      </c>
      <c r="BD568" s="539">
        <v>39385</v>
      </c>
      <c r="BE568" s="650">
        <v>61670</v>
      </c>
      <c r="BF568" s="650">
        <v>6539</v>
      </c>
      <c r="BG568" s="539">
        <v>1509</v>
      </c>
    </row>
    <row r="569" spans="1:59" ht="13.5" thickTop="1" x14ac:dyDescent="0.2">
      <c r="A569" s="609" t="s">
        <v>1612</v>
      </c>
      <c r="B569" t="s">
        <v>1521</v>
      </c>
      <c r="C569" t="s">
        <v>1613</v>
      </c>
      <c r="D569" s="442">
        <v>11342</v>
      </c>
      <c r="E569" s="443">
        <v>0</v>
      </c>
      <c r="F569" s="443">
        <v>0</v>
      </c>
      <c r="G569" s="443">
        <v>0</v>
      </c>
      <c r="H569" s="443">
        <v>0</v>
      </c>
      <c r="I569" s="443">
        <v>131740</v>
      </c>
      <c r="J569" s="443">
        <v>131740</v>
      </c>
      <c r="K569" s="443">
        <v>0</v>
      </c>
      <c r="L569" s="443">
        <v>13580</v>
      </c>
      <c r="M569" s="483">
        <v>0</v>
      </c>
      <c r="N569" s="483">
        <v>0</v>
      </c>
      <c r="O569" s="443">
        <v>0</v>
      </c>
      <c r="P569" s="443">
        <v>0</v>
      </c>
      <c r="Q569" s="443">
        <v>13580</v>
      </c>
      <c r="R569" s="443">
        <v>13580</v>
      </c>
      <c r="S569" s="443">
        <v>0</v>
      </c>
      <c r="T569" s="443">
        <v>0</v>
      </c>
      <c r="U569" s="443">
        <v>4705</v>
      </c>
      <c r="V569" s="443">
        <v>2138</v>
      </c>
      <c r="W569" s="443">
        <v>2567</v>
      </c>
      <c r="X569" s="443">
        <v>485</v>
      </c>
      <c r="Y569" s="483">
        <v>0</v>
      </c>
      <c r="Z569" s="483">
        <v>0</v>
      </c>
      <c r="AA569" s="443">
        <v>0</v>
      </c>
      <c r="AB569" s="443">
        <v>0</v>
      </c>
      <c r="AC569" s="443">
        <v>0</v>
      </c>
      <c r="AD569" s="443">
        <v>0</v>
      </c>
      <c r="AE569" s="443">
        <v>0</v>
      </c>
      <c r="AF569" s="443">
        <v>0</v>
      </c>
      <c r="AG569" s="443">
        <v>126110</v>
      </c>
      <c r="AH569" s="443">
        <v>0</v>
      </c>
      <c r="AI569" s="443">
        <v>126110</v>
      </c>
      <c r="AJ569" s="483">
        <v>159580</v>
      </c>
      <c r="AK569" s="483">
        <v>0</v>
      </c>
      <c r="AL569" s="483">
        <v>0</v>
      </c>
      <c r="AM569" s="483">
        <v>36520</v>
      </c>
      <c r="AN569" s="443">
        <v>159580</v>
      </c>
      <c r="AO569" s="443">
        <v>36520</v>
      </c>
      <c r="AP569" s="443">
        <v>9357</v>
      </c>
      <c r="AQ569" s="443">
        <v>993</v>
      </c>
      <c r="AR569" s="443">
        <v>8364</v>
      </c>
      <c r="AS569" s="483">
        <v>8150</v>
      </c>
      <c r="AT569" s="483">
        <v>0</v>
      </c>
      <c r="AU569" s="483">
        <v>0</v>
      </c>
      <c r="AV569" s="483">
        <v>1891</v>
      </c>
      <c r="AW569" s="443">
        <v>5337</v>
      </c>
      <c r="AX569" s="443">
        <v>276</v>
      </c>
      <c r="AY569" s="443">
        <v>0</v>
      </c>
      <c r="AZ569" s="504">
        <v>0</v>
      </c>
      <c r="BA569" s="504">
        <v>0</v>
      </c>
      <c r="BB569" s="444">
        <v>0</v>
      </c>
      <c r="BC569" s="517">
        <v>0</v>
      </c>
      <c r="BD569" s="540">
        <v>40344</v>
      </c>
      <c r="BE569" s="651">
        <v>76790</v>
      </c>
      <c r="BF569" s="651">
        <v>7669</v>
      </c>
      <c r="BG569" s="540">
        <v>1509</v>
      </c>
    </row>
    <row r="570" spans="1:59" ht="13.5" thickTop="1" x14ac:dyDescent="0.2">
      <c r="A570" s="609" t="s">
        <v>1614</v>
      </c>
      <c r="B570" t="s">
        <v>1521</v>
      </c>
      <c r="C570" t="s">
        <v>1615</v>
      </c>
      <c r="D570" s="439">
        <v>11343</v>
      </c>
      <c r="E570" s="440">
        <v>0</v>
      </c>
      <c r="F570" s="440">
        <v>0</v>
      </c>
      <c r="G570" s="440">
        <v>0</v>
      </c>
      <c r="H570" s="440">
        <v>0</v>
      </c>
      <c r="I570" s="440">
        <v>190890</v>
      </c>
      <c r="J570" s="440">
        <v>190890</v>
      </c>
      <c r="K570" s="440">
        <v>0</v>
      </c>
      <c r="L570" s="440">
        <v>0</v>
      </c>
      <c r="M570" s="482">
        <v>0</v>
      </c>
      <c r="N570" s="482">
        <v>6370</v>
      </c>
      <c r="O570" s="440">
        <v>0</v>
      </c>
      <c r="P570" s="440">
        <v>0</v>
      </c>
      <c r="Q570" s="440">
        <v>6370</v>
      </c>
      <c r="R570" s="440">
        <v>0</v>
      </c>
      <c r="S570" s="440">
        <v>6370</v>
      </c>
      <c r="T570" s="440">
        <v>0</v>
      </c>
      <c r="U570" s="440">
        <v>6818</v>
      </c>
      <c r="V570" s="440">
        <v>6614</v>
      </c>
      <c r="W570" s="440">
        <v>204</v>
      </c>
      <c r="X570" s="440">
        <v>0</v>
      </c>
      <c r="Y570" s="482">
        <v>0</v>
      </c>
      <c r="Z570" s="482">
        <v>227</v>
      </c>
      <c r="AA570" s="440">
        <v>0</v>
      </c>
      <c r="AB570" s="440">
        <v>0</v>
      </c>
      <c r="AC570" s="440">
        <v>0</v>
      </c>
      <c r="AD570" s="440">
        <v>0</v>
      </c>
      <c r="AE570" s="440">
        <v>0</v>
      </c>
      <c r="AF570" s="440">
        <v>0</v>
      </c>
      <c r="AG570" s="440">
        <v>207320</v>
      </c>
      <c r="AH570" s="440">
        <v>116000</v>
      </c>
      <c r="AI570" s="440">
        <v>91320</v>
      </c>
      <c r="AJ570" s="482">
        <v>145150</v>
      </c>
      <c r="AK570" s="482">
        <v>0</v>
      </c>
      <c r="AL570" s="482">
        <v>0</v>
      </c>
      <c r="AM570" s="482">
        <v>66670</v>
      </c>
      <c r="AN570" s="440">
        <v>145150</v>
      </c>
      <c r="AO570" s="440">
        <v>66670</v>
      </c>
      <c r="AP570" s="440">
        <v>15032</v>
      </c>
      <c r="AQ570" s="440">
        <v>2464</v>
      </c>
      <c r="AR570" s="440">
        <v>12568</v>
      </c>
      <c r="AS570" s="482">
        <v>13089</v>
      </c>
      <c r="AT570" s="482">
        <v>0</v>
      </c>
      <c r="AU570" s="482">
        <v>0</v>
      </c>
      <c r="AV570" s="482">
        <v>2723</v>
      </c>
      <c r="AW570" s="440">
        <v>13089</v>
      </c>
      <c r="AX570" s="440">
        <v>2723</v>
      </c>
      <c r="AY570" s="440">
        <v>0</v>
      </c>
      <c r="AZ570" s="503">
        <v>0</v>
      </c>
      <c r="BA570" s="503">
        <v>0</v>
      </c>
      <c r="BB570" s="441">
        <v>0</v>
      </c>
      <c r="BC570" s="200">
        <v>0</v>
      </c>
      <c r="BD570" s="539">
        <v>71033</v>
      </c>
      <c r="BE570" s="650">
        <v>110720</v>
      </c>
      <c r="BF570" s="650">
        <v>11200</v>
      </c>
      <c r="BG570" s="539">
        <v>1509</v>
      </c>
    </row>
    <row r="571" spans="1:59" ht="13.5" thickTop="1" x14ac:dyDescent="0.2">
      <c r="A571" s="609" t="s">
        <v>1616</v>
      </c>
      <c r="B571" t="s">
        <v>1521</v>
      </c>
      <c r="C571" t="s">
        <v>1617</v>
      </c>
      <c r="D571" s="442">
        <v>11346</v>
      </c>
      <c r="E571" s="443">
        <v>0</v>
      </c>
      <c r="F571" s="443">
        <v>0</v>
      </c>
      <c r="G571" s="443">
        <v>0</v>
      </c>
      <c r="H571" s="443">
        <v>0</v>
      </c>
      <c r="I571" s="443">
        <v>102480</v>
      </c>
      <c r="J571" s="443">
        <v>102480</v>
      </c>
      <c r="K571" s="443">
        <v>0</v>
      </c>
      <c r="L571" s="443">
        <v>7350</v>
      </c>
      <c r="M571" s="483">
        <v>0</v>
      </c>
      <c r="N571" s="483">
        <v>0</v>
      </c>
      <c r="O571" s="443">
        <v>0</v>
      </c>
      <c r="P571" s="443">
        <v>0</v>
      </c>
      <c r="Q571" s="443">
        <v>7350</v>
      </c>
      <c r="R571" s="443">
        <v>7350</v>
      </c>
      <c r="S571" s="443">
        <v>0</v>
      </c>
      <c r="T571" s="443">
        <v>0</v>
      </c>
      <c r="U571" s="443">
        <v>3660</v>
      </c>
      <c r="V571" s="443">
        <v>828</v>
      </c>
      <c r="W571" s="443">
        <v>2832</v>
      </c>
      <c r="X571" s="443">
        <v>263</v>
      </c>
      <c r="Y571" s="483">
        <v>0</v>
      </c>
      <c r="Z571" s="483">
        <v>0</v>
      </c>
      <c r="AA571" s="443">
        <v>0</v>
      </c>
      <c r="AB571" s="443">
        <v>0</v>
      </c>
      <c r="AC571" s="443">
        <v>471</v>
      </c>
      <c r="AD571" s="443">
        <v>471</v>
      </c>
      <c r="AE571" s="443">
        <v>0</v>
      </c>
      <c r="AF571" s="443">
        <v>0</v>
      </c>
      <c r="AG571" s="443">
        <v>138000</v>
      </c>
      <c r="AH571" s="443">
        <v>68000</v>
      </c>
      <c r="AI571" s="443">
        <v>70000</v>
      </c>
      <c r="AJ571" s="483">
        <v>106830</v>
      </c>
      <c r="AK571" s="483">
        <v>0</v>
      </c>
      <c r="AL571" s="483">
        <v>0</v>
      </c>
      <c r="AM571" s="483">
        <v>0</v>
      </c>
      <c r="AN571" s="443">
        <v>106830</v>
      </c>
      <c r="AO571" s="443">
        <v>0</v>
      </c>
      <c r="AP571" s="443">
        <v>10148</v>
      </c>
      <c r="AQ571" s="443">
        <v>1097</v>
      </c>
      <c r="AR571" s="443">
        <v>9051</v>
      </c>
      <c r="AS571" s="483">
        <v>9146</v>
      </c>
      <c r="AT571" s="483">
        <v>0</v>
      </c>
      <c r="AU571" s="483">
        <v>0</v>
      </c>
      <c r="AV571" s="483">
        <v>107</v>
      </c>
      <c r="AW571" s="443">
        <v>3371</v>
      </c>
      <c r="AX571" s="443">
        <v>0</v>
      </c>
      <c r="AY571" s="443">
        <v>0</v>
      </c>
      <c r="AZ571" s="504">
        <v>0</v>
      </c>
      <c r="BA571" s="504">
        <v>0</v>
      </c>
      <c r="BB571" s="444">
        <v>0</v>
      </c>
      <c r="BC571" s="517">
        <v>0</v>
      </c>
      <c r="BD571" s="540">
        <v>43674</v>
      </c>
      <c r="BE571" s="651">
        <v>66250</v>
      </c>
      <c r="BF571" s="651">
        <v>6891</v>
      </c>
      <c r="BG571" s="540">
        <v>1509</v>
      </c>
    </row>
    <row r="572" spans="1:59" ht="13.5" thickTop="1" x14ac:dyDescent="0.2">
      <c r="A572" s="609" t="s">
        <v>1618</v>
      </c>
      <c r="B572" t="s">
        <v>1521</v>
      </c>
      <c r="C572" t="s">
        <v>1619</v>
      </c>
      <c r="D572" s="439">
        <v>11347</v>
      </c>
      <c r="E572" s="440">
        <v>0</v>
      </c>
      <c r="F572" s="440">
        <v>0</v>
      </c>
      <c r="G572" s="440">
        <v>0</v>
      </c>
      <c r="H572" s="440">
        <v>0</v>
      </c>
      <c r="I572" s="440">
        <v>109340</v>
      </c>
      <c r="J572" s="440">
        <v>109340</v>
      </c>
      <c r="K572" s="440">
        <v>0</v>
      </c>
      <c r="L572" s="440">
        <v>6720</v>
      </c>
      <c r="M572" s="482">
        <v>0</v>
      </c>
      <c r="N572" s="482">
        <v>1330</v>
      </c>
      <c r="O572" s="440">
        <v>0</v>
      </c>
      <c r="P572" s="440">
        <v>0</v>
      </c>
      <c r="Q572" s="440">
        <v>8050</v>
      </c>
      <c r="R572" s="440">
        <v>6720</v>
      </c>
      <c r="S572" s="440">
        <v>1330</v>
      </c>
      <c r="T572" s="440">
        <v>0</v>
      </c>
      <c r="U572" s="440">
        <v>3905</v>
      </c>
      <c r="V572" s="440">
        <v>2440</v>
      </c>
      <c r="W572" s="440">
        <v>1465</v>
      </c>
      <c r="X572" s="440">
        <v>240</v>
      </c>
      <c r="Y572" s="482">
        <v>0</v>
      </c>
      <c r="Z572" s="482">
        <v>48</v>
      </c>
      <c r="AA572" s="440">
        <v>0</v>
      </c>
      <c r="AB572" s="440">
        <v>0</v>
      </c>
      <c r="AC572" s="440">
        <v>1753</v>
      </c>
      <c r="AD572" s="440">
        <v>0</v>
      </c>
      <c r="AE572" s="440">
        <v>3</v>
      </c>
      <c r="AF572" s="440">
        <v>1750</v>
      </c>
      <c r="AG572" s="440">
        <v>131730</v>
      </c>
      <c r="AH572" s="440">
        <v>65000</v>
      </c>
      <c r="AI572" s="440">
        <v>66730</v>
      </c>
      <c r="AJ572" s="482">
        <v>94990</v>
      </c>
      <c r="AK572" s="482">
        <v>0</v>
      </c>
      <c r="AL572" s="482">
        <v>0</v>
      </c>
      <c r="AM572" s="482">
        <v>16200</v>
      </c>
      <c r="AN572" s="440">
        <v>94990</v>
      </c>
      <c r="AO572" s="440">
        <v>16200</v>
      </c>
      <c r="AP572" s="440">
        <v>9719</v>
      </c>
      <c r="AQ572" s="440">
        <v>1716</v>
      </c>
      <c r="AR572" s="440">
        <v>8003</v>
      </c>
      <c r="AS572" s="482">
        <v>7887</v>
      </c>
      <c r="AT572" s="482">
        <v>0</v>
      </c>
      <c r="AU572" s="482">
        <v>0</v>
      </c>
      <c r="AV572" s="482">
        <v>0</v>
      </c>
      <c r="AW572" s="440">
        <v>5062</v>
      </c>
      <c r="AX572" s="440">
        <v>0</v>
      </c>
      <c r="AY572" s="440">
        <v>0</v>
      </c>
      <c r="AZ572" s="503">
        <v>0</v>
      </c>
      <c r="BA572" s="503">
        <v>0</v>
      </c>
      <c r="BB572" s="441">
        <v>0</v>
      </c>
      <c r="BC572" s="200">
        <v>0</v>
      </c>
      <c r="BD572" s="539">
        <v>43620</v>
      </c>
      <c r="BE572" s="650">
        <v>68430</v>
      </c>
      <c r="BF572" s="650">
        <v>6974</v>
      </c>
      <c r="BG572" s="539">
        <v>1509</v>
      </c>
    </row>
    <row r="573" spans="1:59" ht="13.5" thickTop="1" x14ac:dyDescent="0.2">
      <c r="A573" s="609" t="s">
        <v>1620</v>
      </c>
      <c r="B573" t="s">
        <v>1521</v>
      </c>
      <c r="C573" t="s">
        <v>1621</v>
      </c>
      <c r="D573" s="442">
        <v>11348</v>
      </c>
      <c r="E573" s="443">
        <v>10000</v>
      </c>
      <c r="F573" s="443">
        <v>0</v>
      </c>
      <c r="G573" s="443">
        <v>10000</v>
      </c>
      <c r="H573" s="443">
        <v>0</v>
      </c>
      <c r="I573" s="443">
        <v>87780</v>
      </c>
      <c r="J573" s="443">
        <v>87780</v>
      </c>
      <c r="K573" s="443">
        <v>0</v>
      </c>
      <c r="L573" s="443">
        <v>3430</v>
      </c>
      <c r="M573" s="483">
        <v>0</v>
      </c>
      <c r="N573" s="483">
        <v>0</v>
      </c>
      <c r="O573" s="443">
        <v>0</v>
      </c>
      <c r="P573" s="443">
        <v>0</v>
      </c>
      <c r="Q573" s="443">
        <v>3430</v>
      </c>
      <c r="R573" s="443">
        <v>3430</v>
      </c>
      <c r="S573" s="443">
        <v>0</v>
      </c>
      <c r="T573" s="443">
        <v>0</v>
      </c>
      <c r="U573" s="443">
        <v>3135</v>
      </c>
      <c r="V573" s="443">
        <v>2508</v>
      </c>
      <c r="W573" s="443">
        <v>627</v>
      </c>
      <c r="X573" s="443">
        <v>123</v>
      </c>
      <c r="Y573" s="483">
        <v>0</v>
      </c>
      <c r="Z573" s="483">
        <v>0</v>
      </c>
      <c r="AA573" s="443">
        <v>0</v>
      </c>
      <c r="AB573" s="443">
        <v>0</v>
      </c>
      <c r="AC573" s="443">
        <v>0</v>
      </c>
      <c r="AD573" s="443">
        <v>0</v>
      </c>
      <c r="AE573" s="443">
        <v>0</v>
      </c>
      <c r="AF573" s="443">
        <v>0</v>
      </c>
      <c r="AG573" s="443">
        <v>95770</v>
      </c>
      <c r="AH573" s="443">
        <v>56700</v>
      </c>
      <c r="AI573" s="443">
        <v>39070</v>
      </c>
      <c r="AJ573" s="483">
        <v>73740</v>
      </c>
      <c r="AK573" s="483">
        <v>0</v>
      </c>
      <c r="AL573" s="483">
        <v>0</v>
      </c>
      <c r="AM573" s="483">
        <v>27520</v>
      </c>
      <c r="AN573" s="443">
        <v>73740</v>
      </c>
      <c r="AO573" s="443">
        <v>27520</v>
      </c>
      <c r="AP573" s="443">
        <v>6892</v>
      </c>
      <c r="AQ573" s="443">
        <v>1113</v>
      </c>
      <c r="AR573" s="443">
        <v>5779</v>
      </c>
      <c r="AS573" s="483">
        <v>6422</v>
      </c>
      <c r="AT573" s="483">
        <v>0</v>
      </c>
      <c r="AU573" s="483">
        <v>0</v>
      </c>
      <c r="AV573" s="483">
        <v>0</v>
      </c>
      <c r="AW573" s="443">
        <v>6422</v>
      </c>
      <c r="AX573" s="443">
        <v>0</v>
      </c>
      <c r="AY573" s="443">
        <v>0</v>
      </c>
      <c r="AZ573" s="504">
        <v>0</v>
      </c>
      <c r="BA573" s="504">
        <v>0</v>
      </c>
      <c r="BB573" s="444">
        <v>0</v>
      </c>
      <c r="BC573" s="517">
        <v>0</v>
      </c>
      <c r="BD573" s="540">
        <v>37719</v>
      </c>
      <c r="BE573" s="651">
        <v>50940</v>
      </c>
      <c r="BF573" s="651">
        <v>5146</v>
      </c>
      <c r="BG573" s="540">
        <v>1269</v>
      </c>
    </row>
    <row r="574" spans="1:59" ht="13.5" thickTop="1" x14ac:dyDescent="0.2">
      <c r="A574" s="609" t="s">
        <v>1622</v>
      </c>
      <c r="B574" t="s">
        <v>1521</v>
      </c>
      <c r="C574" t="s">
        <v>1623</v>
      </c>
      <c r="D574" s="439">
        <v>11349</v>
      </c>
      <c r="E574" s="440">
        <v>0</v>
      </c>
      <c r="F574" s="440">
        <v>0</v>
      </c>
      <c r="G574" s="440">
        <v>0</v>
      </c>
      <c r="H574" s="440">
        <v>0</v>
      </c>
      <c r="I574" s="440">
        <v>73640</v>
      </c>
      <c r="J574" s="440">
        <v>73640</v>
      </c>
      <c r="K574" s="440">
        <v>0</v>
      </c>
      <c r="L574" s="440">
        <v>10360</v>
      </c>
      <c r="M574" s="482">
        <v>0</v>
      </c>
      <c r="N574" s="482">
        <v>0</v>
      </c>
      <c r="O574" s="440">
        <v>0</v>
      </c>
      <c r="P574" s="440">
        <v>0</v>
      </c>
      <c r="Q574" s="440">
        <v>10360</v>
      </c>
      <c r="R574" s="440">
        <v>10360</v>
      </c>
      <c r="S574" s="440">
        <v>0</v>
      </c>
      <c r="T574" s="440">
        <v>0</v>
      </c>
      <c r="U574" s="440">
        <v>2630</v>
      </c>
      <c r="V574" s="440">
        <v>2104</v>
      </c>
      <c r="W574" s="440">
        <v>526</v>
      </c>
      <c r="X574" s="440">
        <v>370</v>
      </c>
      <c r="Y574" s="482">
        <v>0</v>
      </c>
      <c r="Z574" s="482">
        <v>0</v>
      </c>
      <c r="AA574" s="440">
        <v>0</v>
      </c>
      <c r="AB574" s="440">
        <v>0</v>
      </c>
      <c r="AC574" s="440">
        <v>0</v>
      </c>
      <c r="AD574" s="440">
        <v>0</v>
      </c>
      <c r="AE574" s="440">
        <v>0</v>
      </c>
      <c r="AF574" s="440">
        <v>0</v>
      </c>
      <c r="AG574" s="440">
        <v>79420</v>
      </c>
      <c r="AH574" s="440">
        <v>79000</v>
      </c>
      <c r="AI574" s="440">
        <v>420</v>
      </c>
      <c r="AJ574" s="482">
        <v>29600</v>
      </c>
      <c r="AK574" s="482">
        <v>0</v>
      </c>
      <c r="AL574" s="482">
        <v>0</v>
      </c>
      <c r="AM574" s="482">
        <v>0</v>
      </c>
      <c r="AN574" s="440">
        <v>2850</v>
      </c>
      <c r="AO574" s="440">
        <v>22160</v>
      </c>
      <c r="AP574" s="440">
        <v>5524</v>
      </c>
      <c r="AQ574" s="440">
        <v>5524</v>
      </c>
      <c r="AR574" s="440">
        <v>0</v>
      </c>
      <c r="AS574" s="482">
        <v>540</v>
      </c>
      <c r="AT574" s="482">
        <v>0</v>
      </c>
      <c r="AU574" s="482">
        <v>0</v>
      </c>
      <c r="AV574" s="482">
        <v>0</v>
      </c>
      <c r="AW574" s="440">
        <v>0</v>
      </c>
      <c r="AX574" s="440">
        <v>0</v>
      </c>
      <c r="AY574" s="440">
        <v>0</v>
      </c>
      <c r="AZ574" s="503">
        <v>0</v>
      </c>
      <c r="BA574" s="503">
        <v>0</v>
      </c>
      <c r="BB574" s="441">
        <v>0</v>
      </c>
      <c r="BC574" s="200">
        <v>0</v>
      </c>
      <c r="BD574" s="539">
        <v>41614</v>
      </c>
      <c r="BE574" s="650">
        <v>44815</v>
      </c>
      <c r="BF574" s="650">
        <v>4416</v>
      </c>
      <c r="BG574" s="539">
        <v>1029</v>
      </c>
    </row>
    <row r="575" spans="1:59" ht="13.5" thickTop="1" x14ac:dyDescent="0.2">
      <c r="A575" s="609" t="s">
        <v>1624</v>
      </c>
      <c r="B575" t="s">
        <v>1521</v>
      </c>
      <c r="C575" t="s">
        <v>1625</v>
      </c>
      <c r="D575" s="442">
        <v>11361</v>
      </c>
      <c r="E575" s="443">
        <v>16959</v>
      </c>
      <c r="F575" s="443">
        <v>0</v>
      </c>
      <c r="G575" s="443">
        <v>16816</v>
      </c>
      <c r="H575" s="443">
        <v>143</v>
      </c>
      <c r="I575" s="443">
        <v>48020</v>
      </c>
      <c r="J575" s="443">
        <v>48020</v>
      </c>
      <c r="K575" s="443">
        <v>0</v>
      </c>
      <c r="L575" s="443">
        <v>3780</v>
      </c>
      <c r="M575" s="483">
        <v>0</v>
      </c>
      <c r="N575" s="483">
        <v>0</v>
      </c>
      <c r="O575" s="443">
        <v>0</v>
      </c>
      <c r="P575" s="443">
        <v>0</v>
      </c>
      <c r="Q575" s="443">
        <v>3780</v>
      </c>
      <c r="R575" s="443">
        <v>3780</v>
      </c>
      <c r="S575" s="443">
        <v>0</v>
      </c>
      <c r="T575" s="443">
        <v>0</v>
      </c>
      <c r="U575" s="443">
        <v>1715</v>
      </c>
      <c r="V575" s="443">
        <v>986</v>
      </c>
      <c r="W575" s="443">
        <v>729</v>
      </c>
      <c r="X575" s="443">
        <v>135</v>
      </c>
      <c r="Y575" s="483">
        <v>0</v>
      </c>
      <c r="Z575" s="483">
        <v>0</v>
      </c>
      <c r="AA575" s="443">
        <v>0</v>
      </c>
      <c r="AB575" s="443">
        <v>0</v>
      </c>
      <c r="AC575" s="443">
        <v>0</v>
      </c>
      <c r="AD575" s="443">
        <v>0</v>
      </c>
      <c r="AE575" s="443">
        <v>0</v>
      </c>
      <c r="AF575" s="443">
        <v>0</v>
      </c>
      <c r="AG575" s="443">
        <v>52820</v>
      </c>
      <c r="AH575" s="443">
        <v>37500</v>
      </c>
      <c r="AI575" s="443">
        <v>15320</v>
      </c>
      <c r="AJ575" s="483">
        <v>31930</v>
      </c>
      <c r="AK575" s="483">
        <v>0</v>
      </c>
      <c r="AL575" s="483">
        <v>0</v>
      </c>
      <c r="AM575" s="483">
        <v>10250</v>
      </c>
      <c r="AN575" s="443">
        <v>31930</v>
      </c>
      <c r="AO575" s="443">
        <v>10250</v>
      </c>
      <c r="AP575" s="443">
        <v>3992</v>
      </c>
      <c r="AQ575" s="443">
        <v>765</v>
      </c>
      <c r="AR575" s="443">
        <v>3227</v>
      </c>
      <c r="AS575" s="483">
        <v>3301</v>
      </c>
      <c r="AT575" s="483">
        <v>0</v>
      </c>
      <c r="AU575" s="483">
        <v>0</v>
      </c>
      <c r="AV575" s="483">
        <v>173</v>
      </c>
      <c r="AW575" s="443">
        <v>2851</v>
      </c>
      <c r="AX575" s="443">
        <v>0</v>
      </c>
      <c r="AY575" s="443">
        <v>0</v>
      </c>
      <c r="AZ575" s="504">
        <v>0</v>
      </c>
      <c r="BA575" s="504">
        <v>0</v>
      </c>
      <c r="BB575" s="444">
        <v>0</v>
      </c>
      <c r="BC575" s="517">
        <v>0</v>
      </c>
      <c r="BD575" s="540">
        <v>29241</v>
      </c>
      <c r="BE575" s="651">
        <v>29520</v>
      </c>
      <c r="BF575" s="651">
        <v>2984</v>
      </c>
      <c r="BG575" s="540">
        <v>1029</v>
      </c>
    </row>
    <row r="576" spans="1:59" ht="13.5" thickTop="1" x14ac:dyDescent="0.2">
      <c r="A576" s="609" t="s">
        <v>1626</v>
      </c>
      <c r="B576" t="s">
        <v>1521</v>
      </c>
      <c r="C576" t="s">
        <v>1627</v>
      </c>
      <c r="D576" s="439">
        <v>11362</v>
      </c>
      <c r="E576" s="440">
        <v>32677</v>
      </c>
      <c r="F576" s="440">
        <v>0</v>
      </c>
      <c r="G576" s="440">
        <v>32677</v>
      </c>
      <c r="H576" s="440">
        <v>0</v>
      </c>
      <c r="I576" s="440">
        <v>66570</v>
      </c>
      <c r="J576" s="440">
        <v>66570</v>
      </c>
      <c r="K576" s="440">
        <v>0</v>
      </c>
      <c r="L576" s="440">
        <v>2310</v>
      </c>
      <c r="M576" s="482">
        <v>0</v>
      </c>
      <c r="N576" s="482">
        <v>140</v>
      </c>
      <c r="O576" s="440">
        <v>0</v>
      </c>
      <c r="P576" s="440">
        <v>0</v>
      </c>
      <c r="Q576" s="440">
        <v>2450</v>
      </c>
      <c r="R576" s="440">
        <v>2310</v>
      </c>
      <c r="S576" s="440">
        <v>140</v>
      </c>
      <c r="T576" s="440">
        <v>0</v>
      </c>
      <c r="U576" s="440">
        <v>2378</v>
      </c>
      <c r="V576" s="440">
        <v>400</v>
      </c>
      <c r="W576" s="440">
        <v>1978</v>
      </c>
      <c r="X576" s="440">
        <v>82</v>
      </c>
      <c r="Y576" s="482">
        <v>0</v>
      </c>
      <c r="Z576" s="482">
        <v>5</v>
      </c>
      <c r="AA576" s="440">
        <v>0</v>
      </c>
      <c r="AB576" s="440">
        <v>0</v>
      </c>
      <c r="AC576" s="440">
        <v>0</v>
      </c>
      <c r="AD576" s="440">
        <v>0</v>
      </c>
      <c r="AE576" s="440">
        <v>0</v>
      </c>
      <c r="AF576" s="440">
        <v>0</v>
      </c>
      <c r="AG576" s="440">
        <v>66330</v>
      </c>
      <c r="AH576" s="440">
        <v>43000</v>
      </c>
      <c r="AI576" s="440">
        <v>23330</v>
      </c>
      <c r="AJ576" s="482">
        <v>42560</v>
      </c>
      <c r="AK576" s="482">
        <v>0</v>
      </c>
      <c r="AL576" s="482">
        <v>0</v>
      </c>
      <c r="AM576" s="482">
        <v>24330</v>
      </c>
      <c r="AN576" s="440">
        <v>42560</v>
      </c>
      <c r="AO576" s="440">
        <v>24330</v>
      </c>
      <c r="AP576" s="440">
        <v>4799</v>
      </c>
      <c r="AQ576" s="440">
        <v>704</v>
      </c>
      <c r="AR576" s="440">
        <v>4095</v>
      </c>
      <c r="AS576" s="482">
        <v>4101</v>
      </c>
      <c r="AT576" s="482">
        <v>0</v>
      </c>
      <c r="AU576" s="482">
        <v>0</v>
      </c>
      <c r="AV576" s="482">
        <v>1181</v>
      </c>
      <c r="AW576" s="440">
        <v>2693</v>
      </c>
      <c r="AX576" s="440">
        <v>0</v>
      </c>
      <c r="AY576" s="440">
        <v>0</v>
      </c>
      <c r="AZ576" s="503">
        <v>0</v>
      </c>
      <c r="BA576" s="503">
        <v>0</v>
      </c>
      <c r="BB576" s="441">
        <v>0</v>
      </c>
      <c r="BC576" s="200">
        <v>0</v>
      </c>
      <c r="BD576" s="539">
        <v>38804</v>
      </c>
      <c r="BE576" s="650">
        <v>37340</v>
      </c>
      <c r="BF576" s="650">
        <v>3729</v>
      </c>
      <c r="BG576" s="539">
        <v>1029</v>
      </c>
    </row>
    <row r="577" spans="1:59" ht="13.5" thickTop="1" x14ac:dyDescent="0.2">
      <c r="A577" s="609" t="s">
        <v>1628</v>
      </c>
      <c r="B577" t="s">
        <v>1521</v>
      </c>
      <c r="C577" t="s">
        <v>1629</v>
      </c>
      <c r="D577" s="442">
        <v>11363</v>
      </c>
      <c r="E577" s="443">
        <v>0</v>
      </c>
      <c r="F577" s="443">
        <v>0</v>
      </c>
      <c r="G577" s="443">
        <v>0</v>
      </c>
      <c r="H577" s="443">
        <v>0</v>
      </c>
      <c r="I577" s="443">
        <v>45150</v>
      </c>
      <c r="J577" s="443">
        <v>45150</v>
      </c>
      <c r="K577" s="443">
        <v>0</v>
      </c>
      <c r="L577" s="443">
        <v>1820</v>
      </c>
      <c r="M577" s="483">
        <v>0</v>
      </c>
      <c r="N577" s="483">
        <v>420</v>
      </c>
      <c r="O577" s="443">
        <v>0</v>
      </c>
      <c r="P577" s="443">
        <v>0</v>
      </c>
      <c r="Q577" s="443">
        <v>2240</v>
      </c>
      <c r="R577" s="443">
        <v>1820</v>
      </c>
      <c r="S577" s="443">
        <v>420</v>
      </c>
      <c r="T577" s="443">
        <v>0</v>
      </c>
      <c r="U577" s="443">
        <v>1613</v>
      </c>
      <c r="V577" s="443">
        <v>1416</v>
      </c>
      <c r="W577" s="443">
        <v>197</v>
      </c>
      <c r="X577" s="443">
        <v>65</v>
      </c>
      <c r="Y577" s="483">
        <v>0</v>
      </c>
      <c r="Z577" s="483">
        <v>15</v>
      </c>
      <c r="AA577" s="443">
        <v>0</v>
      </c>
      <c r="AB577" s="443">
        <v>0</v>
      </c>
      <c r="AC577" s="443">
        <v>277</v>
      </c>
      <c r="AD577" s="443">
        <v>65</v>
      </c>
      <c r="AE577" s="443">
        <v>0</v>
      </c>
      <c r="AF577" s="443">
        <v>212</v>
      </c>
      <c r="AG577" s="443">
        <v>49470</v>
      </c>
      <c r="AH577" s="443">
        <v>31500</v>
      </c>
      <c r="AI577" s="443">
        <v>17970</v>
      </c>
      <c r="AJ577" s="483">
        <v>33200</v>
      </c>
      <c r="AK577" s="483">
        <v>0</v>
      </c>
      <c r="AL577" s="483">
        <v>0</v>
      </c>
      <c r="AM577" s="483">
        <v>14790</v>
      </c>
      <c r="AN577" s="443">
        <v>33200</v>
      </c>
      <c r="AO577" s="443">
        <v>14790</v>
      </c>
      <c r="AP577" s="443">
        <v>3419</v>
      </c>
      <c r="AQ577" s="443">
        <v>1190</v>
      </c>
      <c r="AR577" s="443">
        <v>2229</v>
      </c>
      <c r="AS577" s="483">
        <v>2376</v>
      </c>
      <c r="AT577" s="483">
        <v>0</v>
      </c>
      <c r="AU577" s="483">
        <v>0</v>
      </c>
      <c r="AV577" s="483">
        <v>998</v>
      </c>
      <c r="AW577" s="443">
        <v>2376</v>
      </c>
      <c r="AX577" s="443">
        <v>998</v>
      </c>
      <c r="AY577" s="443">
        <v>0</v>
      </c>
      <c r="AZ577" s="504">
        <v>0</v>
      </c>
      <c r="BA577" s="504">
        <v>0</v>
      </c>
      <c r="BB577" s="444">
        <v>0</v>
      </c>
      <c r="BC577" s="517">
        <v>0</v>
      </c>
      <c r="BD577" s="540">
        <v>31488</v>
      </c>
      <c r="BE577" s="651">
        <v>25135</v>
      </c>
      <c r="BF577" s="651">
        <v>2533</v>
      </c>
      <c r="BG577" s="540">
        <v>1029</v>
      </c>
    </row>
    <row r="578" spans="1:59" ht="13.5" thickTop="1" x14ac:dyDescent="0.2">
      <c r="A578" s="609" t="s">
        <v>1630</v>
      </c>
      <c r="B578" t="s">
        <v>1521</v>
      </c>
      <c r="C578" t="s">
        <v>1631</v>
      </c>
      <c r="D578" s="439">
        <v>11365</v>
      </c>
      <c r="E578" s="440">
        <v>2859</v>
      </c>
      <c r="F578" s="440">
        <v>0</v>
      </c>
      <c r="G578" s="440">
        <v>2859</v>
      </c>
      <c r="H578" s="440">
        <v>0</v>
      </c>
      <c r="I578" s="440">
        <v>79590</v>
      </c>
      <c r="J578" s="440">
        <v>79590</v>
      </c>
      <c r="K578" s="440">
        <v>0</v>
      </c>
      <c r="L578" s="440">
        <v>0</v>
      </c>
      <c r="M578" s="482">
        <v>0</v>
      </c>
      <c r="N578" s="482">
        <v>2100</v>
      </c>
      <c r="O578" s="440">
        <v>140</v>
      </c>
      <c r="P578" s="440">
        <v>0</v>
      </c>
      <c r="Q578" s="440">
        <v>2240</v>
      </c>
      <c r="R578" s="440">
        <v>0</v>
      </c>
      <c r="S578" s="440">
        <v>2100</v>
      </c>
      <c r="T578" s="440">
        <v>140</v>
      </c>
      <c r="U578" s="440">
        <v>2843</v>
      </c>
      <c r="V578" s="440">
        <v>1554</v>
      </c>
      <c r="W578" s="440">
        <v>1289</v>
      </c>
      <c r="X578" s="440">
        <v>0</v>
      </c>
      <c r="Y578" s="482">
        <v>0</v>
      </c>
      <c r="Z578" s="482">
        <v>75</v>
      </c>
      <c r="AA578" s="440">
        <v>5</v>
      </c>
      <c r="AB578" s="440">
        <v>0</v>
      </c>
      <c r="AC578" s="440">
        <v>75</v>
      </c>
      <c r="AD578" s="440">
        <v>0</v>
      </c>
      <c r="AE578" s="440">
        <v>75</v>
      </c>
      <c r="AF578" s="440">
        <v>0</v>
      </c>
      <c r="AG578" s="440">
        <v>76560</v>
      </c>
      <c r="AH578" s="440">
        <v>76560</v>
      </c>
      <c r="AI578" s="440">
        <v>0</v>
      </c>
      <c r="AJ578" s="482">
        <v>26560</v>
      </c>
      <c r="AK578" s="482">
        <v>0</v>
      </c>
      <c r="AL578" s="482">
        <v>0</v>
      </c>
      <c r="AM578" s="482">
        <v>20170</v>
      </c>
      <c r="AN578" s="440">
        <v>26560</v>
      </c>
      <c r="AO578" s="440">
        <v>20170</v>
      </c>
      <c r="AP578" s="440">
        <v>5524</v>
      </c>
      <c r="AQ578" s="440">
        <v>5524</v>
      </c>
      <c r="AR578" s="440">
        <v>0</v>
      </c>
      <c r="AS578" s="482">
        <v>346</v>
      </c>
      <c r="AT578" s="482">
        <v>0</v>
      </c>
      <c r="AU578" s="482">
        <v>0</v>
      </c>
      <c r="AV578" s="482">
        <v>883</v>
      </c>
      <c r="AW578" s="440">
        <v>346</v>
      </c>
      <c r="AX578" s="440">
        <v>0</v>
      </c>
      <c r="AY578" s="440">
        <v>0</v>
      </c>
      <c r="AZ578" s="503">
        <v>0</v>
      </c>
      <c r="BA578" s="503">
        <v>0</v>
      </c>
      <c r="BB578" s="441">
        <v>0</v>
      </c>
      <c r="BC578" s="200">
        <v>0</v>
      </c>
      <c r="BD578" s="539">
        <v>46387</v>
      </c>
      <c r="BE578" s="650">
        <v>44290</v>
      </c>
      <c r="BF578" s="650">
        <v>4379</v>
      </c>
      <c r="BG578" s="539">
        <v>1029</v>
      </c>
    </row>
    <row r="579" spans="1:59" ht="13.5" thickTop="1" x14ac:dyDescent="0.2">
      <c r="A579" s="609" t="s">
        <v>1632</v>
      </c>
      <c r="B579" t="s">
        <v>1521</v>
      </c>
      <c r="C579" t="s">
        <v>1633</v>
      </c>
      <c r="D579" s="442">
        <v>11369</v>
      </c>
      <c r="E579" s="443">
        <v>0</v>
      </c>
      <c r="F579" s="443">
        <v>0</v>
      </c>
      <c r="G579" s="443">
        <v>0</v>
      </c>
      <c r="H579" s="443">
        <v>0</v>
      </c>
      <c r="I579" s="443">
        <v>19320</v>
      </c>
      <c r="J579" s="443">
        <v>19320</v>
      </c>
      <c r="K579" s="443">
        <v>0</v>
      </c>
      <c r="L579" s="443">
        <v>0</v>
      </c>
      <c r="M579" s="483">
        <v>0</v>
      </c>
      <c r="N579" s="483">
        <v>0</v>
      </c>
      <c r="O579" s="443">
        <v>0</v>
      </c>
      <c r="P579" s="443">
        <v>0</v>
      </c>
      <c r="Q579" s="443">
        <v>0</v>
      </c>
      <c r="R579" s="443">
        <v>0</v>
      </c>
      <c r="S579" s="443">
        <v>0</v>
      </c>
      <c r="T579" s="443">
        <v>0</v>
      </c>
      <c r="U579" s="443">
        <v>690</v>
      </c>
      <c r="V579" s="443">
        <v>510</v>
      </c>
      <c r="W579" s="443">
        <v>180</v>
      </c>
      <c r="X579" s="443">
        <v>0</v>
      </c>
      <c r="Y579" s="483">
        <v>0</v>
      </c>
      <c r="Z579" s="483">
        <v>0</v>
      </c>
      <c r="AA579" s="443">
        <v>0</v>
      </c>
      <c r="AB579" s="443">
        <v>0</v>
      </c>
      <c r="AC579" s="443">
        <v>0</v>
      </c>
      <c r="AD579" s="443">
        <v>0</v>
      </c>
      <c r="AE579" s="443">
        <v>0</v>
      </c>
      <c r="AF579" s="443">
        <v>0</v>
      </c>
      <c r="AG579" s="443">
        <v>20000</v>
      </c>
      <c r="AH579" s="443">
        <v>20000</v>
      </c>
      <c r="AI579" s="443">
        <v>0</v>
      </c>
      <c r="AJ579" s="483">
        <v>5500</v>
      </c>
      <c r="AK579" s="483">
        <v>0</v>
      </c>
      <c r="AL579" s="483">
        <v>0</v>
      </c>
      <c r="AM579" s="483">
        <v>8010</v>
      </c>
      <c r="AN579" s="443">
        <v>5500</v>
      </c>
      <c r="AO579" s="443">
        <v>8010</v>
      </c>
      <c r="AP579" s="443">
        <v>1359</v>
      </c>
      <c r="AQ579" s="443">
        <v>1359</v>
      </c>
      <c r="AR579" s="443">
        <v>0</v>
      </c>
      <c r="AS579" s="483">
        <v>149</v>
      </c>
      <c r="AT579" s="483">
        <v>0</v>
      </c>
      <c r="AU579" s="483">
        <v>0</v>
      </c>
      <c r="AV579" s="483">
        <v>414</v>
      </c>
      <c r="AW579" s="443">
        <v>149</v>
      </c>
      <c r="AX579" s="443">
        <v>414</v>
      </c>
      <c r="AY579" s="443">
        <v>0</v>
      </c>
      <c r="AZ579" s="504">
        <v>0</v>
      </c>
      <c r="BA579" s="504">
        <v>0</v>
      </c>
      <c r="BB579" s="444">
        <v>0</v>
      </c>
      <c r="BC579" s="517">
        <v>0</v>
      </c>
      <c r="BD579" s="540">
        <v>16910</v>
      </c>
      <c r="BE579" s="651">
        <v>10155</v>
      </c>
      <c r="BF579" s="651">
        <v>1011</v>
      </c>
      <c r="BG579" s="540">
        <v>789</v>
      </c>
    </row>
    <row r="580" spans="1:59" ht="13.5" thickTop="1" x14ac:dyDescent="0.2">
      <c r="A580" s="609" t="s">
        <v>1634</v>
      </c>
      <c r="B580" t="s">
        <v>1521</v>
      </c>
      <c r="C580" t="s">
        <v>1060</v>
      </c>
      <c r="D580" s="439">
        <v>11381</v>
      </c>
      <c r="E580" s="440">
        <v>0</v>
      </c>
      <c r="F580" s="440">
        <v>0</v>
      </c>
      <c r="G580" s="440">
        <v>0</v>
      </c>
      <c r="H580" s="440">
        <v>0</v>
      </c>
      <c r="I580" s="440">
        <v>70910</v>
      </c>
      <c r="J580" s="440">
        <v>70910</v>
      </c>
      <c r="K580" s="440">
        <v>0</v>
      </c>
      <c r="L580" s="440">
        <v>6160</v>
      </c>
      <c r="M580" s="482">
        <v>0</v>
      </c>
      <c r="N580" s="482">
        <v>490</v>
      </c>
      <c r="O580" s="440">
        <v>0</v>
      </c>
      <c r="P580" s="440">
        <v>0</v>
      </c>
      <c r="Q580" s="440">
        <v>6650</v>
      </c>
      <c r="R580" s="440">
        <v>6160</v>
      </c>
      <c r="S580" s="440">
        <v>490</v>
      </c>
      <c r="T580" s="440">
        <v>0</v>
      </c>
      <c r="U580" s="440">
        <v>2533</v>
      </c>
      <c r="V580" s="440">
        <v>1179</v>
      </c>
      <c r="W580" s="440">
        <v>1354</v>
      </c>
      <c r="X580" s="440">
        <v>220</v>
      </c>
      <c r="Y580" s="482">
        <v>0</v>
      </c>
      <c r="Z580" s="482">
        <v>17</v>
      </c>
      <c r="AA580" s="440">
        <v>0</v>
      </c>
      <c r="AB580" s="440">
        <v>0</v>
      </c>
      <c r="AC580" s="440">
        <v>0</v>
      </c>
      <c r="AD580" s="440">
        <v>0</v>
      </c>
      <c r="AE580" s="440">
        <v>0</v>
      </c>
      <c r="AF580" s="440">
        <v>0</v>
      </c>
      <c r="AG580" s="440">
        <v>75130</v>
      </c>
      <c r="AH580" s="440">
        <v>35650</v>
      </c>
      <c r="AI580" s="440">
        <v>39480</v>
      </c>
      <c r="AJ580" s="482">
        <v>60430</v>
      </c>
      <c r="AK580" s="482">
        <v>0</v>
      </c>
      <c r="AL580" s="482">
        <v>0</v>
      </c>
      <c r="AM580" s="482">
        <v>19500</v>
      </c>
      <c r="AN580" s="440">
        <v>60430</v>
      </c>
      <c r="AO580" s="440">
        <v>19500</v>
      </c>
      <c r="AP580" s="440">
        <v>5484</v>
      </c>
      <c r="AQ580" s="440">
        <v>1166</v>
      </c>
      <c r="AR580" s="440">
        <v>4318</v>
      </c>
      <c r="AS580" s="482">
        <v>4395</v>
      </c>
      <c r="AT580" s="482">
        <v>0</v>
      </c>
      <c r="AU580" s="482">
        <v>0</v>
      </c>
      <c r="AV580" s="482">
        <v>277</v>
      </c>
      <c r="AW580" s="440">
        <v>3313</v>
      </c>
      <c r="AX580" s="440">
        <v>0</v>
      </c>
      <c r="AY580" s="440">
        <v>0</v>
      </c>
      <c r="AZ580" s="503">
        <v>0</v>
      </c>
      <c r="BA580" s="503">
        <v>0</v>
      </c>
      <c r="BB580" s="441">
        <v>0</v>
      </c>
      <c r="BC580" s="200">
        <v>0</v>
      </c>
      <c r="BD580" s="539">
        <v>31896</v>
      </c>
      <c r="BE580" s="650">
        <v>42855</v>
      </c>
      <c r="BF580" s="650">
        <v>4290</v>
      </c>
      <c r="BG580" s="539">
        <v>1029</v>
      </c>
    </row>
    <row r="581" spans="1:59" ht="13.5" thickTop="1" x14ac:dyDescent="0.2">
      <c r="A581" s="609" t="s">
        <v>1635</v>
      </c>
      <c r="B581" t="s">
        <v>1521</v>
      </c>
      <c r="C581" t="s">
        <v>1636</v>
      </c>
      <c r="D581" s="442">
        <v>11383</v>
      </c>
      <c r="E581" s="443">
        <v>0</v>
      </c>
      <c r="F581" s="443">
        <v>0</v>
      </c>
      <c r="G581" s="443">
        <v>0</v>
      </c>
      <c r="H581" s="443">
        <v>0</v>
      </c>
      <c r="I581" s="443">
        <v>91000</v>
      </c>
      <c r="J581" s="443">
        <v>91000</v>
      </c>
      <c r="K581" s="443">
        <v>0</v>
      </c>
      <c r="L581" s="443">
        <v>490</v>
      </c>
      <c r="M581" s="483">
        <v>0</v>
      </c>
      <c r="N581" s="483">
        <v>0</v>
      </c>
      <c r="O581" s="443">
        <v>0</v>
      </c>
      <c r="P581" s="443">
        <v>0</v>
      </c>
      <c r="Q581" s="443">
        <v>490</v>
      </c>
      <c r="R581" s="443">
        <v>490</v>
      </c>
      <c r="S581" s="443">
        <v>0</v>
      </c>
      <c r="T581" s="443">
        <v>0</v>
      </c>
      <c r="U581" s="443">
        <v>3250</v>
      </c>
      <c r="V581" s="443">
        <v>3250</v>
      </c>
      <c r="W581" s="443">
        <v>0</v>
      </c>
      <c r="X581" s="443">
        <v>18</v>
      </c>
      <c r="Y581" s="483">
        <v>0</v>
      </c>
      <c r="Z581" s="483">
        <v>0</v>
      </c>
      <c r="AA581" s="443">
        <v>0</v>
      </c>
      <c r="AB581" s="443">
        <v>0</v>
      </c>
      <c r="AC581" s="443">
        <v>1</v>
      </c>
      <c r="AD581" s="443">
        <v>1</v>
      </c>
      <c r="AE581" s="443">
        <v>0</v>
      </c>
      <c r="AF581" s="443">
        <v>0</v>
      </c>
      <c r="AG581" s="443">
        <v>90870</v>
      </c>
      <c r="AH581" s="443">
        <v>44500</v>
      </c>
      <c r="AI581" s="443">
        <v>46370</v>
      </c>
      <c r="AJ581" s="483">
        <v>78320</v>
      </c>
      <c r="AK581" s="483">
        <v>0</v>
      </c>
      <c r="AL581" s="483">
        <v>0</v>
      </c>
      <c r="AM581" s="483">
        <v>22140</v>
      </c>
      <c r="AN581" s="443">
        <v>78320</v>
      </c>
      <c r="AO581" s="443">
        <v>22140</v>
      </c>
      <c r="AP581" s="443">
        <v>6674</v>
      </c>
      <c r="AQ581" s="443">
        <v>3291</v>
      </c>
      <c r="AR581" s="443">
        <v>3383</v>
      </c>
      <c r="AS581" s="483">
        <v>3724</v>
      </c>
      <c r="AT581" s="483">
        <v>0</v>
      </c>
      <c r="AU581" s="483">
        <v>0</v>
      </c>
      <c r="AV581" s="483">
        <v>947</v>
      </c>
      <c r="AW581" s="443">
        <v>3724</v>
      </c>
      <c r="AX581" s="443">
        <v>947</v>
      </c>
      <c r="AY581" s="443">
        <v>0</v>
      </c>
      <c r="AZ581" s="504">
        <v>0</v>
      </c>
      <c r="BA581" s="504">
        <v>0</v>
      </c>
      <c r="BB581" s="444">
        <v>0</v>
      </c>
      <c r="BC581" s="517">
        <v>0</v>
      </c>
      <c r="BD581" s="540">
        <v>43534</v>
      </c>
      <c r="BE581" s="651">
        <v>51245</v>
      </c>
      <c r="BF581" s="651">
        <v>5153</v>
      </c>
      <c r="BG581" s="540">
        <v>1269</v>
      </c>
    </row>
    <row r="582" spans="1:59" ht="13.5" thickTop="1" x14ac:dyDescent="0.2">
      <c r="A582" s="609" t="s">
        <v>1637</v>
      </c>
      <c r="B582" t="s">
        <v>1521</v>
      </c>
      <c r="C582" t="s">
        <v>1638</v>
      </c>
      <c r="D582" s="439">
        <v>11385</v>
      </c>
      <c r="E582" s="440">
        <v>0</v>
      </c>
      <c r="F582" s="440">
        <v>0</v>
      </c>
      <c r="G582" s="440">
        <v>0</v>
      </c>
      <c r="H582" s="440">
        <v>0</v>
      </c>
      <c r="I582" s="440">
        <v>184730</v>
      </c>
      <c r="J582" s="440">
        <v>184730</v>
      </c>
      <c r="K582" s="440">
        <v>0</v>
      </c>
      <c r="L582" s="440">
        <v>9100</v>
      </c>
      <c r="M582" s="482">
        <v>0</v>
      </c>
      <c r="N582" s="482">
        <v>9660</v>
      </c>
      <c r="O582" s="440">
        <v>0</v>
      </c>
      <c r="P582" s="440">
        <v>0</v>
      </c>
      <c r="Q582" s="440">
        <v>18760</v>
      </c>
      <c r="R582" s="440">
        <v>9100</v>
      </c>
      <c r="S582" s="440">
        <v>9660</v>
      </c>
      <c r="T582" s="440">
        <v>0</v>
      </c>
      <c r="U582" s="440">
        <v>6598</v>
      </c>
      <c r="V582" s="440">
        <v>2195</v>
      </c>
      <c r="W582" s="440">
        <v>4403</v>
      </c>
      <c r="X582" s="440">
        <v>325</v>
      </c>
      <c r="Y582" s="482">
        <v>0</v>
      </c>
      <c r="Z582" s="482">
        <v>345</v>
      </c>
      <c r="AA582" s="440">
        <v>0</v>
      </c>
      <c r="AB582" s="440">
        <v>0</v>
      </c>
      <c r="AC582" s="440">
        <v>0</v>
      </c>
      <c r="AD582" s="440">
        <v>0</v>
      </c>
      <c r="AE582" s="440">
        <v>0</v>
      </c>
      <c r="AF582" s="440">
        <v>0</v>
      </c>
      <c r="AG582" s="440">
        <v>211550</v>
      </c>
      <c r="AH582" s="440">
        <v>110900</v>
      </c>
      <c r="AI582" s="440">
        <v>100650</v>
      </c>
      <c r="AJ582" s="482">
        <v>170690</v>
      </c>
      <c r="AK582" s="482">
        <v>0</v>
      </c>
      <c r="AL582" s="482">
        <v>0</v>
      </c>
      <c r="AM582" s="482">
        <v>59290</v>
      </c>
      <c r="AN582" s="440">
        <v>170690</v>
      </c>
      <c r="AO582" s="440">
        <v>59290</v>
      </c>
      <c r="AP582" s="440">
        <v>15881</v>
      </c>
      <c r="AQ582" s="440">
        <v>1489</v>
      </c>
      <c r="AR582" s="440">
        <v>14392</v>
      </c>
      <c r="AS582" s="482">
        <v>15070</v>
      </c>
      <c r="AT582" s="482">
        <v>0</v>
      </c>
      <c r="AU582" s="482">
        <v>0</v>
      </c>
      <c r="AV582" s="482">
        <v>1617</v>
      </c>
      <c r="AW582" s="440">
        <v>13888</v>
      </c>
      <c r="AX582" s="440">
        <v>0</v>
      </c>
      <c r="AY582" s="440">
        <v>0</v>
      </c>
      <c r="AZ582" s="503">
        <v>0</v>
      </c>
      <c r="BA582" s="503">
        <v>0</v>
      </c>
      <c r="BB582" s="441">
        <v>0</v>
      </c>
      <c r="BC582" s="200">
        <v>0</v>
      </c>
      <c r="BD582" s="539">
        <v>64539</v>
      </c>
      <c r="BE582" s="650">
        <v>118345</v>
      </c>
      <c r="BF582" s="650">
        <v>12014</v>
      </c>
      <c r="BG582" s="539">
        <v>1509</v>
      </c>
    </row>
    <row r="583" spans="1:59" ht="13.5" thickTop="1" x14ac:dyDescent="0.2">
      <c r="A583" s="609" t="s">
        <v>1639</v>
      </c>
      <c r="B583" t="s">
        <v>1521</v>
      </c>
      <c r="C583" t="s">
        <v>1640</v>
      </c>
      <c r="D583" s="442">
        <v>11408</v>
      </c>
      <c r="E583" s="443">
        <v>0</v>
      </c>
      <c r="F583" s="443">
        <v>0</v>
      </c>
      <c r="G583" s="443">
        <v>0</v>
      </c>
      <c r="H583" s="443">
        <v>0</v>
      </c>
      <c r="I583" s="443">
        <v>231700</v>
      </c>
      <c r="J583" s="443">
        <v>231700</v>
      </c>
      <c r="K583" s="443">
        <v>0</v>
      </c>
      <c r="L583" s="443">
        <v>1680</v>
      </c>
      <c r="M583" s="483">
        <v>0</v>
      </c>
      <c r="N583" s="483">
        <v>6580</v>
      </c>
      <c r="O583" s="443">
        <v>0</v>
      </c>
      <c r="P583" s="443">
        <v>0</v>
      </c>
      <c r="Q583" s="443">
        <v>8260</v>
      </c>
      <c r="R583" s="443">
        <v>1680</v>
      </c>
      <c r="S583" s="443">
        <v>6580</v>
      </c>
      <c r="T583" s="443">
        <v>0</v>
      </c>
      <c r="U583" s="443">
        <v>8275</v>
      </c>
      <c r="V583" s="443">
        <v>2257</v>
      </c>
      <c r="W583" s="443">
        <v>6018</v>
      </c>
      <c r="X583" s="443">
        <v>60</v>
      </c>
      <c r="Y583" s="483">
        <v>0</v>
      </c>
      <c r="Z583" s="483">
        <v>235</v>
      </c>
      <c r="AA583" s="443">
        <v>0</v>
      </c>
      <c r="AB583" s="443">
        <v>0</v>
      </c>
      <c r="AC583" s="443">
        <v>17</v>
      </c>
      <c r="AD583" s="443">
        <v>0</v>
      </c>
      <c r="AE583" s="443">
        <v>17</v>
      </c>
      <c r="AF583" s="443">
        <v>0</v>
      </c>
      <c r="AG583" s="443">
        <v>228500</v>
      </c>
      <c r="AH583" s="443">
        <v>0</v>
      </c>
      <c r="AI583" s="443">
        <v>228500</v>
      </c>
      <c r="AJ583" s="483">
        <v>309590</v>
      </c>
      <c r="AK583" s="483">
        <v>0</v>
      </c>
      <c r="AL583" s="483">
        <v>0</v>
      </c>
      <c r="AM583" s="483">
        <v>46370</v>
      </c>
      <c r="AN583" s="443">
        <v>282500</v>
      </c>
      <c r="AO583" s="443">
        <v>73460</v>
      </c>
      <c r="AP583" s="443">
        <v>16741</v>
      </c>
      <c r="AQ583" s="443">
        <v>0</v>
      </c>
      <c r="AR583" s="443">
        <v>16741</v>
      </c>
      <c r="AS583" s="483">
        <v>17634</v>
      </c>
      <c r="AT583" s="483">
        <v>0</v>
      </c>
      <c r="AU583" s="483">
        <v>0</v>
      </c>
      <c r="AV583" s="483">
        <v>820</v>
      </c>
      <c r="AW583" s="443">
        <v>10262</v>
      </c>
      <c r="AX583" s="443">
        <v>2274</v>
      </c>
      <c r="AY583" s="443">
        <v>0</v>
      </c>
      <c r="AZ583" s="504">
        <v>0</v>
      </c>
      <c r="BA583" s="504">
        <v>0</v>
      </c>
      <c r="BB583" s="444">
        <v>0</v>
      </c>
      <c r="BC583" s="517">
        <v>0</v>
      </c>
      <c r="BD583" s="540">
        <v>68529</v>
      </c>
      <c r="BE583" s="651">
        <v>132215</v>
      </c>
      <c r="BF583" s="651">
        <v>13245</v>
      </c>
      <c r="BG583" s="540">
        <v>1749</v>
      </c>
    </row>
    <row r="584" spans="1:59" ht="13.5" thickTop="1" x14ac:dyDescent="0.2">
      <c r="A584" s="609" t="s">
        <v>1641</v>
      </c>
      <c r="B584" t="s">
        <v>1521</v>
      </c>
      <c r="C584" t="s">
        <v>1642</v>
      </c>
      <c r="D584" s="439">
        <v>11442</v>
      </c>
      <c r="E584" s="440">
        <v>0</v>
      </c>
      <c r="F584" s="440">
        <v>0</v>
      </c>
      <c r="G584" s="440">
        <v>0</v>
      </c>
      <c r="H584" s="440">
        <v>0</v>
      </c>
      <c r="I584" s="440">
        <v>189840</v>
      </c>
      <c r="J584" s="440">
        <v>189840</v>
      </c>
      <c r="K584" s="440">
        <v>0</v>
      </c>
      <c r="L584" s="440">
        <v>8470</v>
      </c>
      <c r="M584" s="482">
        <v>0</v>
      </c>
      <c r="N584" s="482">
        <v>4760</v>
      </c>
      <c r="O584" s="440">
        <v>0</v>
      </c>
      <c r="P584" s="440">
        <v>0</v>
      </c>
      <c r="Q584" s="440">
        <v>13230</v>
      </c>
      <c r="R584" s="440">
        <v>8470</v>
      </c>
      <c r="S584" s="440">
        <v>4760</v>
      </c>
      <c r="T584" s="440">
        <v>0</v>
      </c>
      <c r="U584" s="440">
        <v>6780</v>
      </c>
      <c r="V584" s="440">
        <v>2830</v>
      </c>
      <c r="W584" s="440">
        <v>3950</v>
      </c>
      <c r="X584" s="440">
        <v>303</v>
      </c>
      <c r="Y584" s="482">
        <v>0</v>
      </c>
      <c r="Z584" s="482">
        <v>170</v>
      </c>
      <c r="AA584" s="440">
        <v>0</v>
      </c>
      <c r="AB584" s="440">
        <v>0</v>
      </c>
      <c r="AC584" s="440">
        <v>0</v>
      </c>
      <c r="AD584" s="440">
        <v>0</v>
      </c>
      <c r="AE584" s="440">
        <v>0</v>
      </c>
      <c r="AF584" s="440">
        <v>0</v>
      </c>
      <c r="AG584" s="440">
        <v>224160</v>
      </c>
      <c r="AH584" s="440">
        <v>172000</v>
      </c>
      <c r="AI584" s="440">
        <v>52160</v>
      </c>
      <c r="AJ584" s="482">
        <v>105580</v>
      </c>
      <c r="AK584" s="482">
        <v>0</v>
      </c>
      <c r="AL584" s="482">
        <v>0</v>
      </c>
      <c r="AM584" s="482">
        <v>64540</v>
      </c>
      <c r="AN584" s="440">
        <v>105580</v>
      </c>
      <c r="AO584" s="440">
        <v>64540</v>
      </c>
      <c r="AP584" s="440">
        <v>17306</v>
      </c>
      <c r="AQ584" s="440">
        <v>11206</v>
      </c>
      <c r="AR584" s="440">
        <v>6100</v>
      </c>
      <c r="AS584" s="482">
        <v>5071</v>
      </c>
      <c r="AT584" s="482">
        <v>0</v>
      </c>
      <c r="AU584" s="482">
        <v>0</v>
      </c>
      <c r="AV584" s="482">
        <v>2225</v>
      </c>
      <c r="AW584" s="440">
        <v>5071</v>
      </c>
      <c r="AX584" s="440">
        <v>2225</v>
      </c>
      <c r="AY584" s="440">
        <v>0</v>
      </c>
      <c r="AZ584" s="503">
        <v>0</v>
      </c>
      <c r="BA584" s="503">
        <v>0</v>
      </c>
      <c r="BB584" s="441">
        <v>0</v>
      </c>
      <c r="BC584" s="200">
        <v>0</v>
      </c>
      <c r="BD584" s="539">
        <v>80819</v>
      </c>
      <c r="BE584" s="650">
        <v>120445</v>
      </c>
      <c r="BF584" s="650">
        <v>12418</v>
      </c>
      <c r="BG584" s="539">
        <v>1749</v>
      </c>
    </row>
    <row r="585" spans="1:59" ht="13.5" thickTop="1" x14ac:dyDescent="0.2">
      <c r="A585" s="609" t="s">
        <v>1643</v>
      </c>
      <c r="B585" t="s">
        <v>1521</v>
      </c>
      <c r="C585" t="s">
        <v>1644</v>
      </c>
      <c r="D585" s="442">
        <v>11464</v>
      </c>
      <c r="E585" s="443">
        <v>0</v>
      </c>
      <c r="F585" s="443">
        <v>0</v>
      </c>
      <c r="G585" s="443">
        <v>0</v>
      </c>
      <c r="H585" s="443">
        <v>0</v>
      </c>
      <c r="I585" s="443">
        <v>277690</v>
      </c>
      <c r="J585" s="443">
        <v>277690</v>
      </c>
      <c r="K585" s="443">
        <v>0</v>
      </c>
      <c r="L585" s="443">
        <v>0</v>
      </c>
      <c r="M585" s="483">
        <v>0</v>
      </c>
      <c r="N585" s="483">
        <v>12880</v>
      </c>
      <c r="O585" s="443">
        <v>6720</v>
      </c>
      <c r="P585" s="443">
        <v>0</v>
      </c>
      <c r="Q585" s="443">
        <v>19600</v>
      </c>
      <c r="R585" s="443">
        <v>0</v>
      </c>
      <c r="S585" s="443">
        <v>12880</v>
      </c>
      <c r="T585" s="443">
        <v>6720</v>
      </c>
      <c r="U585" s="443">
        <v>9918</v>
      </c>
      <c r="V585" s="443">
        <v>7934</v>
      </c>
      <c r="W585" s="443">
        <v>1984</v>
      </c>
      <c r="X585" s="443">
        <v>0</v>
      </c>
      <c r="Y585" s="483">
        <v>0</v>
      </c>
      <c r="Z585" s="483">
        <v>460</v>
      </c>
      <c r="AA585" s="443">
        <v>240</v>
      </c>
      <c r="AB585" s="443">
        <v>0</v>
      </c>
      <c r="AC585" s="443">
        <v>2684</v>
      </c>
      <c r="AD585" s="443">
        <v>0</v>
      </c>
      <c r="AE585" s="443">
        <v>2444</v>
      </c>
      <c r="AF585" s="443">
        <v>240</v>
      </c>
      <c r="AG585" s="443">
        <v>293700</v>
      </c>
      <c r="AH585" s="443">
        <v>141950</v>
      </c>
      <c r="AI585" s="443">
        <v>151750</v>
      </c>
      <c r="AJ585" s="483">
        <v>258810</v>
      </c>
      <c r="AK585" s="483">
        <v>0</v>
      </c>
      <c r="AL585" s="483">
        <v>0</v>
      </c>
      <c r="AM585" s="483">
        <v>0</v>
      </c>
      <c r="AN585" s="443">
        <v>249760</v>
      </c>
      <c r="AO585" s="443">
        <v>0</v>
      </c>
      <c r="AP585" s="443">
        <v>22412</v>
      </c>
      <c r="AQ585" s="443">
        <v>4401</v>
      </c>
      <c r="AR585" s="443">
        <v>18011</v>
      </c>
      <c r="AS585" s="483">
        <v>18708</v>
      </c>
      <c r="AT585" s="483">
        <v>0</v>
      </c>
      <c r="AU585" s="483">
        <v>0</v>
      </c>
      <c r="AV585" s="483">
        <v>0</v>
      </c>
      <c r="AW585" s="443">
        <v>18708</v>
      </c>
      <c r="AX585" s="443">
        <v>0</v>
      </c>
      <c r="AY585" s="443">
        <v>0</v>
      </c>
      <c r="AZ585" s="504">
        <v>0</v>
      </c>
      <c r="BA585" s="504">
        <v>0</v>
      </c>
      <c r="BB585" s="444">
        <v>0</v>
      </c>
      <c r="BC585" s="517">
        <v>0</v>
      </c>
      <c r="BD585" s="540">
        <v>92987</v>
      </c>
      <c r="BE585" s="651">
        <v>170235</v>
      </c>
      <c r="BF585" s="651">
        <v>17209</v>
      </c>
      <c r="BG585" s="540">
        <v>1989</v>
      </c>
    </row>
    <row r="586" spans="1:59" ht="13.5" thickTop="1" x14ac:dyDescent="0.2">
      <c r="A586" s="609" t="s">
        <v>1645</v>
      </c>
      <c r="B586" t="s">
        <v>1521</v>
      </c>
      <c r="C586" t="s">
        <v>1646</v>
      </c>
      <c r="D586" s="439">
        <v>11465</v>
      </c>
      <c r="E586" s="440">
        <v>0</v>
      </c>
      <c r="F586" s="440">
        <v>0</v>
      </c>
      <c r="G586" s="440">
        <v>0</v>
      </c>
      <c r="H586" s="440">
        <v>0</v>
      </c>
      <c r="I586" s="440">
        <v>150010</v>
      </c>
      <c r="J586" s="440">
        <v>150010</v>
      </c>
      <c r="K586" s="440">
        <v>0</v>
      </c>
      <c r="L586" s="440">
        <v>17640</v>
      </c>
      <c r="M586" s="482">
        <v>0</v>
      </c>
      <c r="N586" s="482">
        <v>0</v>
      </c>
      <c r="O586" s="440">
        <v>0</v>
      </c>
      <c r="P586" s="440">
        <v>0</v>
      </c>
      <c r="Q586" s="440">
        <v>17640</v>
      </c>
      <c r="R586" s="440">
        <v>17640</v>
      </c>
      <c r="S586" s="440">
        <v>0</v>
      </c>
      <c r="T586" s="440">
        <v>0</v>
      </c>
      <c r="U586" s="440">
        <v>5358</v>
      </c>
      <c r="V586" s="440">
        <v>3769</v>
      </c>
      <c r="W586" s="440">
        <v>1589</v>
      </c>
      <c r="X586" s="440">
        <v>630</v>
      </c>
      <c r="Y586" s="482">
        <v>0</v>
      </c>
      <c r="Z586" s="482">
        <v>0</v>
      </c>
      <c r="AA586" s="440">
        <v>0</v>
      </c>
      <c r="AB586" s="440">
        <v>0</v>
      </c>
      <c r="AC586" s="440">
        <v>0</v>
      </c>
      <c r="AD586" s="440">
        <v>0</v>
      </c>
      <c r="AE586" s="440">
        <v>0</v>
      </c>
      <c r="AF586" s="440">
        <v>0</v>
      </c>
      <c r="AG586" s="440">
        <v>189890</v>
      </c>
      <c r="AH586" s="440">
        <v>100000</v>
      </c>
      <c r="AI586" s="440">
        <v>89890</v>
      </c>
      <c r="AJ586" s="482">
        <v>156870</v>
      </c>
      <c r="AK586" s="482">
        <v>0</v>
      </c>
      <c r="AL586" s="482">
        <v>0</v>
      </c>
      <c r="AM586" s="482">
        <v>46720</v>
      </c>
      <c r="AN586" s="440">
        <v>156870</v>
      </c>
      <c r="AO586" s="440">
        <v>46720</v>
      </c>
      <c r="AP586" s="440">
        <v>14651</v>
      </c>
      <c r="AQ586" s="440">
        <v>2184</v>
      </c>
      <c r="AR586" s="440">
        <v>12467</v>
      </c>
      <c r="AS586" s="482">
        <v>12946</v>
      </c>
      <c r="AT586" s="482">
        <v>0</v>
      </c>
      <c r="AU586" s="482">
        <v>0</v>
      </c>
      <c r="AV586" s="482">
        <v>902</v>
      </c>
      <c r="AW586" s="440">
        <v>12946</v>
      </c>
      <c r="AX586" s="440">
        <v>902</v>
      </c>
      <c r="AY586" s="440">
        <v>0</v>
      </c>
      <c r="AZ586" s="503">
        <v>0</v>
      </c>
      <c r="BA586" s="503">
        <v>0</v>
      </c>
      <c r="BB586" s="441">
        <v>0</v>
      </c>
      <c r="BC586" s="200">
        <v>0</v>
      </c>
      <c r="BD586" s="539">
        <v>65578</v>
      </c>
      <c r="BE586" s="650">
        <v>103135</v>
      </c>
      <c r="BF586" s="650">
        <v>10588</v>
      </c>
      <c r="BG586" s="539">
        <v>1509</v>
      </c>
    </row>
    <row r="587" spans="1:59" ht="13.5" thickTop="1" x14ac:dyDescent="0.2">
      <c r="A587" s="609" t="s">
        <v>1647</v>
      </c>
      <c r="B587" t="s">
        <v>1648</v>
      </c>
      <c r="C587">
        <v>0</v>
      </c>
      <c r="D587" s="442">
        <v>12000</v>
      </c>
      <c r="E587" s="443">
        <v>1000000</v>
      </c>
      <c r="F587" s="443">
        <v>0</v>
      </c>
      <c r="G587" s="443">
        <v>0</v>
      </c>
      <c r="H587" s="443">
        <v>1000000</v>
      </c>
      <c r="I587" s="443">
        <v>0</v>
      </c>
      <c r="J587" s="443">
        <v>0</v>
      </c>
      <c r="K587" s="443">
        <v>0</v>
      </c>
      <c r="L587" s="443">
        <v>0</v>
      </c>
      <c r="M587" s="483">
        <v>0</v>
      </c>
      <c r="N587" s="483">
        <v>0</v>
      </c>
      <c r="O587" s="443">
        <v>0</v>
      </c>
      <c r="P587" s="443">
        <v>0</v>
      </c>
      <c r="Q587" s="443">
        <v>0</v>
      </c>
      <c r="R587" s="443">
        <v>0</v>
      </c>
      <c r="S587" s="443">
        <v>0</v>
      </c>
      <c r="T587" s="443">
        <v>0</v>
      </c>
      <c r="U587" s="443">
        <v>0</v>
      </c>
      <c r="V587" s="443">
        <v>0</v>
      </c>
      <c r="W587" s="443">
        <v>0</v>
      </c>
      <c r="X587" s="443">
        <v>0</v>
      </c>
      <c r="Y587" s="483">
        <v>0</v>
      </c>
      <c r="Z587" s="483">
        <v>0</v>
      </c>
      <c r="AA587" s="443">
        <v>0</v>
      </c>
      <c r="AB587" s="443">
        <v>0</v>
      </c>
      <c r="AC587" s="443">
        <v>0</v>
      </c>
      <c r="AD587" s="443">
        <v>0</v>
      </c>
      <c r="AE587" s="443">
        <v>0</v>
      </c>
      <c r="AF587" s="443">
        <v>0</v>
      </c>
      <c r="AG587" s="443">
        <v>0</v>
      </c>
      <c r="AH587" s="443">
        <v>0</v>
      </c>
      <c r="AI587" s="443">
        <v>0</v>
      </c>
      <c r="AJ587" s="483">
        <v>0</v>
      </c>
      <c r="AK587" s="483">
        <v>0</v>
      </c>
      <c r="AL587" s="483">
        <v>0</v>
      </c>
      <c r="AM587" s="483">
        <v>0</v>
      </c>
      <c r="AN587" s="443">
        <v>0</v>
      </c>
      <c r="AO587" s="443">
        <v>0</v>
      </c>
      <c r="AP587" s="443">
        <v>0</v>
      </c>
      <c r="AQ587" s="443">
        <v>0</v>
      </c>
      <c r="AR587" s="443">
        <v>0</v>
      </c>
      <c r="AS587" s="483">
        <v>0</v>
      </c>
      <c r="AT587" s="483">
        <v>0</v>
      </c>
      <c r="AU587" s="483">
        <v>0</v>
      </c>
      <c r="AV587" s="483">
        <v>0</v>
      </c>
      <c r="AW587" s="443">
        <v>0</v>
      </c>
      <c r="AX587" s="443">
        <v>0</v>
      </c>
      <c r="AY587" s="443">
        <v>0</v>
      </c>
      <c r="AZ587" s="504">
        <v>0</v>
      </c>
      <c r="BA587" s="504">
        <v>0</v>
      </c>
      <c r="BB587" s="444">
        <v>0</v>
      </c>
      <c r="BC587" s="517">
        <v>0</v>
      </c>
      <c r="BD587" s="540">
        <v>11238703</v>
      </c>
      <c r="BE587" s="540">
        <v>0</v>
      </c>
      <c r="BF587" s="540">
        <v>0</v>
      </c>
      <c r="BG587" s="540">
        <v>0</v>
      </c>
    </row>
    <row r="588" spans="1:59" ht="13.5" thickTop="1" x14ac:dyDescent="0.2">
      <c r="A588" s="609" t="s">
        <v>1649</v>
      </c>
      <c r="B588" t="s">
        <v>1648</v>
      </c>
      <c r="C588" t="s">
        <v>1650</v>
      </c>
      <c r="D588" s="439">
        <v>12100</v>
      </c>
      <c r="E588" s="440">
        <v>300000</v>
      </c>
      <c r="F588" s="440">
        <v>0</v>
      </c>
      <c r="G588" s="440">
        <v>300000</v>
      </c>
      <c r="H588" s="440">
        <v>0</v>
      </c>
      <c r="I588" s="440">
        <v>6698160</v>
      </c>
      <c r="J588" s="440">
        <v>6698160</v>
      </c>
      <c r="K588" s="440">
        <v>0</v>
      </c>
      <c r="L588" s="440">
        <v>174650</v>
      </c>
      <c r="M588" s="482">
        <v>0</v>
      </c>
      <c r="N588" s="482">
        <v>182490</v>
      </c>
      <c r="O588" s="440">
        <v>0</v>
      </c>
      <c r="P588" s="440">
        <v>0</v>
      </c>
      <c r="Q588" s="440">
        <v>357140</v>
      </c>
      <c r="R588" s="440">
        <v>174650</v>
      </c>
      <c r="S588" s="440">
        <v>182490</v>
      </c>
      <c r="T588" s="440">
        <v>0</v>
      </c>
      <c r="U588" s="440">
        <v>239220</v>
      </c>
      <c r="V588" s="440">
        <v>239220</v>
      </c>
      <c r="W588" s="440">
        <v>0</v>
      </c>
      <c r="X588" s="440">
        <v>6238</v>
      </c>
      <c r="Y588" s="482">
        <v>0</v>
      </c>
      <c r="Z588" s="482">
        <v>6517</v>
      </c>
      <c r="AA588" s="440">
        <v>0</v>
      </c>
      <c r="AB588" s="440">
        <v>0</v>
      </c>
      <c r="AC588" s="440">
        <v>12755</v>
      </c>
      <c r="AD588" s="440">
        <v>0</v>
      </c>
      <c r="AE588" s="440">
        <v>10539</v>
      </c>
      <c r="AF588" s="440">
        <v>2216</v>
      </c>
      <c r="AG588" s="440">
        <v>5727750</v>
      </c>
      <c r="AH588" s="440">
        <v>3750000</v>
      </c>
      <c r="AI588" s="440">
        <v>1977750</v>
      </c>
      <c r="AJ588" s="482">
        <v>2872480</v>
      </c>
      <c r="AK588" s="482">
        <v>0</v>
      </c>
      <c r="AL588" s="482">
        <v>0</v>
      </c>
      <c r="AM588" s="482">
        <v>1156850</v>
      </c>
      <c r="AN588" s="440">
        <v>2872480</v>
      </c>
      <c r="AO588" s="440">
        <v>1156850</v>
      </c>
      <c r="AP588" s="440">
        <v>497792</v>
      </c>
      <c r="AQ588" s="440">
        <v>98750</v>
      </c>
      <c r="AR588" s="440">
        <v>399042</v>
      </c>
      <c r="AS588" s="482">
        <v>312395</v>
      </c>
      <c r="AT588" s="482">
        <v>0</v>
      </c>
      <c r="AU588" s="482">
        <v>0</v>
      </c>
      <c r="AV588" s="482">
        <v>15850</v>
      </c>
      <c r="AW588" s="440">
        <v>312395</v>
      </c>
      <c r="AX588" s="440">
        <v>15850</v>
      </c>
      <c r="AY588" s="440">
        <v>0</v>
      </c>
      <c r="AZ588" s="503">
        <v>0</v>
      </c>
      <c r="BA588" s="503">
        <v>0</v>
      </c>
      <c r="BB588" s="441">
        <v>0</v>
      </c>
      <c r="BC588" s="200">
        <v>0</v>
      </c>
      <c r="BD588" s="539">
        <v>1344514</v>
      </c>
      <c r="BE588" s="650">
        <v>3991465</v>
      </c>
      <c r="BF588" s="650">
        <v>405196</v>
      </c>
      <c r="BG588" s="539">
        <v>29130</v>
      </c>
    </row>
    <row r="589" spans="1:59" ht="13.5" thickTop="1" x14ac:dyDescent="0.2">
      <c r="A589" s="609" t="s">
        <v>1651</v>
      </c>
      <c r="B589" t="s">
        <v>1648</v>
      </c>
      <c r="C589" t="s">
        <v>1652</v>
      </c>
      <c r="D589" s="442">
        <v>12202</v>
      </c>
      <c r="E589" s="443">
        <v>137564</v>
      </c>
      <c r="F589" s="443">
        <v>0</v>
      </c>
      <c r="G589" s="443">
        <v>137564</v>
      </c>
      <c r="H589" s="443">
        <v>0</v>
      </c>
      <c r="I589" s="443">
        <v>498400</v>
      </c>
      <c r="J589" s="443">
        <v>498400</v>
      </c>
      <c r="K589" s="443">
        <v>0</v>
      </c>
      <c r="L589" s="443">
        <v>22120</v>
      </c>
      <c r="M589" s="483">
        <v>0</v>
      </c>
      <c r="N589" s="483">
        <v>8470</v>
      </c>
      <c r="O589" s="443">
        <v>0</v>
      </c>
      <c r="P589" s="443">
        <v>0</v>
      </c>
      <c r="Q589" s="443">
        <v>30590</v>
      </c>
      <c r="R589" s="443">
        <v>22120</v>
      </c>
      <c r="S589" s="443">
        <v>8470</v>
      </c>
      <c r="T589" s="443">
        <v>0</v>
      </c>
      <c r="U589" s="443">
        <v>17800</v>
      </c>
      <c r="V589" s="443">
        <v>17164</v>
      </c>
      <c r="W589" s="443">
        <v>636</v>
      </c>
      <c r="X589" s="443">
        <v>790</v>
      </c>
      <c r="Y589" s="483">
        <v>0</v>
      </c>
      <c r="Z589" s="483">
        <v>303</v>
      </c>
      <c r="AA589" s="443">
        <v>0</v>
      </c>
      <c r="AB589" s="443">
        <v>0</v>
      </c>
      <c r="AC589" s="443">
        <v>1729</v>
      </c>
      <c r="AD589" s="443">
        <v>0</v>
      </c>
      <c r="AE589" s="443">
        <v>1729</v>
      </c>
      <c r="AF589" s="443">
        <v>0</v>
      </c>
      <c r="AG589" s="443">
        <v>419290</v>
      </c>
      <c r="AH589" s="443">
        <v>205000</v>
      </c>
      <c r="AI589" s="443">
        <v>214290</v>
      </c>
      <c r="AJ589" s="483">
        <v>283050</v>
      </c>
      <c r="AK589" s="483">
        <v>0</v>
      </c>
      <c r="AL589" s="483">
        <v>0</v>
      </c>
      <c r="AM589" s="483">
        <v>148590</v>
      </c>
      <c r="AN589" s="443">
        <v>283050</v>
      </c>
      <c r="AO589" s="443">
        <v>148590</v>
      </c>
      <c r="AP589" s="443">
        <v>29764</v>
      </c>
      <c r="AQ589" s="443">
        <v>11000</v>
      </c>
      <c r="AR589" s="443">
        <v>18764</v>
      </c>
      <c r="AS589" s="483">
        <v>18277</v>
      </c>
      <c r="AT589" s="483">
        <v>0</v>
      </c>
      <c r="AU589" s="483">
        <v>0</v>
      </c>
      <c r="AV589" s="483">
        <v>5881</v>
      </c>
      <c r="AW589" s="443">
        <v>18277</v>
      </c>
      <c r="AX589" s="443">
        <v>5881</v>
      </c>
      <c r="AY589" s="443">
        <v>0</v>
      </c>
      <c r="AZ589" s="504">
        <v>0</v>
      </c>
      <c r="BA589" s="504">
        <v>0</v>
      </c>
      <c r="BB589" s="444">
        <v>0</v>
      </c>
      <c r="BC589" s="517">
        <v>0</v>
      </c>
      <c r="BD589" s="540">
        <v>156170</v>
      </c>
      <c r="BE589" s="651">
        <v>265650</v>
      </c>
      <c r="BF589" s="651">
        <v>25936</v>
      </c>
      <c r="BG589" s="540">
        <v>2709</v>
      </c>
    </row>
    <row r="590" spans="1:59" ht="13.5" thickTop="1" x14ac:dyDescent="0.2">
      <c r="A590" s="609" t="s">
        <v>1653</v>
      </c>
      <c r="B590" t="s">
        <v>1648</v>
      </c>
      <c r="C590" t="s">
        <v>1654</v>
      </c>
      <c r="D590" s="439">
        <v>12203</v>
      </c>
      <c r="E590" s="440">
        <v>218771</v>
      </c>
      <c r="F590" s="440">
        <v>0</v>
      </c>
      <c r="G590" s="440">
        <v>218771</v>
      </c>
      <c r="H590" s="440">
        <v>0</v>
      </c>
      <c r="I590" s="440">
        <v>2180192</v>
      </c>
      <c r="J590" s="440">
        <v>2180192</v>
      </c>
      <c r="K590" s="440">
        <v>0</v>
      </c>
      <c r="L590" s="440">
        <v>0</v>
      </c>
      <c r="M590" s="482">
        <v>0</v>
      </c>
      <c r="N590" s="482">
        <v>672238</v>
      </c>
      <c r="O590" s="440">
        <v>0</v>
      </c>
      <c r="P590" s="440">
        <v>0</v>
      </c>
      <c r="Q590" s="440">
        <v>672238</v>
      </c>
      <c r="R590" s="440">
        <v>0</v>
      </c>
      <c r="S590" s="440">
        <v>672238</v>
      </c>
      <c r="T590" s="440">
        <v>0</v>
      </c>
      <c r="U590" s="440">
        <v>77864</v>
      </c>
      <c r="V590" s="440">
        <v>77864</v>
      </c>
      <c r="W590" s="440">
        <v>0</v>
      </c>
      <c r="X590" s="440">
        <v>0</v>
      </c>
      <c r="Y590" s="482">
        <v>0</v>
      </c>
      <c r="Z590" s="482">
        <v>24009</v>
      </c>
      <c r="AA590" s="440">
        <v>0</v>
      </c>
      <c r="AB590" s="440">
        <v>0</v>
      </c>
      <c r="AC590" s="440">
        <v>24009</v>
      </c>
      <c r="AD590" s="440">
        <v>0</v>
      </c>
      <c r="AE590" s="440">
        <v>24009</v>
      </c>
      <c r="AF590" s="440">
        <v>0</v>
      </c>
      <c r="AG590" s="440">
        <v>2941710</v>
      </c>
      <c r="AH590" s="440">
        <v>750000</v>
      </c>
      <c r="AI590" s="440">
        <v>2191710</v>
      </c>
      <c r="AJ590" s="482">
        <v>2757760</v>
      </c>
      <c r="AK590" s="482">
        <v>0</v>
      </c>
      <c r="AL590" s="482">
        <v>0</v>
      </c>
      <c r="AM590" s="482">
        <v>0</v>
      </c>
      <c r="AN590" s="440">
        <v>2757760</v>
      </c>
      <c r="AO590" s="440">
        <v>0</v>
      </c>
      <c r="AP590" s="440">
        <v>268614</v>
      </c>
      <c r="AQ590" s="440">
        <v>38500</v>
      </c>
      <c r="AR590" s="440">
        <v>230114</v>
      </c>
      <c r="AS590" s="482">
        <v>185817</v>
      </c>
      <c r="AT590" s="482">
        <v>0</v>
      </c>
      <c r="AU590" s="482">
        <v>0</v>
      </c>
      <c r="AV590" s="482">
        <v>0</v>
      </c>
      <c r="AW590" s="440">
        <v>185817</v>
      </c>
      <c r="AX590" s="440">
        <v>0</v>
      </c>
      <c r="AY590" s="440">
        <v>7700</v>
      </c>
      <c r="AZ590" s="503">
        <v>-7700</v>
      </c>
      <c r="BA590" s="503">
        <v>0</v>
      </c>
      <c r="BB590" s="441">
        <v>0</v>
      </c>
      <c r="BC590" s="200">
        <v>0</v>
      </c>
      <c r="BD590" s="539">
        <v>604726</v>
      </c>
      <c r="BE590" s="650">
        <v>1807230</v>
      </c>
      <c r="BF590" s="650">
        <v>190987</v>
      </c>
      <c r="BG590" s="539">
        <v>15509</v>
      </c>
    </row>
    <row r="591" spans="1:59" ht="13.5" thickTop="1" x14ac:dyDescent="0.2">
      <c r="A591" s="609" t="s">
        <v>1655</v>
      </c>
      <c r="B591" t="s">
        <v>1648</v>
      </c>
      <c r="C591" t="s">
        <v>1656</v>
      </c>
      <c r="D591" s="442">
        <v>12204</v>
      </c>
      <c r="E591" s="443">
        <v>0</v>
      </c>
      <c r="F591" s="443">
        <v>0</v>
      </c>
      <c r="G591" s="443">
        <v>0</v>
      </c>
      <c r="H591" s="443">
        <v>0</v>
      </c>
      <c r="I591" s="443">
        <v>3391696</v>
      </c>
      <c r="J591" s="443">
        <v>3391696</v>
      </c>
      <c r="K591" s="443">
        <v>0</v>
      </c>
      <c r="L591" s="443">
        <v>0</v>
      </c>
      <c r="M591" s="483">
        <v>0</v>
      </c>
      <c r="N591" s="483">
        <v>795494</v>
      </c>
      <c r="O591" s="443">
        <v>0</v>
      </c>
      <c r="P591" s="443">
        <v>0</v>
      </c>
      <c r="Q591" s="443">
        <v>795494</v>
      </c>
      <c r="R591" s="443">
        <v>0</v>
      </c>
      <c r="S591" s="443">
        <v>795494</v>
      </c>
      <c r="T591" s="443">
        <v>0</v>
      </c>
      <c r="U591" s="443">
        <v>121132</v>
      </c>
      <c r="V591" s="443">
        <v>121132</v>
      </c>
      <c r="W591" s="443">
        <v>0</v>
      </c>
      <c r="X591" s="443">
        <v>0</v>
      </c>
      <c r="Y591" s="483">
        <v>0</v>
      </c>
      <c r="Z591" s="483">
        <v>28411</v>
      </c>
      <c r="AA591" s="443">
        <v>0</v>
      </c>
      <c r="AB591" s="443">
        <v>0</v>
      </c>
      <c r="AC591" s="443">
        <v>28411</v>
      </c>
      <c r="AD591" s="443">
        <v>0</v>
      </c>
      <c r="AE591" s="443">
        <v>28411</v>
      </c>
      <c r="AF591" s="443">
        <v>0</v>
      </c>
      <c r="AG591" s="443">
        <v>3766500</v>
      </c>
      <c r="AH591" s="443">
        <v>1045000</v>
      </c>
      <c r="AI591" s="443">
        <v>2721500</v>
      </c>
      <c r="AJ591" s="483">
        <v>3320460</v>
      </c>
      <c r="AK591" s="483">
        <v>4660</v>
      </c>
      <c r="AL591" s="483">
        <v>0</v>
      </c>
      <c r="AM591" s="483">
        <v>1167890</v>
      </c>
      <c r="AN591" s="443">
        <v>3325120</v>
      </c>
      <c r="AO591" s="443">
        <v>1167890</v>
      </c>
      <c r="AP591" s="443">
        <v>335018</v>
      </c>
      <c r="AQ591" s="443">
        <v>102349</v>
      </c>
      <c r="AR591" s="443">
        <v>232669</v>
      </c>
      <c r="AS591" s="483">
        <v>163492</v>
      </c>
      <c r="AT591" s="483">
        <v>0</v>
      </c>
      <c r="AU591" s="483">
        <v>0</v>
      </c>
      <c r="AV591" s="483">
        <v>44842</v>
      </c>
      <c r="AW591" s="443">
        <v>163492</v>
      </c>
      <c r="AX591" s="443">
        <v>44842</v>
      </c>
      <c r="AY591" s="443">
        <v>9900</v>
      </c>
      <c r="AZ591" s="504">
        <v>0</v>
      </c>
      <c r="BA591" s="504">
        <v>0</v>
      </c>
      <c r="BB591" s="444">
        <v>9900</v>
      </c>
      <c r="BC591" s="517">
        <v>0</v>
      </c>
      <c r="BD591" s="540">
        <v>940918</v>
      </c>
      <c r="BE591" s="651">
        <v>2486080</v>
      </c>
      <c r="BF591" s="651">
        <v>256889</v>
      </c>
      <c r="BG591" s="540">
        <v>18410</v>
      </c>
    </row>
    <row r="592" spans="1:59" ht="13.5" thickTop="1" x14ac:dyDescent="0.2">
      <c r="A592" s="609" t="s">
        <v>1657</v>
      </c>
      <c r="B592" t="s">
        <v>1648</v>
      </c>
      <c r="C592" t="s">
        <v>1658</v>
      </c>
      <c r="D592" s="439">
        <v>12205</v>
      </c>
      <c r="E592" s="440">
        <v>24355</v>
      </c>
      <c r="F592" s="440">
        <v>0</v>
      </c>
      <c r="G592" s="440">
        <v>24355</v>
      </c>
      <c r="H592" s="440">
        <v>0</v>
      </c>
      <c r="I592" s="440">
        <v>437990</v>
      </c>
      <c r="J592" s="440">
        <v>437990</v>
      </c>
      <c r="K592" s="440">
        <v>0</v>
      </c>
      <c r="L592" s="440">
        <v>3640</v>
      </c>
      <c r="M592" s="482">
        <v>0</v>
      </c>
      <c r="N592" s="482">
        <v>7630</v>
      </c>
      <c r="O592" s="440">
        <v>0</v>
      </c>
      <c r="P592" s="440">
        <v>0</v>
      </c>
      <c r="Q592" s="440">
        <v>11270</v>
      </c>
      <c r="R592" s="440">
        <v>3640</v>
      </c>
      <c r="S592" s="440">
        <v>7630</v>
      </c>
      <c r="T592" s="440">
        <v>0</v>
      </c>
      <c r="U592" s="440">
        <v>15643</v>
      </c>
      <c r="V592" s="440">
        <v>10563</v>
      </c>
      <c r="W592" s="440">
        <v>5080</v>
      </c>
      <c r="X592" s="440">
        <v>130</v>
      </c>
      <c r="Y592" s="482">
        <v>0</v>
      </c>
      <c r="Z592" s="482">
        <v>272</v>
      </c>
      <c r="AA592" s="440">
        <v>0</v>
      </c>
      <c r="AB592" s="440">
        <v>0</v>
      </c>
      <c r="AC592" s="440">
        <v>1821</v>
      </c>
      <c r="AD592" s="440">
        <v>0</v>
      </c>
      <c r="AE592" s="440">
        <v>0</v>
      </c>
      <c r="AF592" s="440">
        <v>1821</v>
      </c>
      <c r="AG592" s="440">
        <v>317530</v>
      </c>
      <c r="AH592" s="440">
        <v>188950</v>
      </c>
      <c r="AI592" s="440">
        <v>128580</v>
      </c>
      <c r="AJ592" s="482">
        <v>251760</v>
      </c>
      <c r="AK592" s="482">
        <v>0</v>
      </c>
      <c r="AL592" s="482">
        <v>0</v>
      </c>
      <c r="AM592" s="482">
        <v>82920</v>
      </c>
      <c r="AN592" s="440">
        <v>251760</v>
      </c>
      <c r="AO592" s="440">
        <v>82920</v>
      </c>
      <c r="AP592" s="440">
        <v>22685</v>
      </c>
      <c r="AQ592" s="440">
        <v>11699</v>
      </c>
      <c r="AR592" s="440">
        <v>10986</v>
      </c>
      <c r="AS592" s="482">
        <v>12884</v>
      </c>
      <c r="AT592" s="482">
        <v>0</v>
      </c>
      <c r="AU592" s="482">
        <v>0</v>
      </c>
      <c r="AV592" s="482">
        <v>2929</v>
      </c>
      <c r="AW592" s="440">
        <v>9757</v>
      </c>
      <c r="AX592" s="440">
        <v>0</v>
      </c>
      <c r="AY592" s="440">
        <v>3300</v>
      </c>
      <c r="AZ592" s="503">
        <v>-3300</v>
      </c>
      <c r="BA592" s="503">
        <v>0</v>
      </c>
      <c r="BB592" s="441">
        <v>0</v>
      </c>
      <c r="BC592" s="200">
        <v>0</v>
      </c>
      <c r="BD592" s="539">
        <v>136012</v>
      </c>
      <c r="BE592" s="650">
        <v>221795</v>
      </c>
      <c r="BF592" s="650">
        <v>21452</v>
      </c>
      <c r="BG592" s="539">
        <v>2949</v>
      </c>
    </row>
    <row r="593" spans="1:59" ht="13.5" thickTop="1" x14ac:dyDescent="0.2">
      <c r="A593" s="609" t="s">
        <v>1659</v>
      </c>
      <c r="B593" t="s">
        <v>1648</v>
      </c>
      <c r="C593" t="s">
        <v>1660</v>
      </c>
      <c r="D593" s="442">
        <v>12206</v>
      </c>
      <c r="E593" s="443">
        <v>0</v>
      </c>
      <c r="F593" s="443">
        <v>0</v>
      </c>
      <c r="G593" s="443">
        <v>0</v>
      </c>
      <c r="H593" s="443">
        <v>0</v>
      </c>
      <c r="I593" s="443">
        <v>752010</v>
      </c>
      <c r="J593" s="443">
        <v>752010</v>
      </c>
      <c r="K593" s="443">
        <v>0</v>
      </c>
      <c r="L593" s="443">
        <v>0</v>
      </c>
      <c r="M593" s="483">
        <v>0</v>
      </c>
      <c r="N593" s="483">
        <v>44660</v>
      </c>
      <c r="O593" s="443">
        <v>0</v>
      </c>
      <c r="P593" s="443">
        <v>0</v>
      </c>
      <c r="Q593" s="443">
        <v>44660</v>
      </c>
      <c r="R593" s="443">
        <v>0</v>
      </c>
      <c r="S593" s="443">
        <v>44660</v>
      </c>
      <c r="T593" s="443">
        <v>0</v>
      </c>
      <c r="U593" s="443">
        <v>26858</v>
      </c>
      <c r="V593" s="443">
        <v>22514</v>
      </c>
      <c r="W593" s="443">
        <v>4344</v>
      </c>
      <c r="X593" s="443">
        <v>0</v>
      </c>
      <c r="Y593" s="483">
        <v>0</v>
      </c>
      <c r="Z593" s="483">
        <v>1595</v>
      </c>
      <c r="AA593" s="443">
        <v>0</v>
      </c>
      <c r="AB593" s="443">
        <v>0</v>
      </c>
      <c r="AC593" s="443">
        <v>5939</v>
      </c>
      <c r="AD593" s="443">
        <v>0</v>
      </c>
      <c r="AE593" s="443">
        <v>0</v>
      </c>
      <c r="AF593" s="443">
        <v>5939</v>
      </c>
      <c r="AG593" s="443">
        <v>895010</v>
      </c>
      <c r="AH593" s="443">
        <v>315350</v>
      </c>
      <c r="AI593" s="443">
        <v>579660</v>
      </c>
      <c r="AJ593" s="483">
        <v>796050</v>
      </c>
      <c r="AK593" s="483">
        <v>0</v>
      </c>
      <c r="AL593" s="483">
        <v>0</v>
      </c>
      <c r="AM593" s="483">
        <v>258700</v>
      </c>
      <c r="AN593" s="443">
        <v>796050</v>
      </c>
      <c r="AO593" s="443">
        <v>258700</v>
      </c>
      <c r="AP593" s="443">
        <v>70811</v>
      </c>
      <c r="AQ593" s="443">
        <v>14012</v>
      </c>
      <c r="AR593" s="443">
        <v>56799</v>
      </c>
      <c r="AS593" s="483">
        <v>49386</v>
      </c>
      <c r="AT593" s="483">
        <v>0</v>
      </c>
      <c r="AU593" s="483">
        <v>0</v>
      </c>
      <c r="AV593" s="483">
        <v>9886</v>
      </c>
      <c r="AW593" s="443">
        <v>49386</v>
      </c>
      <c r="AX593" s="443">
        <v>9886</v>
      </c>
      <c r="AY593" s="443">
        <v>0</v>
      </c>
      <c r="AZ593" s="504">
        <v>0</v>
      </c>
      <c r="BA593" s="504">
        <v>0</v>
      </c>
      <c r="BB593" s="444">
        <v>0</v>
      </c>
      <c r="BC593" s="517">
        <v>0</v>
      </c>
      <c r="BD593" s="540">
        <v>256453</v>
      </c>
      <c r="BE593" s="651">
        <v>490675</v>
      </c>
      <c r="BF593" s="651">
        <v>50735</v>
      </c>
      <c r="BG593" s="540">
        <v>5749</v>
      </c>
    </row>
    <row r="594" spans="1:59" ht="13.5" thickTop="1" x14ac:dyDescent="0.2">
      <c r="A594" s="609" t="s">
        <v>1661</v>
      </c>
      <c r="B594" t="s">
        <v>1648</v>
      </c>
      <c r="C594" t="s">
        <v>1662</v>
      </c>
      <c r="D594" s="439">
        <v>12207</v>
      </c>
      <c r="E594" s="440">
        <v>0</v>
      </c>
      <c r="F594" s="440">
        <v>0</v>
      </c>
      <c r="G594" s="440">
        <v>0</v>
      </c>
      <c r="H594" s="440">
        <v>0</v>
      </c>
      <c r="I594" s="440">
        <v>3503150</v>
      </c>
      <c r="J594" s="440">
        <v>3503150</v>
      </c>
      <c r="K594" s="440">
        <v>0</v>
      </c>
      <c r="L594" s="440">
        <v>74830</v>
      </c>
      <c r="M594" s="482">
        <v>0</v>
      </c>
      <c r="N594" s="482">
        <v>132860</v>
      </c>
      <c r="O594" s="440">
        <v>70</v>
      </c>
      <c r="P594" s="440">
        <v>0</v>
      </c>
      <c r="Q594" s="440">
        <v>207760</v>
      </c>
      <c r="R594" s="440">
        <v>74830</v>
      </c>
      <c r="S594" s="440">
        <v>132860</v>
      </c>
      <c r="T594" s="440">
        <v>70</v>
      </c>
      <c r="U594" s="440">
        <v>125113</v>
      </c>
      <c r="V594" s="440">
        <v>125113</v>
      </c>
      <c r="W594" s="440">
        <v>0</v>
      </c>
      <c r="X594" s="440">
        <v>2672</v>
      </c>
      <c r="Y594" s="482">
        <v>0</v>
      </c>
      <c r="Z594" s="482">
        <v>4745</v>
      </c>
      <c r="AA594" s="440">
        <v>3</v>
      </c>
      <c r="AB594" s="440">
        <v>0</v>
      </c>
      <c r="AC594" s="440">
        <v>7420</v>
      </c>
      <c r="AD594" s="440">
        <v>2672</v>
      </c>
      <c r="AE594" s="440">
        <v>3765</v>
      </c>
      <c r="AF594" s="440">
        <v>983</v>
      </c>
      <c r="AG594" s="440">
        <v>2924870</v>
      </c>
      <c r="AH594" s="440">
        <v>937500</v>
      </c>
      <c r="AI594" s="440">
        <v>1987370</v>
      </c>
      <c r="AJ594" s="482">
        <v>2538100</v>
      </c>
      <c r="AK594" s="482">
        <v>0</v>
      </c>
      <c r="AL594" s="482">
        <v>0</v>
      </c>
      <c r="AM594" s="482">
        <v>928210</v>
      </c>
      <c r="AN594" s="440">
        <v>2538100</v>
      </c>
      <c r="AO594" s="440">
        <v>925090</v>
      </c>
      <c r="AP594" s="440">
        <v>257015</v>
      </c>
      <c r="AQ594" s="440">
        <v>117637</v>
      </c>
      <c r="AR594" s="440">
        <v>139378</v>
      </c>
      <c r="AS594" s="482">
        <v>95569</v>
      </c>
      <c r="AT594" s="482">
        <v>0</v>
      </c>
      <c r="AU594" s="482">
        <v>0</v>
      </c>
      <c r="AV594" s="482">
        <v>16652</v>
      </c>
      <c r="AW594" s="440">
        <v>95569</v>
      </c>
      <c r="AX594" s="440">
        <v>16652</v>
      </c>
      <c r="AY594" s="440">
        <v>0</v>
      </c>
      <c r="AZ594" s="503">
        <v>0</v>
      </c>
      <c r="BA594" s="503">
        <v>0</v>
      </c>
      <c r="BB594" s="441">
        <v>0</v>
      </c>
      <c r="BC594" s="200">
        <v>0</v>
      </c>
      <c r="BD594" s="539">
        <v>803692</v>
      </c>
      <c r="BE594" s="650">
        <v>2090125</v>
      </c>
      <c r="BF594" s="650">
        <v>211839</v>
      </c>
      <c r="BG594" s="539">
        <v>15349</v>
      </c>
    </row>
    <row r="595" spans="1:59" ht="13.5" thickTop="1" x14ac:dyDescent="0.2">
      <c r="A595" s="609" t="s">
        <v>1663</v>
      </c>
      <c r="B595" t="s">
        <v>1648</v>
      </c>
      <c r="C595" t="s">
        <v>1664</v>
      </c>
      <c r="D595" s="442">
        <v>12208</v>
      </c>
      <c r="E595" s="443">
        <v>30000</v>
      </c>
      <c r="F595" s="443">
        <v>0</v>
      </c>
      <c r="G595" s="443">
        <v>30000</v>
      </c>
      <c r="H595" s="443">
        <v>0</v>
      </c>
      <c r="I595" s="443">
        <v>1006810</v>
      </c>
      <c r="J595" s="443">
        <v>1006810</v>
      </c>
      <c r="K595" s="443">
        <v>0</v>
      </c>
      <c r="L595" s="443">
        <v>51030</v>
      </c>
      <c r="M595" s="483">
        <v>0</v>
      </c>
      <c r="N595" s="483">
        <v>38780</v>
      </c>
      <c r="O595" s="443">
        <v>0</v>
      </c>
      <c r="P595" s="443">
        <v>0</v>
      </c>
      <c r="Q595" s="443">
        <v>89810</v>
      </c>
      <c r="R595" s="443">
        <v>51030</v>
      </c>
      <c r="S595" s="443">
        <v>38780</v>
      </c>
      <c r="T595" s="443">
        <v>0</v>
      </c>
      <c r="U595" s="443">
        <v>35958</v>
      </c>
      <c r="V595" s="443">
        <v>33153</v>
      </c>
      <c r="W595" s="443">
        <v>2805</v>
      </c>
      <c r="X595" s="443">
        <v>1822</v>
      </c>
      <c r="Y595" s="483">
        <v>0</v>
      </c>
      <c r="Z595" s="483">
        <v>1385</v>
      </c>
      <c r="AA595" s="443">
        <v>0</v>
      </c>
      <c r="AB595" s="443">
        <v>0</v>
      </c>
      <c r="AC595" s="443">
        <v>6012</v>
      </c>
      <c r="AD595" s="443">
        <v>4627</v>
      </c>
      <c r="AE595" s="443">
        <v>0</v>
      </c>
      <c r="AF595" s="443">
        <v>1385</v>
      </c>
      <c r="AG595" s="443">
        <v>953550</v>
      </c>
      <c r="AH595" s="443">
        <v>385000</v>
      </c>
      <c r="AI595" s="443">
        <v>568550</v>
      </c>
      <c r="AJ595" s="483">
        <v>911540</v>
      </c>
      <c r="AK595" s="483">
        <v>14070</v>
      </c>
      <c r="AL595" s="483">
        <v>0</v>
      </c>
      <c r="AM595" s="483">
        <v>0</v>
      </c>
      <c r="AN595" s="443">
        <v>925610</v>
      </c>
      <c r="AO595" s="443">
        <v>0</v>
      </c>
      <c r="AP595" s="443">
        <v>77203</v>
      </c>
      <c r="AQ595" s="443">
        <v>14884</v>
      </c>
      <c r="AR595" s="443">
        <v>62319</v>
      </c>
      <c r="AS595" s="483">
        <v>62173</v>
      </c>
      <c r="AT595" s="483">
        <v>322</v>
      </c>
      <c r="AU595" s="483">
        <v>0</v>
      </c>
      <c r="AV595" s="483">
        <v>0</v>
      </c>
      <c r="AW595" s="443">
        <v>62495</v>
      </c>
      <c r="AX595" s="443">
        <v>0</v>
      </c>
      <c r="AY595" s="443">
        <v>4400</v>
      </c>
      <c r="AZ595" s="504">
        <v>-4400</v>
      </c>
      <c r="BA595" s="504">
        <v>0</v>
      </c>
      <c r="BB595" s="444">
        <v>0</v>
      </c>
      <c r="BC595" s="517">
        <v>0</v>
      </c>
      <c r="BD595" s="540">
        <v>281399</v>
      </c>
      <c r="BE595" s="651">
        <v>617960</v>
      </c>
      <c r="BF595" s="651">
        <v>62180</v>
      </c>
      <c r="BG595" s="540">
        <v>6069</v>
      </c>
    </row>
    <row r="596" spans="1:59" ht="13.5" thickTop="1" x14ac:dyDescent="0.2">
      <c r="A596" s="609" t="s">
        <v>1665</v>
      </c>
      <c r="B596" t="s">
        <v>1648</v>
      </c>
      <c r="C596" t="s">
        <v>1666</v>
      </c>
      <c r="D596" s="439">
        <v>12210</v>
      </c>
      <c r="E596" s="440">
        <v>155257</v>
      </c>
      <c r="F596" s="440">
        <v>0</v>
      </c>
      <c r="G596" s="440">
        <v>155257</v>
      </c>
      <c r="H596" s="440">
        <v>0</v>
      </c>
      <c r="I596" s="440">
        <v>487312</v>
      </c>
      <c r="J596" s="440">
        <v>487312</v>
      </c>
      <c r="K596" s="440">
        <v>0</v>
      </c>
      <c r="L596" s="440">
        <v>127358</v>
      </c>
      <c r="M596" s="482">
        <v>0</v>
      </c>
      <c r="N596" s="482">
        <v>0</v>
      </c>
      <c r="O596" s="440">
        <v>0</v>
      </c>
      <c r="P596" s="440">
        <v>0</v>
      </c>
      <c r="Q596" s="440">
        <v>127358</v>
      </c>
      <c r="R596" s="440">
        <v>127358</v>
      </c>
      <c r="S596" s="440">
        <v>0</v>
      </c>
      <c r="T596" s="440">
        <v>0</v>
      </c>
      <c r="U596" s="440">
        <v>17404</v>
      </c>
      <c r="V596" s="440">
        <v>17404</v>
      </c>
      <c r="W596" s="440">
        <v>0</v>
      </c>
      <c r="X596" s="440">
        <v>4549</v>
      </c>
      <c r="Y596" s="482">
        <v>0</v>
      </c>
      <c r="Z596" s="482">
        <v>0</v>
      </c>
      <c r="AA596" s="440">
        <v>0</v>
      </c>
      <c r="AB596" s="440">
        <v>0</v>
      </c>
      <c r="AC596" s="440">
        <v>4549</v>
      </c>
      <c r="AD596" s="440">
        <v>4549</v>
      </c>
      <c r="AE596" s="440">
        <v>0</v>
      </c>
      <c r="AF596" s="440">
        <v>0</v>
      </c>
      <c r="AG596" s="440">
        <v>603850</v>
      </c>
      <c r="AH596" s="440">
        <v>302500</v>
      </c>
      <c r="AI596" s="440">
        <v>301350</v>
      </c>
      <c r="AJ596" s="482">
        <v>456550</v>
      </c>
      <c r="AK596" s="482">
        <v>0</v>
      </c>
      <c r="AL596" s="482">
        <v>0</v>
      </c>
      <c r="AM596" s="482">
        <v>210970</v>
      </c>
      <c r="AN596" s="440">
        <v>456550</v>
      </c>
      <c r="AO596" s="440">
        <v>210970</v>
      </c>
      <c r="AP596" s="440">
        <v>45482</v>
      </c>
      <c r="AQ596" s="440">
        <v>7930</v>
      </c>
      <c r="AR596" s="440">
        <v>37552</v>
      </c>
      <c r="AS596" s="482">
        <v>35796</v>
      </c>
      <c r="AT596" s="482">
        <v>0</v>
      </c>
      <c r="AU596" s="482">
        <v>0</v>
      </c>
      <c r="AV596" s="482">
        <v>9047</v>
      </c>
      <c r="AW596" s="440">
        <v>35796</v>
      </c>
      <c r="AX596" s="440">
        <v>9047</v>
      </c>
      <c r="AY596" s="440">
        <v>0</v>
      </c>
      <c r="AZ596" s="503">
        <v>0</v>
      </c>
      <c r="BA596" s="503">
        <v>0</v>
      </c>
      <c r="BB596" s="441">
        <v>0</v>
      </c>
      <c r="BC596" s="200">
        <v>0</v>
      </c>
      <c r="BD596" s="539">
        <v>176804</v>
      </c>
      <c r="BE596" s="650">
        <v>348290</v>
      </c>
      <c r="BF596" s="650">
        <v>35113</v>
      </c>
      <c r="BG596" s="539">
        <v>3909</v>
      </c>
    </row>
    <row r="597" spans="1:59" ht="13.5" thickTop="1" x14ac:dyDescent="0.2">
      <c r="A597" s="609" t="s">
        <v>1667</v>
      </c>
      <c r="B597" t="s">
        <v>1648</v>
      </c>
      <c r="C597" t="s">
        <v>1668</v>
      </c>
      <c r="D597" s="442">
        <v>12211</v>
      </c>
      <c r="E597" s="443">
        <v>0</v>
      </c>
      <c r="F597" s="443">
        <v>0</v>
      </c>
      <c r="G597" s="443">
        <v>0</v>
      </c>
      <c r="H597" s="443">
        <v>0</v>
      </c>
      <c r="I597" s="443">
        <v>649810</v>
      </c>
      <c r="J597" s="443">
        <v>649810</v>
      </c>
      <c r="K597" s="443">
        <v>0</v>
      </c>
      <c r="L597" s="443">
        <v>40460</v>
      </c>
      <c r="M597" s="483">
        <v>0</v>
      </c>
      <c r="N597" s="483">
        <v>31010</v>
      </c>
      <c r="O597" s="443">
        <v>0</v>
      </c>
      <c r="P597" s="443">
        <v>0</v>
      </c>
      <c r="Q597" s="443">
        <v>71470</v>
      </c>
      <c r="R597" s="443">
        <v>40460</v>
      </c>
      <c r="S597" s="443">
        <v>31010</v>
      </c>
      <c r="T597" s="443">
        <v>0</v>
      </c>
      <c r="U597" s="443">
        <v>23208</v>
      </c>
      <c r="V597" s="443">
        <v>23208</v>
      </c>
      <c r="W597" s="443">
        <v>0</v>
      </c>
      <c r="X597" s="443">
        <v>1445</v>
      </c>
      <c r="Y597" s="483">
        <v>0</v>
      </c>
      <c r="Z597" s="483">
        <v>1107</v>
      </c>
      <c r="AA597" s="443">
        <v>0</v>
      </c>
      <c r="AB597" s="443">
        <v>0</v>
      </c>
      <c r="AC597" s="443">
        <v>2552</v>
      </c>
      <c r="AD597" s="443">
        <v>1445</v>
      </c>
      <c r="AE597" s="443">
        <v>1107</v>
      </c>
      <c r="AF597" s="443">
        <v>0</v>
      </c>
      <c r="AG597" s="443">
        <v>871570</v>
      </c>
      <c r="AH597" s="443">
        <v>351500</v>
      </c>
      <c r="AI597" s="443">
        <v>520070</v>
      </c>
      <c r="AJ597" s="483">
        <v>654180</v>
      </c>
      <c r="AK597" s="483">
        <v>0</v>
      </c>
      <c r="AL597" s="483">
        <v>0</v>
      </c>
      <c r="AM597" s="483">
        <v>315880</v>
      </c>
      <c r="AN597" s="443">
        <v>654180</v>
      </c>
      <c r="AO597" s="443">
        <v>315880</v>
      </c>
      <c r="AP597" s="443">
        <v>70223</v>
      </c>
      <c r="AQ597" s="443">
        <v>31411</v>
      </c>
      <c r="AR597" s="443">
        <v>38812</v>
      </c>
      <c r="AS597" s="483">
        <v>29331</v>
      </c>
      <c r="AT597" s="483">
        <v>0</v>
      </c>
      <c r="AU597" s="483">
        <v>0</v>
      </c>
      <c r="AV597" s="483">
        <v>10136</v>
      </c>
      <c r="AW597" s="443">
        <v>29331</v>
      </c>
      <c r="AX597" s="443">
        <v>10136</v>
      </c>
      <c r="AY597" s="443">
        <v>0</v>
      </c>
      <c r="AZ597" s="504">
        <v>0</v>
      </c>
      <c r="BA597" s="504">
        <v>0</v>
      </c>
      <c r="BB597" s="444">
        <v>0</v>
      </c>
      <c r="BC597" s="517">
        <v>0</v>
      </c>
      <c r="BD597" s="540">
        <v>141303</v>
      </c>
      <c r="BE597" s="651">
        <v>467745</v>
      </c>
      <c r="BF597" s="651">
        <v>48930</v>
      </c>
      <c r="BG597" s="540">
        <v>5749</v>
      </c>
    </row>
    <row r="598" spans="1:59" ht="13.5" thickTop="1" x14ac:dyDescent="0.2">
      <c r="A598" s="609" t="s">
        <v>1669</v>
      </c>
      <c r="B598" t="s">
        <v>1648</v>
      </c>
      <c r="C598" t="s">
        <v>1670</v>
      </c>
      <c r="D598" s="439">
        <v>12212</v>
      </c>
      <c r="E598" s="440">
        <v>242355</v>
      </c>
      <c r="F598" s="440">
        <v>0</v>
      </c>
      <c r="G598" s="440">
        <v>242355</v>
      </c>
      <c r="H598" s="440">
        <v>0</v>
      </c>
      <c r="I598" s="440">
        <v>1042510</v>
      </c>
      <c r="J598" s="440">
        <v>1042510</v>
      </c>
      <c r="K598" s="440">
        <v>0</v>
      </c>
      <c r="L598" s="440">
        <v>46760</v>
      </c>
      <c r="M598" s="482">
        <v>0</v>
      </c>
      <c r="N598" s="482">
        <v>18270</v>
      </c>
      <c r="O598" s="440">
        <v>0</v>
      </c>
      <c r="P598" s="440">
        <v>0</v>
      </c>
      <c r="Q598" s="440">
        <v>65030</v>
      </c>
      <c r="R598" s="440">
        <v>46760</v>
      </c>
      <c r="S598" s="440">
        <v>18270</v>
      </c>
      <c r="T598" s="440">
        <v>0</v>
      </c>
      <c r="U598" s="440">
        <v>37233</v>
      </c>
      <c r="V598" s="440">
        <v>37233</v>
      </c>
      <c r="W598" s="440">
        <v>0</v>
      </c>
      <c r="X598" s="440">
        <v>1670</v>
      </c>
      <c r="Y598" s="482">
        <v>0</v>
      </c>
      <c r="Z598" s="482">
        <v>652</v>
      </c>
      <c r="AA598" s="440">
        <v>0</v>
      </c>
      <c r="AB598" s="440">
        <v>0</v>
      </c>
      <c r="AC598" s="440">
        <v>2322</v>
      </c>
      <c r="AD598" s="440">
        <v>0</v>
      </c>
      <c r="AE598" s="440">
        <v>0</v>
      </c>
      <c r="AF598" s="440">
        <v>2322</v>
      </c>
      <c r="AG598" s="440">
        <v>1060840</v>
      </c>
      <c r="AH598" s="440">
        <v>445000</v>
      </c>
      <c r="AI598" s="440">
        <v>615840</v>
      </c>
      <c r="AJ598" s="482">
        <v>943200</v>
      </c>
      <c r="AK598" s="482">
        <v>0</v>
      </c>
      <c r="AL598" s="482">
        <v>0</v>
      </c>
      <c r="AM598" s="482">
        <v>287480</v>
      </c>
      <c r="AN598" s="440">
        <v>943200</v>
      </c>
      <c r="AO598" s="440">
        <v>287480</v>
      </c>
      <c r="AP598" s="440">
        <v>87251</v>
      </c>
      <c r="AQ598" s="440">
        <v>11750</v>
      </c>
      <c r="AR598" s="440">
        <v>75501</v>
      </c>
      <c r="AS598" s="482">
        <v>70621</v>
      </c>
      <c r="AT598" s="482">
        <v>0</v>
      </c>
      <c r="AU598" s="482">
        <v>0</v>
      </c>
      <c r="AV598" s="482">
        <v>4827</v>
      </c>
      <c r="AW598" s="440">
        <v>70621</v>
      </c>
      <c r="AX598" s="440">
        <v>4827</v>
      </c>
      <c r="AY598" s="440">
        <v>0</v>
      </c>
      <c r="AZ598" s="503">
        <v>0</v>
      </c>
      <c r="BA598" s="503">
        <v>0</v>
      </c>
      <c r="BB598" s="441">
        <v>0</v>
      </c>
      <c r="BC598" s="200">
        <v>0</v>
      </c>
      <c r="BD598" s="539">
        <v>297777</v>
      </c>
      <c r="BE598" s="650">
        <v>649405</v>
      </c>
      <c r="BF598" s="650">
        <v>66312</v>
      </c>
      <c r="BG598" s="539">
        <v>6549</v>
      </c>
    </row>
    <row r="599" spans="1:59" ht="13.5" thickTop="1" x14ac:dyDescent="0.2">
      <c r="A599" s="609" t="s">
        <v>1671</v>
      </c>
      <c r="B599" t="s">
        <v>1648</v>
      </c>
      <c r="C599" t="s">
        <v>1672</v>
      </c>
      <c r="D599" s="442">
        <v>12213</v>
      </c>
      <c r="E599" s="443">
        <v>0</v>
      </c>
      <c r="F599" s="443">
        <v>0</v>
      </c>
      <c r="G599" s="443">
        <v>0</v>
      </c>
      <c r="H599" s="443">
        <v>0</v>
      </c>
      <c r="I599" s="443">
        <v>409990</v>
      </c>
      <c r="J599" s="443">
        <v>409990</v>
      </c>
      <c r="K599" s="443">
        <v>0</v>
      </c>
      <c r="L599" s="443">
        <v>0</v>
      </c>
      <c r="M599" s="483">
        <v>0</v>
      </c>
      <c r="N599" s="483">
        <v>27160</v>
      </c>
      <c r="O599" s="443">
        <v>0</v>
      </c>
      <c r="P599" s="443">
        <v>0</v>
      </c>
      <c r="Q599" s="443">
        <v>27160</v>
      </c>
      <c r="R599" s="443">
        <v>0</v>
      </c>
      <c r="S599" s="443">
        <v>27160</v>
      </c>
      <c r="T599" s="443">
        <v>0</v>
      </c>
      <c r="U599" s="443">
        <v>14643</v>
      </c>
      <c r="V599" s="443">
        <v>14643</v>
      </c>
      <c r="W599" s="443">
        <v>0</v>
      </c>
      <c r="X599" s="443">
        <v>0</v>
      </c>
      <c r="Y599" s="483">
        <v>0</v>
      </c>
      <c r="Z599" s="483">
        <v>970</v>
      </c>
      <c r="AA599" s="443">
        <v>0</v>
      </c>
      <c r="AB599" s="443">
        <v>0</v>
      </c>
      <c r="AC599" s="443">
        <v>970</v>
      </c>
      <c r="AD599" s="443">
        <v>0</v>
      </c>
      <c r="AE599" s="443">
        <v>0</v>
      </c>
      <c r="AF599" s="443">
        <v>970</v>
      </c>
      <c r="AG599" s="443">
        <v>395860</v>
      </c>
      <c r="AH599" s="443">
        <v>225000</v>
      </c>
      <c r="AI599" s="443">
        <v>170860</v>
      </c>
      <c r="AJ599" s="483">
        <v>302770</v>
      </c>
      <c r="AK599" s="483">
        <v>0</v>
      </c>
      <c r="AL599" s="483">
        <v>0</v>
      </c>
      <c r="AM599" s="483">
        <v>118150</v>
      </c>
      <c r="AN599" s="443">
        <v>302770</v>
      </c>
      <c r="AO599" s="443">
        <v>118150</v>
      </c>
      <c r="AP599" s="443">
        <v>29449</v>
      </c>
      <c r="AQ599" s="443">
        <v>15247</v>
      </c>
      <c r="AR599" s="443">
        <v>14202</v>
      </c>
      <c r="AS599" s="483">
        <v>15088</v>
      </c>
      <c r="AT599" s="483">
        <v>0</v>
      </c>
      <c r="AU599" s="483">
        <v>0</v>
      </c>
      <c r="AV599" s="483">
        <v>4309</v>
      </c>
      <c r="AW599" s="443">
        <v>15088</v>
      </c>
      <c r="AX599" s="443">
        <v>4309</v>
      </c>
      <c r="AY599" s="443">
        <v>0</v>
      </c>
      <c r="AZ599" s="504">
        <v>0</v>
      </c>
      <c r="BA599" s="504">
        <v>0</v>
      </c>
      <c r="BB599" s="444">
        <v>0</v>
      </c>
      <c r="BC599" s="517">
        <v>0</v>
      </c>
      <c r="BD599" s="540">
        <v>130323</v>
      </c>
      <c r="BE599" s="651">
        <v>242410</v>
      </c>
      <c r="BF599" s="651">
        <v>24031</v>
      </c>
      <c r="BG599" s="540">
        <v>2709</v>
      </c>
    </row>
    <row r="600" spans="1:59" ht="13.5" thickTop="1" x14ac:dyDescent="0.2">
      <c r="A600" s="609" t="s">
        <v>1673</v>
      </c>
      <c r="B600" t="s">
        <v>1648</v>
      </c>
      <c r="C600" t="s">
        <v>1674</v>
      </c>
      <c r="D600" s="439">
        <v>12215</v>
      </c>
      <c r="E600" s="440">
        <v>0</v>
      </c>
      <c r="F600" s="440">
        <v>0</v>
      </c>
      <c r="G600" s="440">
        <v>0</v>
      </c>
      <c r="H600" s="440">
        <v>0</v>
      </c>
      <c r="I600" s="440">
        <v>384510</v>
      </c>
      <c r="J600" s="440">
        <v>384510</v>
      </c>
      <c r="K600" s="440">
        <v>0</v>
      </c>
      <c r="L600" s="440">
        <v>12390</v>
      </c>
      <c r="M600" s="482">
        <v>0</v>
      </c>
      <c r="N600" s="482">
        <v>3780</v>
      </c>
      <c r="O600" s="440">
        <v>0</v>
      </c>
      <c r="P600" s="440">
        <v>0</v>
      </c>
      <c r="Q600" s="440">
        <v>16170</v>
      </c>
      <c r="R600" s="440">
        <v>12390</v>
      </c>
      <c r="S600" s="440">
        <v>3780</v>
      </c>
      <c r="T600" s="440">
        <v>0</v>
      </c>
      <c r="U600" s="440">
        <v>13733</v>
      </c>
      <c r="V600" s="440">
        <v>10990</v>
      </c>
      <c r="W600" s="440">
        <v>2743</v>
      </c>
      <c r="X600" s="440">
        <v>442</v>
      </c>
      <c r="Y600" s="482">
        <v>0</v>
      </c>
      <c r="Z600" s="482">
        <v>135</v>
      </c>
      <c r="AA600" s="440">
        <v>0</v>
      </c>
      <c r="AB600" s="440">
        <v>0</v>
      </c>
      <c r="AC600" s="440">
        <v>3320</v>
      </c>
      <c r="AD600" s="440">
        <v>0</v>
      </c>
      <c r="AE600" s="440">
        <v>111</v>
      </c>
      <c r="AF600" s="440">
        <v>3209</v>
      </c>
      <c r="AG600" s="440">
        <v>446310</v>
      </c>
      <c r="AH600" s="440">
        <v>184950</v>
      </c>
      <c r="AI600" s="440">
        <v>261360</v>
      </c>
      <c r="AJ600" s="482">
        <v>407560</v>
      </c>
      <c r="AK600" s="482">
        <v>0</v>
      </c>
      <c r="AL600" s="482">
        <v>0</v>
      </c>
      <c r="AM600" s="482">
        <v>54200</v>
      </c>
      <c r="AN600" s="440">
        <v>407560</v>
      </c>
      <c r="AO600" s="440">
        <v>54200</v>
      </c>
      <c r="AP600" s="440">
        <v>32926</v>
      </c>
      <c r="AQ600" s="440">
        <v>8788</v>
      </c>
      <c r="AR600" s="440">
        <v>24138</v>
      </c>
      <c r="AS600" s="482">
        <v>27299</v>
      </c>
      <c r="AT600" s="482">
        <v>0</v>
      </c>
      <c r="AU600" s="482">
        <v>0</v>
      </c>
      <c r="AV600" s="482">
        <v>0</v>
      </c>
      <c r="AW600" s="440">
        <v>27299</v>
      </c>
      <c r="AX600" s="440">
        <v>0</v>
      </c>
      <c r="AY600" s="440">
        <v>0</v>
      </c>
      <c r="AZ600" s="503">
        <v>0</v>
      </c>
      <c r="BA600" s="503">
        <v>0</v>
      </c>
      <c r="BB600" s="441">
        <v>0</v>
      </c>
      <c r="BC600" s="200">
        <v>0</v>
      </c>
      <c r="BD600" s="539">
        <v>186832</v>
      </c>
      <c r="BE600" s="650">
        <v>235695</v>
      </c>
      <c r="BF600" s="650">
        <v>23994</v>
      </c>
      <c r="BG600" s="539">
        <v>2709</v>
      </c>
    </row>
    <row r="601" spans="1:59" ht="13.5" thickTop="1" x14ac:dyDescent="0.2">
      <c r="A601" s="609" t="s">
        <v>1675</v>
      </c>
      <c r="B601" t="s">
        <v>1648</v>
      </c>
      <c r="C601" t="s">
        <v>1676</v>
      </c>
      <c r="D601" s="442">
        <v>12216</v>
      </c>
      <c r="E601" s="443">
        <v>79158</v>
      </c>
      <c r="F601" s="443">
        <v>32673</v>
      </c>
      <c r="G601" s="443">
        <v>46485</v>
      </c>
      <c r="H601" s="443">
        <v>0</v>
      </c>
      <c r="I601" s="443">
        <v>807408</v>
      </c>
      <c r="J601" s="443">
        <v>807408</v>
      </c>
      <c r="K601" s="443">
        <v>0</v>
      </c>
      <c r="L601" s="443">
        <v>240072</v>
      </c>
      <c r="M601" s="483">
        <v>0</v>
      </c>
      <c r="N601" s="483">
        <v>19180</v>
      </c>
      <c r="O601" s="443">
        <v>0</v>
      </c>
      <c r="P601" s="443">
        <v>0</v>
      </c>
      <c r="Q601" s="443">
        <v>259252</v>
      </c>
      <c r="R601" s="443">
        <v>240072</v>
      </c>
      <c r="S601" s="443">
        <v>19180</v>
      </c>
      <c r="T601" s="443">
        <v>0</v>
      </c>
      <c r="U601" s="443">
        <v>28836</v>
      </c>
      <c r="V601" s="443">
        <v>28836</v>
      </c>
      <c r="W601" s="443">
        <v>0</v>
      </c>
      <c r="X601" s="443">
        <v>8574</v>
      </c>
      <c r="Y601" s="483">
        <v>0</v>
      </c>
      <c r="Z601" s="483">
        <v>685</v>
      </c>
      <c r="AA601" s="443">
        <v>0</v>
      </c>
      <c r="AB601" s="443">
        <v>0</v>
      </c>
      <c r="AC601" s="443">
        <v>9259</v>
      </c>
      <c r="AD601" s="443">
        <v>8574</v>
      </c>
      <c r="AE601" s="443">
        <v>685</v>
      </c>
      <c r="AF601" s="443">
        <v>0</v>
      </c>
      <c r="AG601" s="443">
        <v>1017310</v>
      </c>
      <c r="AH601" s="443">
        <v>300650</v>
      </c>
      <c r="AI601" s="443">
        <v>716660</v>
      </c>
      <c r="AJ601" s="483">
        <v>989340</v>
      </c>
      <c r="AK601" s="483">
        <v>0</v>
      </c>
      <c r="AL601" s="483">
        <v>0</v>
      </c>
      <c r="AM601" s="483">
        <v>0</v>
      </c>
      <c r="AN601" s="443">
        <v>989340</v>
      </c>
      <c r="AO601" s="443">
        <v>0</v>
      </c>
      <c r="AP601" s="443">
        <v>90312</v>
      </c>
      <c r="AQ601" s="443">
        <v>8083</v>
      </c>
      <c r="AR601" s="443">
        <v>82229</v>
      </c>
      <c r="AS601" s="483">
        <v>71612</v>
      </c>
      <c r="AT601" s="483">
        <v>0</v>
      </c>
      <c r="AU601" s="483">
        <v>0</v>
      </c>
      <c r="AV601" s="483">
        <v>0</v>
      </c>
      <c r="AW601" s="443">
        <v>71612</v>
      </c>
      <c r="AX601" s="443">
        <v>0</v>
      </c>
      <c r="AY601" s="443">
        <v>0</v>
      </c>
      <c r="AZ601" s="504">
        <v>0</v>
      </c>
      <c r="BA601" s="504">
        <v>0</v>
      </c>
      <c r="BB601" s="444">
        <v>0</v>
      </c>
      <c r="BC601" s="517">
        <v>0</v>
      </c>
      <c r="BD601" s="540">
        <v>269437</v>
      </c>
      <c r="BE601" s="651">
        <v>627325</v>
      </c>
      <c r="BF601" s="651">
        <v>65763</v>
      </c>
      <c r="BG601" s="540">
        <v>6709</v>
      </c>
    </row>
    <row r="602" spans="1:59" ht="13.5" thickTop="1" x14ac:dyDescent="0.2">
      <c r="A602" s="609" t="s">
        <v>1677</v>
      </c>
      <c r="B602" t="s">
        <v>1648</v>
      </c>
      <c r="C602" t="s">
        <v>1678</v>
      </c>
      <c r="D602" s="439">
        <v>12217</v>
      </c>
      <c r="E602" s="440">
        <v>600000</v>
      </c>
      <c r="F602" s="440">
        <v>0</v>
      </c>
      <c r="G602" s="440">
        <v>579821</v>
      </c>
      <c r="H602" s="440">
        <v>20179</v>
      </c>
      <c r="I602" s="440">
        <v>2696750</v>
      </c>
      <c r="J602" s="440">
        <v>2696750</v>
      </c>
      <c r="K602" s="440">
        <v>0</v>
      </c>
      <c r="L602" s="440">
        <v>0</v>
      </c>
      <c r="M602" s="482">
        <v>0</v>
      </c>
      <c r="N602" s="482">
        <v>0</v>
      </c>
      <c r="O602" s="440">
        <v>0</v>
      </c>
      <c r="P602" s="440">
        <v>0</v>
      </c>
      <c r="Q602" s="440">
        <v>0</v>
      </c>
      <c r="R602" s="440">
        <v>0</v>
      </c>
      <c r="S602" s="440">
        <v>0</v>
      </c>
      <c r="T602" s="440">
        <v>0</v>
      </c>
      <c r="U602" s="440">
        <v>96313</v>
      </c>
      <c r="V602" s="440">
        <v>55569</v>
      </c>
      <c r="W602" s="440">
        <v>40744</v>
      </c>
      <c r="X602" s="440">
        <v>0</v>
      </c>
      <c r="Y602" s="482">
        <v>0</v>
      </c>
      <c r="Z602" s="482">
        <v>0</v>
      </c>
      <c r="AA602" s="440">
        <v>0</v>
      </c>
      <c r="AB602" s="440">
        <v>0</v>
      </c>
      <c r="AC602" s="440">
        <v>15775</v>
      </c>
      <c r="AD602" s="440">
        <v>0</v>
      </c>
      <c r="AE602" s="440">
        <v>15775</v>
      </c>
      <c r="AF602" s="440">
        <v>0</v>
      </c>
      <c r="AG602" s="440">
        <v>2651270</v>
      </c>
      <c r="AH602" s="440">
        <v>900000</v>
      </c>
      <c r="AI602" s="440">
        <v>1751270</v>
      </c>
      <c r="AJ602" s="482">
        <v>2287530</v>
      </c>
      <c r="AK602" s="482">
        <v>0</v>
      </c>
      <c r="AL602" s="482">
        <v>0</v>
      </c>
      <c r="AM602" s="482">
        <v>735680</v>
      </c>
      <c r="AN602" s="440">
        <v>2287530</v>
      </c>
      <c r="AO602" s="440">
        <v>735680</v>
      </c>
      <c r="AP602" s="440">
        <v>222803</v>
      </c>
      <c r="AQ602" s="440">
        <v>20867</v>
      </c>
      <c r="AR602" s="440">
        <v>201936</v>
      </c>
      <c r="AS602" s="482">
        <v>169840</v>
      </c>
      <c r="AT602" s="482">
        <v>0</v>
      </c>
      <c r="AU602" s="482">
        <v>0</v>
      </c>
      <c r="AV602" s="482">
        <v>24654</v>
      </c>
      <c r="AW602" s="440">
        <v>169840</v>
      </c>
      <c r="AX602" s="440">
        <v>0</v>
      </c>
      <c r="AY602" s="440">
        <v>7700</v>
      </c>
      <c r="AZ602" s="503">
        <v>-7700</v>
      </c>
      <c r="BA602" s="503">
        <v>0</v>
      </c>
      <c r="BB602" s="441">
        <v>0</v>
      </c>
      <c r="BC602" s="200">
        <v>0</v>
      </c>
      <c r="BD602" s="539">
        <v>675782</v>
      </c>
      <c r="BE602" s="650">
        <v>1576710</v>
      </c>
      <c r="BF602" s="650">
        <v>163648</v>
      </c>
      <c r="BG602" s="539">
        <v>12949</v>
      </c>
    </row>
    <row r="603" spans="1:59" ht="13.5" thickTop="1" x14ac:dyDescent="0.2">
      <c r="A603" s="609" t="s">
        <v>1679</v>
      </c>
      <c r="B603" t="s">
        <v>1648</v>
      </c>
      <c r="C603" t="s">
        <v>1680</v>
      </c>
      <c r="D603" s="442">
        <v>12218</v>
      </c>
      <c r="E603" s="443">
        <v>0</v>
      </c>
      <c r="F603" s="443">
        <v>0</v>
      </c>
      <c r="G603" s="443">
        <v>0</v>
      </c>
      <c r="H603" s="443">
        <v>0</v>
      </c>
      <c r="I603" s="443">
        <v>123760</v>
      </c>
      <c r="J603" s="443">
        <v>123760</v>
      </c>
      <c r="K603" s="443">
        <v>0</v>
      </c>
      <c r="L603" s="443">
        <v>0</v>
      </c>
      <c r="M603" s="483">
        <v>0</v>
      </c>
      <c r="N603" s="483">
        <v>39970</v>
      </c>
      <c r="O603" s="443">
        <v>0</v>
      </c>
      <c r="P603" s="443">
        <v>0</v>
      </c>
      <c r="Q603" s="443">
        <v>39970</v>
      </c>
      <c r="R603" s="443">
        <v>0</v>
      </c>
      <c r="S603" s="443">
        <v>39970</v>
      </c>
      <c r="T603" s="443">
        <v>0</v>
      </c>
      <c r="U603" s="443">
        <v>4420</v>
      </c>
      <c r="V603" s="443">
        <v>4420</v>
      </c>
      <c r="W603" s="443">
        <v>0</v>
      </c>
      <c r="X603" s="443">
        <v>0</v>
      </c>
      <c r="Y603" s="483">
        <v>0</v>
      </c>
      <c r="Z603" s="483">
        <v>1428</v>
      </c>
      <c r="AA603" s="443">
        <v>0</v>
      </c>
      <c r="AB603" s="443">
        <v>0</v>
      </c>
      <c r="AC603" s="443">
        <v>1428</v>
      </c>
      <c r="AD603" s="443">
        <v>0</v>
      </c>
      <c r="AE603" s="443">
        <v>1428</v>
      </c>
      <c r="AF603" s="443">
        <v>0</v>
      </c>
      <c r="AG603" s="443">
        <v>116070</v>
      </c>
      <c r="AH603" s="443">
        <v>57500</v>
      </c>
      <c r="AI603" s="443">
        <v>58570</v>
      </c>
      <c r="AJ603" s="483">
        <v>89360</v>
      </c>
      <c r="AK603" s="483">
        <v>0</v>
      </c>
      <c r="AL603" s="483">
        <v>0</v>
      </c>
      <c r="AM603" s="483">
        <v>18280</v>
      </c>
      <c r="AN603" s="443">
        <v>89360</v>
      </c>
      <c r="AO603" s="443">
        <v>18280</v>
      </c>
      <c r="AP603" s="443">
        <v>7867</v>
      </c>
      <c r="AQ603" s="443">
        <v>1698</v>
      </c>
      <c r="AR603" s="443">
        <v>6169</v>
      </c>
      <c r="AS603" s="483">
        <v>6836</v>
      </c>
      <c r="AT603" s="483">
        <v>0</v>
      </c>
      <c r="AU603" s="483">
        <v>0</v>
      </c>
      <c r="AV603" s="483">
        <v>0</v>
      </c>
      <c r="AW603" s="443">
        <v>6836</v>
      </c>
      <c r="AX603" s="443">
        <v>0</v>
      </c>
      <c r="AY603" s="443">
        <v>0</v>
      </c>
      <c r="AZ603" s="504">
        <v>0</v>
      </c>
      <c r="BA603" s="504">
        <v>0</v>
      </c>
      <c r="BB603" s="444">
        <v>0</v>
      </c>
      <c r="BC603" s="517">
        <v>0</v>
      </c>
      <c r="BD603" s="540">
        <v>62545</v>
      </c>
      <c r="BE603" s="651">
        <v>78885</v>
      </c>
      <c r="BF603" s="651">
        <v>7551</v>
      </c>
      <c r="BG603" s="540">
        <v>1509</v>
      </c>
    </row>
    <row r="604" spans="1:59" ht="13.5" thickTop="1" x14ac:dyDescent="0.2">
      <c r="A604" s="609" t="s">
        <v>1681</v>
      </c>
      <c r="B604" t="s">
        <v>1648</v>
      </c>
      <c r="C604" t="s">
        <v>1682</v>
      </c>
      <c r="D604" s="439">
        <v>12219</v>
      </c>
      <c r="E604" s="440">
        <v>126100</v>
      </c>
      <c r="F604" s="440">
        <v>0</v>
      </c>
      <c r="G604" s="440">
        <v>126100</v>
      </c>
      <c r="H604" s="440">
        <v>0</v>
      </c>
      <c r="I604" s="440">
        <v>1423856</v>
      </c>
      <c r="J604" s="440">
        <v>1423856</v>
      </c>
      <c r="K604" s="440">
        <v>0</v>
      </c>
      <c r="L604" s="440">
        <v>259574</v>
      </c>
      <c r="M604" s="482">
        <v>0</v>
      </c>
      <c r="N604" s="482">
        <v>68530</v>
      </c>
      <c r="O604" s="440">
        <v>0</v>
      </c>
      <c r="P604" s="440">
        <v>0</v>
      </c>
      <c r="Q604" s="440">
        <v>328104</v>
      </c>
      <c r="R604" s="440">
        <v>259574</v>
      </c>
      <c r="S604" s="440">
        <v>68530</v>
      </c>
      <c r="T604" s="440">
        <v>0</v>
      </c>
      <c r="U604" s="440">
        <v>50852</v>
      </c>
      <c r="V604" s="440">
        <v>50852</v>
      </c>
      <c r="W604" s="440">
        <v>0</v>
      </c>
      <c r="X604" s="440">
        <v>9271</v>
      </c>
      <c r="Y604" s="482">
        <v>0</v>
      </c>
      <c r="Z604" s="482">
        <v>2447</v>
      </c>
      <c r="AA604" s="440">
        <v>0</v>
      </c>
      <c r="AB604" s="440">
        <v>0</v>
      </c>
      <c r="AC604" s="440">
        <v>11718</v>
      </c>
      <c r="AD604" s="440">
        <v>0</v>
      </c>
      <c r="AE604" s="440">
        <v>0</v>
      </c>
      <c r="AF604" s="440">
        <v>11718</v>
      </c>
      <c r="AG604" s="440">
        <v>1671590</v>
      </c>
      <c r="AH604" s="440">
        <v>675000</v>
      </c>
      <c r="AI604" s="440">
        <v>996590</v>
      </c>
      <c r="AJ604" s="482">
        <v>1423030</v>
      </c>
      <c r="AK604" s="482">
        <v>0</v>
      </c>
      <c r="AL604" s="482">
        <v>0</v>
      </c>
      <c r="AM604" s="482">
        <v>256140</v>
      </c>
      <c r="AN604" s="440">
        <v>1423030</v>
      </c>
      <c r="AO604" s="440">
        <v>150420</v>
      </c>
      <c r="AP604" s="440">
        <v>138833</v>
      </c>
      <c r="AQ604" s="440">
        <v>39000</v>
      </c>
      <c r="AR604" s="440">
        <v>99833</v>
      </c>
      <c r="AS604" s="482">
        <v>84943</v>
      </c>
      <c r="AT604" s="482">
        <v>0</v>
      </c>
      <c r="AU604" s="482">
        <v>0</v>
      </c>
      <c r="AV604" s="482">
        <v>0</v>
      </c>
      <c r="AW604" s="440">
        <v>84943</v>
      </c>
      <c r="AX604" s="440">
        <v>0</v>
      </c>
      <c r="AY604" s="440">
        <v>0</v>
      </c>
      <c r="AZ604" s="503">
        <v>0</v>
      </c>
      <c r="BA604" s="503">
        <v>0</v>
      </c>
      <c r="BB604" s="441">
        <v>0</v>
      </c>
      <c r="BC604" s="200">
        <v>0</v>
      </c>
      <c r="BD604" s="539">
        <v>375793</v>
      </c>
      <c r="BE604" s="650">
        <v>1035880</v>
      </c>
      <c r="BF604" s="650">
        <v>105676</v>
      </c>
      <c r="BG604" s="539">
        <v>9109</v>
      </c>
    </row>
    <row r="605" spans="1:59" ht="13.5" thickTop="1" x14ac:dyDescent="0.2">
      <c r="A605" s="609" t="s">
        <v>1683</v>
      </c>
      <c r="B605" t="s">
        <v>1648</v>
      </c>
      <c r="C605" t="s">
        <v>1684</v>
      </c>
      <c r="D605" s="442">
        <v>12220</v>
      </c>
      <c r="E605" s="443">
        <v>60000</v>
      </c>
      <c r="F605" s="443">
        <v>0</v>
      </c>
      <c r="G605" s="443">
        <v>60000</v>
      </c>
      <c r="H605" s="443">
        <v>0</v>
      </c>
      <c r="I605" s="443">
        <v>950180</v>
      </c>
      <c r="J605" s="443">
        <v>950180</v>
      </c>
      <c r="K605" s="443">
        <v>0</v>
      </c>
      <c r="L605" s="443">
        <v>0</v>
      </c>
      <c r="M605" s="483">
        <v>0</v>
      </c>
      <c r="N605" s="483">
        <v>0</v>
      </c>
      <c r="O605" s="443">
        <v>0</v>
      </c>
      <c r="P605" s="443">
        <v>0</v>
      </c>
      <c r="Q605" s="443">
        <v>0</v>
      </c>
      <c r="R605" s="443">
        <v>0</v>
      </c>
      <c r="S605" s="443">
        <v>0</v>
      </c>
      <c r="T605" s="443">
        <v>0</v>
      </c>
      <c r="U605" s="443">
        <v>33935</v>
      </c>
      <c r="V605" s="443">
        <v>26190</v>
      </c>
      <c r="W605" s="443">
        <v>7745</v>
      </c>
      <c r="X605" s="443">
        <v>0</v>
      </c>
      <c r="Y605" s="483">
        <v>0</v>
      </c>
      <c r="Z605" s="483">
        <v>0</v>
      </c>
      <c r="AA605" s="443">
        <v>0</v>
      </c>
      <c r="AB605" s="443">
        <v>0</v>
      </c>
      <c r="AC605" s="443">
        <v>0</v>
      </c>
      <c r="AD605" s="443">
        <v>0</v>
      </c>
      <c r="AE605" s="443">
        <v>0</v>
      </c>
      <c r="AF605" s="443">
        <v>0</v>
      </c>
      <c r="AG605" s="443">
        <v>1197710</v>
      </c>
      <c r="AH605" s="443">
        <v>429500</v>
      </c>
      <c r="AI605" s="443">
        <v>768210</v>
      </c>
      <c r="AJ605" s="483">
        <v>963060</v>
      </c>
      <c r="AK605" s="483">
        <v>0</v>
      </c>
      <c r="AL605" s="483">
        <v>0</v>
      </c>
      <c r="AM605" s="483">
        <v>290280</v>
      </c>
      <c r="AN605" s="443">
        <v>963060</v>
      </c>
      <c r="AO605" s="443">
        <v>290280</v>
      </c>
      <c r="AP605" s="443">
        <v>104741</v>
      </c>
      <c r="AQ605" s="443">
        <v>15225</v>
      </c>
      <c r="AR605" s="443">
        <v>89516</v>
      </c>
      <c r="AS605" s="483">
        <v>69671</v>
      </c>
      <c r="AT605" s="483">
        <v>0</v>
      </c>
      <c r="AU605" s="483">
        <v>0</v>
      </c>
      <c r="AV605" s="483">
        <v>7390</v>
      </c>
      <c r="AW605" s="443">
        <v>69671</v>
      </c>
      <c r="AX605" s="443">
        <v>0</v>
      </c>
      <c r="AY605" s="443">
        <v>4400</v>
      </c>
      <c r="AZ605" s="504">
        <v>-4400</v>
      </c>
      <c r="BA605" s="504">
        <v>0</v>
      </c>
      <c r="BB605" s="444">
        <v>0</v>
      </c>
      <c r="BC605" s="517">
        <v>0</v>
      </c>
      <c r="BD605" s="540">
        <v>339339</v>
      </c>
      <c r="BE605" s="651">
        <v>648640</v>
      </c>
      <c r="BF605" s="651">
        <v>69675</v>
      </c>
      <c r="BG605" s="540">
        <v>7189</v>
      </c>
    </row>
    <row r="606" spans="1:59" ht="13.5" thickTop="1" x14ac:dyDescent="0.2">
      <c r="A606" s="609" t="s">
        <v>1685</v>
      </c>
      <c r="B606" t="s">
        <v>1648</v>
      </c>
      <c r="C606" t="s">
        <v>1686</v>
      </c>
      <c r="D606" s="439">
        <v>12221</v>
      </c>
      <c r="E606" s="440">
        <v>60000</v>
      </c>
      <c r="F606" s="440">
        <v>0</v>
      </c>
      <c r="G606" s="440">
        <v>60000</v>
      </c>
      <c r="H606" s="440">
        <v>0</v>
      </c>
      <c r="I606" s="440">
        <v>1064770</v>
      </c>
      <c r="J606" s="440">
        <v>1064770</v>
      </c>
      <c r="K606" s="440">
        <v>0</v>
      </c>
      <c r="L606" s="440">
        <v>54110</v>
      </c>
      <c r="M606" s="482">
        <v>0</v>
      </c>
      <c r="N606" s="482">
        <v>32480</v>
      </c>
      <c r="O606" s="440">
        <v>0</v>
      </c>
      <c r="P606" s="440">
        <v>0</v>
      </c>
      <c r="Q606" s="440">
        <v>86590</v>
      </c>
      <c r="R606" s="440">
        <v>54110</v>
      </c>
      <c r="S606" s="440">
        <v>32480</v>
      </c>
      <c r="T606" s="440">
        <v>0</v>
      </c>
      <c r="U606" s="440">
        <v>38028</v>
      </c>
      <c r="V606" s="440">
        <v>38028</v>
      </c>
      <c r="W606" s="440">
        <v>0</v>
      </c>
      <c r="X606" s="440">
        <v>1932</v>
      </c>
      <c r="Y606" s="482">
        <v>0</v>
      </c>
      <c r="Z606" s="482">
        <v>1160</v>
      </c>
      <c r="AA606" s="440">
        <v>0</v>
      </c>
      <c r="AB606" s="440">
        <v>0</v>
      </c>
      <c r="AC606" s="440">
        <v>3092</v>
      </c>
      <c r="AD606" s="440">
        <v>0</v>
      </c>
      <c r="AE606" s="440">
        <v>0</v>
      </c>
      <c r="AF606" s="440">
        <v>3092</v>
      </c>
      <c r="AG606" s="440">
        <v>1244020</v>
      </c>
      <c r="AH606" s="440">
        <v>475000</v>
      </c>
      <c r="AI606" s="440">
        <v>769020</v>
      </c>
      <c r="AJ606" s="482">
        <v>1051770</v>
      </c>
      <c r="AK606" s="482">
        <v>0</v>
      </c>
      <c r="AL606" s="482">
        <v>0</v>
      </c>
      <c r="AM606" s="482">
        <v>600640</v>
      </c>
      <c r="AN606" s="440">
        <v>1051770</v>
      </c>
      <c r="AO606" s="440">
        <v>597715</v>
      </c>
      <c r="AP606" s="440">
        <v>104452</v>
      </c>
      <c r="AQ606" s="440">
        <v>36318</v>
      </c>
      <c r="AR606" s="440">
        <v>68134</v>
      </c>
      <c r="AS606" s="482">
        <v>55974</v>
      </c>
      <c r="AT606" s="482">
        <v>0</v>
      </c>
      <c r="AU606" s="482">
        <v>0</v>
      </c>
      <c r="AV606" s="482">
        <v>26466</v>
      </c>
      <c r="AW606" s="440">
        <v>55974</v>
      </c>
      <c r="AX606" s="440">
        <v>21430</v>
      </c>
      <c r="AY606" s="440">
        <v>0</v>
      </c>
      <c r="AZ606" s="503">
        <v>0</v>
      </c>
      <c r="BA606" s="503">
        <v>0</v>
      </c>
      <c r="BB606" s="441">
        <v>0</v>
      </c>
      <c r="BC606" s="200">
        <v>0</v>
      </c>
      <c r="BD606" s="539">
        <v>318976</v>
      </c>
      <c r="BE606" s="650">
        <v>720325</v>
      </c>
      <c r="BF606" s="650">
        <v>75190</v>
      </c>
      <c r="BG606" s="539">
        <v>7349</v>
      </c>
    </row>
    <row r="607" spans="1:59" ht="13.5" thickTop="1" x14ac:dyDescent="0.2">
      <c r="A607" s="609" t="s">
        <v>1687</v>
      </c>
      <c r="B607" t="s">
        <v>1648</v>
      </c>
      <c r="C607" t="s">
        <v>1688</v>
      </c>
      <c r="D607" s="442">
        <v>12222</v>
      </c>
      <c r="E607" s="443">
        <v>48466</v>
      </c>
      <c r="F607" s="443">
        <v>0</v>
      </c>
      <c r="G607" s="443">
        <v>48466</v>
      </c>
      <c r="H607" s="443">
        <v>0</v>
      </c>
      <c r="I607" s="443">
        <v>768530</v>
      </c>
      <c r="J607" s="443">
        <v>768530</v>
      </c>
      <c r="K607" s="443">
        <v>0</v>
      </c>
      <c r="L607" s="443">
        <v>0</v>
      </c>
      <c r="M607" s="483">
        <v>0</v>
      </c>
      <c r="N607" s="483">
        <v>38150</v>
      </c>
      <c r="O607" s="443">
        <v>0</v>
      </c>
      <c r="P607" s="443">
        <v>0</v>
      </c>
      <c r="Q607" s="443">
        <v>38150</v>
      </c>
      <c r="R607" s="443">
        <v>0</v>
      </c>
      <c r="S607" s="443">
        <v>38150</v>
      </c>
      <c r="T607" s="443">
        <v>0</v>
      </c>
      <c r="U607" s="443">
        <v>27448</v>
      </c>
      <c r="V607" s="443">
        <v>27448</v>
      </c>
      <c r="W607" s="443">
        <v>0</v>
      </c>
      <c r="X607" s="443">
        <v>0</v>
      </c>
      <c r="Y607" s="483">
        <v>0</v>
      </c>
      <c r="Z607" s="483">
        <v>1362</v>
      </c>
      <c r="AA607" s="443">
        <v>0</v>
      </c>
      <c r="AB607" s="443">
        <v>0</v>
      </c>
      <c r="AC607" s="443">
        <v>0</v>
      </c>
      <c r="AD607" s="443">
        <v>0</v>
      </c>
      <c r="AE607" s="443">
        <v>0</v>
      </c>
      <c r="AF607" s="443">
        <v>0</v>
      </c>
      <c r="AG607" s="443">
        <v>795980</v>
      </c>
      <c r="AH607" s="443">
        <v>251950</v>
      </c>
      <c r="AI607" s="443">
        <v>544030</v>
      </c>
      <c r="AJ607" s="483">
        <v>716370</v>
      </c>
      <c r="AK607" s="483">
        <v>0</v>
      </c>
      <c r="AL607" s="483">
        <v>0</v>
      </c>
      <c r="AM607" s="483">
        <v>151800</v>
      </c>
      <c r="AN607" s="443">
        <v>716370</v>
      </c>
      <c r="AO607" s="443">
        <v>151800</v>
      </c>
      <c r="AP607" s="443">
        <v>66696</v>
      </c>
      <c r="AQ607" s="443">
        <v>17917</v>
      </c>
      <c r="AR607" s="443">
        <v>48779</v>
      </c>
      <c r="AS607" s="483">
        <v>41755</v>
      </c>
      <c r="AT607" s="483">
        <v>0</v>
      </c>
      <c r="AU607" s="483">
        <v>0</v>
      </c>
      <c r="AV607" s="483">
        <v>2338</v>
      </c>
      <c r="AW607" s="443">
        <v>27609</v>
      </c>
      <c r="AX607" s="443">
        <v>0</v>
      </c>
      <c r="AY607" s="443">
        <v>0</v>
      </c>
      <c r="AZ607" s="504">
        <v>0</v>
      </c>
      <c r="BA607" s="504">
        <v>0</v>
      </c>
      <c r="BB607" s="444">
        <v>0</v>
      </c>
      <c r="BC607" s="517">
        <v>0</v>
      </c>
      <c r="BD607" s="540">
        <v>238817</v>
      </c>
      <c r="BE607" s="651">
        <v>481350</v>
      </c>
      <c r="BF607" s="651">
        <v>49701</v>
      </c>
      <c r="BG607" s="540">
        <v>5589</v>
      </c>
    </row>
    <row r="608" spans="1:59" ht="13.5" thickTop="1" x14ac:dyDescent="0.2">
      <c r="A608" s="609" t="s">
        <v>1689</v>
      </c>
      <c r="B608" t="s">
        <v>1648</v>
      </c>
      <c r="C608" t="s">
        <v>1690</v>
      </c>
      <c r="D608" s="439">
        <v>12223</v>
      </c>
      <c r="E608" s="440">
        <v>0</v>
      </c>
      <c r="F608" s="440">
        <v>0</v>
      </c>
      <c r="G608" s="440">
        <v>0</v>
      </c>
      <c r="H608" s="440">
        <v>0</v>
      </c>
      <c r="I608" s="440">
        <v>283640</v>
      </c>
      <c r="J608" s="440">
        <v>283640</v>
      </c>
      <c r="K608" s="440">
        <v>0</v>
      </c>
      <c r="L608" s="440">
        <v>3430</v>
      </c>
      <c r="M608" s="482">
        <v>0</v>
      </c>
      <c r="N608" s="482">
        <v>7770</v>
      </c>
      <c r="O608" s="440">
        <v>0</v>
      </c>
      <c r="P608" s="440">
        <v>0</v>
      </c>
      <c r="Q608" s="440">
        <v>11200</v>
      </c>
      <c r="R608" s="440">
        <v>3430</v>
      </c>
      <c r="S608" s="440">
        <v>7770</v>
      </c>
      <c r="T608" s="440">
        <v>0</v>
      </c>
      <c r="U608" s="440">
        <v>10130</v>
      </c>
      <c r="V608" s="440">
        <v>6828</v>
      </c>
      <c r="W608" s="440">
        <v>3302</v>
      </c>
      <c r="X608" s="440">
        <v>123</v>
      </c>
      <c r="Y608" s="482">
        <v>0</v>
      </c>
      <c r="Z608" s="482">
        <v>277</v>
      </c>
      <c r="AA608" s="440">
        <v>0</v>
      </c>
      <c r="AB608" s="440">
        <v>0</v>
      </c>
      <c r="AC608" s="440">
        <v>3702</v>
      </c>
      <c r="AD608" s="440">
        <v>0</v>
      </c>
      <c r="AE608" s="440">
        <v>496</v>
      </c>
      <c r="AF608" s="440">
        <v>3206</v>
      </c>
      <c r="AG608" s="440">
        <v>237320</v>
      </c>
      <c r="AH608" s="440">
        <v>124300</v>
      </c>
      <c r="AI608" s="440">
        <v>113020</v>
      </c>
      <c r="AJ608" s="482">
        <v>168910</v>
      </c>
      <c r="AK608" s="482">
        <v>0</v>
      </c>
      <c r="AL608" s="482">
        <v>0</v>
      </c>
      <c r="AM608" s="482">
        <v>31060</v>
      </c>
      <c r="AN608" s="440">
        <v>168910</v>
      </c>
      <c r="AO608" s="440">
        <v>31060</v>
      </c>
      <c r="AP608" s="440">
        <v>16789</v>
      </c>
      <c r="AQ608" s="440">
        <v>5536</v>
      </c>
      <c r="AR608" s="440">
        <v>11253</v>
      </c>
      <c r="AS608" s="482">
        <v>11479</v>
      </c>
      <c r="AT608" s="482">
        <v>0</v>
      </c>
      <c r="AU608" s="482">
        <v>0</v>
      </c>
      <c r="AV608" s="482">
        <v>0</v>
      </c>
      <c r="AW608" s="440">
        <v>11479</v>
      </c>
      <c r="AX608" s="440">
        <v>0</v>
      </c>
      <c r="AY608" s="440">
        <v>0</v>
      </c>
      <c r="AZ608" s="503">
        <v>0</v>
      </c>
      <c r="BA608" s="503">
        <v>0</v>
      </c>
      <c r="BB608" s="441">
        <v>0</v>
      </c>
      <c r="BC608" s="200">
        <v>0</v>
      </c>
      <c r="BD608" s="539">
        <v>102407</v>
      </c>
      <c r="BE608" s="650">
        <v>149570</v>
      </c>
      <c r="BF608" s="650">
        <v>14670</v>
      </c>
      <c r="BG608" s="539">
        <v>2229</v>
      </c>
    </row>
    <row r="609" spans="1:59" ht="13.5" thickTop="1" x14ac:dyDescent="0.2">
      <c r="A609" s="609" t="s">
        <v>1691</v>
      </c>
      <c r="B609" t="s">
        <v>1648</v>
      </c>
      <c r="C609" t="s">
        <v>1692</v>
      </c>
      <c r="D609" s="442">
        <v>12224</v>
      </c>
      <c r="E609" s="443">
        <v>60000</v>
      </c>
      <c r="F609" s="443">
        <v>0</v>
      </c>
      <c r="G609" s="443">
        <v>60000</v>
      </c>
      <c r="H609" s="443">
        <v>0</v>
      </c>
      <c r="I609" s="443">
        <v>698110</v>
      </c>
      <c r="J609" s="443">
        <v>698110</v>
      </c>
      <c r="K609" s="443">
        <v>0</v>
      </c>
      <c r="L609" s="443">
        <v>0</v>
      </c>
      <c r="M609" s="483">
        <v>0</v>
      </c>
      <c r="N609" s="483">
        <v>50820</v>
      </c>
      <c r="O609" s="443">
        <v>140</v>
      </c>
      <c r="P609" s="443">
        <v>0</v>
      </c>
      <c r="Q609" s="443">
        <v>50960</v>
      </c>
      <c r="R609" s="443">
        <v>0</v>
      </c>
      <c r="S609" s="443">
        <v>50820</v>
      </c>
      <c r="T609" s="443">
        <v>140</v>
      </c>
      <c r="U609" s="443">
        <v>24933</v>
      </c>
      <c r="V609" s="443">
        <v>24933</v>
      </c>
      <c r="W609" s="443">
        <v>0</v>
      </c>
      <c r="X609" s="443">
        <v>0</v>
      </c>
      <c r="Y609" s="483">
        <v>0</v>
      </c>
      <c r="Z609" s="483">
        <v>1815</v>
      </c>
      <c r="AA609" s="443">
        <v>5</v>
      </c>
      <c r="AB609" s="443">
        <v>0</v>
      </c>
      <c r="AC609" s="443">
        <v>1820</v>
      </c>
      <c r="AD609" s="443">
        <v>0</v>
      </c>
      <c r="AE609" s="443">
        <v>1815</v>
      </c>
      <c r="AF609" s="443">
        <v>5</v>
      </c>
      <c r="AG609" s="443">
        <v>669520</v>
      </c>
      <c r="AH609" s="443">
        <v>290000</v>
      </c>
      <c r="AI609" s="443">
        <v>379520</v>
      </c>
      <c r="AJ609" s="483">
        <v>560210</v>
      </c>
      <c r="AK609" s="483">
        <v>0</v>
      </c>
      <c r="AL609" s="483">
        <v>0</v>
      </c>
      <c r="AM609" s="483">
        <v>123650</v>
      </c>
      <c r="AN609" s="443">
        <v>560210</v>
      </c>
      <c r="AO609" s="443">
        <v>123650</v>
      </c>
      <c r="AP609" s="443">
        <v>55822</v>
      </c>
      <c r="AQ609" s="443">
        <v>18340</v>
      </c>
      <c r="AR609" s="443">
        <v>37482</v>
      </c>
      <c r="AS609" s="483">
        <v>32502</v>
      </c>
      <c r="AT609" s="483">
        <v>0</v>
      </c>
      <c r="AU609" s="483">
        <v>0</v>
      </c>
      <c r="AV609" s="483">
        <v>781</v>
      </c>
      <c r="AW609" s="443">
        <v>32502</v>
      </c>
      <c r="AX609" s="443">
        <v>781</v>
      </c>
      <c r="AY609" s="443">
        <v>0</v>
      </c>
      <c r="AZ609" s="504">
        <v>0</v>
      </c>
      <c r="BA609" s="504">
        <v>0</v>
      </c>
      <c r="BB609" s="444">
        <v>0</v>
      </c>
      <c r="BC609" s="517">
        <v>0</v>
      </c>
      <c r="BD609" s="540">
        <v>206440</v>
      </c>
      <c r="BE609" s="651">
        <v>431405</v>
      </c>
      <c r="BF609" s="651">
        <v>43883</v>
      </c>
      <c r="BG609" s="540">
        <v>4629</v>
      </c>
    </row>
    <row r="610" spans="1:59" ht="13.5" thickTop="1" x14ac:dyDescent="0.2">
      <c r="A610" s="609" t="s">
        <v>1693</v>
      </c>
      <c r="B610" t="s">
        <v>1648</v>
      </c>
      <c r="C610" t="s">
        <v>1694</v>
      </c>
      <c r="D610" s="439">
        <v>12225</v>
      </c>
      <c r="E610" s="440">
        <v>0</v>
      </c>
      <c r="F610" s="440">
        <v>0</v>
      </c>
      <c r="G610" s="440">
        <v>0</v>
      </c>
      <c r="H610" s="440">
        <v>0</v>
      </c>
      <c r="I610" s="440">
        <v>525630</v>
      </c>
      <c r="J610" s="440">
        <v>525630</v>
      </c>
      <c r="K610" s="440">
        <v>0</v>
      </c>
      <c r="L610" s="440">
        <v>0</v>
      </c>
      <c r="M610" s="482">
        <v>0</v>
      </c>
      <c r="N610" s="482">
        <v>0</v>
      </c>
      <c r="O610" s="440">
        <v>0</v>
      </c>
      <c r="P610" s="440">
        <v>0</v>
      </c>
      <c r="Q610" s="440">
        <v>0</v>
      </c>
      <c r="R610" s="440">
        <v>0</v>
      </c>
      <c r="S610" s="440">
        <v>0</v>
      </c>
      <c r="T610" s="440">
        <v>0</v>
      </c>
      <c r="U610" s="440">
        <v>18773</v>
      </c>
      <c r="V610" s="440">
        <v>15018</v>
      </c>
      <c r="W610" s="440">
        <v>3755</v>
      </c>
      <c r="X610" s="440">
        <v>0</v>
      </c>
      <c r="Y610" s="482">
        <v>0</v>
      </c>
      <c r="Z610" s="482">
        <v>0</v>
      </c>
      <c r="AA610" s="440">
        <v>0</v>
      </c>
      <c r="AB610" s="440">
        <v>0</v>
      </c>
      <c r="AC610" s="440">
        <v>3755</v>
      </c>
      <c r="AD610" s="440">
        <v>0</v>
      </c>
      <c r="AE610" s="440">
        <v>695</v>
      </c>
      <c r="AF610" s="440">
        <v>3060</v>
      </c>
      <c r="AG610" s="440">
        <v>562500</v>
      </c>
      <c r="AH610" s="440">
        <v>301950</v>
      </c>
      <c r="AI610" s="440">
        <v>260550</v>
      </c>
      <c r="AJ610" s="482">
        <v>376180</v>
      </c>
      <c r="AK610" s="482">
        <v>0</v>
      </c>
      <c r="AL610" s="482">
        <v>0</v>
      </c>
      <c r="AM610" s="482">
        <v>158500</v>
      </c>
      <c r="AN610" s="440">
        <v>376180</v>
      </c>
      <c r="AO610" s="440">
        <v>158500</v>
      </c>
      <c r="AP610" s="440">
        <v>43683</v>
      </c>
      <c r="AQ610" s="440">
        <v>26562</v>
      </c>
      <c r="AR610" s="440">
        <v>17121</v>
      </c>
      <c r="AS610" s="482">
        <v>12978</v>
      </c>
      <c r="AT610" s="482">
        <v>0</v>
      </c>
      <c r="AU610" s="482">
        <v>0</v>
      </c>
      <c r="AV610" s="482">
        <v>7774</v>
      </c>
      <c r="AW610" s="440">
        <v>12978</v>
      </c>
      <c r="AX610" s="440">
        <v>7724</v>
      </c>
      <c r="AY610" s="440">
        <v>0</v>
      </c>
      <c r="AZ610" s="503">
        <v>0</v>
      </c>
      <c r="BA610" s="503">
        <v>0</v>
      </c>
      <c r="BB610" s="441">
        <v>0</v>
      </c>
      <c r="BC610" s="200">
        <v>0</v>
      </c>
      <c r="BD610" s="539">
        <v>124087</v>
      </c>
      <c r="BE610" s="650">
        <v>306930</v>
      </c>
      <c r="BF610" s="650">
        <v>31551</v>
      </c>
      <c r="BG610" s="539">
        <v>3669</v>
      </c>
    </row>
    <row r="611" spans="1:59" ht="13.5" thickTop="1" x14ac:dyDescent="0.2">
      <c r="A611" s="609" t="s">
        <v>1695</v>
      </c>
      <c r="B611" t="s">
        <v>1648</v>
      </c>
      <c r="C611" t="s">
        <v>1696</v>
      </c>
      <c r="D611" s="442">
        <v>12226</v>
      </c>
      <c r="E611" s="443">
        <v>0</v>
      </c>
      <c r="F611" s="443">
        <v>0</v>
      </c>
      <c r="G611" s="443">
        <v>0</v>
      </c>
      <c r="H611" s="443">
        <v>0</v>
      </c>
      <c r="I611" s="443">
        <v>311570</v>
      </c>
      <c r="J611" s="443">
        <v>311570</v>
      </c>
      <c r="K611" s="443">
        <v>0</v>
      </c>
      <c r="L611" s="443">
        <v>0</v>
      </c>
      <c r="M611" s="483">
        <v>0</v>
      </c>
      <c r="N611" s="483">
        <v>0</v>
      </c>
      <c r="O611" s="443">
        <v>0</v>
      </c>
      <c r="P611" s="443">
        <v>0</v>
      </c>
      <c r="Q611" s="443">
        <v>0</v>
      </c>
      <c r="R611" s="443">
        <v>0</v>
      </c>
      <c r="S611" s="443">
        <v>0</v>
      </c>
      <c r="T611" s="443">
        <v>0</v>
      </c>
      <c r="U611" s="443">
        <v>11128</v>
      </c>
      <c r="V611" s="443">
        <v>9116</v>
      </c>
      <c r="W611" s="443">
        <v>2012</v>
      </c>
      <c r="X611" s="443">
        <v>0</v>
      </c>
      <c r="Y611" s="483">
        <v>0</v>
      </c>
      <c r="Z611" s="483">
        <v>0</v>
      </c>
      <c r="AA611" s="443">
        <v>0</v>
      </c>
      <c r="AB611" s="443">
        <v>0</v>
      </c>
      <c r="AC611" s="443">
        <v>2012</v>
      </c>
      <c r="AD611" s="443">
        <v>0</v>
      </c>
      <c r="AE611" s="443">
        <v>0</v>
      </c>
      <c r="AF611" s="443">
        <v>2012</v>
      </c>
      <c r="AG611" s="443">
        <v>303760</v>
      </c>
      <c r="AH611" s="443">
        <v>141000</v>
      </c>
      <c r="AI611" s="443">
        <v>162760</v>
      </c>
      <c r="AJ611" s="483">
        <v>226990</v>
      </c>
      <c r="AK611" s="483">
        <v>0</v>
      </c>
      <c r="AL611" s="483">
        <v>0</v>
      </c>
      <c r="AM611" s="483">
        <v>73950</v>
      </c>
      <c r="AN611" s="443">
        <v>226990</v>
      </c>
      <c r="AO611" s="443">
        <v>73950</v>
      </c>
      <c r="AP611" s="443">
        <v>22105</v>
      </c>
      <c r="AQ611" s="443">
        <v>6382</v>
      </c>
      <c r="AR611" s="443">
        <v>15723</v>
      </c>
      <c r="AS611" s="483">
        <v>14715</v>
      </c>
      <c r="AT611" s="483">
        <v>0</v>
      </c>
      <c r="AU611" s="483">
        <v>0</v>
      </c>
      <c r="AV611" s="483">
        <v>2795</v>
      </c>
      <c r="AW611" s="443">
        <v>14715</v>
      </c>
      <c r="AX611" s="443">
        <v>2795</v>
      </c>
      <c r="AY611" s="443">
        <v>0</v>
      </c>
      <c r="AZ611" s="504">
        <v>0</v>
      </c>
      <c r="BA611" s="504">
        <v>0</v>
      </c>
      <c r="BB611" s="444">
        <v>0</v>
      </c>
      <c r="BC611" s="517">
        <v>0</v>
      </c>
      <c r="BD611" s="540">
        <v>81890</v>
      </c>
      <c r="BE611" s="651">
        <v>169670</v>
      </c>
      <c r="BF611" s="651">
        <v>17041</v>
      </c>
      <c r="BG611" s="540">
        <v>2469</v>
      </c>
    </row>
    <row r="612" spans="1:59" ht="13.5" thickTop="1" x14ac:dyDescent="0.2">
      <c r="A612" s="609" t="s">
        <v>1697</v>
      </c>
      <c r="B612" t="s">
        <v>1648</v>
      </c>
      <c r="C612" t="s">
        <v>1698</v>
      </c>
      <c r="D612" s="439">
        <v>12227</v>
      </c>
      <c r="E612" s="440">
        <v>0</v>
      </c>
      <c r="F612" s="440">
        <v>0</v>
      </c>
      <c r="G612" s="440">
        <v>0</v>
      </c>
      <c r="H612" s="440">
        <v>0</v>
      </c>
      <c r="I612" s="440">
        <v>610470</v>
      </c>
      <c r="J612" s="440">
        <v>610470</v>
      </c>
      <c r="K612" s="440">
        <v>0</v>
      </c>
      <c r="L612" s="440">
        <v>0</v>
      </c>
      <c r="M612" s="482">
        <v>0</v>
      </c>
      <c r="N612" s="482">
        <v>78540</v>
      </c>
      <c r="O612" s="440">
        <v>0</v>
      </c>
      <c r="P612" s="440">
        <v>0</v>
      </c>
      <c r="Q612" s="440">
        <v>78540</v>
      </c>
      <c r="R612" s="440">
        <v>0</v>
      </c>
      <c r="S612" s="440">
        <v>78540</v>
      </c>
      <c r="T612" s="440">
        <v>0</v>
      </c>
      <c r="U612" s="440">
        <v>21803</v>
      </c>
      <c r="V612" s="440">
        <v>21803</v>
      </c>
      <c r="W612" s="440">
        <v>0</v>
      </c>
      <c r="X612" s="440">
        <v>0</v>
      </c>
      <c r="Y612" s="482">
        <v>0</v>
      </c>
      <c r="Z612" s="482">
        <v>2805</v>
      </c>
      <c r="AA612" s="440">
        <v>0</v>
      </c>
      <c r="AB612" s="440">
        <v>0</v>
      </c>
      <c r="AC612" s="440">
        <v>2805</v>
      </c>
      <c r="AD612" s="440">
        <v>0</v>
      </c>
      <c r="AE612" s="440">
        <v>2805</v>
      </c>
      <c r="AF612" s="440">
        <v>0</v>
      </c>
      <c r="AG612" s="440">
        <v>981220</v>
      </c>
      <c r="AH612" s="440">
        <v>981220</v>
      </c>
      <c r="AI612" s="440">
        <v>0</v>
      </c>
      <c r="AJ612" s="482">
        <v>179160</v>
      </c>
      <c r="AK612" s="482">
        <v>0</v>
      </c>
      <c r="AL612" s="482">
        <v>0</v>
      </c>
      <c r="AM612" s="482">
        <v>0</v>
      </c>
      <c r="AN612" s="440">
        <v>179160</v>
      </c>
      <c r="AO612" s="440">
        <v>0</v>
      </c>
      <c r="AP612" s="440">
        <v>92375</v>
      </c>
      <c r="AQ612" s="440">
        <v>58778</v>
      </c>
      <c r="AR612" s="440">
        <v>33597</v>
      </c>
      <c r="AS612" s="482">
        <v>18265</v>
      </c>
      <c r="AT612" s="482">
        <v>0</v>
      </c>
      <c r="AU612" s="482">
        <v>0</v>
      </c>
      <c r="AV612" s="482">
        <v>0</v>
      </c>
      <c r="AW612" s="440">
        <v>18265</v>
      </c>
      <c r="AX612" s="440">
        <v>0</v>
      </c>
      <c r="AY612" s="440">
        <v>0</v>
      </c>
      <c r="AZ612" s="503">
        <v>0</v>
      </c>
      <c r="BA612" s="503">
        <v>0</v>
      </c>
      <c r="BB612" s="441">
        <v>0</v>
      </c>
      <c r="BC612" s="200">
        <v>0</v>
      </c>
      <c r="BD612" s="539">
        <v>168584</v>
      </c>
      <c r="BE612" s="650">
        <v>522215</v>
      </c>
      <c r="BF612" s="650">
        <v>57809</v>
      </c>
      <c r="BG612" s="539">
        <v>6709</v>
      </c>
    </row>
    <row r="613" spans="1:59" ht="13.5" thickTop="1" x14ac:dyDescent="0.2">
      <c r="A613" s="609" t="s">
        <v>1699</v>
      </c>
      <c r="B613" t="s">
        <v>1648</v>
      </c>
      <c r="C613" t="s">
        <v>1700</v>
      </c>
      <c r="D613" s="442">
        <v>12228</v>
      </c>
      <c r="E613" s="443">
        <v>140716</v>
      </c>
      <c r="F613" s="443">
        <v>0</v>
      </c>
      <c r="G613" s="443">
        <v>140716</v>
      </c>
      <c r="H613" s="443">
        <v>0</v>
      </c>
      <c r="I613" s="443">
        <v>540330</v>
      </c>
      <c r="J613" s="443">
        <v>540330</v>
      </c>
      <c r="K613" s="443">
        <v>0</v>
      </c>
      <c r="L613" s="443">
        <v>16800</v>
      </c>
      <c r="M613" s="483">
        <v>0</v>
      </c>
      <c r="N613" s="483">
        <v>0</v>
      </c>
      <c r="O613" s="443">
        <v>0</v>
      </c>
      <c r="P613" s="443">
        <v>0</v>
      </c>
      <c r="Q613" s="443">
        <v>16800</v>
      </c>
      <c r="R613" s="443">
        <v>16800</v>
      </c>
      <c r="S613" s="443">
        <v>0</v>
      </c>
      <c r="T613" s="443">
        <v>0</v>
      </c>
      <c r="U613" s="443">
        <v>19298</v>
      </c>
      <c r="V613" s="443">
        <v>3553</v>
      </c>
      <c r="W613" s="443">
        <v>15745</v>
      </c>
      <c r="X613" s="443">
        <v>600</v>
      </c>
      <c r="Y613" s="483">
        <v>0</v>
      </c>
      <c r="Z613" s="483">
        <v>0</v>
      </c>
      <c r="AA613" s="443">
        <v>0</v>
      </c>
      <c r="AB613" s="443">
        <v>0</v>
      </c>
      <c r="AC613" s="443">
        <v>0</v>
      </c>
      <c r="AD613" s="443">
        <v>0</v>
      </c>
      <c r="AE613" s="443">
        <v>0</v>
      </c>
      <c r="AF613" s="443">
        <v>0</v>
      </c>
      <c r="AG613" s="443">
        <v>569510</v>
      </c>
      <c r="AH613" s="443">
        <v>240000</v>
      </c>
      <c r="AI613" s="443">
        <v>329510</v>
      </c>
      <c r="AJ613" s="483">
        <v>556610</v>
      </c>
      <c r="AK613" s="483">
        <v>0</v>
      </c>
      <c r="AL613" s="483">
        <v>0</v>
      </c>
      <c r="AM613" s="483">
        <v>90090</v>
      </c>
      <c r="AN613" s="443">
        <v>556610</v>
      </c>
      <c r="AO613" s="443">
        <v>90090</v>
      </c>
      <c r="AP613" s="443">
        <v>47572</v>
      </c>
      <c r="AQ613" s="443">
        <v>3060</v>
      </c>
      <c r="AR613" s="443">
        <v>44512</v>
      </c>
      <c r="AS613" s="483">
        <v>43068</v>
      </c>
      <c r="AT613" s="483">
        <v>0</v>
      </c>
      <c r="AU613" s="483">
        <v>0</v>
      </c>
      <c r="AV613" s="483">
        <v>4297</v>
      </c>
      <c r="AW613" s="443">
        <v>31311</v>
      </c>
      <c r="AX613" s="443">
        <v>0</v>
      </c>
      <c r="AY613" s="443">
        <v>0</v>
      </c>
      <c r="AZ613" s="504">
        <v>0</v>
      </c>
      <c r="BA613" s="504">
        <v>0</v>
      </c>
      <c r="BB613" s="444">
        <v>0</v>
      </c>
      <c r="BC613" s="517">
        <v>0</v>
      </c>
      <c r="BD613" s="540">
        <v>190077</v>
      </c>
      <c r="BE613" s="651">
        <v>342275</v>
      </c>
      <c r="BF613" s="651">
        <v>35255</v>
      </c>
      <c r="BG613" s="540">
        <v>3909</v>
      </c>
    </row>
    <row r="614" spans="1:59" ht="13.5" thickTop="1" x14ac:dyDescent="0.2">
      <c r="A614" s="609" t="s">
        <v>1701</v>
      </c>
      <c r="B614" t="s">
        <v>1648</v>
      </c>
      <c r="C614" t="s">
        <v>1702</v>
      </c>
      <c r="D614" s="439">
        <v>12229</v>
      </c>
      <c r="E614" s="440">
        <v>0</v>
      </c>
      <c r="F614" s="440">
        <v>0</v>
      </c>
      <c r="G614" s="440">
        <v>0</v>
      </c>
      <c r="H614" s="440">
        <v>0</v>
      </c>
      <c r="I614" s="440">
        <v>281960</v>
      </c>
      <c r="J614" s="440">
        <v>281960</v>
      </c>
      <c r="K614" s="440">
        <v>0</v>
      </c>
      <c r="L614" s="440">
        <v>65800</v>
      </c>
      <c r="M614" s="482">
        <v>0</v>
      </c>
      <c r="N614" s="482">
        <v>24080</v>
      </c>
      <c r="O614" s="440">
        <v>0</v>
      </c>
      <c r="P614" s="440">
        <v>0</v>
      </c>
      <c r="Q614" s="440">
        <v>89880</v>
      </c>
      <c r="R614" s="440">
        <v>65800</v>
      </c>
      <c r="S614" s="440">
        <v>24080</v>
      </c>
      <c r="T614" s="440">
        <v>0</v>
      </c>
      <c r="U614" s="440">
        <v>10070</v>
      </c>
      <c r="V614" s="440">
        <v>10070</v>
      </c>
      <c r="W614" s="440">
        <v>0</v>
      </c>
      <c r="X614" s="440">
        <v>2350</v>
      </c>
      <c r="Y614" s="482">
        <v>0</v>
      </c>
      <c r="Z614" s="482">
        <v>860</v>
      </c>
      <c r="AA614" s="440">
        <v>0</v>
      </c>
      <c r="AB614" s="440">
        <v>0</v>
      </c>
      <c r="AC614" s="440">
        <v>589</v>
      </c>
      <c r="AD614" s="440">
        <v>0</v>
      </c>
      <c r="AE614" s="440">
        <v>589</v>
      </c>
      <c r="AF614" s="440">
        <v>0</v>
      </c>
      <c r="AG614" s="440">
        <v>421900</v>
      </c>
      <c r="AH614" s="440">
        <v>400000</v>
      </c>
      <c r="AI614" s="440">
        <v>21900</v>
      </c>
      <c r="AJ614" s="482">
        <v>130540</v>
      </c>
      <c r="AK614" s="482">
        <v>0</v>
      </c>
      <c r="AL614" s="482">
        <v>0</v>
      </c>
      <c r="AM614" s="482">
        <v>181550</v>
      </c>
      <c r="AN614" s="440">
        <v>130540</v>
      </c>
      <c r="AO614" s="440">
        <v>181550</v>
      </c>
      <c r="AP614" s="440">
        <v>33672</v>
      </c>
      <c r="AQ614" s="440">
        <v>7587</v>
      </c>
      <c r="AR614" s="440">
        <v>26085</v>
      </c>
      <c r="AS614" s="482">
        <v>24294</v>
      </c>
      <c r="AT614" s="482">
        <v>0</v>
      </c>
      <c r="AU614" s="482">
        <v>0</v>
      </c>
      <c r="AV614" s="482">
        <v>5652</v>
      </c>
      <c r="AW614" s="440">
        <v>24294</v>
      </c>
      <c r="AX614" s="440">
        <v>5652</v>
      </c>
      <c r="AY614" s="440">
        <v>0</v>
      </c>
      <c r="AZ614" s="503">
        <v>0</v>
      </c>
      <c r="BA614" s="503">
        <v>0</v>
      </c>
      <c r="BB614" s="441">
        <v>0</v>
      </c>
      <c r="BC614" s="200">
        <v>0</v>
      </c>
      <c r="BD614" s="539">
        <v>87721</v>
      </c>
      <c r="BE614" s="650">
        <v>231580</v>
      </c>
      <c r="BF614" s="650">
        <v>23953</v>
      </c>
      <c r="BG614" s="539">
        <v>2949</v>
      </c>
    </row>
    <row r="615" spans="1:59" ht="13.5" thickTop="1" x14ac:dyDescent="0.2">
      <c r="A615" s="609" t="s">
        <v>1703</v>
      </c>
      <c r="B615" t="s">
        <v>1648</v>
      </c>
      <c r="C615" t="s">
        <v>1704</v>
      </c>
      <c r="D615" s="442">
        <v>12230</v>
      </c>
      <c r="E615" s="443">
        <v>0</v>
      </c>
      <c r="F615" s="443">
        <v>0</v>
      </c>
      <c r="G615" s="443">
        <v>0</v>
      </c>
      <c r="H615" s="443">
        <v>0</v>
      </c>
      <c r="I615" s="443">
        <v>381248</v>
      </c>
      <c r="J615" s="443">
        <v>381248</v>
      </c>
      <c r="K615" s="443">
        <v>0</v>
      </c>
      <c r="L615" s="443">
        <v>120862</v>
      </c>
      <c r="M615" s="483">
        <v>0</v>
      </c>
      <c r="N615" s="483">
        <v>0</v>
      </c>
      <c r="O615" s="443">
        <v>0</v>
      </c>
      <c r="P615" s="443">
        <v>0</v>
      </c>
      <c r="Q615" s="443">
        <v>120862</v>
      </c>
      <c r="R615" s="443">
        <v>120862</v>
      </c>
      <c r="S615" s="443">
        <v>0</v>
      </c>
      <c r="T615" s="443">
        <v>0</v>
      </c>
      <c r="U615" s="443">
        <v>13616</v>
      </c>
      <c r="V615" s="443">
        <v>13616</v>
      </c>
      <c r="W615" s="443">
        <v>0</v>
      </c>
      <c r="X615" s="443">
        <v>4317</v>
      </c>
      <c r="Y615" s="483">
        <v>0</v>
      </c>
      <c r="Z615" s="483">
        <v>0</v>
      </c>
      <c r="AA615" s="443">
        <v>0</v>
      </c>
      <c r="AB615" s="443">
        <v>0</v>
      </c>
      <c r="AC615" s="443">
        <v>4317</v>
      </c>
      <c r="AD615" s="443">
        <v>4317</v>
      </c>
      <c r="AE615" s="443">
        <v>0</v>
      </c>
      <c r="AF615" s="443">
        <v>0</v>
      </c>
      <c r="AG615" s="443">
        <v>471330</v>
      </c>
      <c r="AH615" s="443">
        <v>275000</v>
      </c>
      <c r="AI615" s="443">
        <v>196330</v>
      </c>
      <c r="AJ615" s="483">
        <v>388100</v>
      </c>
      <c r="AK615" s="483">
        <v>0</v>
      </c>
      <c r="AL615" s="483">
        <v>0</v>
      </c>
      <c r="AM615" s="483">
        <v>112760</v>
      </c>
      <c r="AN615" s="443">
        <v>388100</v>
      </c>
      <c r="AO615" s="443">
        <v>112760</v>
      </c>
      <c r="AP615" s="443">
        <v>34676</v>
      </c>
      <c r="AQ615" s="443">
        <v>31868</v>
      </c>
      <c r="AR615" s="443">
        <v>2808</v>
      </c>
      <c r="AS615" s="483">
        <v>7566</v>
      </c>
      <c r="AT615" s="483">
        <v>0</v>
      </c>
      <c r="AU615" s="483">
        <v>0</v>
      </c>
      <c r="AV615" s="483">
        <v>0</v>
      </c>
      <c r="AW615" s="443">
        <v>7566</v>
      </c>
      <c r="AX615" s="443">
        <v>0</v>
      </c>
      <c r="AY615" s="443">
        <v>0</v>
      </c>
      <c r="AZ615" s="504">
        <v>0</v>
      </c>
      <c r="BA615" s="504">
        <v>0</v>
      </c>
      <c r="BB615" s="444">
        <v>0</v>
      </c>
      <c r="BC615" s="517">
        <v>0</v>
      </c>
      <c r="BD615" s="540">
        <v>155194</v>
      </c>
      <c r="BE615" s="651">
        <v>281160</v>
      </c>
      <c r="BF615" s="651">
        <v>27909</v>
      </c>
      <c r="BG615" s="540">
        <v>3189</v>
      </c>
    </row>
    <row r="616" spans="1:59" ht="13.5" thickTop="1" x14ac:dyDescent="0.2">
      <c r="A616" s="609" t="s">
        <v>1705</v>
      </c>
      <c r="B616" t="s">
        <v>1648</v>
      </c>
      <c r="C616" t="s">
        <v>1706</v>
      </c>
      <c r="D616" s="439">
        <v>12231</v>
      </c>
      <c r="E616" s="440">
        <v>0</v>
      </c>
      <c r="F616" s="440">
        <v>0</v>
      </c>
      <c r="G616" s="440">
        <v>0</v>
      </c>
      <c r="H616" s="440">
        <v>0</v>
      </c>
      <c r="I616" s="440">
        <v>312312</v>
      </c>
      <c r="J616" s="440">
        <v>312312</v>
      </c>
      <c r="K616" s="440">
        <v>0</v>
      </c>
      <c r="L616" s="440">
        <v>99428</v>
      </c>
      <c r="M616" s="482">
        <v>0</v>
      </c>
      <c r="N616" s="482">
        <v>10220</v>
      </c>
      <c r="O616" s="440">
        <v>0</v>
      </c>
      <c r="P616" s="440">
        <v>0</v>
      </c>
      <c r="Q616" s="440">
        <v>109648</v>
      </c>
      <c r="R616" s="440">
        <v>99428</v>
      </c>
      <c r="S616" s="440">
        <v>10220</v>
      </c>
      <c r="T616" s="440">
        <v>0</v>
      </c>
      <c r="U616" s="440">
        <v>11154</v>
      </c>
      <c r="V616" s="440">
        <v>11154</v>
      </c>
      <c r="W616" s="440">
        <v>0</v>
      </c>
      <c r="X616" s="440">
        <v>3551</v>
      </c>
      <c r="Y616" s="482">
        <v>0</v>
      </c>
      <c r="Z616" s="482">
        <v>365</v>
      </c>
      <c r="AA616" s="440">
        <v>0</v>
      </c>
      <c r="AB616" s="440">
        <v>0</v>
      </c>
      <c r="AC616" s="440">
        <v>3916</v>
      </c>
      <c r="AD616" s="440">
        <v>3551</v>
      </c>
      <c r="AE616" s="440">
        <v>365</v>
      </c>
      <c r="AF616" s="440">
        <v>0</v>
      </c>
      <c r="AG616" s="440">
        <v>662070</v>
      </c>
      <c r="AH616" s="440">
        <v>96650</v>
      </c>
      <c r="AI616" s="440">
        <v>565420</v>
      </c>
      <c r="AJ616" s="482">
        <v>813410</v>
      </c>
      <c r="AK616" s="482">
        <v>0</v>
      </c>
      <c r="AL616" s="482">
        <v>0</v>
      </c>
      <c r="AM616" s="482">
        <v>94000</v>
      </c>
      <c r="AN616" s="440">
        <v>813410</v>
      </c>
      <c r="AO616" s="440">
        <v>94000</v>
      </c>
      <c r="AP616" s="440">
        <v>53090</v>
      </c>
      <c r="AQ616" s="440">
        <v>2785</v>
      </c>
      <c r="AR616" s="440">
        <v>50305</v>
      </c>
      <c r="AS616" s="482">
        <v>48549</v>
      </c>
      <c r="AT616" s="482">
        <v>0</v>
      </c>
      <c r="AU616" s="482">
        <v>0</v>
      </c>
      <c r="AV616" s="482">
        <v>0</v>
      </c>
      <c r="AW616" s="440">
        <v>48549</v>
      </c>
      <c r="AX616" s="440">
        <v>0</v>
      </c>
      <c r="AY616" s="440">
        <v>0</v>
      </c>
      <c r="AZ616" s="503">
        <v>0</v>
      </c>
      <c r="BA616" s="503">
        <v>0</v>
      </c>
      <c r="BB616" s="441">
        <v>0</v>
      </c>
      <c r="BC616" s="200">
        <v>0</v>
      </c>
      <c r="BD616" s="539">
        <v>152628</v>
      </c>
      <c r="BE616" s="650">
        <v>309630</v>
      </c>
      <c r="BF616" s="650">
        <v>33302</v>
      </c>
      <c r="BG616" s="539">
        <v>4149</v>
      </c>
    </row>
    <row r="617" spans="1:59" ht="13.5" thickTop="1" x14ac:dyDescent="0.2">
      <c r="A617" s="609" t="s">
        <v>1707</v>
      </c>
      <c r="B617" t="s">
        <v>1648</v>
      </c>
      <c r="C617" t="s">
        <v>1708</v>
      </c>
      <c r="D617" s="442">
        <v>12232</v>
      </c>
      <c r="E617" s="443">
        <v>102721</v>
      </c>
      <c r="F617" s="443">
        <v>0</v>
      </c>
      <c r="G617" s="443">
        <v>87132</v>
      </c>
      <c r="H617" s="443">
        <v>15589</v>
      </c>
      <c r="I617" s="443">
        <v>287560</v>
      </c>
      <c r="J617" s="443">
        <v>287560</v>
      </c>
      <c r="K617" s="443">
        <v>0</v>
      </c>
      <c r="L617" s="443">
        <v>0</v>
      </c>
      <c r="M617" s="483">
        <v>0</v>
      </c>
      <c r="N617" s="483">
        <v>0</v>
      </c>
      <c r="O617" s="443">
        <v>0</v>
      </c>
      <c r="P617" s="443">
        <v>0</v>
      </c>
      <c r="Q617" s="443">
        <v>0</v>
      </c>
      <c r="R617" s="443">
        <v>0</v>
      </c>
      <c r="S617" s="443">
        <v>0</v>
      </c>
      <c r="T617" s="443">
        <v>0</v>
      </c>
      <c r="U617" s="443">
        <v>10270</v>
      </c>
      <c r="V617" s="443">
        <v>8749</v>
      </c>
      <c r="W617" s="443">
        <v>1521</v>
      </c>
      <c r="X617" s="443">
        <v>0</v>
      </c>
      <c r="Y617" s="483">
        <v>0</v>
      </c>
      <c r="Z617" s="483">
        <v>0</v>
      </c>
      <c r="AA617" s="443">
        <v>0</v>
      </c>
      <c r="AB617" s="443">
        <v>0</v>
      </c>
      <c r="AC617" s="443">
        <v>1521</v>
      </c>
      <c r="AD617" s="443">
        <v>0</v>
      </c>
      <c r="AE617" s="443">
        <v>0</v>
      </c>
      <c r="AF617" s="443">
        <v>1521</v>
      </c>
      <c r="AG617" s="443">
        <v>400560</v>
      </c>
      <c r="AH617" s="443">
        <v>125000</v>
      </c>
      <c r="AI617" s="443">
        <v>275560</v>
      </c>
      <c r="AJ617" s="483">
        <v>370310</v>
      </c>
      <c r="AK617" s="483">
        <v>0</v>
      </c>
      <c r="AL617" s="483">
        <v>0</v>
      </c>
      <c r="AM617" s="483">
        <v>34870</v>
      </c>
      <c r="AN617" s="443">
        <v>370310</v>
      </c>
      <c r="AO617" s="443">
        <v>34870</v>
      </c>
      <c r="AP617" s="443">
        <v>31763</v>
      </c>
      <c r="AQ617" s="443">
        <v>10628</v>
      </c>
      <c r="AR617" s="443">
        <v>21135</v>
      </c>
      <c r="AS617" s="483">
        <v>18322</v>
      </c>
      <c r="AT617" s="483">
        <v>0</v>
      </c>
      <c r="AU617" s="483">
        <v>0</v>
      </c>
      <c r="AV617" s="483">
        <v>0</v>
      </c>
      <c r="AW617" s="443">
        <v>18322</v>
      </c>
      <c r="AX617" s="443">
        <v>0</v>
      </c>
      <c r="AY617" s="443">
        <v>0</v>
      </c>
      <c r="AZ617" s="504">
        <v>0</v>
      </c>
      <c r="BA617" s="504">
        <v>0</v>
      </c>
      <c r="BB617" s="444">
        <v>0</v>
      </c>
      <c r="BC617" s="517">
        <v>0</v>
      </c>
      <c r="BD617" s="540">
        <v>114293</v>
      </c>
      <c r="BE617" s="651">
        <v>193310</v>
      </c>
      <c r="BF617" s="651">
        <v>20527</v>
      </c>
      <c r="BG617" s="540">
        <v>2709</v>
      </c>
    </row>
    <row r="618" spans="1:59" ht="13.5" thickTop="1" x14ac:dyDescent="0.2">
      <c r="A618" s="609" t="s">
        <v>1709</v>
      </c>
      <c r="B618" t="s">
        <v>1648</v>
      </c>
      <c r="C618" t="s">
        <v>1710</v>
      </c>
      <c r="D618" s="439">
        <v>12233</v>
      </c>
      <c r="E618" s="440">
        <v>0</v>
      </c>
      <c r="F618" s="440">
        <v>0</v>
      </c>
      <c r="G618" s="440">
        <v>0</v>
      </c>
      <c r="H618" s="440">
        <v>0</v>
      </c>
      <c r="I618" s="440">
        <v>245896</v>
      </c>
      <c r="J618" s="440">
        <v>245896</v>
      </c>
      <c r="K618" s="440">
        <v>0</v>
      </c>
      <c r="L618" s="440">
        <v>95704</v>
      </c>
      <c r="M618" s="482">
        <v>0</v>
      </c>
      <c r="N618" s="482">
        <v>0</v>
      </c>
      <c r="O618" s="440">
        <v>0</v>
      </c>
      <c r="P618" s="440">
        <v>0</v>
      </c>
      <c r="Q618" s="440">
        <v>95704</v>
      </c>
      <c r="R618" s="440">
        <v>95704</v>
      </c>
      <c r="S618" s="440">
        <v>0</v>
      </c>
      <c r="T618" s="440">
        <v>0</v>
      </c>
      <c r="U618" s="440">
        <v>8782</v>
      </c>
      <c r="V618" s="440">
        <v>8782</v>
      </c>
      <c r="W618" s="440">
        <v>0</v>
      </c>
      <c r="X618" s="440">
        <v>3418</v>
      </c>
      <c r="Y618" s="482">
        <v>0</v>
      </c>
      <c r="Z618" s="482">
        <v>0</v>
      </c>
      <c r="AA618" s="440">
        <v>0</v>
      </c>
      <c r="AB618" s="440">
        <v>0</v>
      </c>
      <c r="AC618" s="440">
        <v>3418</v>
      </c>
      <c r="AD618" s="440">
        <v>3418</v>
      </c>
      <c r="AE618" s="440">
        <v>0</v>
      </c>
      <c r="AF618" s="440">
        <v>0</v>
      </c>
      <c r="AG618" s="440">
        <v>342970</v>
      </c>
      <c r="AH618" s="440">
        <v>170000</v>
      </c>
      <c r="AI618" s="440">
        <v>172970</v>
      </c>
      <c r="AJ618" s="482">
        <v>309270</v>
      </c>
      <c r="AK618" s="482">
        <v>0</v>
      </c>
      <c r="AL618" s="482">
        <v>0</v>
      </c>
      <c r="AM618" s="482">
        <v>150520</v>
      </c>
      <c r="AN618" s="440">
        <v>309270</v>
      </c>
      <c r="AO618" s="440">
        <v>150520</v>
      </c>
      <c r="AP618" s="440">
        <v>26329</v>
      </c>
      <c r="AQ618" s="440">
        <v>6945</v>
      </c>
      <c r="AR618" s="440">
        <v>19384</v>
      </c>
      <c r="AS618" s="482">
        <v>26891</v>
      </c>
      <c r="AT618" s="482">
        <v>0</v>
      </c>
      <c r="AU618" s="482">
        <v>0</v>
      </c>
      <c r="AV618" s="482">
        <v>296</v>
      </c>
      <c r="AW618" s="440">
        <v>26891</v>
      </c>
      <c r="AX618" s="440">
        <v>296</v>
      </c>
      <c r="AY618" s="440">
        <v>0</v>
      </c>
      <c r="AZ618" s="503">
        <v>0</v>
      </c>
      <c r="BA618" s="503">
        <v>0</v>
      </c>
      <c r="BB618" s="441">
        <v>0</v>
      </c>
      <c r="BC618" s="200">
        <v>0</v>
      </c>
      <c r="BD618" s="539">
        <v>101645</v>
      </c>
      <c r="BE618" s="650">
        <v>199670</v>
      </c>
      <c r="BF618" s="650">
        <v>20206</v>
      </c>
      <c r="BG618" s="539">
        <v>2949</v>
      </c>
    </row>
    <row r="619" spans="1:59" ht="13.5" thickTop="1" x14ac:dyDescent="0.2">
      <c r="A619" s="609" t="s">
        <v>1711</v>
      </c>
      <c r="B619" t="s">
        <v>1648</v>
      </c>
      <c r="C619" t="s">
        <v>1712</v>
      </c>
      <c r="D619" s="442">
        <v>12234</v>
      </c>
      <c r="E619" s="443">
        <v>0</v>
      </c>
      <c r="F619" s="443">
        <v>0</v>
      </c>
      <c r="G619" s="443">
        <v>0</v>
      </c>
      <c r="H619" s="443">
        <v>0</v>
      </c>
      <c r="I619" s="443">
        <v>322490</v>
      </c>
      <c r="J619" s="443">
        <v>322490</v>
      </c>
      <c r="K619" s="443">
        <v>0</v>
      </c>
      <c r="L619" s="443">
        <v>12740</v>
      </c>
      <c r="M619" s="483">
        <v>0</v>
      </c>
      <c r="N619" s="483">
        <v>4410</v>
      </c>
      <c r="O619" s="443">
        <v>0</v>
      </c>
      <c r="P619" s="443">
        <v>0</v>
      </c>
      <c r="Q619" s="443">
        <v>17150</v>
      </c>
      <c r="R619" s="443">
        <v>12740</v>
      </c>
      <c r="S619" s="443">
        <v>4410</v>
      </c>
      <c r="T619" s="443">
        <v>0</v>
      </c>
      <c r="U619" s="443">
        <v>11518</v>
      </c>
      <c r="V619" s="443">
        <v>9214</v>
      </c>
      <c r="W619" s="443">
        <v>2304</v>
      </c>
      <c r="X619" s="443">
        <v>455</v>
      </c>
      <c r="Y619" s="483">
        <v>0</v>
      </c>
      <c r="Z619" s="483">
        <v>157</v>
      </c>
      <c r="AA619" s="443">
        <v>0</v>
      </c>
      <c r="AB619" s="443">
        <v>0</v>
      </c>
      <c r="AC619" s="443">
        <v>2916</v>
      </c>
      <c r="AD619" s="443">
        <v>2759</v>
      </c>
      <c r="AE619" s="443">
        <v>157</v>
      </c>
      <c r="AF619" s="443">
        <v>0</v>
      </c>
      <c r="AG619" s="443">
        <v>269750</v>
      </c>
      <c r="AH619" s="443">
        <v>147500</v>
      </c>
      <c r="AI619" s="443">
        <v>122250</v>
      </c>
      <c r="AJ619" s="483">
        <v>221950</v>
      </c>
      <c r="AK619" s="483">
        <v>0</v>
      </c>
      <c r="AL619" s="483">
        <v>0</v>
      </c>
      <c r="AM619" s="483">
        <v>57500</v>
      </c>
      <c r="AN619" s="443">
        <v>221950</v>
      </c>
      <c r="AO619" s="443">
        <v>57500</v>
      </c>
      <c r="AP619" s="443">
        <v>17876</v>
      </c>
      <c r="AQ619" s="443">
        <v>8100</v>
      </c>
      <c r="AR619" s="443">
        <v>9776</v>
      </c>
      <c r="AS619" s="483">
        <v>12289</v>
      </c>
      <c r="AT619" s="483">
        <v>0</v>
      </c>
      <c r="AU619" s="483">
        <v>0</v>
      </c>
      <c r="AV619" s="483">
        <v>1610</v>
      </c>
      <c r="AW619" s="443">
        <v>10526</v>
      </c>
      <c r="AX619" s="443">
        <v>0</v>
      </c>
      <c r="AY619" s="443">
        <v>0</v>
      </c>
      <c r="AZ619" s="504">
        <v>0</v>
      </c>
      <c r="BA619" s="504">
        <v>0</v>
      </c>
      <c r="BB619" s="444">
        <v>0</v>
      </c>
      <c r="BC619" s="517">
        <v>0</v>
      </c>
      <c r="BD619" s="540">
        <v>133409</v>
      </c>
      <c r="BE619" s="651">
        <v>166340</v>
      </c>
      <c r="BF619" s="651">
        <v>16059</v>
      </c>
      <c r="BG619" s="540">
        <v>2229</v>
      </c>
    </row>
    <row r="620" spans="1:59" ht="13.5" thickTop="1" x14ac:dyDescent="0.2">
      <c r="A620" s="609" t="s">
        <v>1713</v>
      </c>
      <c r="B620" t="s">
        <v>1648</v>
      </c>
      <c r="C620" t="s">
        <v>1714</v>
      </c>
      <c r="D620" s="439">
        <v>12235</v>
      </c>
      <c r="E620" s="440">
        <v>0</v>
      </c>
      <c r="F620" s="440">
        <v>0</v>
      </c>
      <c r="G620" s="440">
        <v>0</v>
      </c>
      <c r="H620" s="440">
        <v>0</v>
      </c>
      <c r="I620" s="440">
        <v>228340</v>
      </c>
      <c r="J620" s="440">
        <v>228340</v>
      </c>
      <c r="K620" s="440">
        <v>0</v>
      </c>
      <c r="L620" s="440">
        <v>0</v>
      </c>
      <c r="M620" s="482">
        <v>0</v>
      </c>
      <c r="N620" s="482">
        <v>32900</v>
      </c>
      <c r="O620" s="440">
        <v>0</v>
      </c>
      <c r="P620" s="440">
        <v>0</v>
      </c>
      <c r="Q620" s="440">
        <v>32900</v>
      </c>
      <c r="R620" s="440">
        <v>0</v>
      </c>
      <c r="S620" s="440">
        <v>32900</v>
      </c>
      <c r="T620" s="440">
        <v>0</v>
      </c>
      <c r="U620" s="440">
        <v>8155</v>
      </c>
      <c r="V620" s="440">
        <v>6965</v>
      </c>
      <c r="W620" s="440">
        <v>1190</v>
      </c>
      <c r="X620" s="440">
        <v>0</v>
      </c>
      <c r="Y620" s="482">
        <v>0</v>
      </c>
      <c r="Z620" s="482">
        <v>1175</v>
      </c>
      <c r="AA620" s="440">
        <v>0</v>
      </c>
      <c r="AB620" s="440">
        <v>0</v>
      </c>
      <c r="AC620" s="440">
        <v>2258</v>
      </c>
      <c r="AD620" s="440">
        <v>0</v>
      </c>
      <c r="AE620" s="440">
        <v>2258</v>
      </c>
      <c r="AF620" s="440">
        <v>0</v>
      </c>
      <c r="AG620" s="440">
        <v>241790</v>
      </c>
      <c r="AH620" s="440">
        <v>125000</v>
      </c>
      <c r="AI620" s="440">
        <v>116790</v>
      </c>
      <c r="AJ620" s="482">
        <v>188350</v>
      </c>
      <c r="AK620" s="482">
        <v>0</v>
      </c>
      <c r="AL620" s="482">
        <v>0</v>
      </c>
      <c r="AM620" s="482">
        <v>60660</v>
      </c>
      <c r="AN620" s="440">
        <v>188350</v>
      </c>
      <c r="AO620" s="440">
        <v>60660</v>
      </c>
      <c r="AP620" s="440">
        <v>17386</v>
      </c>
      <c r="AQ620" s="440">
        <v>2946</v>
      </c>
      <c r="AR620" s="440">
        <v>14440</v>
      </c>
      <c r="AS620" s="482">
        <v>14741</v>
      </c>
      <c r="AT620" s="482">
        <v>0</v>
      </c>
      <c r="AU620" s="482">
        <v>0</v>
      </c>
      <c r="AV620" s="482">
        <v>1502</v>
      </c>
      <c r="AW620" s="440">
        <v>12030</v>
      </c>
      <c r="AX620" s="440">
        <v>0</v>
      </c>
      <c r="AY620" s="440">
        <v>0</v>
      </c>
      <c r="AZ620" s="503">
        <v>0</v>
      </c>
      <c r="BA620" s="503">
        <v>0</v>
      </c>
      <c r="BB620" s="441">
        <v>0</v>
      </c>
      <c r="BC620" s="200">
        <v>0</v>
      </c>
      <c r="BD620" s="539">
        <v>109751</v>
      </c>
      <c r="BE620" s="650">
        <v>141490</v>
      </c>
      <c r="BF620" s="650">
        <v>14005</v>
      </c>
      <c r="BG620" s="539">
        <v>1989</v>
      </c>
    </row>
    <row r="621" spans="1:59" ht="13.5" thickTop="1" x14ac:dyDescent="0.2">
      <c r="A621" s="609" t="s">
        <v>1715</v>
      </c>
      <c r="B621" t="s">
        <v>1648</v>
      </c>
      <c r="C621" t="s">
        <v>1716</v>
      </c>
      <c r="D621" s="442">
        <v>12236</v>
      </c>
      <c r="E621" s="443">
        <v>184288</v>
      </c>
      <c r="F621" s="443">
        <v>0</v>
      </c>
      <c r="G621" s="443">
        <v>184288</v>
      </c>
      <c r="H621" s="443">
        <v>0</v>
      </c>
      <c r="I621" s="443">
        <v>462700</v>
      </c>
      <c r="J621" s="443">
        <v>462700</v>
      </c>
      <c r="K621" s="443">
        <v>0</v>
      </c>
      <c r="L621" s="443">
        <v>0</v>
      </c>
      <c r="M621" s="483">
        <v>0</v>
      </c>
      <c r="N621" s="483">
        <v>23030</v>
      </c>
      <c r="O621" s="443">
        <v>0</v>
      </c>
      <c r="P621" s="443">
        <v>0</v>
      </c>
      <c r="Q621" s="443">
        <v>23030</v>
      </c>
      <c r="R621" s="443">
        <v>0</v>
      </c>
      <c r="S621" s="443">
        <v>23030</v>
      </c>
      <c r="T621" s="443">
        <v>0</v>
      </c>
      <c r="U621" s="443">
        <v>16525</v>
      </c>
      <c r="V621" s="443">
        <v>16525</v>
      </c>
      <c r="W621" s="443">
        <v>0</v>
      </c>
      <c r="X621" s="443">
        <v>0</v>
      </c>
      <c r="Y621" s="483">
        <v>0</v>
      </c>
      <c r="Z621" s="483">
        <v>823</v>
      </c>
      <c r="AA621" s="443">
        <v>0</v>
      </c>
      <c r="AB621" s="443">
        <v>0</v>
      </c>
      <c r="AC621" s="443">
        <v>823</v>
      </c>
      <c r="AD621" s="443">
        <v>0</v>
      </c>
      <c r="AE621" s="443">
        <v>823</v>
      </c>
      <c r="AF621" s="443">
        <v>0</v>
      </c>
      <c r="AG621" s="443">
        <v>498220</v>
      </c>
      <c r="AH621" s="443">
        <v>397500</v>
      </c>
      <c r="AI621" s="443">
        <v>100720</v>
      </c>
      <c r="AJ621" s="483">
        <v>226080</v>
      </c>
      <c r="AK621" s="483">
        <v>0</v>
      </c>
      <c r="AL621" s="483">
        <v>0</v>
      </c>
      <c r="AM621" s="483">
        <v>203350</v>
      </c>
      <c r="AN621" s="443">
        <v>226080</v>
      </c>
      <c r="AO621" s="443">
        <v>203350</v>
      </c>
      <c r="AP621" s="443">
        <v>36554</v>
      </c>
      <c r="AQ621" s="443">
        <v>10160</v>
      </c>
      <c r="AR621" s="443">
        <v>26394</v>
      </c>
      <c r="AS621" s="483">
        <v>26574</v>
      </c>
      <c r="AT621" s="483">
        <v>0</v>
      </c>
      <c r="AU621" s="483">
        <v>0</v>
      </c>
      <c r="AV621" s="483">
        <v>8715</v>
      </c>
      <c r="AW621" s="443">
        <v>26574</v>
      </c>
      <c r="AX621" s="443">
        <v>8715</v>
      </c>
      <c r="AY621" s="443">
        <v>0</v>
      </c>
      <c r="AZ621" s="504">
        <v>0</v>
      </c>
      <c r="BA621" s="504">
        <v>0</v>
      </c>
      <c r="BB621" s="444">
        <v>0</v>
      </c>
      <c r="BC621" s="517">
        <v>0</v>
      </c>
      <c r="BD621" s="540">
        <v>208864</v>
      </c>
      <c r="BE621" s="651">
        <v>273740</v>
      </c>
      <c r="BF621" s="651">
        <v>27585</v>
      </c>
      <c r="BG621" s="540">
        <v>2949</v>
      </c>
    </row>
    <row r="622" spans="1:59" ht="13.5" thickTop="1" x14ac:dyDescent="0.2">
      <c r="A622" s="609" t="s">
        <v>1717</v>
      </c>
      <c r="B622" t="s">
        <v>1648</v>
      </c>
      <c r="C622" t="s">
        <v>1718</v>
      </c>
      <c r="D622" s="439">
        <v>12237</v>
      </c>
      <c r="E622" s="440">
        <v>0</v>
      </c>
      <c r="F622" s="440">
        <v>0</v>
      </c>
      <c r="G622" s="440">
        <v>0</v>
      </c>
      <c r="H622" s="440">
        <v>0</v>
      </c>
      <c r="I622" s="440">
        <v>393540</v>
      </c>
      <c r="J622" s="440">
        <v>393540</v>
      </c>
      <c r="K622" s="440">
        <v>0</v>
      </c>
      <c r="L622" s="440">
        <v>0</v>
      </c>
      <c r="M622" s="482">
        <v>0</v>
      </c>
      <c r="N622" s="482">
        <v>0</v>
      </c>
      <c r="O622" s="440">
        <v>0</v>
      </c>
      <c r="P622" s="440">
        <v>0</v>
      </c>
      <c r="Q622" s="440">
        <v>0</v>
      </c>
      <c r="R622" s="440">
        <v>0</v>
      </c>
      <c r="S622" s="440">
        <v>0</v>
      </c>
      <c r="T622" s="440">
        <v>0</v>
      </c>
      <c r="U622" s="440">
        <v>14055</v>
      </c>
      <c r="V622" s="440">
        <v>14055</v>
      </c>
      <c r="W622" s="440">
        <v>0</v>
      </c>
      <c r="X622" s="440">
        <v>0</v>
      </c>
      <c r="Y622" s="482">
        <v>0</v>
      </c>
      <c r="Z622" s="482">
        <v>0</v>
      </c>
      <c r="AA622" s="440">
        <v>0</v>
      </c>
      <c r="AB622" s="440">
        <v>0</v>
      </c>
      <c r="AC622" s="440">
        <v>0</v>
      </c>
      <c r="AD622" s="440">
        <v>0</v>
      </c>
      <c r="AE622" s="440">
        <v>0</v>
      </c>
      <c r="AF622" s="440">
        <v>0</v>
      </c>
      <c r="AG622" s="440">
        <v>347850</v>
      </c>
      <c r="AH622" s="440">
        <v>199300</v>
      </c>
      <c r="AI622" s="440">
        <v>148550</v>
      </c>
      <c r="AJ622" s="482">
        <v>257240</v>
      </c>
      <c r="AK622" s="482">
        <v>0</v>
      </c>
      <c r="AL622" s="482">
        <v>0</v>
      </c>
      <c r="AM622" s="482">
        <v>148730</v>
      </c>
      <c r="AN622" s="440">
        <v>257240</v>
      </c>
      <c r="AO622" s="440">
        <v>148520</v>
      </c>
      <c r="AP622" s="440">
        <v>24670</v>
      </c>
      <c r="AQ622" s="440">
        <v>18890</v>
      </c>
      <c r="AR622" s="440">
        <v>5780</v>
      </c>
      <c r="AS622" s="482">
        <v>7036</v>
      </c>
      <c r="AT622" s="482">
        <v>0</v>
      </c>
      <c r="AU622" s="482">
        <v>0</v>
      </c>
      <c r="AV622" s="482">
        <v>5380</v>
      </c>
      <c r="AW622" s="440">
        <v>7036</v>
      </c>
      <c r="AX622" s="440">
        <v>5380</v>
      </c>
      <c r="AY622" s="440">
        <v>0</v>
      </c>
      <c r="AZ622" s="503">
        <v>0</v>
      </c>
      <c r="BA622" s="503">
        <v>0</v>
      </c>
      <c r="BB622" s="441">
        <v>0</v>
      </c>
      <c r="BC622" s="200">
        <v>0</v>
      </c>
      <c r="BD622" s="539">
        <v>136902</v>
      </c>
      <c r="BE622" s="650">
        <v>207665</v>
      </c>
      <c r="BF622" s="650">
        <v>20414</v>
      </c>
      <c r="BG622" s="539">
        <v>2709</v>
      </c>
    </row>
    <row r="623" spans="1:59" ht="13.5" thickTop="1" x14ac:dyDescent="0.2">
      <c r="A623" s="609" t="s">
        <v>1719</v>
      </c>
      <c r="B623" t="s">
        <v>1648</v>
      </c>
      <c r="C623" t="s">
        <v>1720</v>
      </c>
      <c r="D623" s="442">
        <v>12238</v>
      </c>
      <c r="E623" s="443">
        <v>0</v>
      </c>
      <c r="F623" s="443">
        <v>0</v>
      </c>
      <c r="G623" s="443">
        <v>0</v>
      </c>
      <c r="H623" s="443">
        <v>0</v>
      </c>
      <c r="I623" s="443">
        <v>264824</v>
      </c>
      <c r="J623" s="443">
        <v>264824</v>
      </c>
      <c r="K623" s="443">
        <v>0</v>
      </c>
      <c r="L623" s="443">
        <v>57316</v>
      </c>
      <c r="M623" s="483">
        <v>0</v>
      </c>
      <c r="N623" s="483">
        <v>7770</v>
      </c>
      <c r="O623" s="443">
        <v>0</v>
      </c>
      <c r="P623" s="443">
        <v>0</v>
      </c>
      <c r="Q623" s="443">
        <v>65086</v>
      </c>
      <c r="R623" s="443">
        <v>57316</v>
      </c>
      <c r="S623" s="443">
        <v>7770</v>
      </c>
      <c r="T623" s="443">
        <v>0</v>
      </c>
      <c r="U623" s="443">
        <v>9458</v>
      </c>
      <c r="V623" s="443">
        <v>9458</v>
      </c>
      <c r="W623" s="443">
        <v>0</v>
      </c>
      <c r="X623" s="443">
        <v>2047</v>
      </c>
      <c r="Y623" s="483">
        <v>0</v>
      </c>
      <c r="Z623" s="483">
        <v>278</v>
      </c>
      <c r="AA623" s="443">
        <v>0</v>
      </c>
      <c r="AB623" s="443">
        <v>0</v>
      </c>
      <c r="AC623" s="443">
        <v>0</v>
      </c>
      <c r="AD623" s="443">
        <v>0</v>
      </c>
      <c r="AE623" s="443">
        <v>0</v>
      </c>
      <c r="AF623" s="443">
        <v>0</v>
      </c>
      <c r="AG623" s="443">
        <v>260340</v>
      </c>
      <c r="AH623" s="443">
        <v>145000</v>
      </c>
      <c r="AI623" s="443">
        <v>115340</v>
      </c>
      <c r="AJ623" s="483">
        <v>196850</v>
      </c>
      <c r="AK623" s="483">
        <v>0</v>
      </c>
      <c r="AL623" s="483">
        <v>0</v>
      </c>
      <c r="AM623" s="483">
        <v>95240</v>
      </c>
      <c r="AN623" s="443">
        <v>196850</v>
      </c>
      <c r="AO623" s="443">
        <v>95240</v>
      </c>
      <c r="AP623" s="443">
        <v>17928</v>
      </c>
      <c r="AQ623" s="443">
        <v>3189</v>
      </c>
      <c r="AR623" s="443">
        <v>14739</v>
      </c>
      <c r="AS623" s="483">
        <v>15544</v>
      </c>
      <c r="AT623" s="483">
        <v>0</v>
      </c>
      <c r="AU623" s="483">
        <v>0</v>
      </c>
      <c r="AV623" s="483">
        <v>3743</v>
      </c>
      <c r="AW623" s="443">
        <v>12228</v>
      </c>
      <c r="AX623" s="443">
        <v>2411</v>
      </c>
      <c r="AY623" s="443">
        <v>0</v>
      </c>
      <c r="AZ623" s="504">
        <v>0</v>
      </c>
      <c r="BA623" s="504">
        <v>0</v>
      </c>
      <c r="BB623" s="444">
        <v>0</v>
      </c>
      <c r="BC623" s="517">
        <v>0</v>
      </c>
      <c r="BD623" s="540">
        <v>115595</v>
      </c>
      <c r="BE623" s="651">
        <v>165725</v>
      </c>
      <c r="BF623" s="651">
        <v>16023</v>
      </c>
      <c r="BG623" s="540">
        <v>2229</v>
      </c>
    </row>
    <row r="624" spans="1:59" ht="13.5" thickTop="1" x14ac:dyDescent="0.2">
      <c r="A624" s="609" t="s">
        <v>1721</v>
      </c>
      <c r="B624" t="s">
        <v>1648</v>
      </c>
      <c r="C624" t="s">
        <v>1722</v>
      </c>
      <c r="D624" s="439">
        <v>12239</v>
      </c>
      <c r="E624" s="440">
        <v>0</v>
      </c>
      <c r="F624" s="440">
        <v>0</v>
      </c>
      <c r="G624" s="440">
        <v>0</v>
      </c>
      <c r="H624" s="440">
        <v>0</v>
      </c>
      <c r="I624" s="440">
        <v>313460</v>
      </c>
      <c r="J624" s="440">
        <v>313460</v>
      </c>
      <c r="K624" s="440">
        <v>0</v>
      </c>
      <c r="L624" s="440">
        <v>11970</v>
      </c>
      <c r="M624" s="482">
        <v>0</v>
      </c>
      <c r="N624" s="482">
        <v>0</v>
      </c>
      <c r="O624" s="440">
        <v>0</v>
      </c>
      <c r="P624" s="440">
        <v>0</v>
      </c>
      <c r="Q624" s="440">
        <v>11970</v>
      </c>
      <c r="R624" s="440">
        <v>11970</v>
      </c>
      <c r="S624" s="440">
        <v>0</v>
      </c>
      <c r="T624" s="440">
        <v>0</v>
      </c>
      <c r="U624" s="440">
        <v>11195</v>
      </c>
      <c r="V624" s="440">
        <v>8578</v>
      </c>
      <c r="W624" s="440">
        <v>2617</v>
      </c>
      <c r="X624" s="440">
        <v>428</v>
      </c>
      <c r="Y624" s="482">
        <v>0</v>
      </c>
      <c r="Z624" s="482">
        <v>0</v>
      </c>
      <c r="AA624" s="440">
        <v>0</v>
      </c>
      <c r="AB624" s="440">
        <v>0</v>
      </c>
      <c r="AC624" s="440">
        <v>0</v>
      </c>
      <c r="AD624" s="440">
        <v>0</v>
      </c>
      <c r="AE624" s="440">
        <v>0</v>
      </c>
      <c r="AF624" s="440">
        <v>0</v>
      </c>
      <c r="AG624" s="440">
        <v>327550</v>
      </c>
      <c r="AH624" s="440">
        <v>157500</v>
      </c>
      <c r="AI624" s="440">
        <v>170050</v>
      </c>
      <c r="AJ624" s="482">
        <v>282620</v>
      </c>
      <c r="AK624" s="482">
        <v>0</v>
      </c>
      <c r="AL624" s="482">
        <v>0</v>
      </c>
      <c r="AM624" s="482">
        <v>115690</v>
      </c>
      <c r="AN624" s="440">
        <v>282620</v>
      </c>
      <c r="AO624" s="440">
        <v>115690</v>
      </c>
      <c r="AP624" s="440">
        <v>24572</v>
      </c>
      <c r="AQ624" s="440">
        <v>8010</v>
      </c>
      <c r="AR624" s="440">
        <v>16562</v>
      </c>
      <c r="AS624" s="482">
        <v>17144</v>
      </c>
      <c r="AT624" s="482">
        <v>0</v>
      </c>
      <c r="AU624" s="482">
        <v>0</v>
      </c>
      <c r="AV624" s="482">
        <v>4226</v>
      </c>
      <c r="AW624" s="440">
        <v>17144</v>
      </c>
      <c r="AX624" s="440">
        <v>4226</v>
      </c>
      <c r="AY624" s="440">
        <v>0</v>
      </c>
      <c r="AZ624" s="503">
        <v>0</v>
      </c>
      <c r="BA624" s="503">
        <v>0</v>
      </c>
      <c r="BB624" s="441">
        <v>0</v>
      </c>
      <c r="BC624" s="200">
        <v>0</v>
      </c>
      <c r="BD624" s="539">
        <v>111767</v>
      </c>
      <c r="BE624" s="650">
        <v>186630</v>
      </c>
      <c r="BF624" s="650">
        <v>18828</v>
      </c>
      <c r="BG624" s="539">
        <v>2709</v>
      </c>
    </row>
    <row r="625" spans="1:59" ht="13.5" thickTop="1" x14ac:dyDescent="0.2">
      <c r="A625" s="609" t="s">
        <v>1723</v>
      </c>
      <c r="B625" t="s">
        <v>1648</v>
      </c>
      <c r="C625" t="s">
        <v>1724</v>
      </c>
      <c r="D625" s="442">
        <v>12322</v>
      </c>
      <c r="E625" s="443">
        <v>24817</v>
      </c>
      <c r="F625" s="443">
        <v>0</v>
      </c>
      <c r="G625" s="443">
        <v>24790</v>
      </c>
      <c r="H625" s="443">
        <v>27</v>
      </c>
      <c r="I625" s="443">
        <v>107660</v>
      </c>
      <c r="J625" s="443">
        <v>107660</v>
      </c>
      <c r="K625" s="443">
        <v>0</v>
      </c>
      <c r="L625" s="443">
        <v>0</v>
      </c>
      <c r="M625" s="483">
        <v>0</v>
      </c>
      <c r="N625" s="483">
        <v>6790</v>
      </c>
      <c r="O625" s="443">
        <v>0</v>
      </c>
      <c r="P625" s="443">
        <v>0</v>
      </c>
      <c r="Q625" s="443">
        <v>6790</v>
      </c>
      <c r="R625" s="443">
        <v>0</v>
      </c>
      <c r="S625" s="443">
        <v>6790</v>
      </c>
      <c r="T625" s="443">
        <v>0</v>
      </c>
      <c r="U625" s="443">
        <v>3845</v>
      </c>
      <c r="V625" s="443">
        <v>3845</v>
      </c>
      <c r="W625" s="443">
        <v>0</v>
      </c>
      <c r="X625" s="443">
        <v>0</v>
      </c>
      <c r="Y625" s="483">
        <v>0</v>
      </c>
      <c r="Z625" s="483">
        <v>243</v>
      </c>
      <c r="AA625" s="443">
        <v>0</v>
      </c>
      <c r="AB625" s="443">
        <v>0</v>
      </c>
      <c r="AC625" s="443">
        <v>243</v>
      </c>
      <c r="AD625" s="443">
        <v>0</v>
      </c>
      <c r="AE625" s="443">
        <v>243</v>
      </c>
      <c r="AF625" s="443">
        <v>0</v>
      </c>
      <c r="AG625" s="443">
        <v>134750</v>
      </c>
      <c r="AH625" s="443">
        <v>0</v>
      </c>
      <c r="AI625" s="443">
        <v>134750</v>
      </c>
      <c r="AJ625" s="483">
        <v>173890</v>
      </c>
      <c r="AK625" s="483">
        <v>0</v>
      </c>
      <c r="AL625" s="483">
        <v>0</v>
      </c>
      <c r="AM625" s="483">
        <v>29450</v>
      </c>
      <c r="AN625" s="443">
        <v>173890</v>
      </c>
      <c r="AO625" s="443">
        <v>29450</v>
      </c>
      <c r="AP625" s="443">
        <v>10375</v>
      </c>
      <c r="AQ625" s="443">
        <v>0</v>
      </c>
      <c r="AR625" s="443">
        <v>10375</v>
      </c>
      <c r="AS625" s="483">
        <v>10300</v>
      </c>
      <c r="AT625" s="483">
        <v>0</v>
      </c>
      <c r="AU625" s="483">
        <v>0</v>
      </c>
      <c r="AV625" s="483">
        <v>903</v>
      </c>
      <c r="AW625" s="443">
        <v>10300</v>
      </c>
      <c r="AX625" s="443">
        <v>903</v>
      </c>
      <c r="AY625" s="443">
        <v>0</v>
      </c>
      <c r="AZ625" s="504">
        <v>0</v>
      </c>
      <c r="BA625" s="504">
        <v>0</v>
      </c>
      <c r="BB625" s="444">
        <v>0</v>
      </c>
      <c r="BC625" s="517">
        <v>0</v>
      </c>
      <c r="BD625" s="540">
        <v>44999</v>
      </c>
      <c r="BE625" s="651">
        <v>70560</v>
      </c>
      <c r="BF625" s="651">
        <v>7321</v>
      </c>
      <c r="BG625" s="540">
        <v>1269</v>
      </c>
    </row>
    <row r="626" spans="1:59" ht="13.5" thickTop="1" x14ac:dyDescent="0.2">
      <c r="A626" s="609" t="s">
        <v>1725</v>
      </c>
      <c r="B626" t="s">
        <v>1648</v>
      </c>
      <c r="C626" t="s">
        <v>1726</v>
      </c>
      <c r="D626" s="439">
        <v>12329</v>
      </c>
      <c r="E626" s="440">
        <v>0</v>
      </c>
      <c r="F626" s="440">
        <v>0</v>
      </c>
      <c r="G626" s="440">
        <v>0</v>
      </c>
      <c r="H626" s="440">
        <v>0</v>
      </c>
      <c r="I626" s="440">
        <v>118230</v>
      </c>
      <c r="J626" s="440">
        <v>118230</v>
      </c>
      <c r="K626" s="440">
        <v>0</v>
      </c>
      <c r="L626" s="440">
        <v>6230</v>
      </c>
      <c r="M626" s="482">
        <v>0</v>
      </c>
      <c r="N626" s="482">
        <v>840</v>
      </c>
      <c r="O626" s="440">
        <v>0</v>
      </c>
      <c r="P626" s="440">
        <v>0</v>
      </c>
      <c r="Q626" s="440">
        <v>7070</v>
      </c>
      <c r="R626" s="440">
        <v>6230</v>
      </c>
      <c r="S626" s="440">
        <v>840</v>
      </c>
      <c r="T626" s="440">
        <v>0</v>
      </c>
      <c r="U626" s="440">
        <v>4223</v>
      </c>
      <c r="V626" s="440">
        <v>3341</v>
      </c>
      <c r="W626" s="440">
        <v>882</v>
      </c>
      <c r="X626" s="440">
        <v>222</v>
      </c>
      <c r="Y626" s="482">
        <v>0</v>
      </c>
      <c r="Z626" s="482">
        <v>30</v>
      </c>
      <c r="AA626" s="440">
        <v>0</v>
      </c>
      <c r="AB626" s="440">
        <v>0</v>
      </c>
      <c r="AC626" s="440">
        <v>1134</v>
      </c>
      <c r="AD626" s="440">
        <v>0</v>
      </c>
      <c r="AE626" s="440">
        <v>1018</v>
      </c>
      <c r="AF626" s="440">
        <v>116</v>
      </c>
      <c r="AG626" s="440">
        <v>139000</v>
      </c>
      <c r="AH626" s="440">
        <v>68000</v>
      </c>
      <c r="AI626" s="440">
        <v>71000</v>
      </c>
      <c r="AJ626" s="482">
        <v>123840</v>
      </c>
      <c r="AK626" s="482">
        <v>0</v>
      </c>
      <c r="AL626" s="482">
        <v>0</v>
      </c>
      <c r="AM626" s="482">
        <v>58230</v>
      </c>
      <c r="AN626" s="440">
        <v>123840</v>
      </c>
      <c r="AO626" s="440">
        <v>58230</v>
      </c>
      <c r="AP626" s="440">
        <v>10455</v>
      </c>
      <c r="AQ626" s="440">
        <v>4934</v>
      </c>
      <c r="AR626" s="440">
        <v>5521</v>
      </c>
      <c r="AS626" s="482">
        <v>6223</v>
      </c>
      <c r="AT626" s="482">
        <v>0</v>
      </c>
      <c r="AU626" s="482">
        <v>0</v>
      </c>
      <c r="AV626" s="482">
        <v>1781</v>
      </c>
      <c r="AW626" s="440">
        <v>6223</v>
      </c>
      <c r="AX626" s="440">
        <v>1781</v>
      </c>
      <c r="AY626" s="440">
        <v>0</v>
      </c>
      <c r="AZ626" s="503">
        <v>0</v>
      </c>
      <c r="BA626" s="503">
        <v>0</v>
      </c>
      <c r="BB626" s="441">
        <v>0</v>
      </c>
      <c r="BC626" s="200">
        <v>0</v>
      </c>
      <c r="BD626" s="539">
        <v>52235</v>
      </c>
      <c r="BE626" s="650">
        <v>74770</v>
      </c>
      <c r="BF626" s="650">
        <v>7613</v>
      </c>
      <c r="BG626" s="539">
        <v>1269</v>
      </c>
    </row>
    <row r="627" spans="1:59" ht="13.5" thickTop="1" x14ac:dyDescent="0.2">
      <c r="A627" s="609" t="s">
        <v>1727</v>
      </c>
      <c r="B627" t="s">
        <v>1648</v>
      </c>
      <c r="C627" t="s">
        <v>1728</v>
      </c>
      <c r="D627" s="442">
        <v>12342</v>
      </c>
      <c r="E627" s="443">
        <v>19318</v>
      </c>
      <c r="F627" s="443">
        <v>0</v>
      </c>
      <c r="G627" s="443">
        <v>19318</v>
      </c>
      <c r="H627" s="443">
        <v>0</v>
      </c>
      <c r="I627" s="443">
        <v>35910</v>
      </c>
      <c r="J627" s="443">
        <v>35910</v>
      </c>
      <c r="K627" s="443">
        <v>0</v>
      </c>
      <c r="L627" s="443">
        <v>0</v>
      </c>
      <c r="M627" s="483">
        <v>0</v>
      </c>
      <c r="N627" s="483">
        <v>0</v>
      </c>
      <c r="O627" s="443">
        <v>0</v>
      </c>
      <c r="P627" s="443">
        <v>0</v>
      </c>
      <c r="Q627" s="443">
        <v>0</v>
      </c>
      <c r="R627" s="443">
        <v>0</v>
      </c>
      <c r="S627" s="443">
        <v>0</v>
      </c>
      <c r="T627" s="443">
        <v>0</v>
      </c>
      <c r="U627" s="443">
        <v>1283</v>
      </c>
      <c r="V627" s="443">
        <v>1283</v>
      </c>
      <c r="W627" s="443">
        <v>0</v>
      </c>
      <c r="X627" s="443">
        <v>0</v>
      </c>
      <c r="Y627" s="483">
        <v>0</v>
      </c>
      <c r="Z627" s="483">
        <v>0</v>
      </c>
      <c r="AA627" s="443">
        <v>0</v>
      </c>
      <c r="AB627" s="443">
        <v>0</v>
      </c>
      <c r="AC627" s="443">
        <v>0</v>
      </c>
      <c r="AD627" s="443">
        <v>0</v>
      </c>
      <c r="AE627" s="443">
        <v>0</v>
      </c>
      <c r="AF627" s="443">
        <v>0</v>
      </c>
      <c r="AG627" s="443">
        <v>41670</v>
      </c>
      <c r="AH627" s="443">
        <v>21000</v>
      </c>
      <c r="AI627" s="443">
        <v>20670</v>
      </c>
      <c r="AJ627" s="483">
        <v>33740</v>
      </c>
      <c r="AK627" s="483">
        <v>0</v>
      </c>
      <c r="AL627" s="483">
        <v>0</v>
      </c>
      <c r="AM627" s="483">
        <v>7780</v>
      </c>
      <c r="AN627" s="443">
        <v>33740</v>
      </c>
      <c r="AO627" s="443">
        <v>7780</v>
      </c>
      <c r="AP627" s="443">
        <v>3025</v>
      </c>
      <c r="AQ627" s="443">
        <v>675</v>
      </c>
      <c r="AR627" s="443">
        <v>2350</v>
      </c>
      <c r="AS627" s="483">
        <v>2412</v>
      </c>
      <c r="AT627" s="483">
        <v>0</v>
      </c>
      <c r="AU627" s="483">
        <v>0</v>
      </c>
      <c r="AV627" s="483">
        <v>622</v>
      </c>
      <c r="AW627" s="443">
        <v>2412</v>
      </c>
      <c r="AX627" s="443">
        <v>622</v>
      </c>
      <c r="AY627" s="443">
        <v>0</v>
      </c>
      <c r="AZ627" s="504">
        <v>0</v>
      </c>
      <c r="BA627" s="504">
        <v>0</v>
      </c>
      <c r="BB627" s="444">
        <v>0</v>
      </c>
      <c r="BC627" s="517">
        <v>0</v>
      </c>
      <c r="BD627" s="540">
        <v>22447</v>
      </c>
      <c r="BE627" s="651">
        <v>19975</v>
      </c>
      <c r="BF627" s="651">
        <v>2082</v>
      </c>
      <c r="BG627" s="540">
        <v>1029</v>
      </c>
    </row>
    <row r="628" spans="1:59" ht="13.5" thickTop="1" x14ac:dyDescent="0.2">
      <c r="A628" s="609" t="s">
        <v>1729</v>
      </c>
      <c r="B628" t="s">
        <v>1648</v>
      </c>
      <c r="C628" t="s">
        <v>1730</v>
      </c>
      <c r="D628" s="439">
        <v>12347</v>
      </c>
      <c r="E628" s="440">
        <v>0</v>
      </c>
      <c r="F628" s="440">
        <v>0</v>
      </c>
      <c r="G628" s="440">
        <v>0</v>
      </c>
      <c r="H628" s="440">
        <v>0</v>
      </c>
      <c r="I628" s="440">
        <v>101220</v>
      </c>
      <c r="J628" s="440">
        <v>101220</v>
      </c>
      <c r="K628" s="440">
        <v>0</v>
      </c>
      <c r="L628" s="440">
        <v>9450</v>
      </c>
      <c r="M628" s="482">
        <v>0</v>
      </c>
      <c r="N628" s="482">
        <v>0</v>
      </c>
      <c r="O628" s="440">
        <v>0</v>
      </c>
      <c r="P628" s="440">
        <v>0</v>
      </c>
      <c r="Q628" s="440">
        <v>9450</v>
      </c>
      <c r="R628" s="440">
        <v>9450</v>
      </c>
      <c r="S628" s="440">
        <v>0</v>
      </c>
      <c r="T628" s="440">
        <v>0</v>
      </c>
      <c r="U628" s="440">
        <v>3615</v>
      </c>
      <c r="V628" s="440">
        <v>3615</v>
      </c>
      <c r="W628" s="440">
        <v>0</v>
      </c>
      <c r="X628" s="440">
        <v>338</v>
      </c>
      <c r="Y628" s="482">
        <v>0</v>
      </c>
      <c r="Z628" s="482">
        <v>0</v>
      </c>
      <c r="AA628" s="440">
        <v>0</v>
      </c>
      <c r="AB628" s="440">
        <v>0</v>
      </c>
      <c r="AC628" s="440">
        <v>338</v>
      </c>
      <c r="AD628" s="440">
        <v>3</v>
      </c>
      <c r="AE628" s="440">
        <v>0</v>
      </c>
      <c r="AF628" s="440">
        <v>335</v>
      </c>
      <c r="AG628" s="440">
        <v>99800</v>
      </c>
      <c r="AH628" s="440">
        <v>41700</v>
      </c>
      <c r="AI628" s="440">
        <v>58100</v>
      </c>
      <c r="AJ628" s="482">
        <v>88700</v>
      </c>
      <c r="AK628" s="482">
        <v>0</v>
      </c>
      <c r="AL628" s="482">
        <v>0</v>
      </c>
      <c r="AM628" s="482">
        <v>32480</v>
      </c>
      <c r="AN628" s="440">
        <v>88700</v>
      </c>
      <c r="AO628" s="440">
        <v>32480</v>
      </c>
      <c r="AP628" s="440">
        <v>7003</v>
      </c>
      <c r="AQ628" s="440">
        <v>2090</v>
      </c>
      <c r="AR628" s="440">
        <v>4913</v>
      </c>
      <c r="AS628" s="482">
        <v>5210</v>
      </c>
      <c r="AT628" s="482">
        <v>0</v>
      </c>
      <c r="AU628" s="482">
        <v>0</v>
      </c>
      <c r="AV628" s="482">
        <v>1450</v>
      </c>
      <c r="AW628" s="440">
        <v>5210</v>
      </c>
      <c r="AX628" s="440">
        <v>1313</v>
      </c>
      <c r="AY628" s="440">
        <v>3300</v>
      </c>
      <c r="AZ628" s="503">
        <v>-3300</v>
      </c>
      <c r="BA628" s="503">
        <v>0</v>
      </c>
      <c r="BB628" s="441">
        <v>0</v>
      </c>
      <c r="BC628" s="200">
        <v>0</v>
      </c>
      <c r="BD628" s="539">
        <v>44738</v>
      </c>
      <c r="BE628" s="650">
        <v>58260</v>
      </c>
      <c r="BF628" s="650">
        <v>5751</v>
      </c>
      <c r="BG628" s="539">
        <v>1269</v>
      </c>
    </row>
    <row r="629" spans="1:59" ht="13.5" thickTop="1" x14ac:dyDescent="0.2">
      <c r="A629" s="609" t="s">
        <v>1731</v>
      </c>
      <c r="B629" t="s">
        <v>1648</v>
      </c>
      <c r="C629" t="s">
        <v>1732</v>
      </c>
      <c r="D629" s="442">
        <v>12349</v>
      </c>
      <c r="E629" s="443">
        <v>43134</v>
      </c>
      <c r="F629" s="443">
        <v>0</v>
      </c>
      <c r="G629" s="443">
        <v>0</v>
      </c>
      <c r="H629" s="443">
        <v>43134</v>
      </c>
      <c r="I629" s="443">
        <v>88620</v>
      </c>
      <c r="J629" s="443">
        <v>88620</v>
      </c>
      <c r="K629" s="443">
        <v>0</v>
      </c>
      <c r="L629" s="443">
        <v>8330</v>
      </c>
      <c r="M629" s="483">
        <v>0</v>
      </c>
      <c r="N629" s="483">
        <v>840</v>
      </c>
      <c r="O629" s="443">
        <v>0</v>
      </c>
      <c r="P629" s="443">
        <v>0</v>
      </c>
      <c r="Q629" s="443">
        <v>9170</v>
      </c>
      <c r="R629" s="443">
        <v>8330</v>
      </c>
      <c r="S629" s="443">
        <v>840</v>
      </c>
      <c r="T629" s="443">
        <v>0</v>
      </c>
      <c r="U629" s="443">
        <v>3165</v>
      </c>
      <c r="V629" s="443">
        <v>3165</v>
      </c>
      <c r="W629" s="443">
        <v>0</v>
      </c>
      <c r="X629" s="443">
        <v>298</v>
      </c>
      <c r="Y629" s="483">
        <v>0</v>
      </c>
      <c r="Z629" s="483">
        <v>30</v>
      </c>
      <c r="AA629" s="443">
        <v>0</v>
      </c>
      <c r="AB629" s="443">
        <v>0</v>
      </c>
      <c r="AC629" s="443">
        <v>328</v>
      </c>
      <c r="AD629" s="443">
        <v>0</v>
      </c>
      <c r="AE629" s="443">
        <v>328</v>
      </c>
      <c r="AF629" s="443">
        <v>0</v>
      </c>
      <c r="AG629" s="443">
        <v>95540</v>
      </c>
      <c r="AH629" s="443">
        <v>41250</v>
      </c>
      <c r="AI629" s="443">
        <v>54290</v>
      </c>
      <c r="AJ629" s="483">
        <v>77750</v>
      </c>
      <c r="AK629" s="483">
        <v>0</v>
      </c>
      <c r="AL629" s="483">
        <v>0</v>
      </c>
      <c r="AM629" s="483">
        <v>37730</v>
      </c>
      <c r="AN629" s="443">
        <v>77750</v>
      </c>
      <c r="AO629" s="443">
        <v>37730</v>
      </c>
      <c r="AP629" s="443">
        <v>6709</v>
      </c>
      <c r="AQ629" s="443">
        <v>1033</v>
      </c>
      <c r="AR629" s="443">
        <v>5676</v>
      </c>
      <c r="AS629" s="483">
        <v>5844</v>
      </c>
      <c r="AT629" s="483">
        <v>0</v>
      </c>
      <c r="AU629" s="483">
        <v>0</v>
      </c>
      <c r="AV629" s="483">
        <v>1870</v>
      </c>
      <c r="AW629" s="443">
        <v>5844</v>
      </c>
      <c r="AX629" s="443">
        <v>1870</v>
      </c>
      <c r="AY629" s="443">
        <v>0</v>
      </c>
      <c r="AZ629" s="504">
        <v>0</v>
      </c>
      <c r="BA629" s="504">
        <v>0</v>
      </c>
      <c r="BB629" s="444">
        <v>0</v>
      </c>
      <c r="BC629" s="517">
        <v>0</v>
      </c>
      <c r="BD629" s="540">
        <v>49215</v>
      </c>
      <c r="BE629" s="651">
        <v>52970</v>
      </c>
      <c r="BF629" s="651">
        <v>5276</v>
      </c>
      <c r="BG629" s="540">
        <v>1269</v>
      </c>
    </row>
    <row r="630" spans="1:59" ht="13.5" thickTop="1" x14ac:dyDescent="0.2">
      <c r="A630" s="609" t="s">
        <v>1733</v>
      </c>
      <c r="B630" t="s">
        <v>1648</v>
      </c>
      <c r="C630" t="s">
        <v>1734</v>
      </c>
      <c r="D630" s="439">
        <v>12403</v>
      </c>
      <c r="E630" s="440">
        <v>0</v>
      </c>
      <c r="F630" s="440">
        <v>0</v>
      </c>
      <c r="G630" s="440">
        <v>0</v>
      </c>
      <c r="H630" s="440">
        <v>0</v>
      </c>
      <c r="I630" s="440">
        <v>127540</v>
      </c>
      <c r="J630" s="440">
        <v>127540</v>
      </c>
      <c r="K630" s="440">
        <v>0</v>
      </c>
      <c r="L630" s="440">
        <v>4830</v>
      </c>
      <c r="M630" s="482">
        <v>0</v>
      </c>
      <c r="N630" s="482">
        <v>0</v>
      </c>
      <c r="O630" s="440">
        <v>0</v>
      </c>
      <c r="P630" s="440">
        <v>0</v>
      </c>
      <c r="Q630" s="440">
        <v>4830</v>
      </c>
      <c r="R630" s="440">
        <v>4830</v>
      </c>
      <c r="S630" s="440">
        <v>0</v>
      </c>
      <c r="T630" s="440">
        <v>0</v>
      </c>
      <c r="U630" s="440">
        <v>4555</v>
      </c>
      <c r="V630" s="440">
        <v>4555</v>
      </c>
      <c r="W630" s="440">
        <v>0</v>
      </c>
      <c r="X630" s="440">
        <v>173</v>
      </c>
      <c r="Y630" s="482">
        <v>0</v>
      </c>
      <c r="Z630" s="482">
        <v>0</v>
      </c>
      <c r="AA630" s="440">
        <v>0</v>
      </c>
      <c r="AB630" s="440">
        <v>0</v>
      </c>
      <c r="AC630" s="440">
        <v>173</v>
      </c>
      <c r="AD630" s="440">
        <v>0</v>
      </c>
      <c r="AE630" s="440">
        <v>0</v>
      </c>
      <c r="AF630" s="440">
        <v>173</v>
      </c>
      <c r="AG630" s="440">
        <v>105170</v>
      </c>
      <c r="AH630" s="440">
        <v>54500</v>
      </c>
      <c r="AI630" s="440">
        <v>50670</v>
      </c>
      <c r="AJ630" s="482">
        <v>93460</v>
      </c>
      <c r="AK630" s="482">
        <v>0</v>
      </c>
      <c r="AL630" s="482">
        <v>0</v>
      </c>
      <c r="AM630" s="482">
        <v>27490</v>
      </c>
      <c r="AN630" s="440">
        <v>93460</v>
      </c>
      <c r="AO630" s="440">
        <v>27490</v>
      </c>
      <c r="AP630" s="440">
        <v>7260</v>
      </c>
      <c r="AQ630" s="440">
        <v>4030</v>
      </c>
      <c r="AR630" s="440">
        <v>3230</v>
      </c>
      <c r="AS630" s="482">
        <v>4287</v>
      </c>
      <c r="AT630" s="482">
        <v>29</v>
      </c>
      <c r="AU630" s="482">
        <v>0</v>
      </c>
      <c r="AV630" s="482">
        <v>461</v>
      </c>
      <c r="AW630" s="440">
        <v>4316</v>
      </c>
      <c r="AX630" s="440">
        <v>461</v>
      </c>
      <c r="AY630" s="440">
        <v>0</v>
      </c>
      <c r="AZ630" s="503">
        <v>0</v>
      </c>
      <c r="BA630" s="503">
        <v>0</v>
      </c>
      <c r="BB630" s="441">
        <v>0</v>
      </c>
      <c r="BC630" s="200">
        <v>0</v>
      </c>
      <c r="BD630" s="539">
        <v>51667</v>
      </c>
      <c r="BE630" s="650">
        <v>66705</v>
      </c>
      <c r="BF630" s="650">
        <v>6471</v>
      </c>
      <c r="BG630" s="539">
        <v>1269</v>
      </c>
    </row>
    <row r="631" spans="1:59" ht="13.5" thickTop="1" x14ac:dyDescent="0.2">
      <c r="A631" s="609" t="s">
        <v>1735</v>
      </c>
      <c r="B631" t="s">
        <v>1648</v>
      </c>
      <c r="C631" t="s">
        <v>1736</v>
      </c>
      <c r="D631" s="442">
        <v>12409</v>
      </c>
      <c r="E631" s="443">
        <v>0</v>
      </c>
      <c r="F631" s="443">
        <v>0</v>
      </c>
      <c r="G631" s="443">
        <v>0</v>
      </c>
      <c r="H631" s="443">
        <v>0</v>
      </c>
      <c r="I631" s="443">
        <v>36064</v>
      </c>
      <c r="J631" s="443">
        <v>36064</v>
      </c>
      <c r="K631" s="443">
        <v>0</v>
      </c>
      <c r="L631" s="443">
        <v>10626</v>
      </c>
      <c r="M631" s="483">
        <v>0</v>
      </c>
      <c r="N631" s="483">
        <v>0</v>
      </c>
      <c r="O631" s="443">
        <v>0</v>
      </c>
      <c r="P631" s="443">
        <v>0</v>
      </c>
      <c r="Q631" s="443">
        <v>10626</v>
      </c>
      <c r="R631" s="443">
        <v>10626</v>
      </c>
      <c r="S631" s="443">
        <v>0</v>
      </c>
      <c r="T631" s="443">
        <v>0</v>
      </c>
      <c r="U631" s="443">
        <v>1288</v>
      </c>
      <c r="V631" s="443">
        <v>1288</v>
      </c>
      <c r="W631" s="443">
        <v>0</v>
      </c>
      <c r="X631" s="443">
        <v>380</v>
      </c>
      <c r="Y631" s="483">
        <v>0</v>
      </c>
      <c r="Z631" s="483">
        <v>0</v>
      </c>
      <c r="AA631" s="443">
        <v>0</v>
      </c>
      <c r="AB631" s="443">
        <v>0</v>
      </c>
      <c r="AC631" s="443">
        <v>380</v>
      </c>
      <c r="AD631" s="443">
        <v>380</v>
      </c>
      <c r="AE631" s="443">
        <v>0</v>
      </c>
      <c r="AF631" s="443">
        <v>0</v>
      </c>
      <c r="AG631" s="443">
        <v>52360</v>
      </c>
      <c r="AH631" s="443">
        <v>30000</v>
      </c>
      <c r="AI631" s="443">
        <v>22360</v>
      </c>
      <c r="AJ631" s="483">
        <v>36050</v>
      </c>
      <c r="AK631" s="483">
        <v>0</v>
      </c>
      <c r="AL631" s="483">
        <v>0</v>
      </c>
      <c r="AM631" s="483">
        <v>21470</v>
      </c>
      <c r="AN631" s="443">
        <v>36050</v>
      </c>
      <c r="AO631" s="443">
        <v>21470</v>
      </c>
      <c r="AP631" s="443">
        <v>3571</v>
      </c>
      <c r="AQ631" s="443">
        <v>2620</v>
      </c>
      <c r="AR631" s="443">
        <v>951</v>
      </c>
      <c r="AS631" s="483">
        <v>1234</v>
      </c>
      <c r="AT631" s="483">
        <v>0</v>
      </c>
      <c r="AU631" s="483">
        <v>0</v>
      </c>
      <c r="AV631" s="483">
        <v>830</v>
      </c>
      <c r="AW631" s="443">
        <v>1234</v>
      </c>
      <c r="AX631" s="443">
        <v>830</v>
      </c>
      <c r="AY631" s="443">
        <v>0</v>
      </c>
      <c r="AZ631" s="504">
        <v>0</v>
      </c>
      <c r="BA631" s="504">
        <v>0</v>
      </c>
      <c r="BB631" s="444">
        <v>0</v>
      </c>
      <c r="BC631" s="517">
        <v>0</v>
      </c>
      <c r="BD631" s="540">
        <v>14293</v>
      </c>
      <c r="BE631" s="651">
        <v>26940</v>
      </c>
      <c r="BF631" s="651">
        <v>2690</v>
      </c>
      <c r="BG631" s="540">
        <v>1029</v>
      </c>
    </row>
    <row r="632" spans="1:59" ht="13.5" thickTop="1" x14ac:dyDescent="0.2">
      <c r="A632" s="609" t="s">
        <v>1737</v>
      </c>
      <c r="B632" t="s">
        <v>1648</v>
      </c>
      <c r="C632" t="s">
        <v>1738</v>
      </c>
      <c r="D632" s="439">
        <v>12410</v>
      </c>
      <c r="E632" s="440">
        <v>0</v>
      </c>
      <c r="F632" s="440">
        <v>0</v>
      </c>
      <c r="G632" s="440">
        <v>0</v>
      </c>
      <c r="H632" s="440">
        <v>0</v>
      </c>
      <c r="I632" s="440">
        <v>144592</v>
      </c>
      <c r="J632" s="440">
        <v>144592</v>
      </c>
      <c r="K632" s="440">
        <v>0</v>
      </c>
      <c r="L632" s="440">
        <v>42098</v>
      </c>
      <c r="M632" s="482">
        <v>0</v>
      </c>
      <c r="N632" s="482">
        <v>0</v>
      </c>
      <c r="O632" s="440">
        <v>0</v>
      </c>
      <c r="P632" s="440">
        <v>0</v>
      </c>
      <c r="Q632" s="440">
        <v>42098</v>
      </c>
      <c r="R632" s="440">
        <v>42098</v>
      </c>
      <c r="S632" s="440">
        <v>0</v>
      </c>
      <c r="T632" s="440">
        <v>0</v>
      </c>
      <c r="U632" s="440">
        <v>5164</v>
      </c>
      <c r="V632" s="440">
        <v>1833</v>
      </c>
      <c r="W632" s="440">
        <v>3331</v>
      </c>
      <c r="X632" s="440">
        <v>1504</v>
      </c>
      <c r="Y632" s="482">
        <v>0</v>
      </c>
      <c r="Z632" s="482">
        <v>0</v>
      </c>
      <c r="AA632" s="440">
        <v>0</v>
      </c>
      <c r="AB632" s="440">
        <v>0</v>
      </c>
      <c r="AC632" s="440">
        <v>4835</v>
      </c>
      <c r="AD632" s="440">
        <v>0</v>
      </c>
      <c r="AE632" s="440">
        <v>0</v>
      </c>
      <c r="AF632" s="440">
        <v>4835</v>
      </c>
      <c r="AG632" s="440">
        <v>161530</v>
      </c>
      <c r="AH632" s="440">
        <v>84000</v>
      </c>
      <c r="AI632" s="440">
        <v>77530</v>
      </c>
      <c r="AJ632" s="482">
        <v>127400</v>
      </c>
      <c r="AK632" s="482">
        <v>0</v>
      </c>
      <c r="AL632" s="482">
        <v>0</v>
      </c>
      <c r="AM632" s="482">
        <v>74680</v>
      </c>
      <c r="AN632" s="440">
        <v>127400</v>
      </c>
      <c r="AO632" s="440">
        <v>74680</v>
      </c>
      <c r="AP632" s="440">
        <v>11188</v>
      </c>
      <c r="AQ632" s="440">
        <v>1785</v>
      </c>
      <c r="AR632" s="440">
        <v>9403</v>
      </c>
      <c r="AS632" s="482">
        <v>9823</v>
      </c>
      <c r="AT632" s="482">
        <v>0</v>
      </c>
      <c r="AU632" s="482">
        <v>0</v>
      </c>
      <c r="AV632" s="482">
        <v>2991</v>
      </c>
      <c r="AW632" s="440">
        <v>9823</v>
      </c>
      <c r="AX632" s="440">
        <v>465</v>
      </c>
      <c r="AY632" s="440">
        <v>0</v>
      </c>
      <c r="AZ632" s="503">
        <v>0</v>
      </c>
      <c r="BA632" s="503">
        <v>0</v>
      </c>
      <c r="BB632" s="441">
        <v>0</v>
      </c>
      <c r="BC632" s="200">
        <v>0</v>
      </c>
      <c r="BD632" s="539">
        <v>68076</v>
      </c>
      <c r="BE632" s="650">
        <v>97645</v>
      </c>
      <c r="BF632" s="650">
        <v>9534</v>
      </c>
      <c r="BG632" s="539">
        <v>1269</v>
      </c>
    </row>
    <row r="633" spans="1:59" ht="13.5" thickTop="1" x14ac:dyDescent="0.2">
      <c r="A633" s="609" t="s">
        <v>1739</v>
      </c>
      <c r="B633" t="s">
        <v>1648</v>
      </c>
      <c r="C633" t="s">
        <v>1740</v>
      </c>
      <c r="D633" s="442">
        <v>12421</v>
      </c>
      <c r="E633" s="443">
        <v>33868</v>
      </c>
      <c r="F633" s="443">
        <v>0</v>
      </c>
      <c r="G633" s="443">
        <v>33868</v>
      </c>
      <c r="H633" s="443">
        <v>0</v>
      </c>
      <c r="I633" s="443">
        <v>92610</v>
      </c>
      <c r="J633" s="443">
        <v>92610</v>
      </c>
      <c r="K633" s="443">
        <v>0</v>
      </c>
      <c r="L633" s="443">
        <v>1120</v>
      </c>
      <c r="M633" s="483">
        <v>0</v>
      </c>
      <c r="N633" s="483">
        <v>1120</v>
      </c>
      <c r="O633" s="443">
        <v>0</v>
      </c>
      <c r="P633" s="443">
        <v>0</v>
      </c>
      <c r="Q633" s="443">
        <v>2240</v>
      </c>
      <c r="R633" s="443">
        <v>1120</v>
      </c>
      <c r="S633" s="443">
        <v>1120</v>
      </c>
      <c r="T633" s="443">
        <v>0</v>
      </c>
      <c r="U633" s="443">
        <v>3308</v>
      </c>
      <c r="V633" s="443">
        <v>3308</v>
      </c>
      <c r="W633" s="443">
        <v>0</v>
      </c>
      <c r="X633" s="443">
        <v>40</v>
      </c>
      <c r="Y633" s="483">
        <v>0</v>
      </c>
      <c r="Z633" s="483">
        <v>40</v>
      </c>
      <c r="AA633" s="443">
        <v>0</v>
      </c>
      <c r="AB633" s="443">
        <v>0</v>
      </c>
      <c r="AC633" s="443">
        <v>80</v>
      </c>
      <c r="AD633" s="443">
        <v>40</v>
      </c>
      <c r="AE633" s="443">
        <v>40</v>
      </c>
      <c r="AF633" s="443">
        <v>0</v>
      </c>
      <c r="AG633" s="443">
        <v>86050</v>
      </c>
      <c r="AH633" s="443">
        <v>62000</v>
      </c>
      <c r="AI633" s="443">
        <v>24050</v>
      </c>
      <c r="AJ633" s="483">
        <v>52490</v>
      </c>
      <c r="AK633" s="483">
        <v>0</v>
      </c>
      <c r="AL633" s="483">
        <v>0</v>
      </c>
      <c r="AM633" s="483">
        <v>13610</v>
      </c>
      <c r="AN633" s="443">
        <v>52490</v>
      </c>
      <c r="AO633" s="443">
        <v>13610</v>
      </c>
      <c r="AP633" s="443">
        <v>6124</v>
      </c>
      <c r="AQ633" s="443">
        <v>4400</v>
      </c>
      <c r="AR633" s="443">
        <v>1724</v>
      </c>
      <c r="AS633" s="483">
        <v>2136</v>
      </c>
      <c r="AT633" s="483">
        <v>0</v>
      </c>
      <c r="AU633" s="483">
        <v>0</v>
      </c>
      <c r="AV633" s="483">
        <v>0</v>
      </c>
      <c r="AW633" s="443">
        <v>2136</v>
      </c>
      <c r="AX633" s="443">
        <v>0</v>
      </c>
      <c r="AY633" s="443">
        <v>0</v>
      </c>
      <c r="AZ633" s="504">
        <v>0</v>
      </c>
      <c r="BA633" s="504">
        <v>0</v>
      </c>
      <c r="BB633" s="444">
        <v>0</v>
      </c>
      <c r="BC633" s="517">
        <v>0</v>
      </c>
      <c r="BD633" s="540">
        <v>38668</v>
      </c>
      <c r="BE633" s="651">
        <v>49360</v>
      </c>
      <c r="BF633" s="651">
        <v>4929</v>
      </c>
      <c r="BG633" s="540">
        <v>1269</v>
      </c>
    </row>
    <row r="634" spans="1:59" ht="13.5" thickTop="1" x14ac:dyDescent="0.2">
      <c r="A634" s="609" t="s">
        <v>1741</v>
      </c>
      <c r="B634" t="s">
        <v>1648</v>
      </c>
      <c r="C634" t="s">
        <v>1742</v>
      </c>
      <c r="D634" s="439">
        <v>12422</v>
      </c>
      <c r="E634" s="440">
        <v>23150</v>
      </c>
      <c r="F634" s="440">
        <v>0</v>
      </c>
      <c r="G634" s="440">
        <v>23150</v>
      </c>
      <c r="H634" s="440">
        <v>0</v>
      </c>
      <c r="I634" s="440">
        <v>46970</v>
      </c>
      <c r="J634" s="440">
        <v>46970</v>
      </c>
      <c r="K634" s="440">
        <v>0</v>
      </c>
      <c r="L634" s="440">
        <v>0</v>
      </c>
      <c r="M634" s="482">
        <v>0</v>
      </c>
      <c r="N634" s="482">
        <v>0</v>
      </c>
      <c r="O634" s="440">
        <v>0</v>
      </c>
      <c r="P634" s="440">
        <v>0</v>
      </c>
      <c r="Q634" s="440">
        <v>0</v>
      </c>
      <c r="R634" s="440">
        <v>0</v>
      </c>
      <c r="S634" s="440">
        <v>0</v>
      </c>
      <c r="T634" s="440">
        <v>0</v>
      </c>
      <c r="U634" s="440">
        <v>1678</v>
      </c>
      <c r="V634" s="440">
        <v>1342</v>
      </c>
      <c r="W634" s="440">
        <v>336</v>
      </c>
      <c r="X634" s="440">
        <v>0</v>
      </c>
      <c r="Y634" s="482">
        <v>0</v>
      </c>
      <c r="Z634" s="482">
        <v>0</v>
      </c>
      <c r="AA634" s="440">
        <v>0</v>
      </c>
      <c r="AB634" s="440">
        <v>0</v>
      </c>
      <c r="AC634" s="440">
        <v>0</v>
      </c>
      <c r="AD634" s="440">
        <v>0</v>
      </c>
      <c r="AE634" s="440">
        <v>0</v>
      </c>
      <c r="AF634" s="440">
        <v>0</v>
      </c>
      <c r="AG634" s="440">
        <v>49160</v>
      </c>
      <c r="AH634" s="440">
        <v>23250</v>
      </c>
      <c r="AI634" s="440">
        <v>25910</v>
      </c>
      <c r="AJ634" s="482">
        <v>41810</v>
      </c>
      <c r="AK634" s="482">
        <v>0</v>
      </c>
      <c r="AL634" s="482">
        <v>0</v>
      </c>
      <c r="AM634" s="482">
        <v>12250</v>
      </c>
      <c r="AN634" s="440">
        <v>41810</v>
      </c>
      <c r="AO634" s="440">
        <v>12250</v>
      </c>
      <c r="AP634" s="440">
        <v>3418</v>
      </c>
      <c r="AQ634" s="440">
        <v>1403</v>
      </c>
      <c r="AR634" s="440">
        <v>2015</v>
      </c>
      <c r="AS634" s="482">
        <v>2250</v>
      </c>
      <c r="AT634" s="482">
        <v>0</v>
      </c>
      <c r="AU634" s="482">
        <v>0</v>
      </c>
      <c r="AV634" s="482">
        <v>444</v>
      </c>
      <c r="AW634" s="440">
        <v>2250</v>
      </c>
      <c r="AX634" s="440">
        <v>444</v>
      </c>
      <c r="AY634" s="440">
        <v>0</v>
      </c>
      <c r="AZ634" s="503">
        <v>0</v>
      </c>
      <c r="BA634" s="503">
        <v>0</v>
      </c>
      <c r="BB634" s="441">
        <v>0</v>
      </c>
      <c r="BC634" s="200">
        <v>0</v>
      </c>
      <c r="BD634" s="539">
        <v>27694</v>
      </c>
      <c r="BE634" s="650">
        <v>25720</v>
      </c>
      <c r="BF634" s="650">
        <v>2573</v>
      </c>
      <c r="BG634" s="539">
        <v>1029</v>
      </c>
    </row>
    <row r="635" spans="1:59" ht="13.5" thickTop="1" x14ac:dyDescent="0.2">
      <c r="A635" s="609" t="s">
        <v>1743</v>
      </c>
      <c r="B635" t="s">
        <v>1648</v>
      </c>
      <c r="C635" t="s">
        <v>1744</v>
      </c>
      <c r="D635" s="442">
        <v>12423</v>
      </c>
      <c r="E635" s="443">
        <v>34574</v>
      </c>
      <c r="F635" s="443">
        <v>0</v>
      </c>
      <c r="G635" s="443">
        <v>34574</v>
      </c>
      <c r="H635" s="443">
        <v>0</v>
      </c>
      <c r="I635" s="443">
        <v>95270</v>
      </c>
      <c r="J635" s="443">
        <v>95270</v>
      </c>
      <c r="K635" s="443">
        <v>0</v>
      </c>
      <c r="L635" s="443">
        <v>0</v>
      </c>
      <c r="M635" s="483">
        <v>0</v>
      </c>
      <c r="N635" s="483">
        <v>3710</v>
      </c>
      <c r="O635" s="443">
        <v>0</v>
      </c>
      <c r="P635" s="443">
        <v>0</v>
      </c>
      <c r="Q635" s="443">
        <v>3710</v>
      </c>
      <c r="R635" s="443">
        <v>0</v>
      </c>
      <c r="S635" s="443">
        <v>3710</v>
      </c>
      <c r="T635" s="443">
        <v>0</v>
      </c>
      <c r="U635" s="443">
        <v>3403</v>
      </c>
      <c r="V635" s="443">
        <v>2722</v>
      </c>
      <c r="W635" s="443">
        <v>681</v>
      </c>
      <c r="X635" s="443">
        <v>0</v>
      </c>
      <c r="Y635" s="483">
        <v>0</v>
      </c>
      <c r="Z635" s="483">
        <v>132</v>
      </c>
      <c r="AA635" s="443">
        <v>0</v>
      </c>
      <c r="AB635" s="443">
        <v>0</v>
      </c>
      <c r="AC635" s="443">
        <v>813</v>
      </c>
      <c r="AD635" s="443">
        <v>0</v>
      </c>
      <c r="AE635" s="443">
        <v>813</v>
      </c>
      <c r="AF635" s="443">
        <v>0</v>
      </c>
      <c r="AG635" s="443">
        <v>100500</v>
      </c>
      <c r="AH635" s="443">
        <v>52500</v>
      </c>
      <c r="AI635" s="443">
        <v>48000</v>
      </c>
      <c r="AJ635" s="483">
        <v>77800</v>
      </c>
      <c r="AK635" s="483">
        <v>0</v>
      </c>
      <c r="AL635" s="483">
        <v>0</v>
      </c>
      <c r="AM635" s="483">
        <v>6870</v>
      </c>
      <c r="AN635" s="443">
        <v>77800</v>
      </c>
      <c r="AO635" s="443">
        <v>6870</v>
      </c>
      <c r="AP635" s="443">
        <v>7085</v>
      </c>
      <c r="AQ635" s="443">
        <v>1597</v>
      </c>
      <c r="AR635" s="443">
        <v>5488</v>
      </c>
      <c r="AS635" s="483">
        <v>5753</v>
      </c>
      <c r="AT635" s="483">
        <v>0</v>
      </c>
      <c r="AU635" s="483">
        <v>0</v>
      </c>
      <c r="AV635" s="483">
        <v>0</v>
      </c>
      <c r="AW635" s="443">
        <v>5488</v>
      </c>
      <c r="AX635" s="443">
        <v>265</v>
      </c>
      <c r="AY635" s="443">
        <v>0</v>
      </c>
      <c r="AZ635" s="504">
        <v>0</v>
      </c>
      <c r="BA635" s="504">
        <v>0</v>
      </c>
      <c r="BB635" s="444">
        <v>0</v>
      </c>
      <c r="BC635" s="517">
        <v>0</v>
      </c>
      <c r="BD635" s="540">
        <v>39173</v>
      </c>
      <c r="BE635" s="651">
        <v>54855</v>
      </c>
      <c r="BF635" s="651">
        <v>5502</v>
      </c>
      <c r="BG635" s="540">
        <v>1269</v>
      </c>
    </row>
    <row r="636" spans="1:59" ht="13.5" thickTop="1" x14ac:dyDescent="0.2">
      <c r="A636" s="609" t="s">
        <v>1745</v>
      </c>
      <c r="B636" t="s">
        <v>1648</v>
      </c>
      <c r="C636" t="s">
        <v>1746</v>
      </c>
      <c r="D636" s="439">
        <v>12424</v>
      </c>
      <c r="E636" s="440">
        <v>25679</v>
      </c>
      <c r="F636" s="440">
        <v>0</v>
      </c>
      <c r="G636" s="440">
        <v>25679</v>
      </c>
      <c r="H636" s="440">
        <v>0</v>
      </c>
      <c r="I636" s="440">
        <v>93870</v>
      </c>
      <c r="J636" s="440">
        <v>93870</v>
      </c>
      <c r="K636" s="440">
        <v>0</v>
      </c>
      <c r="L636" s="440">
        <v>3500</v>
      </c>
      <c r="M636" s="482">
        <v>0</v>
      </c>
      <c r="N636" s="482">
        <v>0</v>
      </c>
      <c r="O636" s="440">
        <v>0</v>
      </c>
      <c r="P636" s="440">
        <v>0</v>
      </c>
      <c r="Q636" s="440">
        <v>3500</v>
      </c>
      <c r="R636" s="440">
        <v>3500</v>
      </c>
      <c r="S636" s="440">
        <v>0</v>
      </c>
      <c r="T636" s="440">
        <v>0</v>
      </c>
      <c r="U636" s="440">
        <v>3353</v>
      </c>
      <c r="V636" s="440">
        <v>3353</v>
      </c>
      <c r="W636" s="440">
        <v>0</v>
      </c>
      <c r="X636" s="440">
        <v>125</v>
      </c>
      <c r="Y636" s="482">
        <v>0</v>
      </c>
      <c r="Z636" s="482">
        <v>0</v>
      </c>
      <c r="AA636" s="440">
        <v>0</v>
      </c>
      <c r="AB636" s="440">
        <v>0</v>
      </c>
      <c r="AC636" s="440">
        <v>125</v>
      </c>
      <c r="AD636" s="440">
        <v>125</v>
      </c>
      <c r="AE636" s="440">
        <v>0</v>
      </c>
      <c r="AF636" s="440">
        <v>0</v>
      </c>
      <c r="AG636" s="440">
        <v>75350</v>
      </c>
      <c r="AH636" s="440">
        <v>0</v>
      </c>
      <c r="AI636" s="440">
        <v>75350</v>
      </c>
      <c r="AJ636" s="482">
        <v>101700</v>
      </c>
      <c r="AK636" s="482">
        <v>0</v>
      </c>
      <c r="AL636" s="482">
        <v>0</v>
      </c>
      <c r="AM636" s="482">
        <v>25280</v>
      </c>
      <c r="AN636" s="440">
        <v>101700</v>
      </c>
      <c r="AO636" s="440">
        <v>25280</v>
      </c>
      <c r="AP636" s="440">
        <v>5209</v>
      </c>
      <c r="AQ636" s="440">
        <v>0</v>
      </c>
      <c r="AR636" s="440">
        <v>5209</v>
      </c>
      <c r="AS636" s="482">
        <v>6338</v>
      </c>
      <c r="AT636" s="482">
        <v>0</v>
      </c>
      <c r="AU636" s="482">
        <v>0</v>
      </c>
      <c r="AV636" s="482">
        <v>25</v>
      </c>
      <c r="AW636" s="440">
        <v>6338</v>
      </c>
      <c r="AX636" s="440">
        <v>0</v>
      </c>
      <c r="AY636" s="440">
        <v>0</v>
      </c>
      <c r="AZ636" s="503">
        <v>0</v>
      </c>
      <c r="BA636" s="503">
        <v>0</v>
      </c>
      <c r="BB636" s="441">
        <v>0</v>
      </c>
      <c r="BC636" s="200">
        <v>0</v>
      </c>
      <c r="BD636" s="539">
        <v>36676</v>
      </c>
      <c r="BE636" s="650">
        <v>48860</v>
      </c>
      <c r="BF636" s="650">
        <v>4711</v>
      </c>
      <c r="BG636" s="539">
        <v>1029</v>
      </c>
    </row>
    <row r="637" spans="1:59" ht="13.5" thickTop="1" x14ac:dyDescent="0.2">
      <c r="A637" s="609" t="s">
        <v>1747</v>
      </c>
      <c r="B637" t="s">
        <v>1648</v>
      </c>
      <c r="C637" t="s">
        <v>1748</v>
      </c>
      <c r="D637" s="442">
        <v>12426</v>
      </c>
      <c r="E637" s="443">
        <v>20460</v>
      </c>
      <c r="F637" s="443">
        <v>0</v>
      </c>
      <c r="G637" s="443">
        <v>20460</v>
      </c>
      <c r="H637" s="443">
        <v>0</v>
      </c>
      <c r="I637" s="443">
        <v>41944</v>
      </c>
      <c r="J637" s="443">
        <v>41944</v>
      </c>
      <c r="K637" s="443">
        <v>0</v>
      </c>
      <c r="L637" s="443">
        <v>0</v>
      </c>
      <c r="M637" s="483">
        <v>0</v>
      </c>
      <c r="N637" s="483">
        <v>9506</v>
      </c>
      <c r="O637" s="443">
        <v>0</v>
      </c>
      <c r="P637" s="443">
        <v>0</v>
      </c>
      <c r="Q637" s="443">
        <v>9506</v>
      </c>
      <c r="R637" s="443">
        <v>0</v>
      </c>
      <c r="S637" s="443">
        <v>9506</v>
      </c>
      <c r="T637" s="443">
        <v>0</v>
      </c>
      <c r="U637" s="443">
        <v>1498</v>
      </c>
      <c r="V637" s="443">
        <v>1498</v>
      </c>
      <c r="W637" s="443">
        <v>0</v>
      </c>
      <c r="X637" s="443">
        <v>0</v>
      </c>
      <c r="Y637" s="483">
        <v>0</v>
      </c>
      <c r="Z637" s="483">
        <v>340</v>
      </c>
      <c r="AA637" s="443">
        <v>0</v>
      </c>
      <c r="AB637" s="443">
        <v>0</v>
      </c>
      <c r="AC637" s="443">
        <v>0</v>
      </c>
      <c r="AD637" s="443">
        <v>0</v>
      </c>
      <c r="AE637" s="443">
        <v>0</v>
      </c>
      <c r="AF637" s="443">
        <v>0</v>
      </c>
      <c r="AG637" s="443">
        <v>50260</v>
      </c>
      <c r="AH637" s="443">
        <v>30000</v>
      </c>
      <c r="AI637" s="443">
        <v>20260</v>
      </c>
      <c r="AJ637" s="483">
        <v>34690</v>
      </c>
      <c r="AK637" s="483">
        <v>0</v>
      </c>
      <c r="AL637" s="483">
        <v>0</v>
      </c>
      <c r="AM637" s="483">
        <v>0</v>
      </c>
      <c r="AN637" s="443">
        <v>34690</v>
      </c>
      <c r="AO637" s="443">
        <v>0</v>
      </c>
      <c r="AP637" s="443">
        <v>3362</v>
      </c>
      <c r="AQ637" s="443">
        <v>775</v>
      </c>
      <c r="AR637" s="443">
        <v>2587</v>
      </c>
      <c r="AS637" s="483">
        <v>2837</v>
      </c>
      <c r="AT637" s="483">
        <v>0</v>
      </c>
      <c r="AU637" s="483">
        <v>0</v>
      </c>
      <c r="AV637" s="483">
        <v>0</v>
      </c>
      <c r="AW637" s="443">
        <v>2837</v>
      </c>
      <c r="AX637" s="443">
        <v>0</v>
      </c>
      <c r="AY637" s="443">
        <v>0</v>
      </c>
      <c r="AZ637" s="504">
        <v>0</v>
      </c>
      <c r="BA637" s="504">
        <v>0</v>
      </c>
      <c r="BB637" s="444">
        <v>0</v>
      </c>
      <c r="BC637" s="517">
        <v>0</v>
      </c>
      <c r="BD637" s="540">
        <v>23685</v>
      </c>
      <c r="BE637" s="651">
        <v>27440</v>
      </c>
      <c r="BF637" s="651">
        <v>2687</v>
      </c>
      <c r="BG637" s="540">
        <v>1029</v>
      </c>
    </row>
    <row r="638" spans="1:59" ht="13.5" thickTop="1" x14ac:dyDescent="0.2">
      <c r="A638" s="609" t="s">
        <v>1749</v>
      </c>
      <c r="B638" t="s">
        <v>1648</v>
      </c>
      <c r="C638" t="s">
        <v>1750</v>
      </c>
      <c r="D638" s="439">
        <v>12427</v>
      </c>
      <c r="E638" s="440">
        <v>22009</v>
      </c>
      <c r="F638" s="440">
        <v>0</v>
      </c>
      <c r="G638" s="440">
        <v>22009</v>
      </c>
      <c r="H638" s="440">
        <v>0</v>
      </c>
      <c r="I638" s="440">
        <v>52430</v>
      </c>
      <c r="J638" s="440">
        <v>52430</v>
      </c>
      <c r="K638" s="440">
        <v>0</v>
      </c>
      <c r="L638" s="440">
        <v>0</v>
      </c>
      <c r="M638" s="482">
        <v>0</v>
      </c>
      <c r="N638" s="482">
        <v>0</v>
      </c>
      <c r="O638" s="440">
        <v>0</v>
      </c>
      <c r="P638" s="440">
        <v>0</v>
      </c>
      <c r="Q638" s="440">
        <v>0</v>
      </c>
      <c r="R638" s="440">
        <v>0</v>
      </c>
      <c r="S638" s="440">
        <v>0</v>
      </c>
      <c r="T638" s="440">
        <v>0</v>
      </c>
      <c r="U638" s="440">
        <v>1873</v>
      </c>
      <c r="V638" s="440">
        <v>1660</v>
      </c>
      <c r="W638" s="440">
        <v>213</v>
      </c>
      <c r="X638" s="440">
        <v>0</v>
      </c>
      <c r="Y638" s="482">
        <v>0</v>
      </c>
      <c r="Z638" s="482">
        <v>0</v>
      </c>
      <c r="AA638" s="440">
        <v>0</v>
      </c>
      <c r="AB638" s="440">
        <v>0</v>
      </c>
      <c r="AC638" s="440">
        <v>0</v>
      </c>
      <c r="AD638" s="440">
        <v>0</v>
      </c>
      <c r="AE638" s="440">
        <v>0</v>
      </c>
      <c r="AF638" s="440">
        <v>0</v>
      </c>
      <c r="AG638" s="440">
        <v>56600</v>
      </c>
      <c r="AH638" s="440">
        <v>28500</v>
      </c>
      <c r="AI638" s="440">
        <v>28100</v>
      </c>
      <c r="AJ638" s="482">
        <v>46450</v>
      </c>
      <c r="AK638" s="482">
        <v>0</v>
      </c>
      <c r="AL638" s="482">
        <v>0</v>
      </c>
      <c r="AM638" s="482">
        <v>0</v>
      </c>
      <c r="AN638" s="440">
        <v>46450</v>
      </c>
      <c r="AO638" s="440">
        <v>0</v>
      </c>
      <c r="AP638" s="440">
        <v>3902</v>
      </c>
      <c r="AQ638" s="440">
        <v>1652</v>
      </c>
      <c r="AR638" s="440">
        <v>2250</v>
      </c>
      <c r="AS638" s="482">
        <v>2628</v>
      </c>
      <c r="AT638" s="482">
        <v>0</v>
      </c>
      <c r="AU638" s="482">
        <v>0</v>
      </c>
      <c r="AV638" s="482">
        <v>150</v>
      </c>
      <c r="AW638" s="440">
        <v>2628</v>
      </c>
      <c r="AX638" s="440">
        <v>150</v>
      </c>
      <c r="AY638" s="440">
        <v>0</v>
      </c>
      <c r="AZ638" s="503">
        <v>0</v>
      </c>
      <c r="BA638" s="503">
        <v>0</v>
      </c>
      <c r="BB638" s="441">
        <v>0</v>
      </c>
      <c r="BC638" s="200">
        <v>0</v>
      </c>
      <c r="BD638" s="539">
        <v>30744</v>
      </c>
      <c r="BE638" s="650">
        <v>28495</v>
      </c>
      <c r="BF638" s="650">
        <v>2875</v>
      </c>
      <c r="BG638" s="539">
        <v>1029</v>
      </c>
    </row>
    <row r="639" spans="1:59" ht="13.5" thickTop="1" x14ac:dyDescent="0.2">
      <c r="A639" s="609" t="s">
        <v>1751</v>
      </c>
      <c r="B639" t="s">
        <v>1648</v>
      </c>
      <c r="C639" t="s">
        <v>1752</v>
      </c>
      <c r="D639" s="442">
        <v>12441</v>
      </c>
      <c r="E639" s="443">
        <v>34054</v>
      </c>
      <c r="F639" s="443">
        <v>0</v>
      </c>
      <c r="G639" s="443">
        <v>34054</v>
      </c>
      <c r="H639" s="443">
        <v>0</v>
      </c>
      <c r="I639" s="443">
        <v>49784</v>
      </c>
      <c r="J639" s="443">
        <v>49784</v>
      </c>
      <c r="K639" s="443">
        <v>0</v>
      </c>
      <c r="L639" s="443">
        <v>12166</v>
      </c>
      <c r="M639" s="483">
        <v>0</v>
      </c>
      <c r="N639" s="483">
        <v>1050</v>
      </c>
      <c r="O639" s="443">
        <v>0</v>
      </c>
      <c r="P639" s="443">
        <v>0</v>
      </c>
      <c r="Q639" s="443">
        <v>13216</v>
      </c>
      <c r="R639" s="443">
        <v>12166</v>
      </c>
      <c r="S639" s="443">
        <v>1050</v>
      </c>
      <c r="T639" s="443">
        <v>0</v>
      </c>
      <c r="U639" s="443">
        <v>1778</v>
      </c>
      <c r="V639" s="443">
        <v>1778</v>
      </c>
      <c r="W639" s="443">
        <v>0</v>
      </c>
      <c r="X639" s="443">
        <v>435</v>
      </c>
      <c r="Y639" s="483">
        <v>0</v>
      </c>
      <c r="Z639" s="483">
        <v>37</v>
      </c>
      <c r="AA639" s="443">
        <v>0</v>
      </c>
      <c r="AB639" s="443">
        <v>0</v>
      </c>
      <c r="AC639" s="443">
        <v>435</v>
      </c>
      <c r="AD639" s="443">
        <v>435</v>
      </c>
      <c r="AE639" s="443">
        <v>0</v>
      </c>
      <c r="AF639" s="443">
        <v>0</v>
      </c>
      <c r="AG639" s="443">
        <v>62470</v>
      </c>
      <c r="AH639" s="443">
        <v>38500</v>
      </c>
      <c r="AI639" s="443">
        <v>23970</v>
      </c>
      <c r="AJ639" s="483">
        <v>46780</v>
      </c>
      <c r="AK639" s="483">
        <v>0</v>
      </c>
      <c r="AL639" s="483">
        <v>0</v>
      </c>
      <c r="AM639" s="483">
        <v>19440</v>
      </c>
      <c r="AN639" s="443">
        <v>46780</v>
      </c>
      <c r="AO639" s="443">
        <v>19440</v>
      </c>
      <c r="AP639" s="443">
        <v>4233</v>
      </c>
      <c r="AQ639" s="443">
        <v>115</v>
      </c>
      <c r="AR639" s="443">
        <v>4118</v>
      </c>
      <c r="AS639" s="483">
        <v>4646</v>
      </c>
      <c r="AT639" s="483">
        <v>0</v>
      </c>
      <c r="AU639" s="483">
        <v>0</v>
      </c>
      <c r="AV639" s="483">
        <v>554</v>
      </c>
      <c r="AW639" s="443">
        <v>4646</v>
      </c>
      <c r="AX639" s="443">
        <v>554</v>
      </c>
      <c r="AY639" s="443">
        <v>0</v>
      </c>
      <c r="AZ639" s="504">
        <v>0</v>
      </c>
      <c r="BA639" s="504">
        <v>0</v>
      </c>
      <c r="BB639" s="444">
        <v>0</v>
      </c>
      <c r="BC639" s="517">
        <v>0</v>
      </c>
      <c r="BD639" s="540">
        <v>39209</v>
      </c>
      <c r="BE639" s="651">
        <v>34190</v>
      </c>
      <c r="BF639" s="651">
        <v>3363</v>
      </c>
      <c r="BG639" s="540">
        <v>1029</v>
      </c>
    </row>
    <row r="640" spans="1:59" ht="13.5" thickTop="1" x14ac:dyDescent="0.2">
      <c r="A640" s="609" t="s">
        <v>1753</v>
      </c>
      <c r="B640" t="s">
        <v>1648</v>
      </c>
      <c r="C640" t="s">
        <v>1754</v>
      </c>
      <c r="D640" s="439">
        <v>12443</v>
      </c>
      <c r="E640" s="440">
        <v>24432</v>
      </c>
      <c r="F640" s="440">
        <v>0</v>
      </c>
      <c r="G640" s="440">
        <v>24432</v>
      </c>
      <c r="H640" s="440">
        <v>0</v>
      </c>
      <c r="I640" s="440">
        <v>74830</v>
      </c>
      <c r="J640" s="440">
        <v>74830</v>
      </c>
      <c r="K640" s="440">
        <v>0</v>
      </c>
      <c r="L640" s="440">
        <v>560</v>
      </c>
      <c r="M640" s="482">
        <v>0</v>
      </c>
      <c r="N640" s="482">
        <v>0</v>
      </c>
      <c r="O640" s="440">
        <v>0</v>
      </c>
      <c r="P640" s="440">
        <v>0</v>
      </c>
      <c r="Q640" s="440">
        <v>560</v>
      </c>
      <c r="R640" s="440">
        <v>560</v>
      </c>
      <c r="S640" s="440">
        <v>0</v>
      </c>
      <c r="T640" s="440">
        <v>0</v>
      </c>
      <c r="U640" s="440">
        <v>2673</v>
      </c>
      <c r="V640" s="440">
        <v>2673</v>
      </c>
      <c r="W640" s="440">
        <v>0</v>
      </c>
      <c r="X640" s="440">
        <v>20</v>
      </c>
      <c r="Y640" s="482">
        <v>0</v>
      </c>
      <c r="Z640" s="482">
        <v>0</v>
      </c>
      <c r="AA640" s="440">
        <v>0</v>
      </c>
      <c r="AB640" s="440">
        <v>0</v>
      </c>
      <c r="AC640" s="440">
        <v>20</v>
      </c>
      <c r="AD640" s="440">
        <v>20</v>
      </c>
      <c r="AE640" s="440">
        <v>0</v>
      </c>
      <c r="AF640" s="440">
        <v>0</v>
      </c>
      <c r="AG640" s="440">
        <v>53030</v>
      </c>
      <c r="AH640" s="440">
        <v>53030</v>
      </c>
      <c r="AI640" s="440">
        <v>0</v>
      </c>
      <c r="AJ640" s="482">
        <v>21500</v>
      </c>
      <c r="AK640" s="482">
        <v>0</v>
      </c>
      <c r="AL640" s="482">
        <v>0</v>
      </c>
      <c r="AM640" s="482">
        <v>27580</v>
      </c>
      <c r="AN640" s="440">
        <v>21500</v>
      </c>
      <c r="AO640" s="440">
        <v>27580</v>
      </c>
      <c r="AP640" s="440">
        <v>3567</v>
      </c>
      <c r="AQ640" s="440">
        <v>2125</v>
      </c>
      <c r="AR640" s="440">
        <v>1442</v>
      </c>
      <c r="AS640" s="482">
        <v>2014</v>
      </c>
      <c r="AT640" s="482">
        <v>0</v>
      </c>
      <c r="AU640" s="482">
        <v>0</v>
      </c>
      <c r="AV640" s="482">
        <v>1268</v>
      </c>
      <c r="AW640" s="440">
        <v>2014</v>
      </c>
      <c r="AX640" s="440">
        <v>1268</v>
      </c>
      <c r="AY640" s="440">
        <v>0</v>
      </c>
      <c r="AZ640" s="503">
        <v>0</v>
      </c>
      <c r="BA640" s="503">
        <v>0</v>
      </c>
      <c r="BB640" s="441">
        <v>0</v>
      </c>
      <c r="BC640" s="200">
        <v>0</v>
      </c>
      <c r="BD640" s="539">
        <v>30922</v>
      </c>
      <c r="BE640" s="650">
        <v>35975</v>
      </c>
      <c r="BF640" s="650">
        <v>3443</v>
      </c>
      <c r="BG640" s="539">
        <v>1029</v>
      </c>
    </row>
    <row r="641" spans="1:59" ht="13.5" thickTop="1" x14ac:dyDescent="0.2">
      <c r="A641" s="609" t="s">
        <v>1755</v>
      </c>
      <c r="B641" t="s">
        <v>1648</v>
      </c>
      <c r="C641" t="s">
        <v>1756</v>
      </c>
      <c r="D641" s="442">
        <v>12463</v>
      </c>
      <c r="E641" s="443">
        <v>0</v>
      </c>
      <c r="F641" s="443">
        <v>0</v>
      </c>
      <c r="G641" s="443">
        <v>0</v>
      </c>
      <c r="H641" s="443">
        <v>0</v>
      </c>
      <c r="I641" s="443">
        <v>71960</v>
      </c>
      <c r="J641" s="443">
        <v>71960</v>
      </c>
      <c r="K641" s="443">
        <v>0</v>
      </c>
      <c r="L641" s="443">
        <v>0</v>
      </c>
      <c r="M641" s="483">
        <v>0</v>
      </c>
      <c r="N641" s="483">
        <v>0</v>
      </c>
      <c r="O641" s="443">
        <v>0</v>
      </c>
      <c r="P641" s="443">
        <v>0</v>
      </c>
      <c r="Q641" s="443">
        <v>0</v>
      </c>
      <c r="R641" s="443">
        <v>0</v>
      </c>
      <c r="S641" s="443">
        <v>0</v>
      </c>
      <c r="T641" s="443">
        <v>0</v>
      </c>
      <c r="U641" s="443">
        <v>2570</v>
      </c>
      <c r="V641" s="443">
        <v>1827</v>
      </c>
      <c r="W641" s="443">
        <v>743</v>
      </c>
      <c r="X641" s="443">
        <v>0</v>
      </c>
      <c r="Y641" s="483">
        <v>0</v>
      </c>
      <c r="Z641" s="483">
        <v>0</v>
      </c>
      <c r="AA641" s="443">
        <v>0</v>
      </c>
      <c r="AB641" s="443">
        <v>0</v>
      </c>
      <c r="AC641" s="443">
        <v>0</v>
      </c>
      <c r="AD641" s="443">
        <v>0</v>
      </c>
      <c r="AE641" s="443">
        <v>0</v>
      </c>
      <c r="AF641" s="443">
        <v>0</v>
      </c>
      <c r="AG641" s="443">
        <v>54610</v>
      </c>
      <c r="AH641" s="443">
        <v>37500</v>
      </c>
      <c r="AI641" s="443">
        <v>17110</v>
      </c>
      <c r="AJ641" s="483">
        <v>34680</v>
      </c>
      <c r="AK641" s="483">
        <v>0</v>
      </c>
      <c r="AL641" s="483">
        <v>0</v>
      </c>
      <c r="AM641" s="483">
        <v>16720</v>
      </c>
      <c r="AN641" s="443">
        <v>34250</v>
      </c>
      <c r="AO641" s="443">
        <v>17150</v>
      </c>
      <c r="AP641" s="443">
        <v>3623</v>
      </c>
      <c r="AQ641" s="443">
        <v>1125</v>
      </c>
      <c r="AR641" s="443">
        <v>2498</v>
      </c>
      <c r="AS641" s="483">
        <v>2859</v>
      </c>
      <c r="AT641" s="483">
        <v>0</v>
      </c>
      <c r="AU641" s="483">
        <v>0</v>
      </c>
      <c r="AV641" s="483">
        <v>675</v>
      </c>
      <c r="AW641" s="443">
        <v>2721</v>
      </c>
      <c r="AX641" s="443">
        <v>15</v>
      </c>
      <c r="AY641" s="443">
        <v>0</v>
      </c>
      <c r="AZ641" s="504">
        <v>0</v>
      </c>
      <c r="BA641" s="504">
        <v>0</v>
      </c>
      <c r="BB641" s="444">
        <v>0</v>
      </c>
      <c r="BC641" s="517">
        <v>0</v>
      </c>
      <c r="BD641" s="540">
        <v>36761</v>
      </c>
      <c r="BE641" s="651">
        <v>33955</v>
      </c>
      <c r="BF641" s="651">
        <v>3278</v>
      </c>
      <c r="BG641" s="540">
        <v>1029</v>
      </c>
    </row>
    <row r="642" spans="1:59" ht="13.5" thickTop="1" x14ac:dyDescent="0.2">
      <c r="A642" s="609" t="s">
        <v>1757</v>
      </c>
      <c r="B642" t="s">
        <v>1758</v>
      </c>
      <c r="C642">
        <v>0</v>
      </c>
      <c r="D642" s="439">
        <v>13000</v>
      </c>
      <c r="E642" s="440">
        <v>0</v>
      </c>
      <c r="F642" s="440">
        <v>0</v>
      </c>
      <c r="G642" s="440">
        <v>0</v>
      </c>
      <c r="H642" s="440">
        <v>0</v>
      </c>
      <c r="I642" s="440">
        <v>0</v>
      </c>
      <c r="J642" s="440">
        <v>0</v>
      </c>
      <c r="K642" s="440">
        <v>0</v>
      </c>
      <c r="L642" s="440">
        <v>0</v>
      </c>
      <c r="M642" s="482">
        <v>0</v>
      </c>
      <c r="N642" s="482">
        <v>0</v>
      </c>
      <c r="O642" s="440">
        <v>0</v>
      </c>
      <c r="P642" s="440">
        <v>0</v>
      </c>
      <c r="Q642" s="440">
        <v>0</v>
      </c>
      <c r="R642" s="440">
        <v>0</v>
      </c>
      <c r="S642" s="440">
        <v>0</v>
      </c>
      <c r="T642" s="440">
        <v>0</v>
      </c>
      <c r="U642" s="440">
        <v>0</v>
      </c>
      <c r="V642" s="440">
        <v>0</v>
      </c>
      <c r="W642" s="440">
        <v>0</v>
      </c>
      <c r="X642" s="440">
        <v>0</v>
      </c>
      <c r="Y642" s="482">
        <v>0</v>
      </c>
      <c r="Z642" s="482">
        <v>0</v>
      </c>
      <c r="AA642" s="440">
        <v>0</v>
      </c>
      <c r="AB642" s="440">
        <v>0</v>
      </c>
      <c r="AC642" s="440">
        <v>0</v>
      </c>
      <c r="AD642" s="440">
        <v>0</v>
      </c>
      <c r="AE642" s="440">
        <v>0</v>
      </c>
      <c r="AF642" s="440">
        <v>0</v>
      </c>
      <c r="AG642" s="440">
        <v>0</v>
      </c>
      <c r="AH642" s="440">
        <v>0</v>
      </c>
      <c r="AI642" s="440">
        <v>0</v>
      </c>
      <c r="AJ642" s="482">
        <v>0</v>
      </c>
      <c r="AK642" s="482">
        <v>0</v>
      </c>
      <c r="AL642" s="482">
        <v>0</v>
      </c>
      <c r="AM642" s="482">
        <v>0</v>
      </c>
      <c r="AN642" s="440">
        <v>0</v>
      </c>
      <c r="AO642" s="440">
        <v>0</v>
      </c>
      <c r="AP642" s="440">
        <v>0</v>
      </c>
      <c r="AQ642" s="440">
        <v>0</v>
      </c>
      <c r="AR642" s="440">
        <v>0</v>
      </c>
      <c r="AS642" s="482">
        <v>0</v>
      </c>
      <c r="AT642" s="482">
        <v>0</v>
      </c>
      <c r="AU642" s="482">
        <v>0</v>
      </c>
      <c r="AV642" s="482">
        <v>0</v>
      </c>
      <c r="AW642" s="440">
        <v>0</v>
      </c>
      <c r="AX642" s="440">
        <v>0</v>
      </c>
      <c r="AY642" s="440">
        <v>0</v>
      </c>
      <c r="AZ642" s="503">
        <v>0</v>
      </c>
      <c r="BA642" s="503">
        <v>0</v>
      </c>
      <c r="BB642" s="441">
        <v>0</v>
      </c>
      <c r="BC642" s="200">
        <v>0</v>
      </c>
      <c r="BD642" s="539">
        <v>15338574</v>
      </c>
      <c r="BE642" s="539">
        <v>0</v>
      </c>
      <c r="BF642" s="539">
        <v>0</v>
      </c>
      <c r="BG642" s="539">
        <v>0</v>
      </c>
    </row>
    <row r="643" spans="1:59" ht="13.5" thickTop="1" x14ac:dyDescent="0.2">
      <c r="A643" s="609" t="s">
        <v>1759</v>
      </c>
      <c r="B643" t="s">
        <v>1758</v>
      </c>
      <c r="C643" t="s">
        <v>1760</v>
      </c>
      <c r="D643" s="442">
        <v>13101</v>
      </c>
      <c r="E643" s="443">
        <v>0</v>
      </c>
      <c r="F643" s="443">
        <v>0</v>
      </c>
      <c r="G643" s="443">
        <v>0</v>
      </c>
      <c r="H643" s="443">
        <v>0</v>
      </c>
      <c r="I643" s="443">
        <v>215600</v>
      </c>
      <c r="J643" s="443">
        <v>215600</v>
      </c>
      <c r="K643" s="443">
        <v>0</v>
      </c>
      <c r="L643" s="443">
        <v>57540</v>
      </c>
      <c r="M643" s="483">
        <v>0</v>
      </c>
      <c r="N643" s="483">
        <v>10990</v>
      </c>
      <c r="O643" s="443">
        <v>0</v>
      </c>
      <c r="P643" s="443">
        <v>0</v>
      </c>
      <c r="Q643" s="443">
        <v>68530</v>
      </c>
      <c r="R643" s="443">
        <v>57540</v>
      </c>
      <c r="S643" s="443">
        <v>10990</v>
      </c>
      <c r="T643" s="443">
        <v>0</v>
      </c>
      <c r="U643" s="443">
        <v>7700</v>
      </c>
      <c r="V643" s="443">
        <v>7700</v>
      </c>
      <c r="W643" s="443">
        <v>0</v>
      </c>
      <c r="X643" s="443">
        <v>2055</v>
      </c>
      <c r="Y643" s="483">
        <v>0</v>
      </c>
      <c r="Z643" s="483">
        <v>393</v>
      </c>
      <c r="AA643" s="443">
        <v>0</v>
      </c>
      <c r="AB643" s="443">
        <v>0</v>
      </c>
      <c r="AC643" s="443">
        <v>2448</v>
      </c>
      <c r="AD643" s="443">
        <v>2055</v>
      </c>
      <c r="AE643" s="443">
        <v>393</v>
      </c>
      <c r="AF643" s="443">
        <v>0</v>
      </c>
      <c r="AG643" s="443">
        <v>426970</v>
      </c>
      <c r="AH643" s="443">
        <v>107500</v>
      </c>
      <c r="AI643" s="443">
        <v>319470</v>
      </c>
      <c r="AJ643" s="483">
        <v>108780</v>
      </c>
      <c r="AK643" s="483">
        <v>0</v>
      </c>
      <c r="AL643" s="483">
        <v>0</v>
      </c>
      <c r="AM643" s="483">
        <v>120140</v>
      </c>
      <c r="AN643" s="443">
        <v>108780</v>
      </c>
      <c r="AO643" s="443">
        <v>120140</v>
      </c>
      <c r="AP643" s="443">
        <v>40353</v>
      </c>
      <c r="AQ643" s="443">
        <v>12953</v>
      </c>
      <c r="AR643" s="443">
        <v>27400</v>
      </c>
      <c r="AS643" s="483">
        <v>1079</v>
      </c>
      <c r="AT643" s="483">
        <v>0</v>
      </c>
      <c r="AU643" s="483">
        <v>0</v>
      </c>
      <c r="AV643" s="483">
        <v>4085</v>
      </c>
      <c r="AW643" s="443">
        <v>0</v>
      </c>
      <c r="AX643" s="443">
        <v>5164</v>
      </c>
      <c r="AY643" s="443">
        <v>0</v>
      </c>
      <c r="AZ643" s="504">
        <v>0</v>
      </c>
      <c r="BA643" s="504">
        <v>0</v>
      </c>
      <c r="BB643" s="444">
        <v>0</v>
      </c>
      <c r="BC643" s="517">
        <v>0</v>
      </c>
      <c r="BD643" s="651">
        <v>123563</v>
      </c>
      <c r="BE643" s="651">
        <v>220060</v>
      </c>
      <c r="BF643" s="651">
        <v>24573</v>
      </c>
      <c r="BG643" s="540">
        <v>3429</v>
      </c>
    </row>
    <row r="644" spans="1:59" ht="13.5" thickTop="1" x14ac:dyDescent="0.2">
      <c r="A644" s="609" t="s">
        <v>1761</v>
      </c>
      <c r="B644" t="s">
        <v>1758</v>
      </c>
      <c r="C644" t="s">
        <v>1762</v>
      </c>
      <c r="D644" s="439">
        <v>13102</v>
      </c>
      <c r="E644" s="440">
        <v>0</v>
      </c>
      <c r="F644" s="440">
        <v>0</v>
      </c>
      <c r="G644" s="440">
        <v>0</v>
      </c>
      <c r="H644" s="440">
        <v>0</v>
      </c>
      <c r="I644" s="440">
        <v>735112</v>
      </c>
      <c r="J644" s="440">
        <v>735112</v>
      </c>
      <c r="K644" s="440">
        <v>0</v>
      </c>
      <c r="L644" s="440">
        <v>178248</v>
      </c>
      <c r="M644" s="482">
        <v>0</v>
      </c>
      <c r="N644" s="482">
        <v>72590</v>
      </c>
      <c r="O644" s="440">
        <v>0</v>
      </c>
      <c r="P644" s="440">
        <v>0</v>
      </c>
      <c r="Q644" s="440">
        <v>250838</v>
      </c>
      <c r="R644" s="440">
        <v>178248</v>
      </c>
      <c r="S644" s="440">
        <v>72590</v>
      </c>
      <c r="T644" s="440">
        <v>0</v>
      </c>
      <c r="U644" s="440">
        <v>26254</v>
      </c>
      <c r="V644" s="440">
        <v>26254</v>
      </c>
      <c r="W644" s="440">
        <v>0</v>
      </c>
      <c r="X644" s="440">
        <v>6366</v>
      </c>
      <c r="Y644" s="482">
        <v>1216</v>
      </c>
      <c r="Z644" s="482">
        <v>2593</v>
      </c>
      <c r="AA644" s="440">
        <v>0</v>
      </c>
      <c r="AB644" s="440">
        <v>0</v>
      </c>
      <c r="AC644" s="440">
        <v>10175</v>
      </c>
      <c r="AD644" s="440">
        <v>6366</v>
      </c>
      <c r="AE644" s="440">
        <v>3809</v>
      </c>
      <c r="AF644" s="440">
        <v>0</v>
      </c>
      <c r="AG644" s="440">
        <v>1184890</v>
      </c>
      <c r="AH644" s="440">
        <v>328500</v>
      </c>
      <c r="AI644" s="440">
        <v>856390</v>
      </c>
      <c r="AJ644" s="482">
        <v>375200</v>
      </c>
      <c r="AK644" s="482">
        <v>0</v>
      </c>
      <c r="AL644" s="482">
        <v>0</v>
      </c>
      <c r="AM644" s="482">
        <v>207670</v>
      </c>
      <c r="AN644" s="440">
        <v>375200</v>
      </c>
      <c r="AO644" s="440">
        <v>207670</v>
      </c>
      <c r="AP644" s="440">
        <v>105086</v>
      </c>
      <c r="AQ644" s="440">
        <v>39250</v>
      </c>
      <c r="AR644" s="440">
        <v>65836</v>
      </c>
      <c r="AS644" s="482">
        <v>4349</v>
      </c>
      <c r="AT644" s="482">
        <v>0</v>
      </c>
      <c r="AU644" s="482">
        <v>0</v>
      </c>
      <c r="AV644" s="482">
        <v>3591</v>
      </c>
      <c r="AW644" s="440">
        <v>4349</v>
      </c>
      <c r="AX644" s="440">
        <v>3591</v>
      </c>
      <c r="AY644" s="440">
        <v>0</v>
      </c>
      <c r="AZ644" s="503">
        <v>0</v>
      </c>
      <c r="BA644" s="503">
        <v>0</v>
      </c>
      <c r="BB644" s="441">
        <v>0</v>
      </c>
      <c r="BC644" s="200">
        <v>0</v>
      </c>
      <c r="BD644" s="650">
        <v>222110</v>
      </c>
      <c r="BE644" s="650">
        <v>656700</v>
      </c>
      <c r="BF644" s="650">
        <v>70717</v>
      </c>
      <c r="BG644" s="539">
        <v>7029</v>
      </c>
    </row>
    <row r="645" spans="1:59" ht="13.5" thickTop="1" x14ac:dyDescent="0.2">
      <c r="A645" s="609" t="s">
        <v>1763</v>
      </c>
      <c r="B645" t="s">
        <v>1758</v>
      </c>
      <c r="C645" t="s">
        <v>1764</v>
      </c>
      <c r="D645" s="442">
        <v>13103</v>
      </c>
      <c r="E645" s="443">
        <v>0</v>
      </c>
      <c r="F645" s="443">
        <v>0</v>
      </c>
      <c r="G645" s="443">
        <v>0</v>
      </c>
      <c r="H645" s="443">
        <v>0</v>
      </c>
      <c r="I645" s="443">
        <v>1429176</v>
      </c>
      <c r="J645" s="443">
        <v>1429176</v>
      </c>
      <c r="K645" s="443">
        <v>0</v>
      </c>
      <c r="L645" s="443">
        <v>0</v>
      </c>
      <c r="M645" s="483">
        <v>0</v>
      </c>
      <c r="N645" s="483">
        <v>389424</v>
      </c>
      <c r="O645" s="443">
        <v>0</v>
      </c>
      <c r="P645" s="443">
        <v>0</v>
      </c>
      <c r="Q645" s="443">
        <v>389424</v>
      </c>
      <c r="R645" s="443">
        <v>0</v>
      </c>
      <c r="S645" s="443">
        <v>389424</v>
      </c>
      <c r="T645" s="443">
        <v>0</v>
      </c>
      <c r="U645" s="443">
        <v>51042</v>
      </c>
      <c r="V645" s="443">
        <v>51042</v>
      </c>
      <c r="W645" s="443">
        <v>0</v>
      </c>
      <c r="X645" s="443">
        <v>0</v>
      </c>
      <c r="Y645" s="483">
        <v>0</v>
      </c>
      <c r="Z645" s="483">
        <v>13908</v>
      </c>
      <c r="AA645" s="443">
        <v>0</v>
      </c>
      <c r="AB645" s="443">
        <v>0</v>
      </c>
      <c r="AC645" s="443">
        <v>13908</v>
      </c>
      <c r="AD645" s="443">
        <v>0</v>
      </c>
      <c r="AE645" s="443">
        <v>13908</v>
      </c>
      <c r="AF645" s="443">
        <v>0</v>
      </c>
      <c r="AG645" s="443">
        <v>1654950</v>
      </c>
      <c r="AH645" s="443">
        <v>362350</v>
      </c>
      <c r="AI645" s="443">
        <v>1292600</v>
      </c>
      <c r="AJ645" s="483">
        <v>740360</v>
      </c>
      <c r="AK645" s="483">
        <v>0</v>
      </c>
      <c r="AL645" s="483">
        <v>0</v>
      </c>
      <c r="AM645" s="483">
        <v>680930</v>
      </c>
      <c r="AN645" s="443">
        <v>740360</v>
      </c>
      <c r="AO645" s="443">
        <v>680930</v>
      </c>
      <c r="AP645" s="443">
        <v>148220</v>
      </c>
      <c r="AQ645" s="443">
        <v>64646</v>
      </c>
      <c r="AR645" s="443">
        <v>83574</v>
      </c>
      <c r="AS645" s="483">
        <v>212</v>
      </c>
      <c r="AT645" s="483">
        <v>57811</v>
      </c>
      <c r="AU645" s="483">
        <v>0</v>
      </c>
      <c r="AV645" s="483">
        <v>0</v>
      </c>
      <c r="AW645" s="443">
        <v>58023</v>
      </c>
      <c r="AX645" s="443">
        <v>0</v>
      </c>
      <c r="AY645" s="443">
        <v>0</v>
      </c>
      <c r="AZ645" s="504">
        <v>0</v>
      </c>
      <c r="BA645" s="504">
        <v>0</v>
      </c>
      <c r="BB645" s="444">
        <v>0</v>
      </c>
      <c r="BC645" s="517">
        <v>0</v>
      </c>
      <c r="BD645" s="651">
        <v>288032</v>
      </c>
      <c r="BE645" s="651">
        <v>1103995</v>
      </c>
      <c r="BF645" s="651">
        <v>114445</v>
      </c>
      <c r="BG645" s="540">
        <v>9269</v>
      </c>
    </row>
    <row r="646" spans="1:59" ht="13.5" thickTop="1" x14ac:dyDescent="0.2">
      <c r="A646" s="609" t="s">
        <v>1765</v>
      </c>
      <c r="B646" t="s">
        <v>1758</v>
      </c>
      <c r="C646" t="s">
        <v>1766</v>
      </c>
      <c r="D646" s="439">
        <v>13104</v>
      </c>
      <c r="E646" s="440">
        <v>0</v>
      </c>
      <c r="F646" s="440">
        <v>0</v>
      </c>
      <c r="G646" s="440">
        <v>0</v>
      </c>
      <c r="H646" s="440">
        <v>0</v>
      </c>
      <c r="I646" s="440">
        <v>3251584</v>
      </c>
      <c r="J646" s="440">
        <v>3251584</v>
      </c>
      <c r="K646" s="440">
        <v>0</v>
      </c>
      <c r="L646" s="440">
        <v>0</v>
      </c>
      <c r="M646" s="482">
        <v>0</v>
      </c>
      <c r="N646" s="482">
        <v>1297296</v>
      </c>
      <c r="O646" s="440">
        <v>27860</v>
      </c>
      <c r="P646" s="440">
        <v>0</v>
      </c>
      <c r="Q646" s="440">
        <v>1325156</v>
      </c>
      <c r="R646" s="440">
        <v>0</v>
      </c>
      <c r="S646" s="440">
        <v>1297296</v>
      </c>
      <c r="T646" s="440">
        <v>27860</v>
      </c>
      <c r="U646" s="440">
        <v>116128</v>
      </c>
      <c r="V646" s="440">
        <v>116128</v>
      </c>
      <c r="W646" s="440">
        <v>0</v>
      </c>
      <c r="X646" s="440">
        <v>0</v>
      </c>
      <c r="Y646" s="482">
        <v>0</v>
      </c>
      <c r="Z646" s="482">
        <v>46332</v>
      </c>
      <c r="AA646" s="440">
        <v>995</v>
      </c>
      <c r="AB646" s="440">
        <v>0</v>
      </c>
      <c r="AC646" s="440">
        <v>47327</v>
      </c>
      <c r="AD646" s="440">
        <v>0</v>
      </c>
      <c r="AE646" s="440">
        <v>46332</v>
      </c>
      <c r="AF646" s="440">
        <v>995</v>
      </c>
      <c r="AG646" s="440">
        <v>2322950</v>
      </c>
      <c r="AH646" s="440">
        <v>715000</v>
      </c>
      <c r="AI646" s="440">
        <v>1607950</v>
      </c>
      <c r="AJ646" s="482">
        <v>1147890</v>
      </c>
      <c r="AK646" s="482">
        <v>0</v>
      </c>
      <c r="AL646" s="482">
        <v>0</v>
      </c>
      <c r="AM646" s="482">
        <v>565470</v>
      </c>
      <c r="AN646" s="440">
        <v>1147890</v>
      </c>
      <c r="AO646" s="440">
        <v>565470</v>
      </c>
      <c r="AP646" s="440">
        <v>197209</v>
      </c>
      <c r="AQ646" s="440">
        <v>43223</v>
      </c>
      <c r="AR646" s="440">
        <v>153986</v>
      </c>
      <c r="AS646" s="482">
        <v>62958</v>
      </c>
      <c r="AT646" s="482">
        <v>0</v>
      </c>
      <c r="AU646" s="482">
        <v>0</v>
      </c>
      <c r="AV646" s="482">
        <v>23310</v>
      </c>
      <c r="AW646" s="440">
        <v>62958</v>
      </c>
      <c r="AX646" s="440">
        <v>23310</v>
      </c>
      <c r="AY646" s="440">
        <v>0</v>
      </c>
      <c r="AZ646" s="503">
        <v>0</v>
      </c>
      <c r="BA646" s="503">
        <v>0</v>
      </c>
      <c r="BB646" s="441">
        <v>0</v>
      </c>
      <c r="BC646" s="200">
        <v>0</v>
      </c>
      <c r="BD646" s="650">
        <v>350447</v>
      </c>
      <c r="BE646" s="650">
        <v>2162465</v>
      </c>
      <c r="BF646" s="650">
        <v>208831</v>
      </c>
      <c r="BG646" s="539">
        <v>12789</v>
      </c>
    </row>
    <row r="647" spans="1:59" ht="13.5" thickTop="1" x14ac:dyDescent="0.2">
      <c r="A647" s="609" t="s">
        <v>1767</v>
      </c>
      <c r="B647" t="s">
        <v>1758</v>
      </c>
      <c r="C647" t="s">
        <v>1768</v>
      </c>
      <c r="D647" s="442">
        <v>13105</v>
      </c>
      <c r="E647" s="443">
        <v>0</v>
      </c>
      <c r="F647" s="443">
        <v>0</v>
      </c>
      <c r="G647" s="443">
        <v>0</v>
      </c>
      <c r="H647" s="443">
        <v>0</v>
      </c>
      <c r="I647" s="443">
        <v>1136408</v>
      </c>
      <c r="J647" s="443">
        <v>1136408</v>
      </c>
      <c r="K647" s="443">
        <v>0</v>
      </c>
      <c r="L647" s="443">
        <v>393372</v>
      </c>
      <c r="M647" s="483">
        <v>0</v>
      </c>
      <c r="N647" s="483">
        <v>17920</v>
      </c>
      <c r="O647" s="443">
        <v>51660</v>
      </c>
      <c r="P647" s="443">
        <v>0</v>
      </c>
      <c r="Q647" s="443">
        <v>449652</v>
      </c>
      <c r="R647" s="443">
        <v>393372</v>
      </c>
      <c r="S647" s="443">
        <v>17920</v>
      </c>
      <c r="T647" s="443">
        <v>38360</v>
      </c>
      <c r="U647" s="443">
        <v>40586</v>
      </c>
      <c r="V647" s="443">
        <v>40586</v>
      </c>
      <c r="W647" s="443">
        <v>0</v>
      </c>
      <c r="X647" s="443">
        <v>14049</v>
      </c>
      <c r="Y647" s="483">
        <v>0</v>
      </c>
      <c r="Z647" s="483">
        <v>640</v>
      </c>
      <c r="AA647" s="443">
        <v>1845</v>
      </c>
      <c r="AB647" s="443">
        <v>0</v>
      </c>
      <c r="AC647" s="443">
        <v>14049</v>
      </c>
      <c r="AD647" s="443">
        <v>14049</v>
      </c>
      <c r="AE647" s="443">
        <v>0</v>
      </c>
      <c r="AF647" s="443">
        <v>0</v>
      </c>
      <c r="AG647" s="443">
        <v>1430060</v>
      </c>
      <c r="AH647" s="443">
        <v>374200</v>
      </c>
      <c r="AI647" s="443">
        <v>1055860</v>
      </c>
      <c r="AJ647" s="483">
        <v>594560</v>
      </c>
      <c r="AK647" s="483">
        <v>0</v>
      </c>
      <c r="AL647" s="483">
        <v>0</v>
      </c>
      <c r="AM647" s="483">
        <v>379060</v>
      </c>
      <c r="AN647" s="443">
        <v>594560</v>
      </c>
      <c r="AO647" s="443">
        <v>379060</v>
      </c>
      <c r="AP647" s="443">
        <v>129747</v>
      </c>
      <c r="AQ647" s="443">
        <v>10605</v>
      </c>
      <c r="AR647" s="443">
        <v>119142</v>
      </c>
      <c r="AS647" s="483">
        <v>50551</v>
      </c>
      <c r="AT647" s="483">
        <v>0</v>
      </c>
      <c r="AU647" s="483">
        <v>0</v>
      </c>
      <c r="AV647" s="483">
        <v>22031</v>
      </c>
      <c r="AW647" s="443">
        <v>50551</v>
      </c>
      <c r="AX647" s="443">
        <v>22031</v>
      </c>
      <c r="AY647" s="443">
        <v>0</v>
      </c>
      <c r="AZ647" s="504">
        <v>0</v>
      </c>
      <c r="BA647" s="504">
        <v>0</v>
      </c>
      <c r="BB647" s="444">
        <v>0</v>
      </c>
      <c r="BC647" s="517">
        <v>0</v>
      </c>
      <c r="BD647" s="651">
        <v>243280</v>
      </c>
      <c r="BE647" s="651">
        <v>949390</v>
      </c>
      <c r="BF647" s="651">
        <v>98919</v>
      </c>
      <c r="BG647" s="540">
        <v>8149</v>
      </c>
    </row>
    <row r="648" spans="1:59" ht="13.5" thickTop="1" x14ac:dyDescent="0.2">
      <c r="A648" s="609" t="s">
        <v>1769</v>
      </c>
      <c r="B648" t="s">
        <v>1758</v>
      </c>
      <c r="C648" t="s">
        <v>1770</v>
      </c>
      <c r="D648" s="439">
        <v>13106</v>
      </c>
      <c r="E648" s="440">
        <v>0</v>
      </c>
      <c r="F648" s="440">
        <v>0</v>
      </c>
      <c r="G648" s="440">
        <v>0</v>
      </c>
      <c r="H648" s="440">
        <v>0</v>
      </c>
      <c r="I648" s="440">
        <v>1939560</v>
      </c>
      <c r="J648" s="440">
        <v>1939560</v>
      </c>
      <c r="K648" s="440">
        <v>0</v>
      </c>
      <c r="L648" s="440">
        <v>0</v>
      </c>
      <c r="M648" s="482">
        <v>0</v>
      </c>
      <c r="N648" s="482">
        <v>0</v>
      </c>
      <c r="O648" s="440">
        <v>0</v>
      </c>
      <c r="P648" s="440">
        <v>0</v>
      </c>
      <c r="Q648" s="440">
        <v>0</v>
      </c>
      <c r="R648" s="440">
        <v>0</v>
      </c>
      <c r="S648" s="440">
        <v>0</v>
      </c>
      <c r="T648" s="440">
        <v>0</v>
      </c>
      <c r="U648" s="440">
        <v>69270</v>
      </c>
      <c r="V648" s="440">
        <v>69270</v>
      </c>
      <c r="W648" s="440">
        <v>0</v>
      </c>
      <c r="X648" s="440">
        <v>0</v>
      </c>
      <c r="Y648" s="482">
        <v>0</v>
      </c>
      <c r="Z648" s="482">
        <v>0</v>
      </c>
      <c r="AA648" s="440">
        <v>0</v>
      </c>
      <c r="AB648" s="440">
        <v>0</v>
      </c>
      <c r="AC648" s="440">
        <v>0</v>
      </c>
      <c r="AD648" s="440">
        <v>0</v>
      </c>
      <c r="AE648" s="440">
        <v>0</v>
      </c>
      <c r="AF648" s="440">
        <v>0</v>
      </c>
      <c r="AG648" s="440">
        <v>1402280</v>
      </c>
      <c r="AH648" s="440">
        <v>376000</v>
      </c>
      <c r="AI648" s="440">
        <v>1026280</v>
      </c>
      <c r="AJ648" s="482">
        <v>693540</v>
      </c>
      <c r="AK648" s="482">
        <v>0</v>
      </c>
      <c r="AL648" s="482">
        <v>0</v>
      </c>
      <c r="AM648" s="482">
        <v>546540</v>
      </c>
      <c r="AN648" s="440">
        <v>693540</v>
      </c>
      <c r="AO648" s="440">
        <v>540270</v>
      </c>
      <c r="AP648" s="440">
        <v>121927</v>
      </c>
      <c r="AQ648" s="440">
        <v>36282</v>
      </c>
      <c r="AR648" s="440">
        <v>85645</v>
      </c>
      <c r="AS648" s="482">
        <v>29374</v>
      </c>
      <c r="AT648" s="482">
        <v>0</v>
      </c>
      <c r="AU648" s="482">
        <v>0</v>
      </c>
      <c r="AV648" s="482">
        <v>18588</v>
      </c>
      <c r="AW648" s="440">
        <v>29374</v>
      </c>
      <c r="AX648" s="440">
        <v>18588</v>
      </c>
      <c r="AY648" s="440">
        <v>0</v>
      </c>
      <c r="AZ648" s="503">
        <v>0</v>
      </c>
      <c r="BA648" s="503">
        <v>0</v>
      </c>
      <c r="BB648" s="441">
        <v>0</v>
      </c>
      <c r="BC648" s="200">
        <v>0</v>
      </c>
      <c r="BD648" s="650">
        <v>230452</v>
      </c>
      <c r="BE648" s="650">
        <v>999025</v>
      </c>
      <c r="BF648" s="650">
        <v>101754</v>
      </c>
      <c r="BG648" s="539">
        <v>8469</v>
      </c>
    </row>
    <row r="649" spans="1:59" ht="13.5" thickTop="1" x14ac:dyDescent="0.2">
      <c r="A649" s="609" t="s">
        <v>1771</v>
      </c>
      <c r="B649" t="s">
        <v>1758</v>
      </c>
      <c r="C649" t="s">
        <v>1772</v>
      </c>
      <c r="D649" s="442">
        <v>13107</v>
      </c>
      <c r="E649" s="443">
        <v>72520</v>
      </c>
      <c r="F649" s="443">
        <v>0</v>
      </c>
      <c r="G649" s="443">
        <v>72520</v>
      </c>
      <c r="H649" s="443">
        <v>0</v>
      </c>
      <c r="I649" s="443">
        <v>1721272</v>
      </c>
      <c r="J649" s="443">
        <v>1721272</v>
      </c>
      <c r="K649" s="443">
        <v>0</v>
      </c>
      <c r="L649" s="443">
        <v>403088</v>
      </c>
      <c r="M649" s="483">
        <v>0</v>
      </c>
      <c r="N649" s="483">
        <v>155400</v>
      </c>
      <c r="O649" s="443">
        <v>0</v>
      </c>
      <c r="P649" s="443">
        <v>0</v>
      </c>
      <c r="Q649" s="443">
        <v>558488</v>
      </c>
      <c r="R649" s="443">
        <v>403088</v>
      </c>
      <c r="S649" s="443">
        <v>155400</v>
      </c>
      <c r="T649" s="443">
        <v>0</v>
      </c>
      <c r="U649" s="443">
        <v>61474</v>
      </c>
      <c r="V649" s="443">
        <v>61474</v>
      </c>
      <c r="W649" s="443">
        <v>0</v>
      </c>
      <c r="X649" s="443">
        <v>14396</v>
      </c>
      <c r="Y649" s="483">
        <v>0</v>
      </c>
      <c r="Z649" s="483">
        <v>5550</v>
      </c>
      <c r="AA649" s="443">
        <v>0</v>
      </c>
      <c r="AB649" s="443">
        <v>0</v>
      </c>
      <c r="AC649" s="443">
        <v>19946</v>
      </c>
      <c r="AD649" s="443">
        <v>14396</v>
      </c>
      <c r="AE649" s="443">
        <v>5550</v>
      </c>
      <c r="AF649" s="443">
        <v>0</v>
      </c>
      <c r="AG649" s="443">
        <v>1809630</v>
      </c>
      <c r="AH649" s="443">
        <v>600000</v>
      </c>
      <c r="AI649" s="443">
        <v>1209630</v>
      </c>
      <c r="AJ649" s="483">
        <v>1029850</v>
      </c>
      <c r="AK649" s="483">
        <v>0</v>
      </c>
      <c r="AL649" s="483">
        <v>0</v>
      </c>
      <c r="AM649" s="483">
        <v>592490</v>
      </c>
      <c r="AN649" s="443">
        <v>1029850</v>
      </c>
      <c r="AO649" s="443">
        <v>591710</v>
      </c>
      <c r="AP649" s="443">
        <v>160332</v>
      </c>
      <c r="AQ649" s="443">
        <v>97600</v>
      </c>
      <c r="AR649" s="443">
        <v>62732</v>
      </c>
      <c r="AS649" s="483">
        <v>41025</v>
      </c>
      <c r="AT649" s="483">
        <v>0</v>
      </c>
      <c r="AU649" s="483">
        <v>0</v>
      </c>
      <c r="AV649" s="483">
        <v>0</v>
      </c>
      <c r="AW649" s="443">
        <v>41025</v>
      </c>
      <c r="AX649" s="443">
        <v>0</v>
      </c>
      <c r="AY649" s="443">
        <v>0</v>
      </c>
      <c r="AZ649" s="504">
        <v>0</v>
      </c>
      <c r="BA649" s="504">
        <v>0</v>
      </c>
      <c r="BB649" s="444">
        <v>0</v>
      </c>
      <c r="BC649" s="517">
        <v>0</v>
      </c>
      <c r="BD649" s="651">
        <v>296886</v>
      </c>
      <c r="BE649" s="651">
        <v>1278730</v>
      </c>
      <c r="BF649" s="651">
        <v>131106</v>
      </c>
      <c r="BG649" s="540">
        <v>10069</v>
      </c>
    </row>
    <row r="650" spans="1:59" ht="13.5" thickTop="1" x14ac:dyDescent="0.2">
      <c r="A650" s="609" t="s">
        <v>1773</v>
      </c>
      <c r="B650" t="s">
        <v>1758</v>
      </c>
      <c r="C650" t="s">
        <v>1774</v>
      </c>
      <c r="D650" s="439">
        <v>13108</v>
      </c>
      <c r="E650" s="440">
        <v>0</v>
      </c>
      <c r="F650" s="440">
        <v>0</v>
      </c>
      <c r="G650" s="440">
        <v>0</v>
      </c>
      <c r="H650" s="440">
        <v>0</v>
      </c>
      <c r="I650" s="440">
        <v>3326610</v>
      </c>
      <c r="J650" s="440">
        <v>3326610</v>
      </c>
      <c r="K650" s="440">
        <v>0</v>
      </c>
      <c r="L650" s="440">
        <v>0</v>
      </c>
      <c r="M650" s="482">
        <v>0</v>
      </c>
      <c r="N650" s="482">
        <v>303800</v>
      </c>
      <c r="O650" s="440">
        <v>0</v>
      </c>
      <c r="P650" s="440">
        <v>0</v>
      </c>
      <c r="Q650" s="440">
        <v>303800</v>
      </c>
      <c r="R650" s="440">
        <v>0</v>
      </c>
      <c r="S650" s="440">
        <v>303800</v>
      </c>
      <c r="T650" s="440">
        <v>0</v>
      </c>
      <c r="U650" s="440">
        <v>118808</v>
      </c>
      <c r="V650" s="440">
        <v>118808</v>
      </c>
      <c r="W650" s="440">
        <v>0</v>
      </c>
      <c r="X650" s="440">
        <v>0</v>
      </c>
      <c r="Y650" s="482">
        <v>0</v>
      </c>
      <c r="Z650" s="482">
        <v>10850</v>
      </c>
      <c r="AA650" s="440">
        <v>0</v>
      </c>
      <c r="AB650" s="440">
        <v>0</v>
      </c>
      <c r="AC650" s="440">
        <v>10850</v>
      </c>
      <c r="AD650" s="440">
        <v>0</v>
      </c>
      <c r="AE650" s="440">
        <v>10637</v>
      </c>
      <c r="AF650" s="440">
        <v>213</v>
      </c>
      <c r="AG650" s="440">
        <v>3249760</v>
      </c>
      <c r="AH650" s="440">
        <v>9600</v>
      </c>
      <c r="AI650" s="440">
        <v>3240160</v>
      </c>
      <c r="AJ650" s="482">
        <v>2705720</v>
      </c>
      <c r="AK650" s="482">
        <v>100</v>
      </c>
      <c r="AL650" s="482">
        <v>0</v>
      </c>
      <c r="AM650" s="482">
        <v>984060</v>
      </c>
      <c r="AN650" s="440">
        <v>2705820</v>
      </c>
      <c r="AO650" s="440">
        <v>984060</v>
      </c>
      <c r="AP650" s="440">
        <v>292095</v>
      </c>
      <c r="AQ650" s="440">
        <v>2400</v>
      </c>
      <c r="AR650" s="440">
        <v>289695</v>
      </c>
      <c r="AS650" s="482">
        <v>175058</v>
      </c>
      <c r="AT650" s="482">
        <v>0</v>
      </c>
      <c r="AU650" s="482">
        <v>0</v>
      </c>
      <c r="AV650" s="482">
        <v>28201</v>
      </c>
      <c r="AW650" s="440">
        <v>175058</v>
      </c>
      <c r="AX650" s="440">
        <v>28201</v>
      </c>
      <c r="AY650" s="440">
        <v>0</v>
      </c>
      <c r="AZ650" s="503">
        <v>0</v>
      </c>
      <c r="BA650" s="503">
        <v>0</v>
      </c>
      <c r="BB650" s="441">
        <v>0</v>
      </c>
      <c r="BC650" s="200">
        <v>0</v>
      </c>
      <c r="BD650" s="650">
        <v>521378</v>
      </c>
      <c r="BE650" s="650">
        <v>2157450</v>
      </c>
      <c r="BF650" s="650">
        <v>224256</v>
      </c>
      <c r="BG650" s="539">
        <v>15669</v>
      </c>
    </row>
    <row r="651" spans="1:59" ht="13.5" thickTop="1" x14ac:dyDescent="0.2">
      <c r="A651" s="609" t="s">
        <v>1775</v>
      </c>
      <c r="B651" t="s">
        <v>1758</v>
      </c>
      <c r="C651" t="s">
        <v>1776</v>
      </c>
      <c r="D651" s="442">
        <v>13109</v>
      </c>
      <c r="E651" s="443">
        <v>210000</v>
      </c>
      <c r="F651" s="443">
        <v>0</v>
      </c>
      <c r="G651" s="443">
        <v>210000</v>
      </c>
      <c r="H651" s="443">
        <v>0</v>
      </c>
      <c r="I651" s="443">
        <v>2516710</v>
      </c>
      <c r="J651" s="443">
        <v>2516710</v>
      </c>
      <c r="K651" s="443">
        <v>0</v>
      </c>
      <c r="L651" s="443">
        <v>225960</v>
      </c>
      <c r="M651" s="483">
        <v>0</v>
      </c>
      <c r="N651" s="483">
        <v>41720</v>
      </c>
      <c r="O651" s="443">
        <v>0</v>
      </c>
      <c r="P651" s="443">
        <v>0</v>
      </c>
      <c r="Q651" s="443">
        <v>267680</v>
      </c>
      <c r="R651" s="443">
        <v>225960</v>
      </c>
      <c r="S651" s="443">
        <v>41720</v>
      </c>
      <c r="T651" s="443">
        <v>0</v>
      </c>
      <c r="U651" s="443">
        <v>89883</v>
      </c>
      <c r="V651" s="443">
        <v>84462</v>
      </c>
      <c r="W651" s="443">
        <v>5421</v>
      </c>
      <c r="X651" s="443">
        <v>8070</v>
      </c>
      <c r="Y651" s="483">
        <v>0</v>
      </c>
      <c r="Z651" s="483">
        <v>1490</v>
      </c>
      <c r="AA651" s="443">
        <v>0</v>
      </c>
      <c r="AB651" s="443">
        <v>0</v>
      </c>
      <c r="AC651" s="443">
        <v>14981</v>
      </c>
      <c r="AD651" s="443">
        <v>13491</v>
      </c>
      <c r="AE651" s="443">
        <v>1490</v>
      </c>
      <c r="AF651" s="443">
        <v>0</v>
      </c>
      <c r="AG651" s="443">
        <v>2670950</v>
      </c>
      <c r="AH651" s="443">
        <v>589150</v>
      </c>
      <c r="AI651" s="443">
        <v>2081800</v>
      </c>
      <c r="AJ651" s="483">
        <v>1337620</v>
      </c>
      <c r="AK651" s="483">
        <v>23410</v>
      </c>
      <c r="AL651" s="483">
        <v>0</v>
      </c>
      <c r="AM651" s="483">
        <v>837050</v>
      </c>
      <c r="AN651" s="443">
        <v>1361030</v>
      </c>
      <c r="AO651" s="443">
        <v>837050</v>
      </c>
      <c r="AP651" s="443">
        <v>240798</v>
      </c>
      <c r="AQ651" s="443">
        <v>15856</v>
      </c>
      <c r="AR651" s="443">
        <v>224942</v>
      </c>
      <c r="AS651" s="483">
        <v>105773</v>
      </c>
      <c r="AT651" s="483">
        <v>350</v>
      </c>
      <c r="AU651" s="483">
        <v>0</v>
      </c>
      <c r="AV651" s="483">
        <v>19795</v>
      </c>
      <c r="AW651" s="443">
        <v>106123</v>
      </c>
      <c r="AX651" s="443">
        <v>19795</v>
      </c>
      <c r="AY651" s="443">
        <v>7700</v>
      </c>
      <c r="AZ651" s="504">
        <v>-7700</v>
      </c>
      <c r="BA651" s="504">
        <v>0</v>
      </c>
      <c r="BB651" s="444">
        <v>0</v>
      </c>
      <c r="BC651" s="517">
        <v>0</v>
      </c>
      <c r="BD651" s="651">
        <v>410263</v>
      </c>
      <c r="BE651" s="651">
        <v>1681660</v>
      </c>
      <c r="BF651" s="651">
        <v>176312</v>
      </c>
      <c r="BG651" s="540">
        <v>13109</v>
      </c>
    </row>
    <row r="652" spans="1:59" ht="13.5" thickTop="1" x14ac:dyDescent="0.2">
      <c r="A652" s="609" t="s">
        <v>1777</v>
      </c>
      <c r="B652" t="s">
        <v>1758</v>
      </c>
      <c r="C652" t="s">
        <v>1778</v>
      </c>
      <c r="D652" s="439">
        <v>13110</v>
      </c>
      <c r="E652" s="440">
        <v>0</v>
      </c>
      <c r="F652" s="440">
        <v>0</v>
      </c>
      <c r="G652" s="440">
        <v>0</v>
      </c>
      <c r="H652" s="440">
        <v>0</v>
      </c>
      <c r="I652" s="440">
        <v>1311464</v>
      </c>
      <c r="J652" s="440">
        <v>1311464</v>
      </c>
      <c r="K652" s="440">
        <v>0</v>
      </c>
      <c r="L652" s="440">
        <v>351526</v>
      </c>
      <c r="M652" s="482">
        <v>0</v>
      </c>
      <c r="N652" s="482">
        <v>89600</v>
      </c>
      <c r="O652" s="440">
        <v>0</v>
      </c>
      <c r="P652" s="440">
        <v>0</v>
      </c>
      <c r="Q652" s="440">
        <v>441126</v>
      </c>
      <c r="R652" s="440">
        <v>351526</v>
      </c>
      <c r="S652" s="440">
        <v>89600</v>
      </c>
      <c r="T652" s="440">
        <v>0</v>
      </c>
      <c r="U652" s="440">
        <v>46838</v>
      </c>
      <c r="V652" s="440">
        <v>46838</v>
      </c>
      <c r="W652" s="440">
        <v>0</v>
      </c>
      <c r="X652" s="440">
        <v>12555</v>
      </c>
      <c r="Y652" s="482">
        <v>0</v>
      </c>
      <c r="Z652" s="482">
        <v>3200</v>
      </c>
      <c r="AA652" s="440">
        <v>0</v>
      </c>
      <c r="AB652" s="440">
        <v>0</v>
      </c>
      <c r="AC652" s="440">
        <v>15755</v>
      </c>
      <c r="AD652" s="440">
        <v>12555</v>
      </c>
      <c r="AE652" s="440">
        <v>2352</v>
      </c>
      <c r="AF652" s="440">
        <v>848</v>
      </c>
      <c r="AG652" s="440">
        <v>1833970</v>
      </c>
      <c r="AH652" s="440">
        <v>470000</v>
      </c>
      <c r="AI652" s="440">
        <v>1363970</v>
      </c>
      <c r="AJ652" s="482">
        <v>792730</v>
      </c>
      <c r="AK652" s="482">
        <v>0</v>
      </c>
      <c r="AL652" s="482">
        <v>0</v>
      </c>
      <c r="AM652" s="482">
        <v>481530</v>
      </c>
      <c r="AN652" s="440">
        <v>792730</v>
      </c>
      <c r="AO652" s="440">
        <v>481530</v>
      </c>
      <c r="AP652" s="440">
        <v>165117</v>
      </c>
      <c r="AQ652" s="440">
        <v>14750</v>
      </c>
      <c r="AR652" s="440">
        <v>150367</v>
      </c>
      <c r="AS652" s="482">
        <v>65497</v>
      </c>
      <c r="AT652" s="482">
        <v>0</v>
      </c>
      <c r="AU652" s="482">
        <v>0</v>
      </c>
      <c r="AV652" s="482">
        <v>11889</v>
      </c>
      <c r="AW652" s="440">
        <v>65497</v>
      </c>
      <c r="AX652" s="440">
        <v>11889</v>
      </c>
      <c r="AY652" s="440">
        <v>0</v>
      </c>
      <c r="AZ652" s="503">
        <v>0</v>
      </c>
      <c r="BA652" s="503">
        <v>0</v>
      </c>
      <c r="BB652" s="441">
        <v>0</v>
      </c>
      <c r="BC652" s="200">
        <v>0</v>
      </c>
      <c r="BD652" s="650">
        <v>265747</v>
      </c>
      <c r="BE652" s="650">
        <v>1099590</v>
      </c>
      <c r="BF652" s="650">
        <v>116515</v>
      </c>
      <c r="BG652" s="539">
        <v>9589</v>
      </c>
    </row>
    <row r="653" spans="1:59" ht="13.5" thickTop="1" x14ac:dyDescent="0.2">
      <c r="A653" s="609" t="s">
        <v>1779</v>
      </c>
      <c r="B653" t="s">
        <v>1758</v>
      </c>
      <c r="C653" t="s">
        <v>1780</v>
      </c>
      <c r="D653" s="442">
        <v>13111</v>
      </c>
      <c r="E653" s="443">
        <v>0</v>
      </c>
      <c r="F653" s="443">
        <v>0</v>
      </c>
      <c r="G653" s="443">
        <v>0</v>
      </c>
      <c r="H653" s="443">
        <v>0</v>
      </c>
      <c r="I653" s="443">
        <v>4672430</v>
      </c>
      <c r="J653" s="443">
        <v>4672430</v>
      </c>
      <c r="K653" s="443">
        <v>0</v>
      </c>
      <c r="L653" s="443">
        <v>42630</v>
      </c>
      <c r="M653" s="483">
        <v>0</v>
      </c>
      <c r="N653" s="483">
        <v>111020</v>
      </c>
      <c r="O653" s="443">
        <v>0</v>
      </c>
      <c r="P653" s="443">
        <v>0</v>
      </c>
      <c r="Q653" s="443">
        <v>153650</v>
      </c>
      <c r="R653" s="443">
        <v>42630</v>
      </c>
      <c r="S653" s="443">
        <v>111020</v>
      </c>
      <c r="T653" s="443">
        <v>0</v>
      </c>
      <c r="U653" s="443">
        <v>166873</v>
      </c>
      <c r="V653" s="443">
        <v>166873</v>
      </c>
      <c r="W653" s="443">
        <v>0</v>
      </c>
      <c r="X653" s="443">
        <v>1522</v>
      </c>
      <c r="Y653" s="483">
        <v>0</v>
      </c>
      <c r="Z653" s="483">
        <v>3965</v>
      </c>
      <c r="AA653" s="443">
        <v>0</v>
      </c>
      <c r="AB653" s="443">
        <v>0</v>
      </c>
      <c r="AC653" s="443">
        <v>5487</v>
      </c>
      <c r="AD653" s="443">
        <v>1522</v>
      </c>
      <c r="AE653" s="443">
        <v>3965</v>
      </c>
      <c r="AF653" s="443">
        <v>0</v>
      </c>
      <c r="AG653" s="443">
        <v>4681610</v>
      </c>
      <c r="AH653" s="443">
        <v>1284250</v>
      </c>
      <c r="AI653" s="443">
        <v>3397360</v>
      </c>
      <c r="AJ653" s="483">
        <v>2623820</v>
      </c>
      <c r="AK653" s="483">
        <v>0</v>
      </c>
      <c r="AL653" s="483">
        <v>0</v>
      </c>
      <c r="AM653" s="483">
        <v>1397050</v>
      </c>
      <c r="AN653" s="443">
        <v>2623820</v>
      </c>
      <c r="AO653" s="443">
        <v>1397050</v>
      </c>
      <c r="AP653" s="443">
        <v>420327</v>
      </c>
      <c r="AQ653" s="443">
        <v>164052</v>
      </c>
      <c r="AR653" s="443">
        <v>256275</v>
      </c>
      <c r="AS653" s="483">
        <v>88907</v>
      </c>
      <c r="AT653" s="483">
        <v>0</v>
      </c>
      <c r="AU653" s="483">
        <v>0</v>
      </c>
      <c r="AV653" s="483">
        <v>27224</v>
      </c>
      <c r="AW653" s="443">
        <v>88907</v>
      </c>
      <c r="AX653" s="443">
        <v>27224</v>
      </c>
      <c r="AY653" s="443">
        <v>0</v>
      </c>
      <c r="AZ653" s="504">
        <v>0</v>
      </c>
      <c r="BA653" s="504">
        <v>0</v>
      </c>
      <c r="BB653" s="444">
        <v>0</v>
      </c>
      <c r="BC653" s="517">
        <v>0</v>
      </c>
      <c r="BD653" s="651">
        <v>665539</v>
      </c>
      <c r="BE653" s="651">
        <v>2933545</v>
      </c>
      <c r="BF653" s="651">
        <v>307491</v>
      </c>
      <c r="BG653" s="540">
        <v>21109</v>
      </c>
    </row>
    <row r="654" spans="1:59" ht="13.5" thickTop="1" x14ac:dyDescent="0.2">
      <c r="A654" s="609" t="s">
        <v>1781</v>
      </c>
      <c r="B654" t="s">
        <v>1758</v>
      </c>
      <c r="C654" t="s">
        <v>1782</v>
      </c>
      <c r="D654" s="439">
        <v>13112</v>
      </c>
      <c r="E654" s="440">
        <v>0</v>
      </c>
      <c r="F654" s="440">
        <v>0</v>
      </c>
      <c r="G654" s="440">
        <v>0</v>
      </c>
      <c r="H654" s="440">
        <v>0</v>
      </c>
      <c r="I654" s="440">
        <v>5940970</v>
      </c>
      <c r="J654" s="440">
        <v>5940970</v>
      </c>
      <c r="K654" s="440">
        <v>0</v>
      </c>
      <c r="L654" s="440">
        <v>15750</v>
      </c>
      <c r="M654" s="482">
        <v>0</v>
      </c>
      <c r="N654" s="482">
        <v>201040</v>
      </c>
      <c r="O654" s="440">
        <v>0</v>
      </c>
      <c r="P654" s="440">
        <v>0</v>
      </c>
      <c r="Q654" s="440">
        <v>216790</v>
      </c>
      <c r="R654" s="440">
        <v>15750</v>
      </c>
      <c r="S654" s="440">
        <v>201040</v>
      </c>
      <c r="T654" s="440">
        <v>0</v>
      </c>
      <c r="U654" s="440">
        <v>212178</v>
      </c>
      <c r="V654" s="440">
        <v>203974</v>
      </c>
      <c r="W654" s="440">
        <v>8204</v>
      </c>
      <c r="X654" s="440">
        <v>562</v>
      </c>
      <c r="Y654" s="482">
        <v>0</v>
      </c>
      <c r="Z654" s="482">
        <v>7180</v>
      </c>
      <c r="AA654" s="440">
        <v>0</v>
      </c>
      <c r="AB654" s="440">
        <v>0</v>
      </c>
      <c r="AC654" s="440">
        <v>15946</v>
      </c>
      <c r="AD654" s="440">
        <v>0</v>
      </c>
      <c r="AE654" s="440">
        <v>15946</v>
      </c>
      <c r="AF654" s="440">
        <v>0</v>
      </c>
      <c r="AG654" s="440">
        <v>5820220</v>
      </c>
      <c r="AH654" s="440">
        <v>5820220</v>
      </c>
      <c r="AI654" s="440">
        <v>0</v>
      </c>
      <c r="AJ654" s="482">
        <v>0</v>
      </c>
      <c r="AK654" s="482">
        <v>0</v>
      </c>
      <c r="AL654" s="482">
        <v>0</v>
      </c>
      <c r="AM654" s="482">
        <v>1012350</v>
      </c>
      <c r="AN654" s="440">
        <v>0</v>
      </c>
      <c r="AO654" s="440">
        <v>1012350</v>
      </c>
      <c r="AP654" s="440">
        <v>517967</v>
      </c>
      <c r="AQ654" s="440">
        <v>517967</v>
      </c>
      <c r="AR654" s="440">
        <v>0</v>
      </c>
      <c r="AS654" s="482">
        <v>0</v>
      </c>
      <c r="AT654" s="482">
        <v>0</v>
      </c>
      <c r="AU654" s="482">
        <v>0</v>
      </c>
      <c r="AV654" s="482">
        <v>0</v>
      </c>
      <c r="AW654" s="440">
        <v>0</v>
      </c>
      <c r="AX654" s="440">
        <v>0</v>
      </c>
      <c r="AY654" s="440">
        <v>0</v>
      </c>
      <c r="AZ654" s="503">
        <v>0</v>
      </c>
      <c r="BA654" s="503">
        <v>0</v>
      </c>
      <c r="BB654" s="441">
        <v>0</v>
      </c>
      <c r="BC654" s="200">
        <v>0</v>
      </c>
      <c r="BD654" s="650">
        <v>775119</v>
      </c>
      <c r="BE654" s="650">
        <v>3712815</v>
      </c>
      <c r="BF654" s="650">
        <v>386519</v>
      </c>
      <c r="BG654" s="539">
        <v>25109</v>
      </c>
    </row>
    <row r="655" spans="1:59" ht="13.5" thickTop="1" x14ac:dyDescent="0.2">
      <c r="A655" s="609" t="s">
        <v>1783</v>
      </c>
      <c r="B655" t="s">
        <v>1758</v>
      </c>
      <c r="C655" t="s">
        <v>1784</v>
      </c>
      <c r="D655" s="442">
        <v>13113</v>
      </c>
      <c r="E655" s="443">
        <v>0</v>
      </c>
      <c r="F655" s="443">
        <v>0</v>
      </c>
      <c r="G655" s="443">
        <v>0</v>
      </c>
      <c r="H655" s="443">
        <v>0</v>
      </c>
      <c r="I655" s="443">
        <v>1520330</v>
      </c>
      <c r="J655" s="443">
        <v>1520330</v>
      </c>
      <c r="K655" s="443">
        <v>0</v>
      </c>
      <c r="L655" s="443">
        <v>53340</v>
      </c>
      <c r="M655" s="483">
        <v>0</v>
      </c>
      <c r="N655" s="483">
        <v>103810</v>
      </c>
      <c r="O655" s="443">
        <v>2240</v>
      </c>
      <c r="P655" s="443">
        <v>0</v>
      </c>
      <c r="Q655" s="443">
        <v>159320</v>
      </c>
      <c r="R655" s="443">
        <v>53340</v>
      </c>
      <c r="S655" s="443">
        <v>103810</v>
      </c>
      <c r="T655" s="443">
        <v>2170</v>
      </c>
      <c r="U655" s="443">
        <v>54298</v>
      </c>
      <c r="V655" s="443">
        <v>54298</v>
      </c>
      <c r="W655" s="443">
        <v>0</v>
      </c>
      <c r="X655" s="443">
        <v>1905</v>
      </c>
      <c r="Y655" s="483">
        <v>0</v>
      </c>
      <c r="Z655" s="483">
        <v>3707</v>
      </c>
      <c r="AA655" s="443">
        <v>80</v>
      </c>
      <c r="AB655" s="443">
        <v>0</v>
      </c>
      <c r="AC655" s="443">
        <v>5690</v>
      </c>
      <c r="AD655" s="443">
        <v>1905</v>
      </c>
      <c r="AE655" s="443">
        <v>3707</v>
      </c>
      <c r="AF655" s="443">
        <v>78</v>
      </c>
      <c r="AG655" s="443">
        <v>1528790</v>
      </c>
      <c r="AH655" s="443">
        <v>465000</v>
      </c>
      <c r="AI655" s="443">
        <v>1063790</v>
      </c>
      <c r="AJ655" s="483">
        <v>643370</v>
      </c>
      <c r="AK655" s="483">
        <v>3640</v>
      </c>
      <c r="AL655" s="483">
        <v>0</v>
      </c>
      <c r="AM655" s="483">
        <v>217550</v>
      </c>
      <c r="AN655" s="443">
        <v>647010</v>
      </c>
      <c r="AO655" s="443">
        <v>217550</v>
      </c>
      <c r="AP655" s="443">
        <v>137352</v>
      </c>
      <c r="AQ655" s="443">
        <v>61000</v>
      </c>
      <c r="AR655" s="443">
        <v>76352</v>
      </c>
      <c r="AS655" s="483">
        <v>4239</v>
      </c>
      <c r="AT655" s="483">
        <v>0</v>
      </c>
      <c r="AU655" s="483">
        <v>0</v>
      </c>
      <c r="AV655" s="483">
        <v>7450</v>
      </c>
      <c r="AW655" s="443">
        <v>4239</v>
      </c>
      <c r="AX655" s="443">
        <v>7450</v>
      </c>
      <c r="AY655" s="443">
        <v>0</v>
      </c>
      <c r="AZ655" s="504">
        <v>0</v>
      </c>
      <c r="BA655" s="504">
        <v>0</v>
      </c>
      <c r="BB655" s="444">
        <v>0</v>
      </c>
      <c r="BC655" s="517">
        <v>0</v>
      </c>
      <c r="BD655" s="651">
        <v>241856</v>
      </c>
      <c r="BE655" s="651">
        <v>993360</v>
      </c>
      <c r="BF655" s="651">
        <v>103347</v>
      </c>
      <c r="BG655" s="540">
        <v>8789</v>
      </c>
    </row>
    <row r="656" spans="1:59" ht="13.5" thickTop="1" x14ac:dyDescent="0.2">
      <c r="A656" s="609" t="s">
        <v>1785</v>
      </c>
      <c r="B656" t="s">
        <v>1758</v>
      </c>
      <c r="C656" t="s">
        <v>1786</v>
      </c>
      <c r="D656" s="439">
        <v>13114</v>
      </c>
      <c r="E656" s="440">
        <v>0</v>
      </c>
      <c r="F656" s="440">
        <v>0</v>
      </c>
      <c r="G656" s="440">
        <v>0</v>
      </c>
      <c r="H656" s="440">
        <v>0</v>
      </c>
      <c r="I656" s="440">
        <v>2146032</v>
      </c>
      <c r="J656" s="440">
        <v>2146032</v>
      </c>
      <c r="K656" s="440">
        <v>0</v>
      </c>
      <c r="L656" s="440">
        <v>659288</v>
      </c>
      <c r="M656" s="482">
        <v>0</v>
      </c>
      <c r="N656" s="482">
        <v>200760</v>
      </c>
      <c r="O656" s="440">
        <v>70</v>
      </c>
      <c r="P656" s="440">
        <v>0</v>
      </c>
      <c r="Q656" s="440">
        <v>860118</v>
      </c>
      <c r="R656" s="440">
        <v>659288</v>
      </c>
      <c r="S656" s="440">
        <v>200760</v>
      </c>
      <c r="T656" s="440">
        <v>70</v>
      </c>
      <c r="U656" s="440">
        <v>76644</v>
      </c>
      <c r="V656" s="440">
        <v>65659</v>
      </c>
      <c r="W656" s="440">
        <v>10985</v>
      </c>
      <c r="X656" s="440">
        <v>23546</v>
      </c>
      <c r="Y656" s="482">
        <v>0</v>
      </c>
      <c r="Z656" s="482">
        <v>7170</v>
      </c>
      <c r="AA656" s="440">
        <v>3</v>
      </c>
      <c r="AB656" s="440">
        <v>0</v>
      </c>
      <c r="AC656" s="440">
        <v>41704</v>
      </c>
      <c r="AD656" s="440">
        <v>0</v>
      </c>
      <c r="AE656" s="440">
        <v>0</v>
      </c>
      <c r="AF656" s="440">
        <v>41704</v>
      </c>
      <c r="AG656" s="440">
        <v>2223750</v>
      </c>
      <c r="AH656" s="440">
        <v>558000</v>
      </c>
      <c r="AI656" s="440">
        <v>1665750</v>
      </c>
      <c r="AJ656" s="482">
        <v>1184820</v>
      </c>
      <c r="AK656" s="482">
        <v>0</v>
      </c>
      <c r="AL656" s="482">
        <v>0</v>
      </c>
      <c r="AM656" s="482">
        <v>297310</v>
      </c>
      <c r="AN656" s="440">
        <v>1184820</v>
      </c>
      <c r="AO656" s="440">
        <v>297310</v>
      </c>
      <c r="AP656" s="440">
        <v>197721</v>
      </c>
      <c r="AQ656" s="440">
        <v>4452</v>
      </c>
      <c r="AR656" s="440">
        <v>193269</v>
      </c>
      <c r="AS656" s="482">
        <v>106492</v>
      </c>
      <c r="AT656" s="482">
        <v>0</v>
      </c>
      <c r="AU656" s="482">
        <v>0</v>
      </c>
      <c r="AV656" s="482">
        <v>560</v>
      </c>
      <c r="AW656" s="440">
        <v>106492</v>
      </c>
      <c r="AX656" s="440">
        <v>560</v>
      </c>
      <c r="AY656" s="440">
        <v>6600</v>
      </c>
      <c r="AZ656" s="503">
        <v>-6600</v>
      </c>
      <c r="BA656" s="503">
        <v>0</v>
      </c>
      <c r="BB656" s="441">
        <v>0</v>
      </c>
      <c r="BC656" s="200">
        <v>0</v>
      </c>
      <c r="BD656" s="650">
        <v>323540</v>
      </c>
      <c r="BE656" s="650">
        <v>1621735</v>
      </c>
      <c r="BF656" s="650">
        <v>164632</v>
      </c>
      <c r="BG656" s="539">
        <v>12149</v>
      </c>
    </row>
    <row r="657" spans="1:59" ht="13.5" thickTop="1" x14ac:dyDescent="0.2">
      <c r="A657" s="609" t="s">
        <v>1787</v>
      </c>
      <c r="B657" t="s">
        <v>1758</v>
      </c>
      <c r="C657" t="s">
        <v>1788</v>
      </c>
      <c r="D657" s="442">
        <v>13115</v>
      </c>
      <c r="E657" s="443">
        <v>150631</v>
      </c>
      <c r="F657" s="443">
        <v>131110</v>
      </c>
      <c r="G657" s="443">
        <v>19521</v>
      </c>
      <c r="H657" s="443">
        <v>0</v>
      </c>
      <c r="I657" s="443">
        <v>2734648</v>
      </c>
      <c r="J657" s="443">
        <v>2734648</v>
      </c>
      <c r="K657" s="443">
        <v>0</v>
      </c>
      <c r="L657" s="443">
        <v>1008602</v>
      </c>
      <c r="M657" s="483">
        <v>0</v>
      </c>
      <c r="N657" s="483">
        <v>260260</v>
      </c>
      <c r="O657" s="443">
        <v>0</v>
      </c>
      <c r="P657" s="443">
        <v>0</v>
      </c>
      <c r="Q657" s="443">
        <v>1268862</v>
      </c>
      <c r="R657" s="443">
        <v>1008602</v>
      </c>
      <c r="S657" s="443">
        <v>260260</v>
      </c>
      <c r="T657" s="443">
        <v>0</v>
      </c>
      <c r="U657" s="443">
        <v>97666</v>
      </c>
      <c r="V657" s="443">
        <v>97666</v>
      </c>
      <c r="W657" s="443">
        <v>0</v>
      </c>
      <c r="X657" s="443">
        <v>36022</v>
      </c>
      <c r="Y657" s="483">
        <v>0</v>
      </c>
      <c r="Z657" s="483">
        <v>9295</v>
      </c>
      <c r="AA657" s="443">
        <v>0</v>
      </c>
      <c r="AB657" s="443">
        <v>0</v>
      </c>
      <c r="AC657" s="443">
        <v>45313</v>
      </c>
      <c r="AD657" s="443">
        <v>36022</v>
      </c>
      <c r="AE657" s="443">
        <v>6240</v>
      </c>
      <c r="AF657" s="443">
        <v>3051</v>
      </c>
      <c r="AG657" s="443">
        <v>3667050</v>
      </c>
      <c r="AH657" s="443">
        <v>1028000</v>
      </c>
      <c r="AI657" s="443">
        <v>2639050</v>
      </c>
      <c r="AJ657" s="483">
        <v>1735710</v>
      </c>
      <c r="AK657" s="483">
        <v>0</v>
      </c>
      <c r="AL657" s="483">
        <v>0</v>
      </c>
      <c r="AM657" s="483">
        <v>1024430</v>
      </c>
      <c r="AN657" s="443">
        <v>1735710</v>
      </c>
      <c r="AO657" s="443">
        <v>1024430</v>
      </c>
      <c r="AP657" s="443">
        <v>330433</v>
      </c>
      <c r="AQ657" s="443">
        <v>29950</v>
      </c>
      <c r="AR657" s="443">
        <v>300483</v>
      </c>
      <c r="AS657" s="483">
        <v>153341</v>
      </c>
      <c r="AT657" s="483">
        <v>0</v>
      </c>
      <c r="AU657" s="483">
        <v>0</v>
      </c>
      <c r="AV657" s="483">
        <v>29890</v>
      </c>
      <c r="AW657" s="443">
        <v>153341</v>
      </c>
      <c r="AX657" s="443">
        <v>29890</v>
      </c>
      <c r="AY657" s="443">
        <v>0</v>
      </c>
      <c r="AZ657" s="504">
        <v>0</v>
      </c>
      <c r="BA657" s="504">
        <v>0</v>
      </c>
      <c r="BB657" s="444">
        <v>0</v>
      </c>
      <c r="BC657" s="517">
        <v>0</v>
      </c>
      <c r="BD657" s="651">
        <v>494745</v>
      </c>
      <c r="BE657" s="651">
        <v>2369205</v>
      </c>
      <c r="BF657" s="651">
        <v>247119</v>
      </c>
      <c r="BG657" s="540">
        <v>17429</v>
      </c>
    </row>
    <row r="658" spans="1:59" ht="13.5" thickTop="1" x14ac:dyDescent="0.2">
      <c r="A658" s="609" t="s">
        <v>1789</v>
      </c>
      <c r="B658" t="s">
        <v>1758</v>
      </c>
      <c r="C658" t="s">
        <v>1790</v>
      </c>
      <c r="D658" s="439">
        <v>13116</v>
      </c>
      <c r="E658" s="440">
        <v>0</v>
      </c>
      <c r="F658" s="440">
        <v>0</v>
      </c>
      <c r="G658" s="440">
        <v>0</v>
      </c>
      <c r="H658" s="440">
        <v>0</v>
      </c>
      <c r="I658" s="440">
        <v>1978704</v>
      </c>
      <c r="J658" s="440">
        <v>1978704</v>
      </c>
      <c r="K658" s="440">
        <v>0</v>
      </c>
      <c r="L658" s="440">
        <v>514206</v>
      </c>
      <c r="M658" s="482">
        <v>0</v>
      </c>
      <c r="N658" s="482">
        <v>373450</v>
      </c>
      <c r="O658" s="440">
        <v>0</v>
      </c>
      <c r="P658" s="440">
        <v>0</v>
      </c>
      <c r="Q658" s="440">
        <v>887656</v>
      </c>
      <c r="R658" s="440">
        <v>514206</v>
      </c>
      <c r="S658" s="440">
        <v>373450</v>
      </c>
      <c r="T658" s="440">
        <v>0</v>
      </c>
      <c r="U658" s="440">
        <v>70668</v>
      </c>
      <c r="V658" s="440">
        <v>70668</v>
      </c>
      <c r="W658" s="440">
        <v>0</v>
      </c>
      <c r="X658" s="440">
        <v>18365</v>
      </c>
      <c r="Y658" s="482">
        <v>0</v>
      </c>
      <c r="Z658" s="482">
        <v>13337</v>
      </c>
      <c r="AA658" s="440">
        <v>0</v>
      </c>
      <c r="AB658" s="440">
        <v>0</v>
      </c>
      <c r="AC658" s="440">
        <v>31702</v>
      </c>
      <c r="AD658" s="440">
        <v>18365</v>
      </c>
      <c r="AE658" s="440">
        <v>13122</v>
      </c>
      <c r="AF658" s="440">
        <v>215</v>
      </c>
      <c r="AG658" s="440">
        <v>1899380</v>
      </c>
      <c r="AH658" s="440">
        <v>445000</v>
      </c>
      <c r="AI658" s="440">
        <v>1454380</v>
      </c>
      <c r="AJ658" s="482">
        <v>1017790</v>
      </c>
      <c r="AK658" s="482">
        <v>0</v>
      </c>
      <c r="AL658" s="482">
        <v>0</v>
      </c>
      <c r="AM658" s="482">
        <v>642500</v>
      </c>
      <c r="AN658" s="440">
        <v>1017790</v>
      </c>
      <c r="AO658" s="440">
        <v>546590</v>
      </c>
      <c r="AP658" s="440">
        <v>166517</v>
      </c>
      <c r="AQ658" s="440">
        <v>87821</v>
      </c>
      <c r="AR658" s="440">
        <v>78696</v>
      </c>
      <c r="AS658" s="482">
        <v>5817</v>
      </c>
      <c r="AT658" s="482">
        <v>0</v>
      </c>
      <c r="AU658" s="482">
        <v>0</v>
      </c>
      <c r="AV658" s="482">
        <v>19222</v>
      </c>
      <c r="AW658" s="440">
        <v>5817</v>
      </c>
      <c r="AX658" s="440">
        <v>19222</v>
      </c>
      <c r="AY658" s="440">
        <v>0</v>
      </c>
      <c r="AZ658" s="503">
        <v>0</v>
      </c>
      <c r="BA658" s="503">
        <v>0</v>
      </c>
      <c r="BB658" s="441">
        <v>0</v>
      </c>
      <c r="BC658" s="200">
        <v>0</v>
      </c>
      <c r="BD658" s="650">
        <v>290135</v>
      </c>
      <c r="BE658" s="650">
        <v>1487975</v>
      </c>
      <c r="BF658" s="650">
        <v>148904</v>
      </c>
      <c r="BG658" s="539">
        <v>10869</v>
      </c>
    </row>
    <row r="659" spans="1:59" ht="13.5" thickTop="1" x14ac:dyDescent="0.2">
      <c r="A659" s="609" t="s">
        <v>1791</v>
      </c>
      <c r="B659" t="s">
        <v>1758</v>
      </c>
      <c r="C659" t="s">
        <v>1792</v>
      </c>
      <c r="D659" s="442">
        <v>13117</v>
      </c>
      <c r="E659" s="443">
        <v>0</v>
      </c>
      <c r="F659" s="443">
        <v>0</v>
      </c>
      <c r="G659" s="443">
        <v>0</v>
      </c>
      <c r="H659" s="443">
        <v>0</v>
      </c>
      <c r="I659" s="443">
        <v>2988930</v>
      </c>
      <c r="J659" s="443">
        <v>2988930</v>
      </c>
      <c r="K659" s="443">
        <v>0</v>
      </c>
      <c r="L659" s="443">
        <v>194040</v>
      </c>
      <c r="M659" s="483">
        <v>0</v>
      </c>
      <c r="N659" s="483">
        <v>7560</v>
      </c>
      <c r="O659" s="443">
        <v>0</v>
      </c>
      <c r="P659" s="443">
        <v>0</v>
      </c>
      <c r="Q659" s="443">
        <v>201600</v>
      </c>
      <c r="R659" s="443">
        <v>194040</v>
      </c>
      <c r="S659" s="443">
        <v>7560</v>
      </c>
      <c r="T659" s="443">
        <v>0</v>
      </c>
      <c r="U659" s="443">
        <v>106748</v>
      </c>
      <c r="V659" s="443">
        <v>106748</v>
      </c>
      <c r="W659" s="443">
        <v>0</v>
      </c>
      <c r="X659" s="443">
        <v>6930</v>
      </c>
      <c r="Y659" s="483">
        <v>0</v>
      </c>
      <c r="Z659" s="483">
        <v>270</v>
      </c>
      <c r="AA659" s="443">
        <v>0</v>
      </c>
      <c r="AB659" s="443">
        <v>0</v>
      </c>
      <c r="AC659" s="443">
        <v>7200</v>
      </c>
      <c r="AD659" s="443">
        <v>6930</v>
      </c>
      <c r="AE659" s="443">
        <v>270</v>
      </c>
      <c r="AF659" s="443">
        <v>0</v>
      </c>
      <c r="AG659" s="443">
        <v>2247970</v>
      </c>
      <c r="AH659" s="443">
        <v>490000</v>
      </c>
      <c r="AI659" s="443">
        <v>1757970</v>
      </c>
      <c r="AJ659" s="483">
        <v>1600430</v>
      </c>
      <c r="AK659" s="483">
        <v>0</v>
      </c>
      <c r="AL659" s="483">
        <v>0</v>
      </c>
      <c r="AM659" s="483">
        <v>769940</v>
      </c>
      <c r="AN659" s="443">
        <v>1600430</v>
      </c>
      <c r="AO659" s="443">
        <v>656900</v>
      </c>
      <c r="AP659" s="443">
        <v>196450</v>
      </c>
      <c r="AQ659" s="443">
        <v>16500</v>
      </c>
      <c r="AR659" s="443">
        <v>179950</v>
      </c>
      <c r="AS659" s="483">
        <v>113741</v>
      </c>
      <c r="AT659" s="483">
        <v>0</v>
      </c>
      <c r="AU659" s="483">
        <v>0</v>
      </c>
      <c r="AV659" s="483">
        <v>28569</v>
      </c>
      <c r="AW659" s="443">
        <v>113741</v>
      </c>
      <c r="AX659" s="443">
        <v>0</v>
      </c>
      <c r="AY659" s="443">
        <v>0</v>
      </c>
      <c r="AZ659" s="504">
        <v>0</v>
      </c>
      <c r="BA659" s="504">
        <v>0</v>
      </c>
      <c r="BB659" s="444">
        <v>0</v>
      </c>
      <c r="BC659" s="517">
        <v>0</v>
      </c>
      <c r="BD659" s="651">
        <v>381141</v>
      </c>
      <c r="BE659" s="651">
        <v>1695625</v>
      </c>
      <c r="BF659" s="651">
        <v>170554</v>
      </c>
      <c r="BG659" s="540">
        <v>11829</v>
      </c>
    </row>
    <row r="660" spans="1:59" ht="13.5" thickTop="1" x14ac:dyDescent="0.2">
      <c r="A660" s="609" t="s">
        <v>1793</v>
      </c>
      <c r="B660" t="s">
        <v>1758</v>
      </c>
      <c r="C660" t="s">
        <v>1794</v>
      </c>
      <c r="D660" s="439">
        <v>13118</v>
      </c>
      <c r="E660" s="440">
        <v>0</v>
      </c>
      <c r="F660" s="440">
        <v>0</v>
      </c>
      <c r="G660" s="440">
        <v>0</v>
      </c>
      <c r="H660" s="440">
        <v>0</v>
      </c>
      <c r="I660" s="440">
        <v>1645700</v>
      </c>
      <c r="J660" s="440">
        <v>1645700</v>
      </c>
      <c r="K660" s="440">
        <v>0</v>
      </c>
      <c r="L660" s="440">
        <v>42000</v>
      </c>
      <c r="M660" s="482">
        <v>0</v>
      </c>
      <c r="N660" s="482">
        <v>139790</v>
      </c>
      <c r="O660" s="440">
        <v>0</v>
      </c>
      <c r="P660" s="440">
        <v>0</v>
      </c>
      <c r="Q660" s="440">
        <v>181790</v>
      </c>
      <c r="R660" s="440">
        <v>42000</v>
      </c>
      <c r="S660" s="440">
        <v>139790</v>
      </c>
      <c r="T660" s="440">
        <v>0</v>
      </c>
      <c r="U660" s="440">
        <v>58775</v>
      </c>
      <c r="V660" s="440">
        <v>58775</v>
      </c>
      <c r="W660" s="440">
        <v>0</v>
      </c>
      <c r="X660" s="440">
        <v>1500</v>
      </c>
      <c r="Y660" s="482">
        <v>0</v>
      </c>
      <c r="Z660" s="482">
        <v>4993</v>
      </c>
      <c r="AA660" s="440">
        <v>0</v>
      </c>
      <c r="AB660" s="440">
        <v>0</v>
      </c>
      <c r="AC660" s="440">
        <v>6493</v>
      </c>
      <c r="AD660" s="440">
        <v>1500</v>
      </c>
      <c r="AE660" s="440">
        <v>4993</v>
      </c>
      <c r="AF660" s="440">
        <v>0</v>
      </c>
      <c r="AG660" s="440">
        <v>1344980</v>
      </c>
      <c r="AH660" s="440">
        <v>392500</v>
      </c>
      <c r="AI660" s="440">
        <v>952480</v>
      </c>
      <c r="AJ660" s="482">
        <v>1034950</v>
      </c>
      <c r="AK660" s="482">
        <v>0</v>
      </c>
      <c r="AL660" s="482">
        <v>0</v>
      </c>
      <c r="AM660" s="482">
        <v>502640</v>
      </c>
      <c r="AN660" s="440">
        <v>1034950</v>
      </c>
      <c r="AO660" s="440">
        <v>502640</v>
      </c>
      <c r="AP660" s="440">
        <v>117196</v>
      </c>
      <c r="AQ660" s="440">
        <v>34547</v>
      </c>
      <c r="AR660" s="440">
        <v>82649</v>
      </c>
      <c r="AS660" s="482">
        <v>52101</v>
      </c>
      <c r="AT660" s="482">
        <v>0</v>
      </c>
      <c r="AU660" s="482">
        <v>0</v>
      </c>
      <c r="AV660" s="482">
        <v>11613</v>
      </c>
      <c r="AW660" s="440">
        <v>52101</v>
      </c>
      <c r="AX660" s="440">
        <v>11613</v>
      </c>
      <c r="AY660" s="440">
        <v>0</v>
      </c>
      <c r="AZ660" s="503">
        <v>0</v>
      </c>
      <c r="BA660" s="503">
        <v>0</v>
      </c>
      <c r="BB660" s="441">
        <v>0</v>
      </c>
      <c r="BC660" s="200">
        <v>0</v>
      </c>
      <c r="BD660" s="650">
        <v>261682</v>
      </c>
      <c r="BE660" s="650">
        <v>993515</v>
      </c>
      <c r="BF660" s="650">
        <v>100015</v>
      </c>
      <c r="BG660" s="539">
        <v>7989</v>
      </c>
    </row>
    <row r="661" spans="1:59" ht="13.5" thickTop="1" x14ac:dyDescent="0.2">
      <c r="A661" s="609" t="s">
        <v>1795</v>
      </c>
      <c r="B661" t="s">
        <v>1758</v>
      </c>
      <c r="C661" t="s">
        <v>1796</v>
      </c>
      <c r="D661" s="442">
        <v>13119</v>
      </c>
      <c r="E661" s="443">
        <v>0</v>
      </c>
      <c r="F661" s="443">
        <v>0</v>
      </c>
      <c r="G661" s="443">
        <v>0</v>
      </c>
      <c r="H661" s="443">
        <v>0</v>
      </c>
      <c r="I661" s="443">
        <v>3638264</v>
      </c>
      <c r="J661" s="443">
        <v>3638264</v>
      </c>
      <c r="K661" s="443">
        <v>0</v>
      </c>
      <c r="L661" s="443">
        <v>0</v>
      </c>
      <c r="M661" s="483">
        <v>0</v>
      </c>
      <c r="N661" s="483">
        <v>1456056</v>
      </c>
      <c r="O661" s="443">
        <v>0</v>
      </c>
      <c r="P661" s="443">
        <v>0</v>
      </c>
      <c r="Q661" s="443">
        <v>1456056</v>
      </c>
      <c r="R661" s="443">
        <v>0</v>
      </c>
      <c r="S661" s="443">
        <v>1456056</v>
      </c>
      <c r="T661" s="443">
        <v>0</v>
      </c>
      <c r="U661" s="443">
        <v>129938</v>
      </c>
      <c r="V661" s="443">
        <v>85913</v>
      </c>
      <c r="W661" s="443">
        <v>44025</v>
      </c>
      <c r="X661" s="443">
        <v>0</v>
      </c>
      <c r="Y661" s="483">
        <v>3684</v>
      </c>
      <c r="Z661" s="483">
        <v>52002</v>
      </c>
      <c r="AA661" s="443">
        <v>0</v>
      </c>
      <c r="AB661" s="443">
        <v>0</v>
      </c>
      <c r="AC661" s="443">
        <v>99711</v>
      </c>
      <c r="AD661" s="443">
        <v>0</v>
      </c>
      <c r="AE661" s="443">
        <v>99711</v>
      </c>
      <c r="AF661" s="443">
        <v>0</v>
      </c>
      <c r="AG661" s="443">
        <v>3572410</v>
      </c>
      <c r="AH661" s="443">
        <v>1120000</v>
      </c>
      <c r="AI661" s="443">
        <v>2452410</v>
      </c>
      <c r="AJ661" s="483">
        <v>2365630</v>
      </c>
      <c r="AK661" s="483">
        <v>124250</v>
      </c>
      <c r="AL661" s="483">
        <v>0</v>
      </c>
      <c r="AM661" s="483">
        <v>0</v>
      </c>
      <c r="AN661" s="443">
        <v>2489880</v>
      </c>
      <c r="AO661" s="443">
        <v>0</v>
      </c>
      <c r="AP661" s="443">
        <v>313151</v>
      </c>
      <c r="AQ661" s="443">
        <v>183148</v>
      </c>
      <c r="AR661" s="443">
        <v>130003</v>
      </c>
      <c r="AS661" s="483">
        <v>45481</v>
      </c>
      <c r="AT661" s="483">
        <v>3632</v>
      </c>
      <c r="AU661" s="483">
        <v>0</v>
      </c>
      <c r="AV661" s="483">
        <v>0</v>
      </c>
      <c r="AW661" s="443">
        <v>49113</v>
      </c>
      <c r="AX661" s="443">
        <v>0</v>
      </c>
      <c r="AY661" s="443">
        <v>8800</v>
      </c>
      <c r="AZ661" s="504">
        <v>0</v>
      </c>
      <c r="BA661" s="504">
        <v>0</v>
      </c>
      <c r="BB661" s="444">
        <v>8800</v>
      </c>
      <c r="BC661" s="517">
        <v>0</v>
      </c>
      <c r="BD661" s="651">
        <v>555797</v>
      </c>
      <c r="BE661" s="651">
        <v>2720200</v>
      </c>
      <c r="BF661" s="651">
        <v>272993</v>
      </c>
      <c r="BG661" s="540">
        <v>16970</v>
      </c>
    </row>
    <row r="662" spans="1:59" ht="13.5" thickTop="1" x14ac:dyDescent="0.2">
      <c r="A662" s="609" t="s">
        <v>1797</v>
      </c>
      <c r="B662" t="s">
        <v>1758</v>
      </c>
      <c r="C662" t="s">
        <v>1798</v>
      </c>
      <c r="D662" s="439">
        <v>13120</v>
      </c>
      <c r="E662" s="440">
        <v>619622</v>
      </c>
      <c r="F662" s="440">
        <v>0</v>
      </c>
      <c r="G662" s="440">
        <v>619622</v>
      </c>
      <c r="H662" s="440">
        <v>0</v>
      </c>
      <c r="I662" s="440">
        <v>4156320</v>
      </c>
      <c r="J662" s="440">
        <v>4156320</v>
      </c>
      <c r="K662" s="440">
        <v>0</v>
      </c>
      <c r="L662" s="440">
        <v>0</v>
      </c>
      <c r="M662" s="482">
        <v>0</v>
      </c>
      <c r="N662" s="482">
        <v>1239070</v>
      </c>
      <c r="O662" s="440">
        <v>0</v>
      </c>
      <c r="P662" s="440">
        <v>0</v>
      </c>
      <c r="Q662" s="440">
        <v>1239070</v>
      </c>
      <c r="R662" s="440">
        <v>0</v>
      </c>
      <c r="S662" s="440">
        <v>1239070</v>
      </c>
      <c r="T662" s="440">
        <v>0</v>
      </c>
      <c r="U662" s="440">
        <v>148440</v>
      </c>
      <c r="V662" s="440">
        <v>148440</v>
      </c>
      <c r="W662" s="440">
        <v>0</v>
      </c>
      <c r="X662" s="440">
        <v>0</v>
      </c>
      <c r="Y662" s="482">
        <v>0</v>
      </c>
      <c r="Z662" s="482">
        <v>44253</v>
      </c>
      <c r="AA662" s="440">
        <v>0</v>
      </c>
      <c r="AB662" s="440">
        <v>0</v>
      </c>
      <c r="AC662" s="440">
        <v>44253</v>
      </c>
      <c r="AD662" s="440">
        <v>0</v>
      </c>
      <c r="AE662" s="440">
        <v>44253</v>
      </c>
      <c r="AF662" s="440">
        <v>0</v>
      </c>
      <c r="AG662" s="440">
        <v>4505830</v>
      </c>
      <c r="AH662" s="440">
        <v>1250000</v>
      </c>
      <c r="AI662" s="440">
        <v>3255830</v>
      </c>
      <c r="AJ662" s="482">
        <v>3007950</v>
      </c>
      <c r="AK662" s="482">
        <v>0</v>
      </c>
      <c r="AL662" s="482">
        <v>0</v>
      </c>
      <c r="AM662" s="482">
        <v>1017480</v>
      </c>
      <c r="AN662" s="440">
        <v>3007950</v>
      </c>
      <c r="AO662" s="440">
        <v>1017450</v>
      </c>
      <c r="AP662" s="440">
        <v>397977</v>
      </c>
      <c r="AQ662" s="440">
        <v>38184</v>
      </c>
      <c r="AR662" s="440">
        <v>359793</v>
      </c>
      <c r="AS662" s="482">
        <v>228195</v>
      </c>
      <c r="AT662" s="482">
        <v>0</v>
      </c>
      <c r="AU662" s="482">
        <v>0</v>
      </c>
      <c r="AV662" s="482">
        <v>36261</v>
      </c>
      <c r="AW662" s="440">
        <v>228195</v>
      </c>
      <c r="AX662" s="440">
        <v>21558</v>
      </c>
      <c r="AY662" s="440">
        <v>11000</v>
      </c>
      <c r="AZ662" s="503">
        <v>-11000</v>
      </c>
      <c r="BA662" s="503">
        <v>0</v>
      </c>
      <c r="BB662" s="441">
        <v>0</v>
      </c>
      <c r="BC662" s="200">
        <v>0</v>
      </c>
      <c r="BD662" s="650">
        <v>695796</v>
      </c>
      <c r="BE662" s="650">
        <v>3089760</v>
      </c>
      <c r="BF662" s="650">
        <v>316533</v>
      </c>
      <c r="BG662" s="539">
        <v>20309</v>
      </c>
    </row>
    <row r="663" spans="1:59" ht="13.5" thickTop="1" x14ac:dyDescent="0.2">
      <c r="A663" s="609" t="s">
        <v>1799</v>
      </c>
      <c r="B663" t="s">
        <v>1758</v>
      </c>
      <c r="C663" t="s">
        <v>1800</v>
      </c>
      <c r="D663" s="442">
        <v>13121</v>
      </c>
      <c r="E663" s="443">
        <v>606768</v>
      </c>
      <c r="F663" s="443">
        <v>0</v>
      </c>
      <c r="G663" s="443">
        <v>606768</v>
      </c>
      <c r="H663" s="443">
        <v>0</v>
      </c>
      <c r="I663" s="443">
        <v>6034490</v>
      </c>
      <c r="J663" s="443">
        <v>6034490</v>
      </c>
      <c r="K663" s="443">
        <v>0</v>
      </c>
      <c r="L663" s="443">
        <v>208040</v>
      </c>
      <c r="M663" s="483">
        <v>0</v>
      </c>
      <c r="N663" s="483">
        <v>95060</v>
      </c>
      <c r="O663" s="443">
        <v>0</v>
      </c>
      <c r="P663" s="443">
        <v>0</v>
      </c>
      <c r="Q663" s="443">
        <v>303100</v>
      </c>
      <c r="R663" s="443">
        <v>208040</v>
      </c>
      <c r="S663" s="443">
        <v>95060</v>
      </c>
      <c r="T663" s="443">
        <v>0</v>
      </c>
      <c r="U663" s="443">
        <v>215518</v>
      </c>
      <c r="V663" s="443">
        <v>215518</v>
      </c>
      <c r="W663" s="443">
        <v>0</v>
      </c>
      <c r="X663" s="443">
        <v>7430</v>
      </c>
      <c r="Y663" s="483">
        <v>0</v>
      </c>
      <c r="Z663" s="483">
        <v>3395</v>
      </c>
      <c r="AA663" s="443">
        <v>0</v>
      </c>
      <c r="AB663" s="443">
        <v>0</v>
      </c>
      <c r="AC663" s="443">
        <v>10825</v>
      </c>
      <c r="AD663" s="443">
        <v>0</v>
      </c>
      <c r="AE663" s="443">
        <v>0</v>
      </c>
      <c r="AF663" s="443">
        <v>10825</v>
      </c>
      <c r="AG663" s="443">
        <v>4228360</v>
      </c>
      <c r="AH663" s="443">
        <v>3805000</v>
      </c>
      <c r="AI663" s="443">
        <v>423360</v>
      </c>
      <c r="AJ663" s="483">
        <v>965660</v>
      </c>
      <c r="AK663" s="483">
        <v>0</v>
      </c>
      <c r="AL663" s="483">
        <v>0</v>
      </c>
      <c r="AM663" s="483">
        <v>1059280</v>
      </c>
      <c r="AN663" s="443">
        <v>965660</v>
      </c>
      <c r="AO663" s="443">
        <v>1059280</v>
      </c>
      <c r="AP663" s="443">
        <v>360211</v>
      </c>
      <c r="AQ663" s="443">
        <v>244242</v>
      </c>
      <c r="AR663" s="443">
        <v>115969</v>
      </c>
      <c r="AS663" s="483">
        <v>41694</v>
      </c>
      <c r="AT663" s="483">
        <v>0</v>
      </c>
      <c r="AU663" s="483">
        <v>0</v>
      </c>
      <c r="AV663" s="483">
        <v>36423</v>
      </c>
      <c r="AW663" s="443">
        <v>41694</v>
      </c>
      <c r="AX663" s="443">
        <v>36423</v>
      </c>
      <c r="AY663" s="443">
        <v>0</v>
      </c>
      <c r="AZ663" s="504">
        <v>0</v>
      </c>
      <c r="BA663" s="504">
        <v>0</v>
      </c>
      <c r="BB663" s="444">
        <v>0</v>
      </c>
      <c r="BC663" s="517">
        <v>0</v>
      </c>
      <c r="BD663" s="651">
        <v>682036</v>
      </c>
      <c r="BE663" s="651">
        <v>3339620</v>
      </c>
      <c r="BF663" s="651">
        <v>330126</v>
      </c>
      <c r="BG663" s="540">
        <v>19349</v>
      </c>
    </row>
    <row r="664" spans="1:59" ht="13.5" thickTop="1" x14ac:dyDescent="0.2">
      <c r="A664" s="609" t="s">
        <v>1801</v>
      </c>
      <c r="B664" t="s">
        <v>1758</v>
      </c>
      <c r="C664" t="s">
        <v>1802</v>
      </c>
      <c r="D664" s="439">
        <v>13122</v>
      </c>
      <c r="E664" s="440">
        <v>0</v>
      </c>
      <c r="F664" s="440">
        <v>0</v>
      </c>
      <c r="G664" s="440">
        <v>0</v>
      </c>
      <c r="H664" s="440">
        <v>0</v>
      </c>
      <c r="I664" s="440">
        <v>3790080</v>
      </c>
      <c r="J664" s="440">
        <v>3790080</v>
      </c>
      <c r="K664" s="440">
        <v>0</v>
      </c>
      <c r="L664" s="440">
        <v>0</v>
      </c>
      <c r="M664" s="482">
        <v>0</v>
      </c>
      <c r="N664" s="482">
        <v>231560</v>
      </c>
      <c r="O664" s="440">
        <v>3290</v>
      </c>
      <c r="P664" s="440">
        <v>0</v>
      </c>
      <c r="Q664" s="440">
        <v>234850</v>
      </c>
      <c r="R664" s="440">
        <v>0</v>
      </c>
      <c r="S664" s="440">
        <v>231560</v>
      </c>
      <c r="T664" s="440">
        <v>3290</v>
      </c>
      <c r="U664" s="440">
        <v>135360</v>
      </c>
      <c r="V664" s="440">
        <v>135360</v>
      </c>
      <c r="W664" s="440">
        <v>0</v>
      </c>
      <c r="X664" s="440">
        <v>0</v>
      </c>
      <c r="Y664" s="482">
        <v>0</v>
      </c>
      <c r="Z664" s="482">
        <v>8270</v>
      </c>
      <c r="AA664" s="440">
        <v>118</v>
      </c>
      <c r="AB664" s="440">
        <v>0</v>
      </c>
      <c r="AC664" s="440">
        <v>8388</v>
      </c>
      <c r="AD664" s="440">
        <v>0</v>
      </c>
      <c r="AE664" s="440">
        <v>8270</v>
      </c>
      <c r="AF664" s="440">
        <v>118</v>
      </c>
      <c r="AG664" s="440">
        <v>2885190</v>
      </c>
      <c r="AH664" s="440">
        <v>1385000</v>
      </c>
      <c r="AI664" s="440">
        <v>1500190</v>
      </c>
      <c r="AJ664" s="482">
        <v>1798450</v>
      </c>
      <c r="AK664" s="482">
        <v>700</v>
      </c>
      <c r="AL664" s="482">
        <v>0</v>
      </c>
      <c r="AM664" s="482">
        <v>280820</v>
      </c>
      <c r="AN664" s="440">
        <v>1799150</v>
      </c>
      <c r="AO664" s="440">
        <v>280820</v>
      </c>
      <c r="AP664" s="440">
        <v>245110</v>
      </c>
      <c r="AQ664" s="440">
        <v>24066</v>
      </c>
      <c r="AR664" s="440">
        <v>221044</v>
      </c>
      <c r="AS664" s="482">
        <v>167814</v>
      </c>
      <c r="AT664" s="482">
        <v>0</v>
      </c>
      <c r="AU664" s="482">
        <v>0</v>
      </c>
      <c r="AV664" s="482">
        <v>0</v>
      </c>
      <c r="AW664" s="440">
        <v>167814</v>
      </c>
      <c r="AX664" s="440">
        <v>0</v>
      </c>
      <c r="AY664" s="440">
        <v>7700</v>
      </c>
      <c r="AZ664" s="503">
        <v>-7700</v>
      </c>
      <c r="BA664" s="503">
        <v>0</v>
      </c>
      <c r="BB664" s="441">
        <v>0</v>
      </c>
      <c r="BC664" s="200">
        <v>0</v>
      </c>
      <c r="BD664" s="650">
        <v>495936</v>
      </c>
      <c r="BE664" s="650">
        <v>2156925</v>
      </c>
      <c r="BF664" s="650">
        <v>215265</v>
      </c>
      <c r="BG664" s="539">
        <v>13749</v>
      </c>
    </row>
    <row r="665" spans="1:59" ht="13.5" thickTop="1" x14ac:dyDescent="0.2">
      <c r="A665" s="609" t="s">
        <v>1803</v>
      </c>
      <c r="B665" t="s">
        <v>1758</v>
      </c>
      <c r="C665" t="s">
        <v>1804</v>
      </c>
      <c r="D665" s="442">
        <v>13123</v>
      </c>
      <c r="E665" s="443">
        <v>0</v>
      </c>
      <c r="F665" s="443">
        <v>0</v>
      </c>
      <c r="G665" s="443">
        <v>0</v>
      </c>
      <c r="H665" s="443">
        <v>0</v>
      </c>
      <c r="I665" s="443">
        <v>5048890</v>
      </c>
      <c r="J665" s="443">
        <v>5048890</v>
      </c>
      <c r="K665" s="443">
        <v>0</v>
      </c>
      <c r="L665" s="443">
        <v>0</v>
      </c>
      <c r="M665" s="483">
        <v>0</v>
      </c>
      <c r="N665" s="483">
        <v>353290</v>
      </c>
      <c r="O665" s="443">
        <v>210</v>
      </c>
      <c r="P665" s="443">
        <v>0</v>
      </c>
      <c r="Q665" s="443">
        <v>353500</v>
      </c>
      <c r="R665" s="443">
        <v>0</v>
      </c>
      <c r="S665" s="443">
        <v>353290</v>
      </c>
      <c r="T665" s="443">
        <v>210</v>
      </c>
      <c r="U665" s="443">
        <v>180318</v>
      </c>
      <c r="V665" s="443">
        <v>180318</v>
      </c>
      <c r="W665" s="443">
        <v>0</v>
      </c>
      <c r="X665" s="443">
        <v>0</v>
      </c>
      <c r="Y665" s="483">
        <v>0</v>
      </c>
      <c r="Z665" s="483">
        <v>12617</v>
      </c>
      <c r="AA665" s="443">
        <v>8</v>
      </c>
      <c r="AB665" s="443">
        <v>0</v>
      </c>
      <c r="AC665" s="443">
        <v>12625</v>
      </c>
      <c r="AD665" s="443">
        <v>0</v>
      </c>
      <c r="AE665" s="443">
        <v>12617</v>
      </c>
      <c r="AF665" s="443">
        <v>8</v>
      </c>
      <c r="AG665" s="443">
        <v>4125230</v>
      </c>
      <c r="AH665" s="443">
        <v>1300000</v>
      </c>
      <c r="AI665" s="443">
        <v>2825230</v>
      </c>
      <c r="AJ665" s="483">
        <v>3153350</v>
      </c>
      <c r="AK665" s="483">
        <v>0</v>
      </c>
      <c r="AL665" s="483">
        <v>0</v>
      </c>
      <c r="AM665" s="483">
        <v>1732890</v>
      </c>
      <c r="AN665" s="443">
        <v>3153350</v>
      </c>
      <c r="AO665" s="443">
        <v>1732890</v>
      </c>
      <c r="AP665" s="443">
        <v>362574</v>
      </c>
      <c r="AQ665" s="443">
        <v>41371</v>
      </c>
      <c r="AR665" s="443">
        <v>321203</v>
      </c>
      <c r="AS665" s="483">
        <v>230251</v>
      </c>
      <c r="AT665" s="483">
        <v>0</v>
      </c>
      <c r="AU665" s="483">
        <v>0</v>
      </c>
      <c r="AV665" s="483">
        <v>75420</v>
      </c>
      <c r="AW665" s="443">
        <v>230251</v>
      </c>
      <c r="AX665" s="443">
        <v>17453</v>
      </c>
      <c r="AY665" s="443">
        <v>9900</v>
      </c>
      <c r="AZ665" s="504">
        <v>-9900</v>
      </c>
      <c r="BA665" s="504">
        <v>0</v>
      </c>
      <c r="BB665" s="444">
        <v>0</v>
      </c>
      <c r="BC665" s="517">
        <v>0</v>
      </c>
      <c r="BD665" s="651">
        <v>686623</v>
      </c>
      <c r="BE665" s="651">
        <v>3030980</v>
      </c>
      <c r="BF665" s="651">
        <v>305527</v>
      </c>
      <c r="BG665" s="540">
        <v>18549</v>
      </c>
    </row>
    <row r="666" spans="1:59" ht="13.5" thickTop="1" x14ac:dyDescent="0.2">
      <c r="A666" s="609" t="s">
        <v>1805</v>
      </c>
      <c r="B666" t="s">
        <v>1758</v>
      </c>
      <c r="C666" t="s">
        <v>1806</v>
      </c>
      <c r="D666" s="439">
        <v>13201</v>
      </c>
      <c r="E666" s="440">
        <v>342776</v>
      </c>
      <c r="F666" s="440">
        <v>0</v>
      </c>
      <c r="G666" s="440">
        <v>342776</v>
      </c>
      <c r="H666" s="440">
        <v>0</v>
      </c>
      <c r="I666" s="440">
        <v>4397470</v>
      </c>
      <c r="J666" s="440">
        <v>4397470</v>
      </c>
      <c r="K666" s="440">
        <v>0</v>
      </c>
      <c r="L666" s="440">
        <v>0</v>
      </c>
      <c r="M666" s="482">
        <v>0</v>
      </c>
      <c r="N666" s="482">
        <v>0</v>
      </c>
      <c r="O666" s="440">
        <v>0</v>
      </c>
      <c r="P666" s="440">
        <v>0</v>
      </c>
      <c r="Q666" s="440">
        <v>0</v>
      </c>
      <c r="R666" s="440">
        <v>0</v>
      </c>
      <c r="S666" s="440">
        <v>0</v>
      </c>
      <c r="T666" s="440">
        <v>0</v>
      </c>
      <c r="U666" s="440">
        <v>157053</v>
      </c>
      <c r="V666" s="440">
        <v>157053</v>
      </c>
      <c r="W666" s="440">
        <v>0</v>
      </c>
      <c r="X666" s="440">
        <v>0</v>
      </c>
      <c r="Y666" s="482">
        <v>0</v>
      </c>
      <c r="Z666" s="482">
        <v>0</v>
      </c>
      <c r="AA666" s="440">
        <v>0</v>
      </c>
      <c r="AB666" s="440">
        <v>0</v>
      </c>
      <c r="AC666" s="440">
        <v>0</v>
      </c>
      <c r="AD666" s="440">
        <v>0</v>
      </c>
      <c r="AE666" s="440">
        <v>0</v>
      </c>
      <c r="AF666" s="440">
        <v>0</v>
      </c>
      <c r="AG666" s="440">
        <v>3261370</v>
      </c>
      <c r="AH666" s="440">
        <v>1600000</v>
      </c>
      <c r="AI666" s="440">
        <v>1661370</v>
      </c>
      <c r="AJ666" s="482">
        <v>2447960</v>
      </c>
      <c r="AK666" s="482">
        <v>0</v>
      </c>
      <c r="AL666" s="482">
        <v>0</v>
      </c>
      <c r="AM666" s="482">
        <v>0</v>
      </c>
      <c r="AN666" s="440">
        <v>2447960</v>
      </c>
      <c r="AO666" s="440">
        <v>0</v>
      </c>
      <c r="AP666" s="440">
        <v>280813</v>
      </c>
      <c r="AQ666" s="440">
        <v>43000</v>
      </c>
      <c r="AR666" s="440">
        <v>237813</v>
      </c>
      <c r="AS666" s="482">
        <v>202401</v>
      </c>
      <c r="AT666" s="482">
        <v>0</v>
      </c>
      <c r="AU666" s="482">
        <v>0</v>
      </c>
      <c r="AV666" s="482">
        <v>0</v>
      </c>
      <c r="AW666" s="440">
        <v>202401</v>
      </c>
      <c r="AX666" s="440">
        <v>0</v>
      </c>
      <c r="AY666" s="440">
        <v>0</v>
      </c>
      <c r="AZ666" s="503">
        <v>0</v>
      </c>
      <c r="BA666" s="503">
        <v>0</v>
      </c>
      <c r="BB666" s="441">
        <v>0</v>
      </c>
      <c r="BC666" s="200">
        <v>0</v>
      </c>
      <c r="BD666" s="539">
        <v>877033</v>
      </c>
      <c r="BE666" s="650">
        <v>2282340</v>
      </c>
      <c r="BF666" s="650">
        <v>230472</v>
      </c>
      <c r="BG666" s="539">
        <v>16949</v>
      </c>
    </row>
    <row r="667" spans="1:59" ht="13.5" thickTop="1" x14ac:dyDescent="0.2">
      <c r="A667" s="609" t="s">
        <v>1807</v>
      </c>
      <c r="B667" t="s">
        <v>1758</v>
      </c>
      <c r="C667" t="s">
        <v>1808</v>
      </c>
      <c r="D667" s="442">
        <v>13202</v>
      </c>
      <c r="E667" s="443">
        <v>136654</v>
      </c>
      <c r="F667" s="443">
        <v>0</v>
      </c>
      <c r="G667" s="443">
        <v>136654</v>
      </c>
      <c r="H667" s="443">
        <v>0</v>
      </c>
      <c r="I667" s="443">
        <v>1404900</v>
      </c>
      <c r="J667" s="443">
        <v>1404900</v>
      </c>
      <c r="K667" s="443">
        <v>0</v>
      </c>
      <c r="L667" s="443">
        <v>15120</v>
      </c>
      <c r="M667" s="483">
        <v>0</v>
      </c>
      <c r="N667" s="483">
        <v>14770</v>
      </c>
      <c r="O667" s="443">
        <v>0</v>
      </c>
      <c r="P667" s="443">
        <v>0</v>
      </c>
      <c r="Q667" s="443">
        <v>29890</v>
      </c>
      <c r="R667" s="443">
        <v>15120</v>
      </c>
      <c r="S667" s="443">
        <v>14770</v>
      </c>
      <c r="T667" s="443">
        <v>0</v>
      </c>
      <c r="U667" s="443">
        <v>50175</v>
      </c>
      <c r="V667" s="443">
        <v>50175</v>
      </c>
      <c r="W667" s="443">
        <v>0</v>
      </c>
      <c r="X667" s="443">
        <v>540</v>
      </c>
      <c r="Y667" s="483">
        <v>0</v>
      </c>
      <c r="Z667" s="483">
        <v>528</v>
      </c>
      <c r="AA667" s="443">
        <v>0</v>
      </c>
      <c r="AB667" s="443">
        <v>0</v>
      </c>
      <c r="AC667" s="443">
        <v>1068</v>
      </c>
      <c r="AD667" s="443">
        <v>0</v>
      </c>
      <c r="AE667" s="443">
        <v>0</v>
      </c>
      <c r="AF667" s="443">
        <v>1068</v>
      </c>
      <c r="AG667" s="443">
        <v>1104960</v>
      </c>
      <c r="AH667" s="443">
        <v>299000</v>
      </c>
      <c r="AI667" s="443">
        <v>805960</v>
      </c>
      <c r="AJ667" s="483">
        <v>1003860</v>
      </c>
      <c r="AK667" s="483">
        <v>0</v>
      </c>
      <c r="AL667" s="483">
        <v>0</v>
      </c>
      <c r="AM667" s="483">
        <v>153700</v>
      </c>
      <c r="AN667" s="443">
        <v>1003860</v>
      </c>
      <c r="AO667" s="443">
        <v>153700</v>
      </c>
      <c r="AP667" s="443">
        <v>96559</v>
      </c>
      <c r="AQ667" s="443">
        <v>13195</v>
      </c>
      <c r="AR667" s="443">
        <v>83364</v>
      </c>
      <c r="AS667" s="483">
        <v>67882</v>
      </c>
      <c r="AT667" s="483">
        <v>4088</v>
      </c>
      <c r="AU667" s="483">
        <v>0</v>
      </c>
      <c r="AV667" s="483">
        <v>0</v>
      </c>
      <c r="AW667" s="443">
        <v>71970</v>
      </c>
      <c r="AX667" s="443">
        <v>0</v>
      </c>
      <c r="AY667" s="443">
        <v>0</v>
      </c>
      <c r="AZ667" s="504">
        <v>0</v>
      </c>
      <c r="BA667" s="504">
        <v>0</v>
      </c>
      <c r="BB667" s="444">
        <v>0</v>
      </c>
      <c r="BC667" s="517">
        <v>0</v>
      </c>
      <c r="BD667" s="540">
        <v>218765</v>
      </c>
      <c r="BE667" s="651">
        <v>798195</v>
      </c>
      <c r="BF667" s="651">
        <v>80760</v>
      </c>
      <c r="BG667" s="540">
        <v>7349</v>
      </c>
    </row>
    <row r="668" spans="1:59" ht="13.5" thickTop="1" x14ac:dyDescent="0.2">
      <c r="A668" s="609" t="s">
        <v>1809</v>
      </c>
      <c r="B668" t="s">
        <v>1758</v>
      </c>
      <c r="C668" t="s">
        <v>1810</v>
      </c>
      <c r="D668" s="439">
        <v>13203</v>
      </c>
      <c r="E668" s="440">
        <v>0</v>
      </c>
      <c r="F668" s="440">
        <v>0</v>
      </c>
      <c r="G668" s="440">
        <v>0</v>
      </c>
      <c r="H668" s="440">
        <v>0</v>
      </c>
      <c r="I668" s="440">
        <v>897960</v>
      </c>
      <c r="J668" s="440">
        <v>897960</v>
      </c>
      <c r="K668" s="440">
        <v>0</v>
      </c>
      <c r="L668" s="440">
        <v>0</v>
      </c>
      <c r="M668" s="482">
        <v>0</v>
      </c>
      <c r="N668" s="482">
        <v>34090</v>
      </c>
      <c r="O668" s="440">
        <v>0</v>
      </c>
      <c r="P668" s="440">
        <v>0</v>
      </c>
      <c r="Q668" s="440">
        <v>34090</v>
      </c>
      <c r="R668" s="440">
        <v>0</v>
      </c>
      <c r="S668" s="440">
        <v>34090</v>
      </c>
      <c r="T668" s="440">
        <v>0</v>
      </c>
      <c r="U668" s="440">
        <v>32070</v>
      </c>
      <c r="V668" s="440">
        <v>32070</v>
      </c>
      <c r="W668" s="440">
        <v>0</v>
      </c>
      <c r="X668" s="440">
        <v>0</v>
      </c>
      <c r="Y668" s="482">
        <v>0</v>
      </c>
      <c r="Z668" s="482">
        <v>1218</v>
      </c>
      <c r="AA668" s="440">
        <v>0</v>
      </c>
      <c r="AB668" s="440">
        <v>0</v>
      </c>
      <c r="AC668" s="440">
        <v>1218</v>
      </c>
      <c r="AD668" s="440">
        <v>0</v>
      </c>
      <c r="AE668" s="440">
        <v>0</v>
      </c>
      <c r="AF668" s="440">
        <v>1218</v>
      </c>
      <c r="AG668" s="440">
        <v>906280</v>
      </c>
      <c r="AH668" s="440">
        <v>360000</v>
      </c>
      <c r="AI668" s="440">
        <v>546280</v>
      </c>
      <c r="AJ668" s="482">
        <v>354620</v>
      </c>
      <c r="AK668" s="482">
        <v>0</v>
      </c>
      <c r="AL668" s="482">
        <v>0</v>
      </c>
      <c r="AM668" s="482">
        <v>132620</v>
      </c>
      <c r="AN668" s="440">
        <v>354620</v>
      </c>
      <c r="AO668" s="440">
        <v>132620</v>
      </c>
      <c r="AP668" s="440">
        <v>81962</v>
      </c>
      <c r="AQ668" s="440">
        <v>9500</v>
      </c>
      <c r="AR668" s="440">
        <v>72462</v>
      </c>
      <c r="AS668" s="482">
        <v>36763</v>
      </c>
      <c r="AT668" s="482">
        <v>0</v>
      </c>
      <c r="AU668" s="482">
        <v>0</v>
      </c>
      <c r="AV668" s="482">
        <v>4543</v>
      </c>
      <c r="AW668" s="440">
        <v>36763</v>
      </c>
      <c r="AX668" s="440">
        <v>4543</v>
      </c>
      <c r="AY668" s="440">
        <v>0</v>
      </c>
      <c r="AZ668" s="503">
        <v>0</v>
      </c>
      <c r="BA668" s="503">
        <v>0</v>
      </c>
      <c r="BB668" s="441">
        <v>0</v>
      </c>
      <c r="BC668" s="200">
        <v>0</v>
      </c>
      <c r="BD668" s="539">
        <v>160800</v>
      </c>
      <c r="BE668" s="650">
        <v>569695</v>
      </c>
      <c r="BF668" s="650">
        <v>59795</v>
      </c>
      <c r="BG668" s="539">
        <v>6389</v>
      </c>
    </row>
    <row r="669" spans="1:59" ht="13.5" thickTop="1" x14ac:dyDescent="0.2">
      <c r="A669" s="609" t="s">
        <v>1811</v>
      </c>
      <c r="B669" t="s">
        <v>1758</v>
      </c>
      <c r="C669" t="s">
        <v>1812</v>
      </c>
      <c r="D669" s="442">
        <v>13204</v>
      </c>
      <c r="E669" s="443">
        <v>0</v>
      </c>
      <c r="F669" s="443">
        <v>0</v>
      </c>
      <c r="G669" s="443">
        <v>0</v>
      </c>
      <c r="H669" s="443">
        <v>0</v>
      </c>
      <c r="I669" s="443">
        <v>1195530</v>
      </c>
      <c r="J669" s="443">
        <v>1195530</v>
      </c>
      <c r="K669" s="443">
        <v>0</v>
      </c>
      <c r="L669" s="443">
        <v>13790</v>
      </c>
      <c r="M669" s="483">
        <v>0</v>
      </c>
      <c r="N669" s="483">
        <v>34860</v>
      </c>
      <c r="O669" s="443">
        <v>0</v>
      </c>
      <c r="P669" s="443">
        <v>0</v>
      </c>
      <c r="Q669" s="443">
        <v>48650</v>
      </c>
      <c r="R669" s="443">
        <v>13790</v>
      </c>
      <c r="S669" s="443">
        <v>34860</v>
      </c>
      <c r="T669" s="443">
        <v>0</v>
      </c>
      <c r="U669" s="443">
        <v>42698</v>
      </c>
      <c r="V669" s="443">
        <v>23634</v>
      </c>
      <c r="W669" s="443">
        <v>19064</v>
      </c>
      <c r="X669" s="443">
        <v>492</v>
      </c>
      <c r="Y669" s="483">
        <v>0</v>
      </c>
      <c r="Z669" s="483">
        <v>1245</v>
      </c>
      <c r="AA669" s="443">
        <v>0</v>
      </c>
      <c r="AB669" s="443">
        <v>0</v>
      </c>
      <c r="AC669" s="443">
        <v>20801</v>
      </c>
      <c r="AD669" s="443">
        <v>0</v>
      </c>
      <c r="AE669" s="443">
        <v>20801</v>
      </c>
      <c r="AF669" s="443">
        <v>0</v>
      </c>
      <c r="AG669" s="443">
        <v>1140320</v>
      </c>
      <c r="AH669" s="443">
        <v>299000</v>
      </c>
      <c r="AI669" s="443">
        <v>841320</v>
      </c>
      <c r="AJ669" s="483">
        <v>763190</v>
      </c>
      <c r="AK669" s="483">
        <v>0</v>
      </c>
      <c r="AL669" s="483">
        <v>0</v>
      </c>
      <c r="AM669" s="483">
        <v>131060</v>
      </c>
      <c r="AN669" s="443">
        <v>763190</v>
      </c>
      <c r="AO669" s="443">
        <v>131060</v>
      </c>
      <c r="AP669" s="443">
        <v>102268</v>
      </c>
      <c r="AQ669" s="443">
        <v>13676</v>
      </c>
      <c r="AR669" s="443">
        <v>88592</v>
      </c>
      <c r="AS669" s="483">
        <v>54678</v>
      </c>
      <c r="AT669" s="483">
        <v>0</v>
      </c>
      <c r="AU669" s="483">
        <v>0</v>
      </c>
      <c r="AV669" s="483">
        <v>0</v>
      </c>
      <c r="AW669" s="443">
        <v>54678</v>
      </c>
      <c r="AX669" s="443">
        <v>0</v>
      </c>
      <c r="AY669" s="443">
        <v>0</v>
      </c>
      <c r="AZ669" s="504">
        <v>0</v>
      </c>
      <c r="BA669" s="504">
        <v>0</v>
      </c>
      <c r="BB669" s="444">
        <v>0</v>
      </c>
      <c r="BC669" s="517">
        <v>0</v>
      </c>
      <c r="BD669" s="540">
        <v>241753</v>
      </c>
      <c r="BE669" s="651">
        <v>741825</v>
      </c>
      <c r="BF669" s="651">
        <v>77061</v>
      </c>
      <c r="BG669" s="540">
        <v>7349</v>
      </c>
    </row>
    <row r="670" spans="1:59" ht="13.5" thickTop="1" x14ac:dyDescent="0.2">
      <c r="A670" s="609" t="s">
        <v>1813</v>
      </c>
      <c r="B670" t="s">
        <v>1758</v>
      </c>
      <c r="C670" t="s">
        <v>1814</v>
      </c>
      <c r="D670" s="439">
        <v>13205</v>
      </c>
      <c r="E670" s="440">
        <v>0</v>
      </c>
      <c r="F670" s="440">
        <v>0</v>
      </c>
      <c r="G670" s="440">
        <v>0</v>
      </c>
      <c r="H670" s="440">
        <v>0</v>
      </c>
      <c r="I670" s="440">
        <v>1011640</v>
      </c>
      <c r="J670" s="440">
        <v>1011640</v>
      </c>
      <c r="K670" s="440">
        <v>0</v>
      </c>
      <c r="L670" s="440">
        <v>36050</v>
      </c>
      <c r="M670" s="482">
        <v>0</v>
      </c>
      <c r="N670" s="482">
        <v>1050</v>
      </c>
      <c r="O670" s="440">
        <v>0</v>
      </c>
      <c r="P670" s="440">
        <v>0</v>
      </c>
      <c r="Q670" s="440">
        <v>37100</v>
      </c>
      <c r="R670" s="440">
        <v>36050</v>
      </c>
      <c r="S670" s="440">
        <v>1050</v>
      </c>
      <c r="T670" s="440">
        <v>0</v>
      </c>
      <c r="U670" s="440">
        <v>36130</v>
      </c>
      <c r="V670" s="440">
        <v>28904</v>
      </c>
      <c r="W670" s="440">
        <v>7226</v>
      </c>
      <c r="X670" s="440">
        <v>1288</v>
      </c>
      <c r="Y670" s="482">
        <v>0</v>
      </c>
      <c r="Z670" s="482">
        <v>37</v>
      </c>
      <c r="AA670" s="440">
        <v>0</v>
      </c>
      <c r="AB670" s="440">
        <v>0</v>
      </c>
      <c r="AC670" s="440">
        <v>8551</v>
      </c>
      <c r="AD670" s="440">
        <v>0</v>
      </c>
      <c r="AE670" s="440">
        <v>0</v>
      </c>
      <c r="AF670" s="440">
        <v>8551</v>
      </c>
      <c r="AG670" s="440">
        <v>762620</v>
      </c>
      <c r="AH670" s="440">
        <v>270000</v>
      </c>
      <c r="AI670" s="440">
        <v>492620</v>
      </c>
      <c r="AJ670" s="482">
        <v>604810</v>
      </c>
      <c r="AK670" s="482">
        <v>0</v>
      </c>
      <c r="AL670" s="482">
        <v>0</v>
      </c>
      <c r="AM670" s="482">
        <v>451430</v>
      </c>
      <c r="AN670" s="440">
        <v>604810</v>
      </c>
      <c r="AO670" s="440">
        <v>451430</v>
      </c>
      <c r="AP670" s="440">
        <v>65666</v>
      </c>
      <c r="AQ670" s="440">
        <v>8612</v>
      </c>
      <c r="AR670" s="440">
        <v>57054</v>
      </c>
      <c r="AS670" s="482">
        <v>44655</v>
      </c>
      <c r="AT670" s="482">
        <v>0</v>
      </c>
      <c r="AU670" s="482">
        <v>0</v>
      </c>
      <c r="AV670" s="482">
        <v>22157</v>
      </c>
      <c r="AW670" s="440">
        <v>44655</v>
      </c>
      <c r="AX670" s="440">
        <v>22157</v>
      </c>
      <c r="AY670" s="440">
        <v>0</v>
      </c>
      <c r="AZ670" s="503">
        <v>0</v>
      </c>
      <c r="BA670" s="503">
        <v>0</v>
      </c>
      <c r="BB670" s="441">
        <v>0</v>
      </c>
      <c r="BC670" s="200">
        <v>0</v>
      </c>
      <c r="BD670" s="539">
        <v>247025</v>
      </c>
      <c r="BE670" s="650">
        <v>572285</v>
      </c>
      <c r="BF670" s="650">
        <v>57111</v>
      </c>
      <c r="BG670" s="539">
        <v>5749</v>
      </c>
    </row>
    <row r="671" spans="1:59" ht="13.5" thickTop="1" x14ac:dyDescent="0.2">
      <c r="A671" s="609" t="s">
        <v>1815</v>
      </c>
      <c r="B671" t="s">
        <v>1758</v>
      </c>
      <c r="C671" t="s">
        <v>1816</v>
      </c>
      <c r="D671" s="442">
        <v>13206</v>
      </c>
      <c r="E671" s="443">
        <v>0</v>
      </c>
      <c r="F671" s="443">
        <v>0</v>
      </c>
      <c r="G671" s="443">
        <v>0</v>
      </c>
      <c r="H671" s="443">
        <v>0</v>
      </c>
      <c r="I671" s="443">
        <v>1740760</v>
      </c>
      <c r="J671" s="443">
        <v>1740760</v>
      </c>
      <c r="K671" s="443">
        <v>0</v>
      </c>
      <c r="L671" s="443">
        <v>0</v>
      </c>
      <c r="M671" s="483">
        <v>0</v>
      </c>
      <c r="N671" s="483">
        <v>5530</v>
      </c>
      <c r="O671" s="443">
        <v>0</v>
      </c>
      <c r="P671" s="443">
        <v>0</v>
      </c>
      <c r="Q671" s="443">
        <v>5530</v>
      </c>
      <c r="R671" s="443">
        <v>0</v>
      </c>
      <c r="S671" s="443">
        <v>5530</v>
      </c>
      <c r="T671" s="443">
        <v>0</v>
      </c>
      <c r="U671" s="443">
        <v>62170</v>
      </c>
      <c r="V671" s="443">
        <v>62170</v>
      </c>
      <c r="W671" s="443">
        <v>0</v>
      </c>
      <c r="X671" s="443">
        <v>0</v>
      </c>
      <c r="Y671" s="483">
        <v>0</v>
      </c>
      <c r="Z671" s="483">
        <v>198</v>
      </c>
      <c r="AA671" s="443">
        <v>0</v>
      </c>
      <c r="AB671" s="443">
        <v>0</v>
      </c>
      <c r="AC671" s="443">
        <v>198</v>
      </c>
      <c r="AD671" s="443">
        <v>0</v>
      </c>
      <c r="AE671" s="443">
        <v>198</v>
      </c>
      <c r="AF671" s="443">
        <v>0</v>
      </c>
      <c r="AG671" s="443">
        <v>1513040</v>
      </c>
      <c r="AH671" s="443">
        <v>474500</v>
      </c>
      <c r="AI671" s="443">
        <v>1038540</v>
      </c>
      <c r="AJ671" s="483">
        <v>1190490</v>
      </c>
      <c r="AK671" s="483">
        <v>0</v>
      </c>
      <c r="AL671" s="483">
        <v>0</v>
      </c>
      <c r="AM671" s="483">
        <v>338030</v>
      </c>
      <c r="AN671" s="443">
        <v>1190490</v>
      </c>
      <c r="AO671" s="443">
        <v>338030</v>
      </c>
      <c r="AP671" s="443">
        <v>136271</v>
      </c>
      <c r="AQ671" s="443">
        <v>14375</v>
      </c>
      <c r="AR671" s="443">
        <v>121896</v>
      </c>
      <c r="AS671" s="483">
        <v>89650</v>
      </c>
      <c r="AT671" s="483">
        <v>0</v>
      </c>
      <c r="AU671" s="483">
        <v>0</v>
      </c>
      <c r="AV671" s="483">
        <v>12337</v>
      </c>
      <c r="AW671" s="443">
        <v>89650</v>
      </c>
      <c r="AX671" s="443">
        <v>12337</v>
      </c>
      <c r="AY671" s="443">
        <v>0</v>
      </c>
      <c r="AZ671" s="504">
        <v>0</v>
      </c>
      <c r="BA671" s="504">
        <v>0</v>
      </c>
      <c r="BB671" s="444">
        <v>0</v>
      </c>
      <c r="BC671" s="517">
        <v>0</v>
      </c>
      <c r="BD671" s="540">
        <v>297864</v>
      </c>
      <c r="BE671" s="651">
        <v>1027780</v>
      </c>
      <c r="BF671" s="651">
        <v>105829</v>
      </c>
      <c r="BG671" s="540">
        <v>9109</v>
      </c>
    </row>
    <row r="672" spans="1:59" ht="13.5" thickTop="1" x14ac:dyDescent="0.2">
      <c r="A672" s="609" t="s">
        <v>1817</v>
      </c>
      <c r="B672" t="s">
        <v>1758</v>
      </c>
      <c r="C672" t="s">
        <v>1818</v>
      </c>
      <c r="D672" s="439">
        <v>13207</v>
      </c>
      <c r="E672" s="440">
        <v>0</v>
      </c>
      <c r="F672" s="440">
        <v>0</v>
      </c>
      <c r="G672" s="440">
        <v>0</v>
      </c>
      <c r="H672" s="440">
        <v>0</v>
      </c>
      <c r="I672" s="440">
        <v>811020</v>
      </c>
      <c r="J672" s="440">
        <v>811020</v>
      </c>
      <c r="K672" s="440">
        <v>0</v>
      </c>
      <c r="L672" s="440">
        <v>0</v>
      </c>
      <c r="M672" s="482">
        <v>0</v>
      </c>
      <c r="N672" s="482">
        <v>17500</v>
      </c>
      <c r="O672" s="440">
        <v>0</v>
      </c>
      <c r="P672" s="440">
        <v>0</v>
      </c>
      <c r="Q672" s="440">
        <v>17500</v>
      </c>
      <c r="R672" s="440">
        <v>0</v>
      </c>
      <c r="S672" s="440">
        <v>17500</v>
      </c>
      <c r="T672" s="440">
        <v>0</v>
      </c>
      <c r="U672" s="440">
        <v>28965</v>
      </c>
      <c r="V672" s="440">
        <v>28965</v>
      </c>
      <c r="W672" s="440">
        <v>0</v>
      </c>
      <c r="X672" s="440">
        <v>0</v>
      </c>
      <c r="Y672" s="482">
        <v>0</v>
      </c>
      <c r="Z672" s="482">
        <v>625</v>
      </c>
      <c r="AA672" s="440">
        <v>0</v>
      </c>
      <c r="AB672" s="440">
        <v>0</v>
      </c>
      <c r="AC672" s="440">
        <v>625</v>
      </c>
      <c r="AD672" s="440">
        <v>0</v>
      </c>
      <c r="AE672" s="440">
        <v>0</v>
      </c>
      <c r="AF672" s="440">
        <v>625</v>
      </c>
      <c r="AG672" s="440">
        <v>667540</v>
      </c>
      <c r="AH672" s="440">
        <v>240000</v>
      </c>
      <c r="AI672" s="440">
        <v>427540</v>
      </c>
      <c r="AJ672" s="482">
        <v>434480</v>
      </c>
      <c r="AK672" s="482">
        <v>0</v>
      </c>
      <c r="AL672" s="482">
        <v>0</v>
      </c>
      <c r="AM672" s="482">
        <v>182280</v>
      </c>
      <c r="AN672" s="440">
        <v>434480</v>
      </c>
      <c r="AO672" s="440">
        <v>182280</v>
      </c>
      <c r="AP672" s="440">
        <v>58526</v>
      </c>
      <c r="AQ672" s="440">
        <v>6625</v>
      </c>
      <c r="AR672" s="440">
        <v>51901</v>
      </c>
      <c r="AS672" s="482">
        <v>38049</v>
      </c>
      <c r="AT672" s="482">
        <v>0</v>
      </c>
      <c r="AU672" s="482">
        <v>0</v>
      </c>
      <c r="AV672" s="482">
        <v>6682</v>
      </c>
      <c r="AW672" s="440">
        <v>38049</v>
      </c>
      <c r="AX672" s="440">
        <v>6682</v>
      </c>
      <c r="AY672" s="440">
        <v>4400</v>
      </c>
      <c r="AZ672" s="503">
        <v>0</v>
      </c>
      <c r="BA672" s="503">
        <v>0</v>
      </c>
      <c r="BB672" s="441">
        <v>3835</v>
      </c>
      <c r="BC672" s="200">
        <v>0</v>
      </c>
      <c r="BD672" s="539">
        <v>179121</v>
      </c>
      <c r="BE672" s="650">
        <v>472150</v>
      </c>
      <c r="BF672" s="650">
        <v>47850</v>
      </c>
      <c r="BG672" s="539">
        <v>4650</v>
      </c>
    </row>
    <row r="673" spans="1:59" ht="13.5" thickTop="1" x14ac:dyDescent="0.2">
      <c r="A673" s="609" t="s">
        <v>1819</v>
      </c>
      <c r="B673" t="s">
        <v>1758</v>
      </c>
      <c r="C673" t="s">
        <v>1820</v>
      </c>
      <c r="D673" s="442">
        <v>13208</v>
      </c>
      <c r="E673" s="443">
        <v>0</v>
      </c>
      <c r="F673" s="443">
        <v>0</v>
      </c>
      <c r="G673" s="443">
        <v>0</v>
      </c>
      <c r="H673" s="443">
        <v>0</v>
      </c>
      <c r="I673" s="443">
        <v>1563940</v>
      </c>
      <c r="J673" s="443">
        <v>1563940</v>
      </c>
      <c r="K673" s="443">
        <v>0</v>
      </c>
      <c r="L673" s="443">
        <v>22820</v>
      </c>
      <c r="M673" s="483">
        <v>0</v>
      </c>
      <c r="N673" s="483">
        <v>63280</v>
      </c>
      <c r="O673" s="443">
        <v>0</v>
      </c>
      <c r="P673" s="443">
        <v>0</v>
      </c>
      <c r="Q673" s="443">
        <v>86100</v>
      </c>
      <c r="R673" s="443">
        <v>22820</v>
      </c>
      <c r="S673" s="443">
        <v>63280</v>
      </c>
      <c r="T673" s="443">
        <v>0</v>
      </c>
      <c r="U673" s="443">
        <v>55855</v>
      </c>
      <c r="V673" s="443">
        <v>55855</v>
      </c>
      <c r="W673" s="443">
        <v>0</v>
      </c>
      <c r="X673" s="443">
        <v>815</v>
      </c>
      <c r="Y673" s="483">
        <v>0</v>
      </c>
      <c r="Z673" s="483">
        <v>2260</v>
      </c>
      <c r="AA673" s="443">
        <v>0</v>
      </c>
      <c r="AB673" s="443">
        <v>0</v>
      </c>
      <c r="AC673" s="443">
        <v>3075</v>
      </c>
      <c r="AD673" s="443">
        <v>815</v>
      </c>
      <c r="AE673" s="443">
        <v>2260</v>
      </c>
      <c r="AF673" s="443">
        <v>0</v>
      </c>
      <c r="AG673" s="443">
        <v>1429480</v>
      </c>
      <c r="AH673" s="443">
        <v>490000</v>
      </c>
      <c r="AI673" s="443">
        <v>939480</v>
      </c>
      <c r="AJ673" s="483">
        <v>870310</v>
      </c>
      <c r="AK673" s="483">
        <v>38250</v>
      </c>
      <c r="AL673" s="483">
        <v>0</v>
      </c>
      <c r="AM673" s="483">
        <v>427340</v>
      </c>
      <c r="AN673" s="443">
        <v>908560</v>
      </c>
      <c r="AO673" s="443">
        <v>427340</v>
      </c>
      <c r="AP673" s="443">
        <v>128428</v>
      </c>
      <c r="AQ673" s="443">
        <v>15750</v>
      </c>
      <c r="AR673" s="443">
        <v>112678</v>
      </c>
      <c r="AS673" s="483">
        <v>71506</v>
      </c>
      <c r="AT673" s="483">
        <v>163</v>
      </c>
      <c r="AU673" s="483">
        <v>0</v>
      </c>
      <c r="AV673" s="483">
        <v>18064</v>
      </c>
      <c r="AW673" s="443">
        <v>71669</v>
      </c>
      <c r="AX673" s="443">
        <v>18064</v>
      </c>
      <c r="AY673" s="443">
        <v>0</v>
      </c>
      <c r="AZ673" s="504">
        <v>0</v>
      </c>
      <c r="BA673" s="504">
        <v>0</v>
      </c>
      <c r="BB673" s="444">
        <v>0</v>
      </c>
      <c r="BC673" s="517">
        <v>0</v>
      </c>
      <c r="BD673" s="540">
        <v>271583</v>
      </c>
      <c r="BE673" s="651">
        <v>965975</v>
      </c>
      <c r="BF673" s="651">
        <v>99831</v>
      </c>
      <c r="BG673" s="540">
        <v>8629</v>
      </c>
    </row>
    <row r="674" spans="1:59" ht="13.5" thickTop="1" x14ac:dyDescent="0.2">
      <c r="A674" s="609" t="s">
        <v>1821</v>
      </c>
      <c r="B674" t="s">
        <v>1758</v>
      </c>
      <c r="C674" t="s">
        <v>1822</v>
      </c>
      <c r="D674" s="439">
        <v>13209</v>
      </c>
      <c r="E674" s="440">
        <v>389947</v>
      </c>
      <c r="F674" s="440">
        <v>0</v>
      </c>
      <c r="G674" s="440">
        <v>389947</v>
      </c>
      <c r="H674" s="440">
        <v>0</v>
      </c>
      <c r="I674" s="440">
        <v>2838360</v>
      </c>
      <c r="J674" s="440">
        <v>2838360</v>
      </c>
      <c r="K674" s="440">
        <v>0</v>
      </c>
      <c r="L674" s="440">
        <v>0</v>
      </c>
      <c r="M674" s="482">
        <v>0</v>
      </c>
      <c r="N674" s="482">
        <v>119910</v>
      </c>
      <c r="O674" s="440">
        <v>0</v>
      </c>
      <c r="P674" s="440">
        <v>0</v>
      </c>
      <c r="Q674" s="440">
        <v>119910</v>
      </c>
      <c r="R674" s="440">
        <v>0</v>
      </c>
      <c r="S674" s="440">
        <v>119910</v>
      </c>
      <c r="T674" s="440">
        <v>0</v>
      </c>
      <c r="U674" s="440">
        <v>101370</v>
      </c>
      <c r="V674" s="440">
        <v>101370</v>
      </c>
      <c r="W674" s="440">
        <v>0</v>
      </c>
      <c r="X674" s="440">
        <v>0</v>
      </c>
      <c r="Y674" s="482">
        <v>0</v>
      </c>
      <c r="Z674" s="482">
        <v>4283</v>
      </c>
      <c r="AA674" s="440">
        <v>0</v>
      </c>
      <c r="AB674" s="440">
        <v>0</v>
      </c>
      <c r="AC674" s="440">
        <v>4283</v>
      </c>
      <c r="AD674" s="440">
        <v>0</v>
      </c>
      <c r="AE674" s="440">
        <v>4283</v>
      </c>
      <c r="AF674" s="440">
        <v>0</v>
      </c>
      <c r="AG674" s="440">
        <v>2411420</v>
      </c>
      <c r="AH674" s="440">
        <v>727950</v>
      </c>
      <c r="AI674" s="440">
        <v>1683470</v>
      </c>
      <c r="AJ674" s="482">
        <v>2299210</v>
      </c>
      <c r="AK674" s="482">
        <v>0</v>
      </c>
      <c r="AL674" s="482">
        <v>0</v>
      </c>
      <c r="AM674" s="482">
        <v>353750</v>
      </c>
      <c r="AN674" s="440">
        <v>2299210</v>
      </c>
      <c r="AO674" s="440">
        <v>353750</v>
      </c>
      <c r="AP674" s="440">
        <v>211387</v>
      </c>
      <c r="AQ674" s="440">
        <v>39721</v>
      </c>
      <c r="AR674" s="440">
        <v>171666</v>
      </c>
      <c r="AS674" s="482">
        <v>141914</v>
      </c>
      <c r="AT674" s="482">
        <v>0</v>
      </c>
      <c r="AU674" s="482">
        <v>0</v>
      </c>
      <c r="AV674" s="482">
        <v>13988</v>
      </c>
      <c r="AW674" s="440">
        <v>0</v>
      </c>
      <c r="AX674" s="440">
        <v>155902</v>
      </c>
      <c r="AY674" s="440">
        <v>0</v>
      </c>
      <c r="AZ674" s="503">
        <v>0</v>
      </c>
      <c r="BA674" s="503">
        <v>0</v>
      </c>
      <c r="BB674" s="441">
        <v>0</v>
      </c>
      <c r="BC674" s="200">
        <v>0</v>
      </c>
      <c r="BD674" s="539">
        <v>664914</v>
      </c>
      <c r="BE674" s="650">
        <v>1693800</v>
      </c>
      <c r="BF674" s="650">
        <v>171966</v>
      </c>
      <c r="BG674" s="539">
        <v>13109</v>
      </c>
    </row>
    <row r="675" spans="1:59" ht="13.5" thickTop="1" x14ac:dyDescent="0.2">
      <c r="A675" s="609" t="s">
        <v>1823</v>
      </c>
      <c r="B675" t="s">
        <v>1758</v>
      </c>
      <c r="C675" t="s">
        <v>1824</v>
      </c>
      <c r="D675" s="442">
        <v>13210</v>
      </c>
      <c r="E675" s="443">
        <v>115808</v>
      </c>
      <c r="F675" s="443">
        <v>0</v>
      </c>
      <c r="G675" s="443">
        <v>115808</v>
      </c>
      <c r="H675" s="443">
        <v>0</v>
      </c>
      <c r="I675" s="443">
        <v>673610</v>
      </c>
      <c r="J675" s="443">
        <v>673610</v>
      </c>
      <c r="K675" s="443">
        <v>0</v>
      </c>
      <c r="L675" s="443">
        <v>0</v>
      </c>
      <c r="M675" s="483">
        <v>0</v>
      </c>
      <c r="N675" s="483">
        <v>34160</v>
      </c>
      <c r="O675" s="443">
        <v>0</v>
      </c>
      <c r="P675" s="443">
        <v>0</v>
      </c>
      <c r="Q675" s="443">
        <v>34160</v>
      </c>
      <c r="R675" s="443">
        <v>0</v>
      </c>
      <c r="S675" s="443">
        <v>34160</v>
      </c>
      <c r="T675" s="443">
        <v>0</v>
      </c>
      <c r="U675" s="443">
        <v>24058</v>
      </c>
      <c r="V675" s="443">
        <v>24058</v>
      </c>
      <c r="W675" s="443">
        <v>0</v>
      </c>
      <c r="X675" s="443">
        <v>0</v>
      </c>
      <c r="Y675" s="483">
        <v>0</v>
      </c>
      <c r="Z675" s="483">
        <v>1220</v>
      </c>
      <c r="AA675" s="443">
        <v>0</v>
      </c>
      <c r="AB675" s="443">
        <v>0</v>
      </c>
      <c r="AC675" s="443">
        <v>1220</v>
      </c>
      <c r="AD675" s="443">
        <v>0</v>
      </c>
      <c r="AE675" s="443">
        <v>0</v>
      </c>
      <c r="AF675" s="443">
        <v>1220</v>
      </c>
      <c r="AG675" s="443">
        <v>725660</v>
      </c>
      <c r="AH675" s="443">
        <v>180000</v>
      </c>
      <c r="AI675" s="443">
        <v>545660</v>
      </c>
      <c r="AJ675" s="483">
        <v>506750</v>
      </c>
      <c r="AK675" s="483">
        <v>0</v>
      </c>
      <c r="AL675" s="483">
        <v>0</v>
      </c>
      <c r="AM675" s="483">
        <v>59260</v>
      </c>
      <c r="AN675" s="443">
        <v>506750</v>
      </c>
      <c r="AO675" s="443">
        <v>59260</v>
      </c>
      <c r="AP675" s="443">
        <v>66561</v>
      </c>
      <c r="AQ675" s="443">
        <v>19026</v>
      </c>
      <c r="AR675" s="443">
        <v>47535</v>
      </c>
      <c r="AS675" s="483">
        <v>24880</v>
      </c>
      <c r="AT675" s="483">
        <v>0</v>
      </c>
      <c r="AU675" s="483">
        <v>0</v>
      </c>
      <c r="AV675" s="483">
        <v>558</v>
      </c>
      <c r="AW675" s="443">
        <v>24880</v>
      </c>
      <c r="AX675" s="443">
        <v>558</v>
      </c>
      <c r="AY675" s="443">
        <v>0</v>
      </c>
      <c r="AZ675" s="504">
        <v>0</v>
      </c>
      <c r="BA675" s="504">
        <v>0</v>
      </c>
      <c r="BB675" s="444">
        <v>0</v>
      </c>
      <c r="BC675" s="517">
        <v>0</v>
      </c>
      <c r="BD675" s="540">
        <v>173644</v>
      </c>
      <c r="BE675" s="651">
        <v>445530</v>
      </c>
      <c r="BF675" s="651">
        <v>47150</v>
      </c>
      <c r="BG675" s="540">
        <v>5589</v>
      </c>
    </row>
    <row r="676" spans="1:59" ht="13.5" thickTop="1" x14ac:dyDescent="0.2">
      <c r="A676" s="609" t="s">
        <v>1825</v>
      </c>
      <c r="B676" t="s">
        <v>1758</v>
      </c>
      <c r="C676" t="s">
        <v>1826</v>
      </c>
      <c r="D676" s="439">
        <v>13211</v>
      </c>
      <c r="E676" s="440">
        <v>0</v>
      </c>
      <c r="F676" s="440">
        <v>0</v>
      </c>
      <c r="G676" s="440">
        <v>0</v>
      </c>
      <c r="H676" s="440">
        <v>0</v>
      </c>
      <c r="I676" s="440">
        <v>1255870</v>
      </c>
      <c r="J676" s="440">
        <v>1255870</v>
      </c>
      <c r="K676" s="440">
        <v>0</v>
      </c>
      <c r="L676" s="440">
        <v>39130</v>
      </c>
      <c r="M676" s="482">
        <v>0</v>
      </c>
      <c r="N676" s="482">
        <v>0</v>
      </c>
      <c r="O676" s="440">
        <v>0</v>
      </c>
      <c r="P676" s="440">
        <v>0</v>
      </c>
      <c r="Q676" s="440">
        <v>39130</v>
      </c>
      <c r="R676" s="440">
        <v>39130</v>
      </c>
      <c r="S676" s="440">
        <v>0</v>
      </c>
      <c r="T676" s="440">
        <v>0</v>
      </c>
      <c r="U676" s="440">
        <v>44853</v>
      </c>
      <c r="V676" s="440">
        <v>44853</v>
      </c>
      <c r="W676" s="440">
        <v>0</v>
      </c>
      <c r="X676" s="440">
        <v>1397</v>
      </c>
      <c r="Y676" s="482">
        <v>0</v>
      </c>
      <c r="Z676" s="482">
        <v>0</v>
      </c>
      <c r="AA676" s="440">
        <v>0</v>
      </c>
      <c r="AB676" s="440">
        <v>0</v>
      </c>
      <c r="AC676" s="440">
        <v>1397</v>
      </c>
      <c r="AD676" s="440">
        <v>1397</v>
      </c>
      <c r="AE676" s="440">
        <v>0</v>
      </c>
      <c r="AF676" s="440">
        <v>0</v>
      </c>
      <c r="AG676" s="440">
        <v>1098020</v>
      </c>
      <c r="AH676" s="440">
        <v>271900</v>
      </c>
      <c r="AI676" s="440">
        <v>826120</v>
      </c>
      <c r="AJ676" s="482">
        <v>1041960</v>
      </c>
      <c r="AK676" s="482">
        <v>0</v>
      </c>
      <c r="AL676" s="482">
        <v>0</v>
      </c>
      <c r="AM676" s="482">
        <v>72340</v>
      </c>
      <c r="AN676" s="440">
        <v>1041960</v>
      </c>
      <c r="AO676" s="440">
        <v>72340</v>
      </c>
      <c r="AP676" s="440">
        <v>97594</v>
      </c>
      <c r="AQ676" s="440">
        <v>7348</v>
      </c>
      <c r="AR676" s="440">
        <v>90246</v>
      </c>
      <c r="AS676" s="482">
        <v>76883</v>
      </c>
      <c r="AT676" s="482">
        <v>0</v>
      </c>
      <c r="AU676" s="482">
        <v>0</v>
      </c>
      <c r="AV676" s="482">
        <v>0</v>
      </c>
      <c r="AW676" s="440">
        <v>76883</v>
      </c>
      <c r="AX676" s="440">
        <v>0</v>
      </c>
      <c r="AY676" s="440">
        <v>0</v>
      </c>
      <c r="AZ676" s="503">
        <v>0</v>
      </c>
      <c r="BA676" s="503">
        <v>0</v>
      </c>
      <c r="BB676" s="441">
        <v>0</v>
      </c>
      <c r="BC676" s="200">
        <v>0</v>
      </c>
      <c r="BD676" s="539">
        <v>303031</v>
      </c>
      <c r="BE676" s="650">
        <v>752630</v>
      </c>
      <c r="BF676" s="650">
        <v>77193</v>
      </c>
      <c r="BG676" s="539">
        <v>7349</v>
      </c>
    </row>
    <row r="677" spans="1:59" ht="13.5" thickTop="1" x14ac:dyDescent="0.2">
      <c r="A677" s="609" t="s">
        <v>1827</v>
      </c>
      <c r="B677" t="s">
        <v>1758</v>
      </c>
      <c r="C677" t="s">
        <v>1828</v>
      </c>
      <c r="D677" s="442">
        <v>13212</v>
      </c>
      <c r="E677" s="443">
        <v>209204</v>
      </c>
      <c r="F677" s="443">
        <v>18000</v>
      </c>
      <c r="G677" s="443">
        <v>191204</v>
      </c>
      <c r="H677" s="443">
        <v>0</v>
      </c>
      <c r="I677" s="443">
        <v>1143450</v>
      </c>
      <c r="J677" s="443">
        <v>1143450</v>
      </c>
      <c r="K677" s="443">
        <v>0</v>
      </c>
      <c r="L677" s="443">
        <v>28280</v>
      </c>
      <c r="M677" s="483">
        <v>0</v>
      </c>
      <c r="N677" s="483">
        <v>630</v>
      </c>
      <c r="O677" s="443">
        <v>490</v>
      </c>
      <c r="P677" s="443">
        <v>0</v>
      </c>
      <c r="Q677" s="443">
        <v>29400</v>
      </c>
      <c r="R677" s="443">
        <v>28280</v>
      </c>
      <c r="S677" s="443">
        <v>630</v>
      </c>
      <c r="T677" s="443">
        <v>490</v>
      </c>
      <c r="U677" s="443">
        <v>40838</v>
      </c>
      <c r="V677" s="443">
        <v>40838</v>
      </c>
      <c r="W677" s="443">
        <v>0</v>
      </c>
      <c r="X677" s="443">
        <v>1010</v>
      </c>
      <c r="Y677" s="483">
        <v>0</v>
      </c>
      <c r="Z677" s="483">
        <v>22</v>
      </c>
      <c r="AA677" s="443">
        <v>18</v>
      </c>
      <c r="AB677" s="443">
        <v>0</v>
      </c>
      <c r="AC677" s="443">
        <v>1050</v>
      </c>
      <c r="AD677" s="443">
        <v>1010</v>
      </c>
      <c r="AE677" s="443">
        <v>22</v>
      </c>
      <c r="AF677" s="443">
        <v>18</v>
      </c>
      <c r="AG677" s="443">
        <v>1086120</v>
      </c>
      <c r="AH677" s="443">
        <v>350000</v>
      </c>
      <c r="AI677" s="443">
        <v>736120</v>
      </c>
      <c r="AJ677" s="483">
        <v>921560</v>
      </c>
      <c r="AK677" s="483">
        <v>0</v>
      </c>
      <c r="AL677" s="483">
        <v>0</v>
      </c>
      <c r="AM677" s="483">
        <v>219300</v>
      </c>
      <c r="AN677" s="443">
        <v>921560</v>
      </c>
      <c r="AO677" s="443">
        <v>219300</v>
      </c>
      <c r="AP677" s="443">
        <v>97401</v>
      </c>
      <c r="AQ677" s="443">
        <v>45564</v>
      </c>
      <c r="AR677" s="443">
        <v>51837</v>
      </c>
      <c r="AS677" s="483">
        <v>33927</v>
      </c>
      <c r="AT677" s="483">
        <v>0</v>
      </c>
      <c r="AU677" s="483">
        <v>0</v>
      </c>
      <c r="AV677" s="483">
        <v>17702</v>
      </c>
      <c r="AW677" s="443">
        <v>33927</v>
      </c>
      <c r="AX677" s="443">
        <v>17702</v>
      </c>
      <c r="AY677" s="443">
        <v>0</v>
      </c>
      <c r="AZ677" s="504">
        <v>0</v>
      </c>
      <c r="BA677" s="504">
        <v>0</v>
      </c>
      <c r="BB677" s="444">
        <v>0</v>
      </c>
      <c r="BC677" s="517">
        <v>0</v>
      </c>
      <c r="BD677" s="540">
        <v>285902</v>
      </c>
      <c r="BE677" s="651">
        <v>704495</v>
      </c>
      <c r="BF677" s="651">
        <v>73145</v>
      </c>
      <c r="BG677" s="540">
        <v>7189</v>
      </c>
    </row>
    <row r="678" spans="1:59" ht="13.5" thickTop="1" x14ac:dyDescent="0.2">
      <c r="A678" s="609" t="s">
        <v>1829</v>
      </c>
      <c r="B678" t="s">
        <v>1758</v>
      </c>
      <c r="C678" t="s">
        <v>1830</v>
      </c>
      <c r="D678" s="439">
        <v>13213</v>
      </c>
      <c r="E678" s="440">
        <v>231141</v>
      </c>
      <c r="F678" s="440">
        <v>0</v>
      </c>
      <c r="G678" s="440">
        <v>41446</v>
      </c>
      <c r="H678" s="440">
        <v>189695</v>
      </c>
      <c r="I678" s="440">
        <v>1213590</v>
      </c>
      <c r="J678" s="440">
        <v>1213590</v>
      </c>
      <c r="K678" s="440">
        <v>0</v>
      </c>
      <c r="L678" s="440">
        <v>0</v>
      </c>
      <c r="M678" s="482">
        <v>0</v>
      </c>
      <c r="N678" s="482">
        <v>0</v>
      </c>
      <c r="O678" s="440">
        <v>0</v>
      </c>
      <c r="P678" s="440">
        <v>0</v>
      </c>
      <c r="Q678" s="440">
        <v>0</v>
      </c>
      <c r="R678" s="440">
        <v>0</v>
      </c>
      <c r="S678" s="440">
        <v>0</v>
      </c>
      <c r="T678" s="440">
        <v>0</v>
      </c>
      <c r="U678" s="440">
        <v>43343</v>
      </c>
      <c r="V678" s="440">
        <v>43343</v>
      </c>
      <c r="W678" s="440">
        <v>0</v>
      </c>
      <c r="X678" s="440">
        <v>0</v>
      </c>
      <c r="Y678" s="482">
        <v>0</v>
      </c>
      <c r="Z678" s="482">
        <v>0</v>
      </c>
      <c r="AA678" s="440">
        <v>0</v>
      </c>
      <c r="AB678" s="440">
        <v>0</v>
      </c>
      <c r="AC678" s="440">
        <v>0</v>
      </c>
      <c r="AD678" s="440">
        <v>0</v>
      </c>
      <c r="AE678" s="440">
        <v>0</v>
      </c>
      <c r="AF678" s="440">
        <v>0</v>
      </c>
      <c r="AG678" s="440">
        <v>887220</v>
      </c>
      <c r="AH678" s="440">
        <v>344000</v>
      </c>
      <c r="AI678" s="440">
        <v>543220</v>
      </c>
      <c r="AJ678" s="482">
        <v>791130</v>
      </c>
      <c r="AK678" s="482">
        <v>0</v>
      </c>
      <c r="AL678" s="482">
        <v>0</v>
      </c>
      <c r="AM678" s="482">
        <v>219570</v>
      </c>
      <c r="AN678" s="440">
        <v>791130</v>
      </c>
      <c r="AO678" s="440">
        <v>219570</v>
      </c>
      <c r="AP678" s="440">
        <v>76339</v>
      </c>
      <c r="AQ678" s="440">
        <v>18000</v>
      </c>
      <c r="AR678" s="440">
        <v>58339</v>
      </c>
      <c r="AS678" s="482">
        <v>49950</v>
      </c>
      <c r="AT678" s="482">
        <v>0</v>
      </c>
      <c r="AU678" s="482">
        <v>0</v>
      </c>
      <c r="AV678" s="482">
        <v>6740</v>
      </c>
      <c r="AW678" s="440">
        <v>49950</v>
      </c>
      <c r="AX678" s="440">
        <v>6740</v>
      </c>
      <c r="AY678" s="440">
        <v>0</v>
      </c>
      <c r="AZ678" s="503">
        <v>0</v>
      </c>
      <c r="BA678" s="503">
        <v>0</v>
      </c>
      <c r="BB678" s="441">
        <v>0</v>
      </c>
      <c r="BC678" s="200">
        <v>0</v>
      </c>
      <c r="BD678" s="539">
        <v>273697</v>
      </c>
      <c r="BE678" s="650">
        <v>656255</v>
      </c>
      <c r="BF678" s="650">
        <v>65678</v>
      </c>
      <c r="BG678" s="539">
        <v>6229</v>
      </c>
    </row>
    <row r="679" spans="1:59" ht="13.5" thickTop="1" x14ac:dyDescent="0.2">
      <c r="A679" s="609" t="s">
        <v>1831</v>
      </c>
      <c r="B679" t="s">
        <v>1758</v>
      </c>
      <c r="C679" t="s">
        <v>1832</v>
      </c>
      <c r="D679" s="442">
        <v>13214</v>
      </c>
      <c r="E679" s="443">
        <v>150851</v>
      </c>
      <c r="F679" s="443">
        <v>0</v>
      </c>
      <c r="G679" s="443">
        <v>150851</v>
      </c>
      <c r="H679" s="443">
        <v>0</v>
      </c>
      <c r="I679" s="443">
        <v>657580</v>
      </c>
      <c r="J679" s="443">
        <v>657580</v>
      </c>
      <c r="K679" s="443">
        <v>0</v>
      </c>
      <c r="L679" s="443">
        <v>0</v>
      </c>
      <c r="M679" s="483">
        <v>0</v>
      </c>
      <c r="N679" s="483">
        <v>10010</v>
      </c>
      <c r="O679" s="443">
        <v>0</v>
      </c>
      <c r="P679" s="443">
        <v>0</v>
      </c>
      <c r="Q679" s="443">
        <v>10010</v>
      </c>
      <c r="R679" s="443">
        <v>0</v>
      </c>
      <c r="S679" s="443">
        <v>10010</v>
      </c>
      <c r="T679" s="443">
        <v>0</v>
      </c>
      <c r="U679" s="443">
        <v>23485</v>
      </c>
      <c r="V679" s="443">
        <v>23485</v>
      </c>
      <c r="W679" s="443">
        <v>0</v>
      </c>
      <c r="X679" s="443">
        <v>0</v>
      </c>
      <c r="Y679" s="483">
        <v>0</v>
      </c>
      <c r="Z679" s="483">
        <v>358</v>
      </c>
      <c r="AA679" s="443">
        <v>0</v>
      </c>
      <c r="AB679" s="443">
        <v>0</v>
      </c>
      <c r="AC679" s="443">
        <v>358</v>
      </c>
      <c r="AD679" s="443">
        <v>0</v>
      </c>
      <c r="AE679" s="443">
        <v>358</v>
      </c>
      <c r="AF679" s="443">
        <v>0</v>
      </c>
      <c r="AG679" s="443">
        <v>743390</v>
      </c>
      <c r="AH679" s="443">
        <v>208200</v>
      </c>
      <c r="AI679" s="443">
        <v>535190</v>
      </c>
      <c r="AJ679" s="483">
        <v>499150</v>
      </c>
      <c r="AK679" s="483">
        <v>18870</v>
      </c>
      <c r="AL679" s="483">
        <v>0</v>
      </c>
      <c r="AM679" s="483">
        <v>237620</v>
      </c>
      <c r="AN679" s="443">
        <v>518020</v>
      </c>
      <c r="AO679" s="443">
        <v>237620</v>
      </c>
      <c r="AP679" s="443">
        <v>68232</v>
      </c>
      <c r="AQ679" s="443">
        <v>40716</v>
      </c>
      <c r="AR679" s="443">
        <v>27516</v>
      </c>
      <c r="AS679" s="483">
        <v>5730</v>
      </c>
      <c r="AT679" s="483">
        <v>0</v>
      </c>
      <c r="AU679" s="483">
        <v>0</v>
      </c>
      <c r="AV679" s="483">
        <v>9387</v>
      </c>
      <c r="AW679" s="443">
        <v>5730</v>
      </c>
      <c r="AX679" s="443">
        <v>9387</v>
      </c>
      <c r="AY679" s="443">
        <v>0</v>
      </c>
      <c r="AZ679" s="504">
        <v>0</v>
      </c>
      <c r="BA679" s="504">
        <v>0</v>
      </c>
      <c r="BB679" s="444">
        <v>0</v>
      </c>
      <c r="BC679" s="517">
        <v>0</v>
      </c>
      <c r="BD679" s="540">
        <v>173814</v>
      </c>
      <c r="BE679" s="651">
        <v>438300</v>
      </c>
      <c r="BF679" s="651">
        <v>46893</v>
      </c>
      <c r="BG679" s="540">
        <v>5589</v>
      </c>
    </row>
    <row r="680" spans="1:59" ht="13.5" thickTop="1" x14ac:dyDescent="0.2">
      <c r="A680" s="609" t="s">
        <v>1833</v>
      </c>
      <c r="B680" t="s">
        <v>1758</v>
      </c>
      <c r="C680" t="s">
        <v>1834</v>
      </c>
      <c r="D680" s="439">
        <v>13215</v>
      </c>
      <c r="E680" s="440">
        <v>95372</v>
      </c>
      <c r="F680" s="440">
        <v>0</v>
      </c>
      <c r="G680" s="440">
        <v>95372</v>
      </c>
      <c r="H680" s="440">
        <v>0</v>
      </c>
      <c r="I680" s="440">
        <v>557760</v>
      </c>
      <c r="J680" s="440">
        <v>557760</v>
      </c>
      <c r="K680" s="440">
        <v>0</v>
      </c>
      <c r="L680" s="440">
        <v>24570</v>
      </c>
      <c r="M680" s="482">
        <v>0</v>
      </c>
      <c r="N680" s="482">
        <v>70</v>
      </c>
      <c r="O680" s="440">
        <v>0</v>
      </c>
      <c r="P680" s="440">
        <v>0</v>
      </c>
      <c r="Q680" s="440">
        <v>24640</v>
      </c>
      <c r="R680" s="440">
        <v>24570</v>
      </c>
      <c r="S680" s="440">
        <v>70</v>
      </c>
      <c r="T680" s="440">
        <v>0</v>
      </c>
      <c r="U680" s="440">
        <v>19920</v>
      </c>
      <c r="V680" s="440">
        <v>19920</v>
      </c>
      <c r="W680" s="440">
        <v>0</v>
      </c>
      <c r="X680" s="440">
        <v>878</v>
      </c>
      <c r="Y680" s="482">
        <v>0</v>
      </c>
      <c r="Z680" s="482">
        <v>2</v>
      </c>
      <c r="AA680" s="440">
        <v>0</v>
      </c>
      <c r="AB680" s="440">
        <v>0</v>
      </c>
      <c r="AC680" s="440">
        <v>880</v>
      </c>
      <c r="AD680" s="440">
        <v>878</v>
      </c>
      <c r="AE680" s="440">
        <v>2</v>
      </c>
      <c r="AF680" s="440">
        <v>0</v>
      </c>
      <c r="AG680" s="440">
        <v>455680</v>
      </c>
      <c r="AH680" s="440">
        <v>169000</v>
      </c>
      <c r="AI680" s="440">
        <v>286680</v>
      </c>
      <c r="AJ680" s="482">
        <v>281560</v>
      </c>
      <c r="AK680" s="482">
        <v>0</v>
      </c>
      <c r="AL680" s="482">
        <v>0</v>
      </c>
      <c r="AM680" s="482">
        <v>91960</v>
      </c>
      <c r="AN680" s="440">
        <v>281560</v>
      </c>
      <c r="AO680" s="440">
        <v>91960</v>
      </c>
      <c r="AP680" s="440">
        <v>40333</v>
      </c>
      <c r="AQ680" s="440">
        <v>13425</v>
      </c>
      <c r="AR680" s="440">
        <v>26908</v>
      </c>
      <c r="AS680" s="482">
        <v>14622</v>
      </c>
      <c r="AT680" s="482">
        <v>0</v>
      </c>
      <c r="AU680" s="482">
        <v>0</v>
      </c>
      <c r="AV680" s="482">
        <v>3213</v>
      </c>
      <c r="AW680" s="440">
        <v>14622</v>
      </c>
      <c r="AX680" s="440">
        <v>3213</v>
      </c>
      <c r="AY680" s="440">
        <v>0</v>
      </c>
      <c r="AZ680" s="503">
        <v>0</v>
      </c>
      <c r="BA680" s="503">
        <v>0</v>
      </c>
      <c r="BB680" s="441">
        <v>0</v>
      </c>
      <c r="BC680" s="200">
        <v>0</v>
      </c>
      <c r="BD680" s="539">
        <v>109521</v>
      </c>
      <c r="BE680" s="650">
        <v>323825</v>
      </c>
      <c r="BF680" s="650">
        <v>32936</v>
      </c>
      <c r="BG680" s="539">
        <v>3669</v>
      </c>
    </row>
    <row r="681" spans="1:59" ht="13.5" thickTop="1" x14ac:dyDescent="0.2">
      <c r="A681" s="609" t="s">
        <v>1835</v>
      </c>
      <c r="B681" t="s">
        <v>1758</v>
      </c>
      <c r="C681" t="s">
        <v>1836</v>
      </c>
      <c r="D681" s="442">
        <v>13218</v>
      </c>
      <c r="E681" s="443">
        <v>0</v>
      </c>
      <c r="F681" s="443">
        <v>0</v>
      </c>
      <c r="G681" s="443">
        <v>0</v>
      </c>
      <c r="H681" s="443">
        <v>0</v>
      </c>
      <c r="I681" s="443">
        <v>494410</v>
      </c>
      <c r="J681" s="443">
        <v>494410</v>
      </c>
      <c r="K681" s="443">
        <v>0</v>
      </c>
      <c r="L681" s="443">
        <v>0</v>
      </c>
      <c r="M681" s="483">
        <v>0</v>
      </c>
      <c r="N681" s="483">
        <v>0</v>
      </c>
      <c r="O681" s="443">
        <v>0</v>
      </c>
      <c r="P681" s="443">
        <v>0</v>
      </c>
      <c r="Q681" s="443">
        <v>0</v>
      </c>
      <c r="R681" s="443">
        <v>0</v>
      </c>
      <c r="S681" s="443">
        <v>0</v>
      </c>
      <c r="T681" s="443">
        <v>0</v>
      </c>
      <c r="U681" s="443">
        <v>17658</v>
      </c>
      <c r="V681" s="443">
        <v>17658</v>
      </c>
      <c r="W681" s="443">
        <v>0</v>
      </c>
      <c r="X681" s="443">
        <v>0</v>
      </c>
      <c r="Y681" s="483">
        <v>0</v>
      </c>
      <c r="Z681" s="483">
        <v>0</v>
      </c>
      <c r="AA681" s="443">
        <v>0</v>
      </c>
      <c r="AB681" s="443">
        <v>0</v>
      </c>
      <c r="AC681" s="443">
        <v>0</v>
      </c>
      <c r="AD681" s="443">
        <v>0</v>
      </c>
      <c r="AE681" s="443">
        <v>0</v>
      </c>
      <c r="AF681" s="443">
        <v>0</v>
      </c>
      <c r="AG681" s="443">
        <v>349040</v>
      </c>
      <c r="AH681" s="443">
        <v>145000</v>
      </c>
      <c r="AI681" s="443">
        <v>204040</v>
      </c>
      <c r="AJ681" s="483">
        <v>277830</v>
      </c>
      <c r="AK681" s="483">
        <v>0</v>
      </c>
      <c r="AL681" s="483">
        <v>0</v>
      </c>
      <c r="AM681" s="483">
        <v>144270</v>
      </c>
      <c r="AN681" s="443">
        <v>277830</v>
      </c>
      <c r="AO681" s="443">
        <v>144270</v>
      </c>
      <c r="AP681" s="443">
        <v>29795</v>
      </c>
      <c r="AQ681" s="443">
        <v>6654</v>
      </c>
      <c r="AR681" s="443">
        <v>23141</v>
      </c>
      <c r="AS681" s="483">
        <v>19522</v>
      </c>
      <c r="AT681" s="483">
        <v>0</v>
      </c>
      <c r="AU681" s="483">
        <v>0</v>
      </c>
      <c r="AV681" s="483">
        <v>4502</v>
      </c>
      <c r="AW681" s="443">
        <v>19522</v>
      </c>
      <c r="AX681" s="443">
        <v>4502</v>
      </c>
      <c r="AY681" s="443">
        <v>0</v>
      </c>
      <c r="AZ681" s="504">
        <v>0</v>
      </c>
      <c r="BA681" s="504">
        <v>0</v>
      </c>
      <c r="BB681" s="444">
        <v>0</v>
      </c>
      <c r="BC681" s="517">
        <v>0</v>
      </c>
      <c r="BD681" s="540">
        <v>104699</v>
      </c>
      <c r="BE681" s="651">
        <v>263345</v>
      </c>
      <c r="BF681" s="651">
        <v>26140</v>
      </c>
      <c r="BG681" s="540">
        <v>2949</v>
      </c>
    </row>
    <row r="682" spans="1:59" ht="13.5" thickTop="1" x14ac:dyDescent="0.2">
      <c r="A682" s="609" t="s">
        <v>1837</v>
      </c>
      <c r="B682" t="s">
        <v>1758</v>
      </c>
      <c r="C682" t="s">
        <v>1838</v>
      </c>
      <c r="D682" s="439">
        <v>13219</v>
      </c>
      <c r="E682" s="440">
        <v>70000</v>
      </c>
      <c r="F682" s="440">
        <v>0</v>
      </c>
      <c r="G682" s="440">
        <v>70000</v>
      </c>
      <c r="H682" s="440">
        <v>0</v>
      </c>
      <c r="I682" s="440">
        <v>542920</v>
      </c>
      <c r="J682" s="440">
        <v>542920</v>
      </c>
      <c r="K682" s="440">
        <v>0</v>
      </c>
      <c r="L682" s="440">
        <v>21000</v>
      </c>
      <c r="M682" s="482">
        <v>0</v>
      </c>
      <c r="N682" s="482">
        <v>0</v>
      </c>
      <c r="O682" s="440">
        <v>2800</v>
      </c>
      <c r="P682" s="440">
        <v>0</v>
      </c>
      <c r="Q682" s="440">
        <v>23800</v>
      </c>
      <c r="R682" s="440">
        <v>21000</v>
      </c>
      <c r="S682" s="440">
        <v>0</v>
      </c>
      <c r="T682" s="440">
        <v>2800</v>
      </c>
      <c r="U682" s="440">
        <v>19390</v>
      </c>
      <c r="V682" s="440">
        <v>19390</v>
      </c>
      <c r="W682" s="440">
        <v>0</v>
      </c>
      <c r="X682" s="440">
        <v>750</v>
      </c>
      <c r="Y682" s="482">
        <v>0</v>
      </c>
      <c r="Z682" s="482">
        <v>0</v>
      </c>
      <c r="AA682" s="440">
        <v>100</v>
      </c>
      <c r="AB682" s="440">
        <v>0</v>
      </c>
      <c r="AC682" s="440">
        <v>850</v>
      </c>
      <c r="AD682" s="440">
        <v>0</v>
      </c>
      <c r="AE682" s="440">
        <v>0</v>
      </c>
      <c r="AF682" s="440">
        <v>850</v>
      </c>
      <c r="AG682" s="440">
        <v>500200</v>
      </c>
      <c r="AH682" s="440">
        <v>130000</v>
      </c>
      <c r="AI682" s="440">
        <v>370200</v>
      </c>
      <c r="AJ682" s="482">
        <v>355820</v>
      </c>
      <c r="AK682" s="482">
        <v>2780</v>
      </c>
      <c r="AL682" s="482">
        <v>0</v>
      </c>
      <c r="AM682" s="482">
        <v>113640</v>
      </c>
      <c r="AN682" s="440">
        <v>358600</v>
      </c>
      <c r="AO682" s="440">
        <v>113640</v>
      </c>
      <c r="AP682" s="440">
        <v>44571</v>
      </c>
      <c r="AQ682" s="440">
        <v>44571</v>
      </c>
      <c r="AR682" s="440">
        <v>0</v>
      </c>
      <c r="AS682" s="482">
        <v>0</v>
      </c>
      <c r="AT682" s="482">
        <v>0</v>
      </c>
      <c r="AU682" s="482">
        <v>0</v>
      </c>
      <c r="AV682" s="482">
        <v>0</v>
      </c>
      <c r="AW682" s="440">
        <v>0</v>
      </c>
      <c r="AX682" s="440">
        <v>0</v>
      </c>
      <c r="AY682" s="440">
        <v>0</v>
      </c>
      <c r="AZ682" s="503">
        <v>0</v>
      </c>
      <c r="BA682" s="503">
        <v>0</v>
      </c>
      <c r="BB682" s="441">
        <v>0</v>
      </c>
      <c r="BC682" s="200">
        <v>0</v>
      </c>
      <c r="BD682" s="539">
        <v>141594</v>
      </c>
      <c r="BE682" s="650">
        <v>329365</v>
      </c>
      <c r="BF682" s="650">
        <v>34080</v>
      </c>
      <c r="BG682" s="539">
        <v>3909</v>
      </c>
    </row>
    <row r="683" spans="1:59" ht="13.5" thickTop="1" x14ac:dyDescent="0.2">
      <c r="A683" s="609" t="s">
        <v>1839</v>
      </c>
      <c r="B683" t="s">
        <v>1758</v>
      </c>
      <c r="C683" t="s">
        <v>1840</v>
      </c>
      <c r="D683" s="442">
        <v>13220</v>
      </c>
      <c r="E683" s="443">
        <v>0</v>
      </c>
      <c r="F683" s="443">
        <v>0</v>
      </c>
      <c r="G683" s="443">
        <v>0</v>
      </c>
      <c r="H683" s="443">
        <v>0</v>
      </c>
      <c r="I683" s="443">
        <v>575330</v>
      </c>
      <c r="J683" s="443">
        <v>575330</v>
      </c>
      <c r="K683" s="443">
        <v>0</v>
      </c>
      <c r="L683" s="443">
        <v>25970</v>
      </c>
      <c r="M683" s="483">
        <v>0</v>
      </c>
      <c r="N683" s="483">
        <v>14770</v>
      </c>
      <c r="O683" s="443">
        <v>0</v>
      </c>
      <c r="P683" s="443">
        <v>0</v>
      </c>
      <c r="Q683" s="443">
        <v>40740</v>
      </c>
      <c r="R683" s="443">
        <v>25970</v>
      </c>
      <c r="S683" s="443">
        <v>14770</v>
      </c>
      <c r="T683" s="443">
        <v>0</v>
      </c>
      <c r="U683" s="443">
        <v>20548</v>
      </c>
      <c r="V683" s="443">
        <v>20548</v>
      </c>
      <c r="W683" s="443">
        <v>0</v>
      </c>
      <c r="X683" s="443">
        <v>927</v>
      </c>
      <c r="Y683" s="483">
        <v>0</v>
      </c>
      <c r="Z683" s="483">
        <v>528</v>
      </c>
      <c r="AA683" s="443">
        <v>0</v>
      </c>
      <c r="AB683" s="443">
        <v>0</v>
      </c>
      <c r="AC683" s="443">
        <v>1455</v>
      </c>
      <c r="AD683" s="443">
        <v>0</v>
      </c>
      <c r="AE683" s="443">
        <v>1455</v>
      </c>
      <c r="AF683" s="443">
        <v>0</v>
      </c>
      <c r="AG683" s="443">
        <v>479840</v>
      </c>
      <c r="AH683" s="443">
        <v>144900</v>
      </c>
      <c r="AI683" s="443">
        <v>334940</v>
      </c>
      <c r="AJ683" s="483">
        <v>484080</v>
      </c>
      <c r="AK683" s="483">
        <v>0</v>
      </c>
      <c r="AL683" s="483">
        <v>0</v>
      </c>
      <c r="AM683" s="483">
        <v>193100</v>
      </c>
      <c r="AN683" s="443">
        <v>484080</v>
      </c>
      <c r="AO683" s="443">
        <v>193100</v>
      </c>
      <c r="AP683" s="443">
        <v>42109</v>
      </c>
      <c r="AQ683" s="443">
        <v>5053</v>
      </c>
      <c r="AR683" s="443">
        <v>37056</v>
      </c>
      <c r="AS683" s="483">
        <v>33867</v>
      </c>
      <c r="AT683" s="483">
        <v>0</v>
      </c>
      <c r="AU683" s="483">
        <v>0</v>
      </c>
      <c r="AV683" s="483">
        <v>8828</v>
      </c>
      <c r="AW683" s="443">
        <v>33867</v>
      </c>
      <c r="AX683" s="443">
        <v>8828</v>
      </c>
      <c r="AY683" s="443">
        <v>3300</v>
      </c>
      <c r="AZ683" s="504">
        <v>-3300</v>
      </c>
      <c r="BA683" s="504">
        <v>0</v>
      </c>
      <c r="BB683" s="444">
        <v>0</v>
      </c>
      <c r="BC683" s="517">
        <v>0</v>
      </c>
      <c r="BD683" s="540">
        <v>154218</v>
      </c>
      <c r="BE683" s="651">
        <v>346485</v>
      </c>
      <c r="BF683" s="651">
        <v>34956</v>
      </c>
      <c r="BG683" s="540">
        <v>3669</v>
      </c>
    </row>
    <row r="684" spans="1:59" ht="13.5" thickTop="1" x14ac:dyDescent="0.2">
      <c r="A684" s="609" t="s">
        <v>1841</v>
      </c>
      <c r="B684" t="s">
        <v>1758</v>
      </c>
      <c r="C684" t="s">
        <v>1842</v>
      </c>
      <c r="D684" s="439">
        <v>13221</v>
      </c>
      <c r="E684" s="440">
        <v>0</v>
      </c>
      <c r="F684" s="440">
        <v>0</v>
      </c>
      <c r="G684" s="440">
        <v>0</v>
      </c>
      <c r="H684" s="440">
        <v>0</v>
      </c>
      <c r="I684" s="440">
        <v>627340</v>
      </c>
      <c r="J684" s="440">
        <v>627340</v>
      </c>
      <c r="K684" s="440">
        <v>0</v>
      </c>
      <c r="L684" s="440">
        <v>0</v>
      </c>
      <c r="M684" s="482">
        <v>0</v>
      </c>
      <c r="N684" s="482">
        <v>210</v>
      </c>
      <c r="O684" s="440">
        <v>0</v>
      </c>
      <c r="P684" s="440">
        <v>0</v>
      </c>
      <c r="Q684" s="440">
        <v>210</v>
      </c>
      <c r="R684" s="440">
        <v>0</v>
      </c>
      <c r="S684" s="440">
        <v>210</v>
      </c>
      <c r="T684" s="440">
        <v>0</v>
      </c>
      <c r="U684" s="440">
        <v>22405</v>
      </c>
      <c r="V684" s="440">
        <v>22405</v>
      </c>
      <c r="W684" s="440">
        <v>0</v>
      </c>
      <c r="X684" s="440">
        <v>0</v>
      </c>
      <c r="Y684" s="482">
        <v>0</v>
      </c>
      <c r="Z684" s="482">
        <v>8</v>
      </c>
      <c r="AA684" s="440">
        <v>0</v>
      </c>
      <c r="AB684" s="440">
        <v>0</v>
      </c>
      <c r="AC684" s="440">
        <v>8</v>
      </c>
      <c r="AD684" s="440">
        <v>0</v>
      </c>
      <c r="AE684" s="440">
        <v>0</v>
      </c>
      <c r="AF684" s="440">
        <v>8</v>
      </c>
      <c r="AG684" s="440">
        <v>426180</v>
      </c>
      <c r="AH684" s="440">
        <v>167250</v>
      </c>
      <c r="AI684" s="440">
        <v>258930</v>
      </c>
      <c r="AJ684" s="482">
        <v>321480</v>
      </c>
      <c r="AK684" s="482">
        <v>0</v>
      </c>
      <c r="AL684" s="482">
        <v>0</v>
      </c>
      <c r="AM684" s="482">
        <v>170680</v>
      </c>
      <c r="AN684" s="440">
        <v>321480</v>
      </c>
      <c r="AO684" s="440">
        <v>170680</v>
      </c>
      <c r="AP684" s="440">
        <v>36685</v>
      </c>
      <c r="AQ684" s="440">
        <v>4525</v>
      </c>
      <c r="AR684" s="440">
        <v>32160</v>
      </c>
      <c r="AS684" s="482">
        <v>27293</v>
      </c>
      <c r="AT684" s="482">
        <v>0</v>
      </c>
      <c r="AU684" s="482">
        <v>0</v>
      </c>
      <c r="AV684" s="482">
        <v>4953</v>
      </c>
      <c r="AW684" s="440">
        <v>27293</v>
      </c>
      <c r="AX684" s="440">
        <v>4953</v>
      </c>
      <c r="AY684" s="440">
        <v>0</v>
      </c>
      <c r="AZ684" s="503">
        <v>0</v>
      </c>
      <c r="BA684" s="503">
        <v>0</v>
      </c>
      <c r="BB684" s="441">
        <v>0</v>
      </c>
      <c r="BC684" s="200">
        <v>0</v>
      </c>
      <c r="BD684" s="539">
        <v>150137</v>
      </c>
      <c r="BE684" s="650">
        <v>334440</v>
      </c>
      <c r="BF684" s="650">
        <v>33151</v>
      </c>
      <c r="BG684" s="539">
        <v>3429</v>
      </c>
    </row>
    <row r="685" spans="1:59" ht="13.5" thickTop="1" x14ac:dyDescent="0.2">
      <c r="A685" s="609" t="s">
        <v>1843</v>
      </c>
      <c r="B685" t="s">
        <v>1758</v>
      </c>
      <c r="C685" t="s">
        <v>1844</v>
      </c>
      <c r="D685" s="442">
        <v>13222</v>
      </c>
      <c r="E685" s="443">
        <v>166681</v>
      </c>
      <c r="F685" s="443">
        <v>26508</v>
      </c>
      <c r="G685" s="443">
        <v>140173</v>
      </c>
      <c r="H685" s="443">
        <v>0</v>
      </c>
      <c r="I685" s="443">
        <v>856730</v>
      </c>
      <c r="J685" s="443">
        <v>856730</v>
      </c>
      <c r="K685" s="443">
        <v>0</v>
      </c>
      <c r="L685" s="443">
        <v>22890</v>
      </c>
      <c r="M685" s="483">
        <v>0</v>
      </c>
      <c r="N685" s="483">
        <v>13230</v>
      </c>
      <c r="O685" s="443">
        <v>0</v>
      </c>
      <c r="P685" s="443">
        <v>0</v>
      </c>
      <c r="Q685" s="443">
        <v>36120</v>
      </c>
      <c r="R685" s="443">
        <v>22890</v>
      </c>
      <c r="S685" s="443">
        <v>13230</v>
      </c>
      <c r="T685" s="443">
        <v>0</v>
      </c>
      <c r="U685" s="443">
        <v>30598</v>
      </c>
      <c r="V685" s="443">
        <v>30598</v>
      </c>
      <c r="W685" s="443">
        <v>0</v>
      </c>
      <c r="X685" s="443">
        <v>817</v>
      </c>
      <c r="Y685" s="483">
        <v>0</v>
      </c>
      <c r="Z685" s="483">
        <v>473</v>
      </c>
      <c r="AA685" s="443">
        <v>0</v>
      </c>
      <c r="AB685" s="443">
        <v>0</v>
      </c>
      <c r="AC685" s="443">
        <v>1290</v>
      </c>
      <c r="AD685" s="443">
        <v>817</v>
      </c>
      <c r="AE685" s="443">
        <v>473</v>
      </c>
      <c r="AF685" s="443">
        <v>0</v>
      </c>
      <c r="AG685" s="443">
        <v>666750</v>
      </c>
      <c r="AH685" s="443">
        <v>265000</v>
      </c>
      <c r="AI685" s="443">
        <v>401750</v>
      </c>
      <c r="AJ685" s="483">
        <v>501830</v>
      </c>
      <c r="AK685" s="483">
        <v>0</v>
      </c>
      <c r="AL685" s="483">
        <v>0</v>
      </c>
      <c r="AM685" s="483">
        <v>368430</v>
      </c>
      <c r="AN685" s="443">
        <v>501830</v>
      </c>
      <c r="AO685" s="443">
        <v>368430</v>
      </c>
      <c r="AP685" s="443">
        <v>57974</v>
      </c>
      <c r="AQ685" s="443">
        <v>44050</v>
      </c>
      <c r="AR685" s="443">
        <v>13924</v>
      </c>
      <c r="AS685" s="483">
        <v>2855</v>
      </c>
      <c r="AT685" s="483">
        <v>0</v>
      </c>
      <c r="AU685" s="483">
        <v>0</v>
      </c>
      <c r="AV685" s="483">
        <v>16830</v>
      </c>
      <c r="AW685" s="443">
        <v>2855</v>
      </c>
      <c r="AX685" s="443">
        <v>16365</v>
      </c>
      <c r="AY685" s="443">
        <v>0</v>
      </c>
      <c r="AZ685" s="504">
        <v>0</v>
      </c>
      <c r="BA685" s="504">
        <v>0</v>
      </c>
      <c r="BB685" s="444">
        <v>0</v>
      </c>
      <c r="BC685" s="517">
        <v>0</v>
      </c>
      <c r="BD685" s="540">
        <v>210834</v>
      </c>
      <c r="BE685" s="651">
        <v>491960</v>
      </c>
      <c r="BF685" s="651">
        <v>49387</v>
      </c>
      <c r="BG685" s="540">
        <v>5109</v>
      </c>
    </row>
    <row r="686" spans="1:59" ht="13.5" thickTop="1" x14ac:dyDescent="0.2">
      <c r="A686" s="609" t="s">
        <v>1845</v>
      </c>
      <c r="B686" t="s">
        <v>1758</v>
      </c>
      <c r="C686" t="s">
        <v>1846</v>
      </c>
      <c r="D686" s="439">
        <v>13223</v>
      </c>
      <c r="E686" s="440">
        <v>82259</v>
      </c>
      <c r="F686" s="440">
        <v>0</v>
      </c>
      <c r="G686" s="440">
        <v>82259</v>
      </c>
      <c r="H686" s="440">
        <v>0</v>
      </c>
      <c r="I686" s="440">
        <v>534380</v>
      </c>
      <c r="J686" s="440">
        <v>534380</v>
      </c>
      <c r="K686" s="440">
        <v>0</v>
      </c>
      <c r="L686" s="440">
        <v>27720</v>
      </c>
      <c r="M686" s="482">
        <v>0</v>
      </c>
      <c r="N686" s="482">
        <v>8260</v>
      </c>
      <c r="O686" s="440">
        <v>0</v>
      </c>
      <c r="P686" s="440">
        <v>0</v>
      </c>
      <c r="Q686" s="440">
        <v>35980</v>
      </c>
      <c r="R686" s="440">
        <v>27720</v>
      </c>
      <c r="S686" s="440">
        <v>8260</v>
      </c>
      <c r="T686" s="440">
        <v>0</v>
      </c>
      <c r="U686" s="440">
        <v>19085</v>
      </c>
      <c r="V686" s="440">
        <v>15725</v>
      </c>
      <c r="W686" s="440">
        <v>3360</v>
      </c>
      <c r="X686" s="440">
        <v>990</v>
      </c>
      <c r="Y686" s="482">
        <v>0</v>
      </c>
      <c r="Z686" s="482">
        <v>295</v>
      </c>
      <c r="AA686" s="440">
        <v>0</v>
      </c>
      <c r="AB686" s="440">
        <v>0</v>
      </c>
      <c r="AC686" s="440">
        <v>4645</v>
      </c>
      <c r="AD686" s="440">
        <v>0</v>
      </c>
      <c r="AE686" s="440">
        <v>0</v>
      </c>
      <c r="AF686" s="440">
        <v>4645</v>
      </c>
      <c r="AG686" s="440">
        <v>399490</v>
      </c>
      <c r="AH686" s="440">
        <v>194500</v>
      </c>
      <c r="AI686" s="440">
        <v>204990</v>
      </c>
      <c r="AJ686" s="482">
        <v>396220</v>
      </c>
      <c r="AK686" s="482">
        <v>0</v>
      </c>
      <c r="AL686" s="482">
        <v>0</v>
      </c>
      <c r="AM686" s="482">
        <v>108370</v>
      </c>
      <c r="AN686" s="440">
        <v>396220</v>
      </c>
      <c r="AO686" s="440">
        <v>108370</v>
      </c>
      <c r="AP686" s="440">
        <v>34258</v>
      </c>
      <c r="AQ686" s="440">
        <v>8750</v>
      </c>
      <c r="AR686" s="440">
        <v>25508</v>
      </c>
      <c r="AS686" s="482">
        <v>25913</v>
      </c>
      <c r="AT686" s="482">
        <v>0</v>
      </c>
      <c r="AU686" s="482">
        <v>0</v>
      </c>
      <c r="AV686" s="482">
        <v>3097</v>
      </c>
      <c r="AW686" s="440">
        <v>25913</v>
      </c>
      <c r="AX686" s="440">
        <v>3097</v>
      </c>
      <c r="AY686" s="440">
        <v>0</v>
      </c>
      <c r="AZ686" s="503">
        <v>0</v>
      </c>
      <c r="BA686" s="503">
        <v>0</v>
      </c>
      <c r="BB686" s="441">
        <v>0</v>
      </c>
      <c r="BC686" s="200">
        <v>0</v>
      </c>
      <c r="BD686" s="539">
        <v>137638</v>
      </c>
      <c r="BE686" s="650">
        <v>313160</v>
      </c>
      <c r="BF686" s="650">
        <v>30858</v>
      </c>
      <c r="BG686" s="539">
        <v>3189</v>
      </c>
    </row>
    <row r="687" spans="1:59" ht="13.5" thickTop="1" x14ac:dyDescent="0.2">
      <c r="A687" s="609" t="s">
        <v>1847</v>
      </c>
      <c r="B687" t="s">
        <v>1758</v>
      </c>
      <c r="C687" t="s">
        <v>1848</v>
      </c>
      <c r="D687" s="442">
        <v>13224</v>
      </c>
      <c r="E687" s="443">
        <v>0</v>
      </c>
      <c r="F687" s="443">
        <v>0</v>
      </c>
      <c r="G687" s="443">
        <v>0</v>
      </c>
      <c r="H687" s="443">
        <v>0</v>
      </c>
      <c r="I687" s="443">
        <v>999250</v>
      </c>
      <c r="J687" s="443">
        <v>999250</v>
      </c>
      <c r="K687" s="443">
        <v>0</v>
      </c>
      <c r="L687" s="443">
        <v>92820</v>
      </c>
      <c r="M687" s="483">
        <v>0</v>
      </c>
      <c r="N687" s="483">
        <v>5740</v>
      </c>
      <c r="O687" s="443">
        <v>0</v>
      </c>
      <c r="P687" s="443">
        <v>0</v>
      </c>
      <c r="Q687" s="443">
        <v>98560</v>
      </c>
      <c r="R687" s="443">
        <v>92820</v>
      </c>
      <c r="S687" s="443">
        <v>5740</v>
      </c>
      <c r="T687" s="443">
        <v>0</v>
      </c>
      <c r="U687" s="443">
        <v>35688</v>
      </c>
      <c r="V687" s="443">
        <v>28550</v>
      </c>
      <c r="W687" s="443">
        <v>7138</v>
      </c>
      <c r="X687" s="443">
        <v>3315</v>
      </c>
      <c r="Y687" s="483">
        <v>0</v>
      </c>
      <c r="Z687" s="483">
        <v>205</v>
      </c>
      <c r="AA687" s="443">
        <v>0</v>
      </c>
      <c r="AB687" s="443">
        <v>0</v>
      </c>
      <c r="AC687" s="443">
        <v>10658</v>
      </c>
      <c r="AD687" s="443">
        <v>0</v>
      </c>
      <c r="AE687" s="443">
        <v>0</v>
      </c>
      <c r="AF687" s="443">
        <v>10658</v>
      </c>
      <c r="AG687" s="443">
        <v>856460</v>
      </c>
      <c r="AH687" s="443">
        <v>449550</v>
      </c>
      <c r="AI687" s="443">
        <v>406910</v>
      </c>
      <c r="AJ687" s="483">
        <v>557010</v>
      </c>
      <c r="AK687" s="483">
        <v>0</v>
      </c>
      <c r="AL687" s="483">
        <v>0</v>
      </c>
      <c r="AM687" s="483">
        <v>0</v>
      </c>
      <c r="AN687" s="443">
        <v>557010</v>
      </c>
      <c r="AO687" s="443">
        <v>0</v>
      </c>
      <c r="AP687" s="443">
        <v>75293</v>
      </c>
      <c r="AQ687" s="443">
        <v>18385</v>
      </c>
      <c r="AR687" s="443">
        <v>56908</v>
      </c>
      <c r="AS687" s="483">
        <v>44952</v>
      </c>
      <c r="AT687" s="483">
        <v>0</v>
      </c>
      <c r="AU687" s="483">
        <v>0</v>
      </c>
      <c r="AV687" s="483">
        <v>0</v>
      </c>
      <c r="AW687" s="443">
        <v>44952</v>
      </c>
      <c r="AX687" s="443">
        <v>0</v>
      </c>
      <c r="AY687" s="443">
        <v>0</v>
      </c>
      <c r="AZ687" s="504">
        <v>0</v>
      </c>
      <c r="BA687" s="504">
        <v>0</v>
      </c>
      <c r="BB687" s="444">
        <v>0</v>
      </c>
      <c r="BC687" s="517">
        <v>0</v>
      </c>
      <c r="BD687" s="540">
        <v>182174</v>
      </c>
      <c r="BE687" s="651">
        <v>610505</v>
      </c>
      <c r="BF687" s="651">
        <v>62038</v>
      </c>
      <c r="BG687" s="540">
        <v>6229</v>
      </c>
    </row>
    <row r="688" spans="1:59" ht="13.5" thickTop="1" x14ac:dyDescent="0.2">
      <c r="A688" s="609" t="s">
        <v>1849</v>
      </c>
      <c r="B688" t="s">
        <v>1758</v>
      </c>
      <c r="C688" t="s">
        <v>1850</v>
      </c>
      <c r="D688" s="439">
        <v>13225</v>
      </c>
      <c r="E688" s="440">
        <v>0</v>
      </c>
      <c r="F688" s="440">
        <v>0</v>
      </c>
      <c r="G688" s="440">
        <v>0</v>
      </c>
      <c r="H688" s="440">
        <v>0</v>
      </c>
      <c r="I688" s="440">
        <v>463330</v>
      </c>
      <c r="J688" s="440">
        <v>463330</v>
      </c>
      <c r="K688" s="440">
        <v>0</v>
      </c>
      <c r="L688" s="440">
        <v>8960</v>
      </c>
      <c r="M688" s="482">
        <v>0</v>
      </c>
      <c r="N688" s="482">
        <v>37170</v>
      </c>
      <c r="O688" s="440">
        <v>0</v>
      </c>
      <c r="P688" s="440">
        <v>0</v>
      </c>
      <c r="Q688" s="440">
        <v>46130</v>
      </c>
      <c r="R688" s="440">
        <v>8960</v>
      </c>
      <c r="S688" s="440">
        <v>37170</v>
      </c>
      <c r="T688" s="440">
        <v>0</v>
      </c>
      <c r="U688" s="440">
        <v>16548</v>
      </c>
      <c r="V688" s="440">
        <v>16548</v>
      </c>
      <c r="W688" s="440">
        <v>0</v>
      </c>
      <c r="X688" s="440">
        <v>320</v>
      </c>
      <c r="Y688" s="482">
        <v>0</v>
      </c>
      <c r="Z688" s="482">
        <v>1327</v>
      </c>
      <c r="AA688" s="440">
        <v>0</v>
      </c>
      <c r="AB688" s="440">
        <v>0</v>
      </c>
      <c r="AC688" s="440">
        <v>1647</v>
      </c>
      <c r="AD688" s="440">
        <v>320</v>
      </c>
      <c r="AE688" s="440">
        <v>1327</v>
      </c>
      <c r="AF688" s="440">
        <v>0</v>
      </c>
      <c r="AG688" s="440">
        <v>515180</v>
      </c>
      <c r="AH688" s="440">
        <v>168500</v>
      </c>
      <c r="AI688" s="440">
        <v>346680</v>
      </c>
      <c r="AJ688" s="482">
        <v>406370</v>
      </c>
      <c r="AK688" s="482">
        <v>0</v>
      </c>
      <c r="AL688" s="482">
        <v>0</v>
      </c>
      <c r="AM688" s="482">
        <v>0</v>
      </c>
      <c r="AN688" s="440">
        <v>406370</v>
      </c>
      <c r="AO688" s="440">
        <v>0</v>
      </c>
      <c r="AP688" s="440">
        <v>47025</v>
      </c>
      <c r="AQ688" s="440">
        <v>6175</v>
      </c>
      <c r="AR688" s="440">
        <v>40850</v>
      </c>
      <c r="AS688" s="482">
        <v>30138</v>
      </c>
      <c r="AT688" s="482">
        <v>0</v>
      </c>
      <c r="AU688" s="482">
        <v>0</v>
      </c>
      <c r="AV688" s="482">
        <v>0</v>
      </c>
      <c r="AW688" s="440">
        <v>30138</v>
      </c>
      <c r="AX688" s="440">
        <v>0</v>
      </c>
      <c r="AY688" s="440">
        <v>3300</v>
      </c>
      <c r="AZ688" s="503">
        <v>0</v>
      </c>
      <c r="BA688" s="503">
        <v>0</v>
      </c>
      <c r="BB688" s="441">
        <v>3300</v>
      </c>
      <c r="BC688" s="200">
        <v>0</v>
      </c>
      <c r="BD688" s="539">
        <v>143400</v>
      </c>
      <c r="BE688" s="650">
        <v>323585</v>
      </c>
      <c r="BF688" s="650">
        <v>34032</v>
      </c>
      <c r="BG688" s="539">
        <v>3450</v>
      </c>
    </row>
    <row r="689" spans="1:59" ht="13.5" thickTop="1" x14ac:dyDescent="0.2">
      <c r="A689" s="609" t="s">
        <v>1851</v>
      </c>
      <c r="B689" t="s">
        <v>1758</v>
      </c>
      <c r="C689" t="s">
        <v>1852</v>
      </c>
      <c r="D689" s="442">
        <v>13227</v>
      </c>
      <c r="E689" s="443">
        <v>0</v>
      </c>
      <c r="F689" s="443">
        <v>0</v>
      </c>
      <c r="G689" s="443">
        <v>0</v>
      </c>
      <c r="H689" s="443">
        <v>0</v>
      </c>
      <c r="I689" s="443">
        <v>318780</v>
      </c>
      <c r="J689" s="443">
        <v>318780</v>
      </c>
      <c r="K689" s="443">
        <v>0</v>
      </c>
      <c r="L689" s="443">
        <v>32620</v>
      </c>
      <c r="M689" s="483">
        <v>0</v>
      </c>
      <c r="N689" s="483">
        <v>0</v>
      </c>
      <c r="O689" s="443">
        <v>0</v>
      </c>
      <c r="P689" s="443">
        <v>0</v>
      </c>
      <c r="Q689" s="443">
        <v>32620</v>
      </c>
      <c r="R689" s="443">
        <v>32620</v>
      </c>
      <c r="S689" s="443">
        <v>0</v>
      </c>
      <c r="T689" s="443">
        <v>0</v>
      </c>
      <c r="U689" s="443">
        <v>11385</v>
      </c>
      <c r="V689" s="443">
        <v>11385</v>
      </c>
      <c r="W689" s="443">
        <v>0</v>
      </c>
      <c r="X689" s="443">
        <v>1165</v>
      </c>
      <c r="Y689" s="483">
        <v>0</v>
      </c>
      <c r="Z689" s="483">
        <v>0</v>
      </c>
      <c r="AA689" s="443">
        <v>0</v>
      </c>
      <c r="AB689" s="443">
        <v>0</v>
      </c>
      <c r="AC689" s="443">
        <v>1165</v>
      </c>
      <c r="AD689" s="443">
        <v>1165</v>
      </c>
      <c r="AE689" s="443">
        <v>0</v>
      </c>
      <c r="AF689" s="443">
        <v>0</v>
      </c>
      <c r="AG689" s="443">
        <v>340720</v>
      </c>
      <c r="AH689" s="443">
        <v>243900</v>
      </c>
      <c r="AI689" s="443">
        <v>96820</v>
      </c>
      <c r="AJ689" s="483">
        <v>185970</v>
      </c>
      <c r="AK689" s="483">
        <v>0</v>
      </c>
      <c r="AL689" s="483">
        <v>0</v>
      </c>
      <c r="AM689" s="483">
        <v>48770</v>
      </c>
      <c r="AN689" s="443">
        <v>185970</v>
      </c>
      <c r="AO689" s="443">
        <v>48770</v>
      </c>
      <c r="AP689" s="443">
        <v>28735</v>
      </c>
      <c r="AQ689" s="443">
        <v>6425</v>
      </c>
      <c r="AR689" s="443">
        <v>22310</v>
      </c>
      <c r="AS689" s="483">
        <v>19274</v>
      </c>
      <c r="AT689" s="483">
        <v>0</v>
      </c>
      <c r="AU689" s="483">
        <v>0</v>
      </c>
      <c r="AV689" s="483">
        <v>1011</v>
      </c>
      <c r="AW689" s="443">
        <v>19274</v>
      </c>
      <c r="AX689" s="443">
        <v>0</v>
      </c>
      <c r="AY689" s="443">
        <v>0</v>
      </c>
      <c r="AZ689" s="504">
        <v>0</v>
      </c>
      <c r="BA689" s="504">
        <v>0</v>
      </c>
      <c r="BB689" s="444">
        <v>0</v>
      </c>
      <c r="BC689" s="517">
        <v>0</v>
      </c>
      <c r="BD689" s="540">
        <v>87906</v>
      </c>
      <c r="BE689" s="651">
        <v>210890</v>
      </c>
      <c r="BF689" s="651">
        <v>21655</v>
      </c>
      <c r="BG689" s="540">
        <v>2709</v>
      </c>
    </row>
    <row r="690" spans="1:59" ht="13.5" thickTop="1" x14ac:dyDescent="0.2">
      <c r="A690" s="609" t="s">
        <v>1853</v>
      </c>
      <c r="B690" t="s">
        <v>1758</v>
      </c>
      <c r="C690" t="s">
        <v>1854</v>
      </c>
      <c r="D690" s="439">
        <v>13228</v>
      </c>
      <c r="E690" s="440">
        <v>74857</v>
      </c>
      <c r="F690" s="440">
        <v>0</v>
      </c>
      <c r="G690" s="440">
        <v>74857</v>
      </c>
      <c r="H690" s="440">
        <v>0</v>
      </c>
      <c r="I690" s="440">
        <v>517300</v>
      </c>
      <c r="J690" s="440">
        <v>517300</v>
      </c>
      <c r="K690" s="440">
        <v>0</v>
      </c>
      <c r="L690" s="440">
        <v>24570</v>
      </c>
      <c r="M690" s="482">
        <v>0</v>
      </c>
      <c r="N690" s="482">
        <v>2870</v>
      </c>
      <c r="O690" s="440">
        <v>7280</v>
      </c>
      <c r="P690" s="440">
        <v>0</v>
      </c>
      <c r="Q690" s="440">
        <v>34720</v>
      </c>
      <c r="R690" s="440">
        <v>24570</v>
      </c>
      <c r="S690" s="440">
        <v>2870</v>
      </c>
      <c r="T690" s="440">
        <v>7280</v>
      </c>
      <c r="U690" s="440">
        <v>18475</v>
      </c>
      <c r="V690" s="440">
        <v>13800</v>
      </c>
      <c r="W690" s="440">
        <v>4675</v>
      </c>
      <c r="X690" s="440">
        <v>878</v>
      </c>
      <c r="Y690" s="482">
        <v>0</v>
      </c>
      <c r="Z690" s="482">
        <v>102</v>
      </c>
      <c r="AA690" s="440">
        <v>260</v>
      </c>
      <c r="AB690" s="440">
        <v>0</v>
      </c>
      <c r="AC690" s="440">
        <v>5915</v>
      </c>
      <c r="AD690" s="440">
        <v>0</v>
      </c>
      <c r="AE690" s="440">
        <v>0</v>
      </c>
      <c r="AF690" s="440">
        <v>5915</v>
      </c>
      <c r="AG690" s="440">
        <v>494350</v>
      </c>
      <c r="AH690" s="440">
        <v>220000</v>
      </c>
      <c r="AI690" s="440">
        <v>274350</v>
      </c>
      <c r="AJ690" s="482">
        <v>387420</v>
      </c>
      <c r="AK690" s="482">
        <v>0</v>
      </c>
      <c r="AL690" s="482">
        <v>0</v>
      </c>
      <c r="AM690" s="482">
        <v>284220</v>
      </c>
      <c r="AN690" s="440">
        <v>387420</v>
      </c>
      <c r="AO690" s="440">
        <v>284220</v>
      </c>
      <c r="AP690" s="440">
        <v>40292</v>
      </c>
      <c r="AQ690" s="440">
        <v>19202</v>
      </c>
      <c r="AR690" s="440">
        <v>21090</v>
      </c>
      <c r="AS690" s="482">
        <v>17857</v>
      </c>
      <c r="AT690" s="482">
        <v>0</v>
      </c>
      <c r="AU690" s="482">
        <v>0</v>
      </c>
      <c r="AV690" s="482">
        <v>13289</v>
      </c>
      <c r="AW690" s="440">
        <v>17857</v>
      </c>
      <c r="AX690" s="440">
        <v>13289</v>
      </c>
      <c r="AY690" s="440">
        <v>0</v>
      </c>
      <c r="AZ690" s="503">
        <v>0</v>
      </c>
      <c r="BA690" s="503">
        <v>0</v>
      </c>
      <c r="BB690" s="441">
        <v>0</v>
      </c>
      <c r="BC690" s="200">
        <v>0</v>
      </c>
      <c r="BD690" s="539">
        <v>160471</v>
      </c>
      <c r="BE690" s="650">
        <v>318255</v>
      </c>
      <c r="BF690" s="650">
        <v>32113</v>
      </c>
      <c r="BG690" s="539">
        <v>3429</v>
      </c>
    </row>
    <row r="691" spans="1:59" ht="13.5" thickTop="1" x14ac:dyDescent="0.2">
      <c r="A691" s="609" t="s">
        <v>1855</v>
      </c>
      <c r="B691" t="s">
        <v>1758</v>
      </c>
      <c r="C691" t="s">
        <v>1856</v>
      </c>
      <c r="D691" s="442">
        <v>13229</v>
      </c>
      <c r="E691" s="443">
        <v>0</v>
      </c>
      <c r="F691" s="443">
        <v>0</v>
      </c>
      <c r="G691" s="443">
        <v>0</v>
      </c>
      <c r="H691" s="443">
        <v>0</v>
      </c>
      <c r="I691" s="443">
        <v>1338190</v>
      </c>
      <c r="J691" s="443">
        <v>1338190</v>
      </c>
      <c r="K691" s="443">
        <v>0</v>
      </c>
      <c r="L691" s="443">
        <v>0</v>
      </c>
      <c r="M691" s="483">
        <v>0</v>
      </c>
      <c r="N691" s="483">
        <v>0</v>
      </c>
      <c r="O691" s="443">
        <v>0</v>
      </c>
      <c r="P691" s="443">
        <v>0</v>
      </c>
      <c r="Q691" s="443">
        <v>0</v>
      </c>
      <c r="R691" s="443">
        <v>0</v>
      </c>
      <c r="S691" s="443">
        <v>0</v>
      </c>
      <c r="T691" s="443">
        <v>0</v>
      </c>
      <c r="U691" s="443">
        <v>47793</v>
      </c>
      <c r="V691" s="443">
        <v>47793</v>
      </c>
      <c r="W691" s="443">
        <v>0</v>
      </c>
      <c r="X691" s="443">
        <v>0</v>
      </c>
      <c r="Y691" s="483">
        <v>0</v>
      </c>
      <c r="Z691" s="483">
        <v>0</v>
      </c>
      <c r="AA691" s="443">
        <v>0</v>
      </c>
      <c r="AB691" s="443">
        <v>0</v>
      </c>
      <c r="AC691" s="443">
        <v>0</v>
      </c>
      <c r="AD691" s="443">
        <v>0</v>
      </c>
      <c r="AE691" s="443">
        <v>0</v>
      </c>
      <c r="AF691" s="443">
        <v>0</v>
      </c>
      <c r="AG691" s="443">
        <v>1194440</v>
      </c>
      <c r="AH691" s="443">
        <v>364500</v>
      </c>
      <c r="AI691" s="443">
        <v>829940</v>
      </c>
      <c r="AJ691" s="483">
        <v>963640</v>
      </c>
      <c r="AK691" s="483">
        <v>0</v>
      </c>
      <c r="AL691" s="483">
        <v>0</v>
      </c>
      <c r="AM691" s="483">
        <v>209680</v>
      </c>
      <c r="AN691" s="443">
        <v>963640</v>
      </c>
      <c r="AO691" s="443">
        <v>209680</v>
      </c>
      <c r="AP691" s="443">
        <v>105826</v>
      </c>
      <c r="AQ691" s="443">
        <v>9720</v>
      </c>
      <c r="AR691" s="443">
        <v>96106</v>
      </c>
      <c r="AS691" s="483">
        <v>72849</v>
      </c>
      <c r="AT691" s="483">
        <v>0</v>
      </c>
      <c r="AU691" s="483">
        <v>0</v>
      </c>
      <c r="AV691" s="483">
        <v>8659</v>
      </c>
      <c r="AW691" s="443">
        <v>72849</v>
      </c>
      <c r="AX691" s="443">
        <v>8659</v>
      </c>
      <c r="AY691" s="443">
        <v>5500</v>
      </c>
      <c r="AZ691" s="504">
        <v>0</v>
      </c>
      <c r="BA691" s="504">
        <v>0</v>
      </c>
      <c r="BB691" s="444">
        <v>5500</v>
      </c>
      <c r="BC691" s="517">
        <v>0</v>
      </c>
      <c r="BD691" s="540">
        <v>315892</v>
      </c>
      <c r="BE691" s="651">
        <v>780605</v>
      </c>
      <c r="BF691" s="651">
        <v>80716</v>
      </c>
      <c r="BG691" s="540">
        <v>7210</v>
      </c>
    </row>
    <row r="692" spans="1:59" ht="13.5" thickTop="1" x14ac:dyDescent="0.2">
      <c r="A692" s="609" t="s">
        <v>1857</v>
      </c>
      <c r="B692" t="s">
        <v>1758</v>
      </c>
      <c r="C692" t="s">
        <v>1858</v>
      </c>
      <c r="D692" s="439">
        <v>13303</v>
      </c>
      <c r="E692" s="440">
        <v>0</v>
      </c>
      <c r="F692" s="440">
        <v>0</v>
      </c>
      <c r="G692" s="440">
        <v>0</v>
      </c>
      <c r="H692" s="440">
        <v>0</v>
      </c>
      <c r="I692" s="440">
        <v>234290</v>
      </c>
      <c r="J692" s="440">
        <v>234290</v>
      </c>
      <c r="K692" s="440">
        <v>0</v>
      </c>
      <c r="L692" s="440">
        <v>12950</v>
      </c>
      <c r="M692" s="482">
        <v>0</v>
      </c>
      <c r="N692" s="482">
        <v>0</v>
      </c>
      <c r="O692" s="440">
        <v>0</v>
      </c>
      <c r="P692" s="440">
        <v>0</v>
      </c>
      <c r="Q692" s="440">
        <v>12950</v>
      </c>
      <c r="R692" s="440">
        <v>12950</v>
      </c>
      <c r="S692" s="440">
        <v>0</v>
      </c>
      <c r="T692" s="440">
        <v>0</v>
      </c>
      <c r="U692" s="440">
        <v>8368</v>
      </c>
      <c r="V692" s="440">
        <v>8368</v>
      </c>
      <c r="W692" s="440">
        <v>0</v>
      </c>
      <c r="X692" s="440">
        <v>462</v>
      </c>
      <c r="Y692" s="482">
        <v>0</v>
      </c>
      <c r="Z692" s="482">
        <v>0</v>
      </c>
      <c r="AA692" s="440">
        <v>0</v>
      </c>
      <c r="AB692" s="440">
        <v>0</v>
      </c>
      <c r="AC692" s="440">
        <v>462</v>
      </c>
      <c r="AD692" s="440">
        <v>0</v>
      </c>
      <c r="AE692" s="440">
        <v>0</v>
      </c>
      <c r="AF692" s="440">
        <v>462</v>
      </c>
      <c r="AG692" s="440">
        <v>200990</v>
      </c>
      <c r="AH692" s="440">
        <v>119500</v>
      </c>
      <c r="AI692" s="440">
        <v>81490</v>
      </c>
      <c r="AJ692" s="482">
        <v>98220</v>
      </c>
      <c r="AK692" s="482">
        <v>31525</v>
      </c>
      <c r="AL692" s="482">
        <v>0</v>
      </c>
      <c r="AM692" s="482">
        <v>48080</v>
      </c>
      <c r="AN692" s="440">
        <v>129745</v>
      </c>
      <c r="AO692" s="440">
        <v>48080</v>
      </c>
      <c r="AP692" s="440">
        <v>16298</v>
      </c>
      <c r="AQ692" s="440">
        <v>7053</v>
      </c>
      <c r="AR692" s="440">
        <v>9245</v>
      </c>
      <c r="AS692" s="482">
        <v>5665</v>
      </c>
      <c r="AT692" s="482">
        <v>3055</v>
      </c>
      <c r="AU692" s="482">
        <v>0</v>
      </c>
      <c r="AV692" s="482">
        <v>0</v>
      </c>
      <c r="AW692" s="440">
        <v>8720</v>
      </c>
      <c r="AX692" s="440">
        <v>0</v>
      </c>
      <c r="AY692" s="440">
        <v>0</v>
      </c>
      <c r="AZ692" s="503">
        <v>0</v>
      </c>
      <c r="BA692" s="503">
        <v>0</v>
      </c>
      <c r="BB692" s="441">
        <v>0</v>
      </c>
      <c r="BC692" s="200">
        <v>0</v>
      </c>
      <c r="BD692" s="539">
        <v>51394</v>
      </c>
      <c r="BE692" s="650">
        <v>137545</v>
      </c>
      <c r="BF692" s="650">
        <v>13666</v>
      </c>
      <c r="BG692" s="539">
        <v>1749</v>
      </c>
    </row>
    <row r="693" spans="1:59" ht="13.5" thickTop="1" x14ac:dyDescent="0.2">
      <c r="A693" s="609" t="s">
        <v>1859</v>
      </c>
      <c r="B693" t="s">
        <v>1758</v>
      </c>
      <c r="C693" t="s">
        <v>1860</v>
      </c>
      <c r="D693" s="442">
        <v>13305</v>
      </c>
      <c r="E693" s="443">
        <v>0</v>
      </c>
      <c r="F693" s="443">
        <v>0</v>
      </c>
      <c r="G693" s="443">
        <v>0</v>
      </c>
      <c r="H693" s="443">
        <v>0</v>
      </c>
      <c r="I693" s="443">
        <v>116270</v>
      </c>
      <c r="J693" s="443">
        <v>116270</v>
      </c>
      <c r="K693" s="443">
        <v>0</v>
      </c>
      <c r="L693" s="443">
        <v>8470</v>
      </c>
      <c r="M693" s="483">
        <v>0</v>
      </c>
      <c r="N693" s="483">
        <v>0</v>
      </c>
      <c r="O693" s="443">
        <v>350</v>
      </c>
      <c r="P693" s="443">
        <v>0</v>
      </c>
      <c r="Q693" s="443">
        <v>8820</v>
      </c>
      <c r="R693" s="443">
        <v>8470</v>
      </c>
      <c r="S693" s="443">
        <v>0</v>
      </c>
      <c r="T693" s="443">
        <v>350</v>
      </c>
      <c r="U693" s="443">
        <v>4153</v>
      </c>
      <c r="V693" s="443">
        <v>1905</v>
      </c>
      <c r="W693" s="443">
        <v>2248</v>
      </c>
      <c r="X693" s="443">
        <v>302</v>
      </c>
      <c r="Y693" s="483">
        <v>0</v>
      </c>
      <c r="Z693" s="483">
        <v>0</v>
      </c>
      <c r="AA693" s="443">
        <v>13</v>
      </c>
      <c r="AB693" s="443">
        <v>0</v>
      </c>
      <c r="AC693" s="443">
        <v>2563</v>
      </c>
      <c r="AD693" s="443">
        <v>0</v>
      </c>
      <c r="AE693" s="443">
        <v>0</v>
      </c>
      <c r="AF693" s="443">
        <v>2563</v>
      </c>
      <c r="AG693" s="443">
        <v>105190</v>
      </c>
      <c r="AH693" s="443">
        <v>60000</v>
      </c>
      <c r="AI693" s="443">
        <v>45190</v>
      </c>
      <c r="AJ693" s="483">
        <v>50600</v>
      </c>
      <c r="AK693" s="483">
        <v>0</v>
      </c>
      <c r="AL693" s="483">
        <v>0</v>
      </c>
      <c r="AM693" s="483">
        <v>44560</v>
      </c>
      <c r="AN693" s="443">
        <v>50600</v>
      </c>
      <c r="AO693" s="443">
        <v>44560</v>
      </c>
      <c r="AP693" s="443">
        <v>8081</v>
      </c>
      <c r="AQ693" s="443">
        <v>2000</v>
      </c>
      <c r="AR693" s="443">
        <v>6081</v>
      </c>
      <c r="AS693" s="483">
        <v>4439</v>
      </c>
      <c r="AT693" s="483">
        <v>0</v>
      </c>
      <c r="AU693" s="483">
        <v>0</v>
      </c>
      <c r="AV693" s="483">
        <v>1442</v>
      </c>
      <c r="AW693" s="443">
        <v>1955</v>
      </c>
      <c r="AX693" s="443">
        <v>3926</v>
      </c>
      <c r="AY693" s="443">
        <v>0</v>
      </c>
      <c r="AZ693" s="504">
        <v>0</v>
      </c>
      <c r="BA693" s="504">
        <v>0</v>
      </c>
      <c r="BB693" s="444">
        <v>0</v>
      </c>
      <c r="BC693" s="517">
        <v>0</v>
      </c>
      <c r="BD693" s="540">
        <v>45528</v>
      </c>
      <c r="BE693" s="651">
        <v>68255</v>
      </c>
      <c r="BF693" s="651">
        <v>6735</v>
      </c>
      <c r="BG693" s="540">
        <v>1269</v>
      </c>
    </row>
    <row r="694" spans="1:59" ht="13.5" thickTop="1" x14ac:dyDescent="0.2">
      <c r="A694" s="609" t="s">
        <v>1861</v>
      </c>
      <c r="B694" t="s">
        <v>1758</v>
      </c>
      <c r="C694" t="s">
        <v>1862</v>
      </c>
      <c r="D694" s="439">
        <v>13307</v>
      </c>
      <c r="E694" s="440">
        <v>12920</v>
      </c>
      <c r="F694" s="440">
        <v>0</v>
      </c>
      <c r="G694" s="440">
        <v>12920</v>
      </c>
      <c r="H694" s="440">
        <v>0</v>
      </c>
      <c r="I694" s="440">
        <v>28840</v>
      </c>
      <c r="J694" s="440">
        <v>28840</v>
      </c>
      <c r="K694" s="440">
        <v>0</v>
      </c>
      <c r="L694" s="440">
        <v>0</v>
      </c>
      <c r="M694" s="482">
        <v>0</v>
      </c>
      <c r="N694" s="482">
        <v>0</v>
      </c>
      <c r="O694" s="440">
        <v>0</v>
      </c>
      <c r="P694" s="440">
        <v>0</v>
      </c>
      <c r="Q694" s="440">
        <v>0</v>
      </c>
      <c r="R694" s="440">
        <v>0</v>
      </c>
      <c r="S694" s="440">
        <v>0</v>
      </c>
      <c r="T694" s="440">
        <v>0</v>
      </c>
      <c r="U694" s="440">
        <v>1030</v>
      </c>
      <c r="V694" s="440">
        <v>1030</v>
      </c>
      <c r="W694" s="440">
        <v>0</v>
      </c>
      <c r="X694" s="440">
        <v>0</v>
      </c>
      <c r="Y694" s="482">
        <v>0</v>
      </c>
      <c r="Z694" s="482">
        <v>0</v>
      </c>
      <c r="AA694" s="440">
        <v>0</v>
      </c>
      <c r="AB694" s="440">
        <v>0</v>
      </c>
      <c r="AC694" s="440">
        <v>0</v>
      </c>
      <c r="AD694" s="440">
        <v>0</v>
      </c>
      <c r="AE694" s="440">
        <v>0</v>
      </c>
      <c r="AF694" s="440">
        <v>0</v>
      </c>
      <c r="AG694" s="440">
        <v>15230</v>
      </c>
      <c r="AH694" s="440">
        <v>11500</v>
      </c>
      <c r="AI694" s="440">
        <v>3730</v>
      </c>
      <c r="AJ694" s="482">
        <v>1730</v>
      </c>
      <c r="AK694" s="482">
        <v>2550</v>
      </c>
      <c r="AL694" s="482">
        <v>0</v>
      </c>
      <c r="AM694" s="482">
        <v>10200</v>
      </c>
      <c r="AN694" s="440">
        <v>4280</v>
      </c>
      <c r="AO694" s="440">
        <v>10200</v>
      </c>
      <c r="AP694" s="440">
        <v>1017</v>
      </c>
      <c r="AQ694" s="440">
        <v>300</v>
      </c>
      <c r="AR694" s="440">
        <v>717</v>
      </c>
      <c r="AS694" s="482">
        <v>114</v>
      </c>
      <c r="AT694" s="482">
        <v>0</v>
      </c>
      <c r="AU694" s="482">
        <v>0</v>
      </c>
      <c r="AV694" s="482">
        <v>794</v>
      </c>
      <c r="AW694" s="440">
        <v>114</v>
      </c>
      <c r="AX694" s="440">
        <v>794</v>
      </c>
      <c r="AY694" s="440">
        <v>0</v>
      </c>
      <c r="AZ694" s="503">
        <v>0</v>
      </c>
      <c r="BA694" s="503">
        <v>0</v>
      </c>
      <c r="BB694" s="441">
        <v>0</v>
      </c>
      <c r="BC694" s="200">
        <v>0</v>
      </c>
      <c r="BD694" s="539">
        <v>15037</v>
      </c>
      <c r="BE694" s="650">
        <v>11660</v>
      </c>
      <c r="BF694" s="650">
        <v>1085</v>
      </c>
      <c r="BG694" s="539">
        <v>789</v>
      </c>
    </row>
    <row r="695" spans="1:59" ht="13.5" thickTop="1" x14ac:dyDescent="0.2">
      <c r="A695" s="609" t="s">
        <v>1863</v>
      </c>
      <c r="B695" t="s">
        <v>1758</v>
      </c>
      <c r="C695" t="s">
        <v>1864</v>
      </c>
      <c r="D695" s="442">
        <v>13308</v>
      </c>
      <c r="E695" s="443">
        <v>0</v>
      </c>
      <c r="F695" s="443">
        <v>0</v>
      </c>
      <c r="G695" s="443">
        <v>0</v>
      </c>
      <c r="H695" s="443">
        <v>0</v>
      </c>
      <c r="I695" s="443">
        <v>64820</v>
      </c>
      <c r="J695" s="443">
        <v>64820</v>
      </c>
      <c r="K695" s="443">
        <v>0</v>
      </c>
      <c r="L695" s="443">
        <v>0</v>
      </c>
      <c r="M695" s="483">
        <v>0</v>
      </c>
      <c r="N695" s="483">
        <v>0</v>
      </c>
      <c r="O695" s="443">
        <v>0</v>
      </c>
      <c r="P695" s="443">
        <v>0</v>
      </c>
      <c r="Q695" s="443">
        <v>0</v>
      </c>
      <c r="R695" s="443">
        <v>0</v>
      </c>
      <c r="S695" s="443">
        <v>0</v>
      </c>
      <c r="T695" s="443">
        <v>0</v>
      </c>
      <c r="U695" s="443">
        <v>2315</v>
      </c>
      <c r="V695" s="443">
        <v>2250</v>
      </c>
      <c r="W695" s="443">
        <v>65</v>
      </c>
      <c r="X695" s="443">
        <v>0</v>
      </c>
      <c r="Y695" s="483">
        <v>0</v>
      </c>
      <c r="Z695" s="483">
        <v>0</v>
      </c>
      <c r="AA695" s="443">
        <v>0</v>
      </c>
      <c r="AB695" s="443">
        <v>0</v>
      </c>
      <c r="AC695" s="443">
        <v>65</v>
      </c>
      <c r="AD695" s="443">
        <v>0</v>
      </c>
      <c r="AE695" s="443">
        <v>0</v>
      </c>
      <c r="AF695" s="443">
        <v>65</v>
      </c>
      <c r="AG695" s="443">
        <v>36820</v>
      </c>
      <c r="AH695" s="443">
        <v>16900</v>
      </c>
      <c r="AI695" s="443">
        <v>19920</v>
      </c>
      <c r="AJ695" s="483">
        <v>32400</v>
      </c>
      <c r="AK695" s="483">
        <v>0</v>
      </c>
      <c r="AL695" s="483">
        <v>0</v>
      </c>
      <c r="AM695" s="483">
        <v>11330</v>
      </c>
      <c r="AN695" s="443">
        <v>32400</v>
      </c>
      <c r="AO695" s="443">
        <v>11330</v>
      </c>
      <c r="AP695" s="443">
        <v>2395</v>
      </c>
      <c r="AQ695" s="443">
        <v>426</v>
      </c>
      <c r="AR695" s="443">
        <v>1969</v>
      </c>
      <c r="AS695" s="483">
        <v>2111</v>
      </c>
      <c r="AT695" s="483">
        <v>0</v>
      </c>
      <c r="AU695" s="483">
        <v>0</v>
      </c>
      <c r="AV695" s="483">
        <v>601</v>
      </c>
      <c r="AW695" s="443">
        <v>2111</v>
      </c>
      <c r="AX695" s="443">
        <v>601</v>
      </c>
      <c r="AY695" s="443">
        <v>0</v>
      </c>
      <c r="AZ695" s="504">
        <v>0</v>
      </c>
      <c r="BA695" s="504">
        <v>0</v>
      </c>
      <c r="BB695" s="444">
        <v>0</v>
      </c>
      <c r="BC695" s="517">
        <v>0</v>
      </c>
      <c r="BD695" s="540">
        <v>24286</v>
      </c>
      <c r="BE695" s="651">
        <v>27130</v>
      </c>
      <c r="BF695" s="651">
        <v>2537</v>
      </c>
      <c r="BG695" s="540">
        <v>1029</v>
      </c>
    </row>
    <row r="696" spans="1:59" ht="13.5" thickTop="1" x14ac:dyDescent="0.2">
      <c r="A696" s="609" t="s">
        <v>1865</v>
      </c>
      <c r="B696" t="s">
        <v>1758</v>
      </c>
      <c r="C696" t="s">
        <v>1866</v>
      </c>
      <c r="D696" s="439">
        <v>13361</v>
      </c>
      <c r="E696" s="440">
        <v>0</v>
      </c>
      <c r="F696" s="440">
        <v>0</v>
      </c>
      <c r="G696" s="440">
        <v>0</v>
      </c>
      <c r="H696" s="440">
        <v>0</v>
      </c>
      <c r="I696" s="440">
        <v>84420</v>
      </c>
      <c r="J696" s="440">
        <v>84420</v>
      </c>
      <c r="K696" s="440">
        <v>0</v>
      </c>
      <c r="L696" s="440">
        <v>0</v>
      </c>
      <c r="M696" s="482">
        <v>0</v>
      </c>
      <c r="N696" s="482">
        <v>0</v>
      </c>
      <c r="O696" s="440">
        <v>0</v>
      </c>
      <c r="P696" s="440">
        <v>0</v>
      </c>
      <c r="Q696" s="440">
        <v>0</v>
      </c>
      <c r="R696" s="440">
        <v>0</v>
      </c>
      <c r="S696" s="440">
        <v>0</v>
      </c>
      <c r="T696" s="440">
        <v>0</v>
      </c>
      <c r="U696" s="440">
        <v>3015</v>
      </c>
      <c r="V696" s="440">
        <v>3015</v>
      </c>
      <c r="W696" s="440">
        <v>0</v>
      </c>
      <c r="X696" s="440">
        <v>0</v>
      </c>
      <c r="Y696" s="482">
        <v>0</v>
      </c>
      <c r="Z696" s="482">
        <v>0</v>
      </c>
      <c r="AA696" s="440">
        <v>0</v>
      </c>
      <c r="AB696" s="440">
        <v>0</v>
      </c>
      <c r="AC696" s="440">
        <v>0</v>
      </c>
      <c r="AD696" s="440">
        <v>0</v>
      </c>
      <c r="AE696" s="440">
        <v>0</v>
      </c>
      <c r="AF696" s="440">
        <v>0</v>
      </c>
      <c r="AG696" s="440">
        <v>50490</v>
      </c>
      <c r="AH696" s="440">
        <v>33000</v>
      </c>
      <c r="AI696" s="440">
        <v>17490</v>
      </c>
      <c r="AJ696" s="482">
        <v>18970</v>
      </c>
      <c r="AK696" s="482">
        <v>5300</v>
      </c>
      <c r="AL696" s="482">
        <v>0</v>
      </c>
      <c r="AM696" s="482">
        <v>14820</v>
      </c>
      <c r="AN696" s="440">
        <v>24270</v>
      </c>
      <c r="AO696" s="440">
        <v>14820</v>
      </c>
      <c r="AP696" s="440">
        <v>3673</v>
      </c>
      <c r="AQ696" s="440">
        <v>425</v>
      </c>
      <c r="AR696" s="440">
        <v>3248</v>
      </c>
      <c r="AS696" s="482">
        <v>2070</v>
      </c>
      <c r="AT696" s="482">
        <v>0</v>
      </c>
      <c r="AU696" s="482">
        <v>0</v>
      </c>
      <c r="AV696" s="482">
        <v>655</v>
      </c>
      <c r="AW696" s="440">
        <v>2070</v>
      </c>
      <c r="AX696" s="440">
        <v>655</v>
      </c>
      <c r="AY696" s="440">
        <v>0</v>
      </c>
      <c r="AZ696" s="503">
        <v>0</v>
      </c>
      <c r="BA696" s="503">
        <v>0</v>
      </c>
      <c r="BB696" s="441">
        <v>0</v>
      </c>
      <c r="BC696" s="200">
        <v>0</v>
      </c>
      <c r="BD696" s="539">
        <v>38265</v>
      </c>
      <c r="BE696" s="650">
        <v>38845</v>
      </c>
      <c r="BF696" s="650">
        <v>3705</v>
      </c>
      <c r="BG696" s="539">
        <v>1029</v>
      </c>
    </row>
    <row r="697" spans="1:59" ht="13.5" thickTop="1" x14ac:dyDescent="0.2">
      <c r="A697" s="609" t="s">
        <v>1867</v>
      </c>
      <c r="B697" t="s">
        <v>1758</v>
      </c>
      <c r="C697" t="s">
        <v>1868</v>
      </c>
      <c r="D697" s="442">
        <v>13362</v>
      </c>
      <c r="E697" s="443">
        <v>0</v>
      </c>
      <c r="F697" s="443">
        <v>0</v>
      </c>
      <c r="G697" s="443">
        <v>0</v>
      </c>
      <c r="H697" s="443">
        <v>0</v>
      </c>
      <c r="I697" s="443">
        <v>1820</v>
      </c>
      <c r="J697" s="443">
        <v>1680</v>
      </c>
      <c r="K697" s="443">
        <v>140</v>
      </c>
      <c r="L697" s="443">
        <v>0</v>
      </c>
      <c r="M697" s="483">
        <v>0</v>
      </c>
      <c r="N697" s="483">
        <v>0</v>
      </c>
      <c r="O697" s="443">
        <v>0</v>
      </c>
      <c r="P697" s="443">
        <v>0</v>
      </c>
      <c r="Q697" s="443">
        <v>0</v>
      </c>
      <c r="R697" s="443">
        <v>0</v>
      </c>
      <c r="S697" s="443">
        <v>0</v>
      </c>
      <c r="T697" s="443">
        <v>0</v>
      </c>
      <c r="U697" s="443">
        <v>65</v>
      </c>
      <c r="V697" s="443">
        <v>65</v>
      </c>
      <c r="W697" s="443">
        <v>0</v>
      </c>
      <c r="X697" s="443">
        <v>0</v>
      </c>
      <c r="Y697" s="483">
        <v>0</v>
      </c>
      <c r="Z697" s="483">
        <v>0</v>
      </c>
      <c r="AA697" s="443">
        <v>0</v>
      </c>
      <c r="AB697" s="443">
        <v>0</v>
      </c>
      <c r="AC697" s="443">
        <v>0</v>
      </c>
      <c r="AD697" s="443">
        <v>0</v>
      </c>
      <c r="AE697" s="443">
        <v>0</v>
      </c>
      <c r="AF697" s="443">
        <v>0</v>
      </c>
      <c r="AG697" s="443">
        <v>2290</v>
      </c>
      <c r="AH697" s="443">
        <v>600</v>
      </c>
      <c r="AI697" s="443">
        <v>1690</v>
      </c>
      <c r="AJ697" s="483">
        <v>1530</v>
      </c>
      <c r="AK697" s="483">
        <v>0</v>
      </c>
      <c r="AL697" s="483">
        <v>0</v>
      </c>
      <c r="AM697" s="483">
        <v>0</v>
      </c>
      <c r="AN697" s="443">
        <v>1530</v>
      </c>
      <c r="AO697" s="443">
        <v>0</v>
      </c>
      <c r="AP697" s="443">
        <v>198</v>
      </c>
      <c r="AQ697" s="443">
        <v>18</v>
      </c>
      <c r="AR697" s="443">
        <v>180</v>
      </c>
      <c r="AS697" s="483">
        <v>107</v>
      </c>
      <c r="AT697" s="483">
        <v>0</v>
      </c>
      <c r="AU697" s="483">
        <v>0</v>
      </c>
      <c r="AV697" s="483">
        <v>0</v>
      </c>
      <c r="AW697" s="443">
        <v>107</v>
      </c>
      <c r="AX697" s="443">
        <v>0</v>
      </c>
      <c r="AY697" s="443">
        <v>0</v>
      </c>
      <c r="AZ697" s="504">
        <v>0</v>
      </c>
      <c r="BA697" s="504">
        <v>0</v>
      </c>
      <c r="BB697" s="444">
        <v>0</v>
      </c>
      <c r="BC697" s="517">
        <v>0</v>
      </c>
      <c r="BD697" s="540">
        <v>5435</v>
      </c>
      <c r="BE697" s="651">
        <v>1095</v>
      </c>
      <c r="BF697" s="540">
        <v>120</v>
      </c>
      <c r="BG697" s="540">
        <v>789</v>
      </c>
    </row>
    <row r="698" spans="1:59" ht="13.5" thickTop="1" x14ac:dyDescent="0.2">
      <c r="A698" s="609" t="s">
        <v>1869</v>
      </c>
      <c r="B698" t="s">
        <v>1758</v>
      </c>
      <c r="C698" t="s">
        <v>1870</v>
      </c>
      <c r="D698" s="439">
        <v>13363</v>
      </c>
      <c r="E698" s="440">
        <v>3724</v>
      </c>
      <c r="F698" s="440">
        <v>0</v>
      </c>
      <c r="G698" s="440">
        <v>3724</v>
      </c>
      <c r="H698" s="440">
        <v>0</v>
      </c>
      <c r="I698" s="440">
        <v>24710</v>
      </c>
      <c r="J698" s="440">
        <v>24710</v>
      </c>
      <c r="K698" s="440">
        <v>0</v>
      </c>
      <c r="L698" s="440">
        <v>0</v>
      </c>
      <c r="M698" s="482">
        <v>0</v>
      </c>
      <c r="N698" s="482">
        <v>0</v>
      </c>
      <c r="O698" s="440">
        <v>0</v>
      </c>
      <c r="P698" s="440">
        <v>0</v>
      </c>
      <c r="Q698" s="440">
        <v>0</v>
      </c>
      <c r="R698" s="440">
        <v>0</v>
      </c>
      <c r="S698" s="440">
        <v>0</v>
      </c>
      <c r="T698" s="440">
        <v>0</v>
      </c>
      <c r="U698" s="440">
        <v>883</v>
      </c>
      <c r="V698" s="440">
        <v>279</v>
      </c>
      <c r="W698" s="440">
        <v>604</v>
      </c>
      <c r="X698" s="440">
        <v>0</v>
      </c>
      <c r="Y698" s="482">
        <v>0</v>
      </c>
      <c r="Z698" s="482">
        <v>0</v>
      </c>
      <c r="AA698" s="440">
        <v>0</v>
      </c>
      <c r="AB698" s="440">
        <v>0</v>
      </c>
      <c r="AC698" s="440">
        <v>604</v>
      </c>
      <c r="AD698" s="440">
        <v>0</v>
      </c>
      <c r="AE698" s="440">
        <v>225</v>
      </c>
      <c r="AF698" s="440">
        <v>379</v>
      </c>
      <c r="AG698" s="440">
        <v>17310</v>
      </c>
      <c r="AH698" s="440">
        <v>7200</v>
      </c>
      <c r="AI698" s="440">
        <v>10110</v>
      </c>
      <c r="AJ698" s="482">
        <v>17210</v>
      </c>
      <c r="AK698" s="482">
        <v>0</v>
      </c>
      <c r="AL698" s="482">
        <v>0</v>
      </c>
      <c r="AM698" s="482">
        <v>0</v>
      </c>
      <c r="AN698" s="440">
        <v>4300</v>
      </c>
      <c r="AO698" s="440">
        <v>0</v>
      </c>
      <c r="AP698" s="440">
        <v>1265</v>
      </c>
      <c r="AQ698" s="440">
        <v>1265</v>
      </c>
      <c r="AR698" s="440">
        <v>0</v>
      </c>
      <c r="AS698" s="482">
        <v>85</v>
      </c>
      <c r="AT698" s="482">
        <v>0</v>
      </c>
      <c r="AU698" s="482">
        <v>0</v>
      </c>
      <c r="AV698" s="482">
        <v>0</v>
      </c>
      <c r="AW698" s="440">
        <v>0</v>
      </c>
      <c r="AX698" s="440">
        <v>85</v>
      </c>
      <c r="AY698" s="440">
        <v>0</v>
      </c>
      <c r="AZ698" s="503">
        <v>0</v>
      </c>
      <c r="BA698" s="503">
        <v>0</v>
      </c>
      <c r="BB698" s="441">
        <v>0</v>
      </c>
      <c r="BC698" s="200">
        <v>0</v>
      </c>
      <c r="BD698" s="539">
        <v>17375</v>
      </c>
      <c r="BE698" s="650">
        <v>11795</v>
      </c>
      <c r="BF698" s="650">
        <v>1145</v>
      </c>
      <c r="BG698" s="539">
        <v>789</v>
      </c>
    </row>
    <row r="699" spans="1:59" ht="13.5" thickTop="1" x14ac:dyDescent="0.2">
      <c r="A699" s="609" t="s">
        <v>1871</v>
      </c>
      <c r="B699" t="s">
        <v>1758</v>
      </c>
      <c r="C699" t="s">
        <v>1872</v>
      </c>
      <c r="D699" s="442">
        <v>13364</v>
      </c>
      <c r="E699" s="443">
        <v>0</v>
      </c>
      <c r="F699" s="443">
        <v>0</v>
      </c>
      <c r="G699" s="443">
        <v>0</v>
      </c>
      <c r="H699" s="443">
        <v>0</v>
      </c>
      <c r="I699" s="443">
        <v>12180</v>
      </c>
      <c r="J699" s="443">
        <v>12180</v>
      </c>
      <c r="K699" s="443">
        <v>0</v>
      </c>
      <c r="L699" s="443">
        <v>0</v>
      </c>
      <c r="M699" s="483">
        <v>0</v>
      </c>
      <c r="N699" s="483">
        <v>0</v>
      </c>
      <c r="O699" s="443">
        <v>0</v>
      </c>
      <c r="P699" s="443">
        <v>0</v>
      </c>
      <c r="Q699" s="443">
        <v>0</v>
      </c>
      <c r="R699" s="443">
        <v>0</v>
      </c>
      <c r="S699" s="443">
        <v>0</v>
      </c>
      <c r="T699" s="443">
        <v>0</v>
      </c>
      <c r="U699" s="443">
        <v>435</v>
      </c>
      <c r="V699" s="443">
        <v>400</v>
      </c>
      <c r="W699" s="443">
        <v>35</v>
      </c>
      <c r="X699" s="443">
        <v>0</v>
      </c>
      <c r="Y699" s="483">
        <v>0</v>
      </c>
      <c r="Z699" s="483">
        <v>0</v>
      </c>
      <c r="AA699" s="443">
        <v>0</v>
      </c>
      <c r="AB699" s="443">
        <v>0</v>
      </c>
      <c r="AC699" s="443">
        <v>35</v>
      </c>
      <c r="AD699" s="443">
        <v>0</v>
      </c>
      <c r="AE699" s="443">
        <v>0</v>
      </c>
      <c r="AF699" s="443">
        <v>35</v>
      </c>
      <c r="AG699" s="443">
        <v>13450</v>
      </c>
      <c r="AH699" s="443">
        <v>7900</v>
      </c>
      <c r="AI699" s="443">
        <v>5550</v>
      </c>
      <c r="AJ699" s="483">
        <v>8900</v>
      </c>
      <c r="AK699" s="483">
        <v>150</v>
      </c>
      <c r="AL699" s="483">
        <v>0</v>
      </c>
      <c r="AM699" s="483">
        <v>7810</v>
      </c>
      <c r="AN699" s="443">
        <v>9050</v>
      </c>
      <c r="AO699" s="443">
        <v>7810</v>
      </c>
      <c r="AP699" s="443">
        <v>949</v>
      </c>
      <c r="AQ699" s="443">
        <v>240</v>
      </c>
      <c r="AR699" s="443">
        <v>709</v>
      </c>
      <c r="AS699" s="483">
        <v>721</v>
      </c>
      <c r="AT699" s="483">
        <v>14</v>
      </c>
      <c r="AU699" s="483">
        <v>0</v>
      </c>
      <c r="AV699" s="483">
        <v>195</v>
      </c>
      <c r="AW699" s="443">
        <v>735</v>
      </c>
      <c r="AX699" s="443">
        <v>195</v>
      </c>
      <c r="AY699" s="443">
        <v>0</v>
      </c>
      <c r="AZ699" s="504">
        <v>0</v>
      </c>
      <c r="BA699" s="504">
        <v>0</v>
      </c>
      <c r="BB699" s="444">
        <v>0</v>
      </c>
      <c r="BC699" s="517">
        <v>0</v>
      </c>
      <c r="BD699" s="540">
        <v>15468</v>
      </c>
      <c r="BE699" s="651">
        <v>7030</v>
      </c>
      <c r="BF699" s="540">
        <v>705</v>
      </c>
      <c r="BG699" s="540">
        <v>789</v>
      </c>
    </row>
    <row r="700" spans="1:59" ht="13.5" thickTop="1" x14ac:dyDescent="0.2">
      <c r="A700" s="609" t="s">
        <v>1873</v>
      </c>
      <c r="B700" t="s">
        <v>1758</v>
      </c>
      <c r="C700" t="s">
        <v>1874</v>
      </c>
      <c r="D700" s="439">
        <v>13381</v>
      </c>
      <c r="E700" s="440">
        <v>0</v>
      </c>
      <c r="F700" s="440">
        <v>0</v>
      </c>
      <c r="G700" s="440">
        <v>0</v>
      </c>
      <c r="H700" s="440">
        <v>0</v>
      </c>
      <c r="I700" s="440">
        <v>28210</v>
      </c>
      <c r="J700" s="440">
        <v>28210</v>
      </c>
      <c r="K700" s="440">
        <v>0</v>
      </c>
      <c r="L700" s="440">
        <v>0</v>
      </c>
      <c r="M700" s="482">
        <v>0</v>
      </c>
      <c r="N700" s="482">
        <v>0</v>
      </c>
      <c r="O700" s="440">
        <v>0</v>
      </c>
      <c r="P700" s="440">
        <v>0</v>
      </c>
      <c r="Q700" s="440">
        <v>0</v>
      </c>
      <c r="R700" s="440">
        <v>0</v>
      </c>
      <c r="S700" s="440">
        <v>0</v>
      </c>
      <c r="T700" s="440">
        <v>0</v>
      </c>
      <c r="U700" s="440">
        <v>1008</v>
      </c>
      <c r="V700" s="440">
        <v>1008</v>
      </c>
      <c r="W700" s="440">
        <v>0</v>
      </c>
      <c r="X700" s="440">
        <v>0</v>
      </c>
      <c r="Y700" s="482">
        <v>0</v>
      </c>
      <c r="Z700" s="482">
        <v>0</v>
      </c>
      <c r="AA700" s="440">
        <v>0</v>
      </c>
      <c r="AB700" s="440">
        <v>0</v>
      </c>
      <c r="AC700" s="440">
        <v>0</v>
      </c>
      <c r="AD700" s="440">
        <v>0</v>
      </c>
      <c r="AE700" s="440">
        <v>0</v>
      </c>
      <c r="AF700" s="440">
        <v>0</v>
      </c>
      <c r="AG700" s="440">
        <v>16600</v>
      </c>
      <c r="AH700" s="440">
        <v>11200</v>
      </c>
      <c r="AI700" s="440">
        <v>5400</v>
      </c>
      <c r="AJ700" s="482">
        <v>11710</v>
      </c>
      <c r="AK700" s="482">
        <v>0</v>
      </c>
      <c r="AL700" s="482">
        <v>0</v>
      </c>
      <c r="AM700" s="482">
        <v>0</v>
      </c>
      <c r="AN700" s="440">
        <v>5400</v>
      </c>
      <c r="AO700" s="440">
        <v>0</v>
      </c>
      <c r="AP700" s="440">
        <v>1305</v>
      </c>
      <c r="AQ700" s="440">
        <v>293</v>
      </c>
      <c r="AR700" s="440">
        <v>1012</v>
      </c>
      <c r="AS700" s="482">
        <v>1067</v>
      </c>
      <c r="AT700" s="482">
        <v>0</v>
      </c>
      <c r="AU700" s="482">
        <v>0</v>
      </c>
      <c r="AV700" s="482">
        <v>0</v>
      </c>
      <c r="AW700" s="440">
        <v>1012</v>
      </c>
      <c r="AX700" s="440">
        <v>0</v>
      </c>
      <c r="AY700" s="440">
        <v>0</v>
      </c>
      <c r="AZ700" s="503">
        <v>0</v>
      </c>
      <c r="BA700" s="503">
        <v>0</v>
      </c>
      <c r="BB700" s="441">
        <v>0</v>
      </c>
      <c r="BC700" s="200">
        <v>0</v>
      </c>
      <c r="BD700" s="539">
        <v>17641</v>
      </c>
      <c r="BE700" s="650">
        <v>12840</v>
      </c>
      <c r="BF700" s="650">
        <v>1246</v>
      </c>
      <c r="BG700" s="539">
        <v>789</v>
      </c>
    </row>
    <row r="701" spans="1:59" ht="13.5" thickTop="1" x14ac:dyDescent="0.2">
      <c r="A701" s="609" t="s">
        <v>1875</v>
      </c>
      <c r="B701" t="s">
        <v>1758</v>
      </c>
      <c r="C701" t="s">
        <v>1876</v>
      </c>
      <c r="D701" s="442">
        <v>13382</v>
      </c>
      <c r="E701" s="443">
        <v>0</v>
      </c>
      <c r="F701" s="443">
        <v>0</v>
      </c>
      <c r="G701" s="443">
        <v>0</v>
      </c>
      <c r="H701" s="443">
        <v>0</v>
      </c>
      <c r="I701" s="443">
        <v>840</v>
      </c>
      <c r="J701" s="443">
        <v>840</v>
      </c>
      <c r="K701" s="443">
        <v>0</v>
      </c>
      <c r="L701" s="443">
        <v>210</v>
      </c>
      <c r="M701" s="483">
        <v>0</v>
      </c>
      <c r="N701" s="483">
        <v>0</v>
      </c>
      <c r="O701" s="443">
        <v>0</v>
      </c>
      <c r="P701" s="443">
        <v>0</v>
      </c>
      <c r="Q701" s="443">
        <v>210</v>
      </c>
      <c r="R701" s="443">
        <v>210</v>
      </c>
      <c r="S701" s="443">
        <v>0</v>
      </c>
      <c r="T701" s="443">
        <v>0</v>
      </c>
      <c r="U701" s="443">
        <v>30</v>
      </c>
      <c r="V701" s="443">
        <v>30</v>
      </c>
      <c r="W701" s="443">
        <v>0</v>
      </c>
      <c r="X701" s="443">
        <v>8</v>
      </c>
      <c r="Y701" s="483">
        <v>0</v>
      </c>
      <c r="Z701" s="483">
        <v>0</v>
      </c>
      <c r="AA701" s="443">
        <v>0</v>
      </c>
      <c r="AB701" s="443">
        <v>0</v>
      </c>
      <c r="AC701" s="443">
        <v>0</v>
      </c>
      <c r="AD701" s="443">
        <v>0</v>
      </c>
      <c r="AE701" s="443">
        <v>0</v>
      </c>
      <c r="AF701" s="443">
        <v>0</v>
      </c>
      <c r="AG701" s="443">
        <v>2080</v>
      </c>
      <c r="AH701" s="443">
        <v>700</v>
      </c>
      <c r="AI701" s="443">
        <v>1380</v>
      </c>
      <c r="AJ701" s="483">
        <v>1080</v>
      </c>
      <c r="AK701" s="483">
        <v>0</v>
      </c>
      <c r="AL701" s="483">
        <v>0</v>
      </c>
      <c r="AM701" s="483">
        <v>450</v>
      </c>
      <c r="AN701" s="443">
        <v>1080</v>
      </c>
      <c r="AO701" s="443">
        <v>450</v>
      </c>
      <c r="AP701" s="443">
        <v>177</v>
      </c>
      <c r="AQ701" s="443">
        <v>0</v>
      </c>
      <c r="AR701" s="443">
        <v>177</v>
      </c>
      <c r="AS701" s="483">
        <v>137</v>
      </c>
      <c r="AT701" s="483">
        <v>0</v>
      </c>
      <c r="AU701" s="483">
        <v>0</v>
      </c>
      <c r="AV701" s="483">
        <v>35</v>
      </c>
      <c r="AW701" s="443">
        <v>0</v>
      </c>
      <c r="AX701" s="443">
        <v>45</v>
      </c>
      <c r="AY701" s="443">
        <v>0</v>
      </c>
      <c r="AZ701" s="504">
        <v>0</v>
      </c>
      <c r="BA701" s="504">
        <v>0</v>
      </c>
      <c r="BB701" s="444">
        <v>0</v>
      </c>
      <c r="BC701" s="517">
        <v>0</v>
      </c>
      <c r="BD701" s="540">
        <v>4750</v>
      </c>
      <c r="BE701" s="540">
        <v>835</v>
      </c>
      <c r="BF701" s="540">
        <v>96</v>
      </c>
      <c r="BG701" s="540">
        <v>789</v>
      </c>
    </row>
    <row r="702" spans="1:59" ht="13.5" thickTop="1" x14ac:dyDescent="0.2">
      <c r="A702" s="609" t="s">
        <v>1877</v>
      </c>
      <c r="B702" t="s">
        <v>1758</v>
      </c>
      <c r="C702" t="s">
        <v>1878</v>
      </c>
      <c r="D702" s="439">
        <v>13401</v>
      </c>
      <c r="E702" s="440">
        <v>0</v>
      </c>
      <c r="F702" s="440">
        <v>0</v>
      </c>
      <c r="G702" s="440">
        <v>0</v>
      </c>
      <c r="H702" s="440">
        <v>0</v>
      </c>
      <c r="I702" s="440">
        <v>85960</v>
      </c>
      <c r="J702" s="440">
        <v>85960</v>
      </c>
      <c r="K702" s="440">
        <v>0</v>
      </c>
      <c r="L702" s="440">
        <v>0</v>
      </c>
      <c r="M702" s="482">
        <v>0</v>
      </c>
      <c r="N702" s="482">
        <v>2030</v>
      </c>
      <c r="O702" s="440">
        <v>0</v>
      </c>
      <c r="P702" s="440">
        <v>0</v>
      </c>
      <c r="Q702" s="440">
        <v>2030</v>
      </c>
      <c r="R702" s="440">
        <v>0</v>
      </c>
      <c r="S702" s="440">
        <v>2030</v>
      </c>
      <c r="T702" s="440">
        <v>0</v>
      </c>
      <c r="U702" s="440">
        <v>3070</v>
      </c>
      <c r="V702" s="440">
        <v>3070</v>
      </c>
      <c r="W702" s="440">
        <v>0</v>
      </c>
      <c r="X702" s="440">
        <v>0</v>
      </c>
      <c r="Y702" s="482">
        <v>0</v>
      </c>
      <c r="Z702" s="482">
        <v>73</v>
      </c>
      <c r="AA702" s="440">
        <v>0</v>
      </c>
      <c r="AB702" s="440">
        <v>0</v>
      </c>
      <c r="AC702" s="440">
        <v>73</v>
      </c>
      <c r="AD702" s="440">
        <v>0</v>
      </c>
      <c r="AE702" s="440">
        <v>53</v>
      </c>
      <c r="AF702" s="440">
        <v>20</v>
      </c>
      <c r="AG702" s="440">
        <v>49710</v>
      </c>
      <c r="AH702" s="440">
        <v>32400</v>
      </c>
      <c r="AI702" s="440">
        <v>17310</v>
      </c>
      <c r="AJ702" s="482">
        <v>24670</v>
      </c>
      <c r="AK702" s="482">
        <v>0</v>
      </c>
      <c r="AL702" s="482">
        <v>0</v>
      </c>
      <c r="AM702" s="482">
        <v>0</v>
      </c>
      <c r="AN702" s="440">
        <v>24670</v>
      </c>
      <c r="AO702" s="440">
        <v>0</v>
      </c>
      <c r="AP702" s="440">
        <v>3563</v>
      </c>
      <c r="AQ702" s="440">
        <v>2000</v>
      </c>
      <c r="AR702" s="440">
        <v>1563</v>
      </c>
      <c r="AS702" s="482">
        <v>946</v>
      </c>
      <c r="AT702" s="482">
        <v>0</v>
      </c>
      <c r="AU702" s="482">
        <v>0</v>
      </c>
      <c r="AV702" s="482">
        <v>0</v>
      </c>
      <c r="AW702" s="440">
        <v>946</v>
      </c>
      <c r="AX702" s="440">
        <v>0</v>
      </c>
      <c r="AY702" s="440">
        <v>0</v>
      </c>
      <c r="AZ702" s="503">
        <v>0</v>
      </c>
      <c r="BA702" s="503">
        <v>0</v>
      </c>
      <c r="BB702" s="441">
        <v>0</v>
      </c>
      <c r="BC702" s="200">
        <v>0</v>
      </c>
      <c r="BD702" s="539">
        <v>40261</v>
      </c>
      <c r="BE702" s="650">
        <v>40855</v>
      </c>
      <c r="BF702" s="650">
        <v>3859</v>
      </c>
      <c r="BG702" s="539">
        <v>1029</v>
      </c>
    </row>
    <row r="703" spans="1:59" ht="13.5" thickTop="1" x14ac:dyDescent="0.2">
      <c r="A703" s="609" t="s">
        <v>1879</v>
      </c>
      <c r="B703" t="s">
        <v>1758</v>
      </c>
      <c r="C703" t="s">
        <v>1880</v>
      </c>
      <c r="D703" s="442">
        <v>13402</v>
      </c>
      <c r="E703" s="443">
        <v>0</v>
      </c>
      <c r="F703" s="443">
        <v>0</v>
      </c>
      <c r="G703" s="443">
        <v>0</v>
      </c>
      <c r="H703" s="443">
        <v>0</v>
      </c>
      <c r="I703" s="443">
        <v>700</v>
      </c>
      <c r="J703" s="443">
        <v>700</v>
      </c>
      <c r="K703" s="443">
        <v>0</v>
      </c>
      <c r="L703" s="443">
        <v>0</v>
      </c>
      <c r="M703" s="483">
        <v>0</v>
      </c>
      <c r="N703" s="483">
        <v>0</v>
      </c>
      <c r="O703" s="443">
        <v>0</v>
      </c>
      <c r="P703" s="443">
        <v>0</v>
      </c>
      <c r="Q703" s="443">
        <v>0</v>
      </c>
      <c r="R703" s="443">
        <v>0</v>
      </c>
      <c r="S703" s="443">
        <v>0</v>
      </c>
      <c r="T703" s="443">
        <v>0</v>
      </c>
      <c r="U703" s="443">
        <v>25</v>
      </c>
      <c r="V703" s="443">
        <v>25</v>
      </c>
      <c r="W703" s="443">
        <v>0</v>
      </c>
      <c r="X703" s="443">
        <v>0</v>
      </c>
      <c r="Y703" s="483">
        <v>0</v>
      </c>
      <c r="Z703" s="483">
        <v>0</v>
      </c>
      <c r="AA703" s="443">
        <v>0</v>
      </c>
      <c r="AB703" s="443">
        <v>0</v>
      </c>
      <c r="AC703" s="443">
        <v>0</v>
      </c>
      <c r="AD703" s="443">
        <v>0</v>
      </c>
      <c r="AE703" s="443">
        <v>0</v>
      </c>
      <c r="AF703" s="443">
        <v>0</v>
      </c>
      <c r="AG703" s="443">
        <v>1060</v>
      </c>
      <c r="AH703" s="443">
        <v>400</v>
      </c>
      <c r="AI703" s="443">
        <v>660</v>
      </c>
      <c r="AJ703" s="483">
        <v>1460</v>
      </c>
      <c r="AK703" s="483">
        <v>0</v>
      </c>
      <c r="AL703" s="483">
        <v>0</v>
      </c>
      <c r="AM703" s="483">
        <v>0</v>
      </c>
      <c r="AN703" s="443">
        <v>1000</v>
      </c>
      <c r="AO703" s="443">
        <v>0</v>
      </c>
      <c r="AP703" s="443">
        <v>108</v>
      </c>
      <c r="AQ703" s="443">
        <v>0</v>
      </c>
      <c r="AR703" s="443">
        <v>108</v>
      </c>
      <c r="AS703" s="483">
        <v>118</v>
      </c>
      <c r="AT703" s="483">
        <v>0</v>
      </c>
      <c r="AU703" s="483">
        <v>0</v>
      </c>
      <c r="AV703" s="483">
        <v>0</v>
      </c>
      <c r="AW703" s="443">
        <v>0</v>
      </c>
      <c r="AX703" s="443">
        <v>0</v>
      </c>
      <c r="AY703" s="443">
        <v>0</v>
      </c>
      <c r="AZ703" s="504">
        <v>0</v>
      </c>
      <c r="BA703" s="504">
        <v>0</v>
      </c>
      <c r="BB703" s="444">
        <v>0</v>
      </c>
      <c r="BC703" s="517">
        <v>0</v>
      </c>
      <c r="BD703" s="540">
        <v>3617</v>
      </c>
      <c r="BE703" s="540">
        <v>505</v>
      </c>
      <c r="BF703" s="540">
        <v>60</v>
      </c>
      <c r="BG703" s="540">
        <v>789</v>
      </c>
    </row>
    <row r="704" spans="1:59" ht="13.5" thickTop="1" x14ac:dyDescent="0.2">
      <c r="A704" s="609" t="s">
        <v>1881</v>
      </c>
      <c r="B704" t="s">
        <v>1758</v>
      </c>
      <c r="C704" t="s">
        <v>1882</v>
      </c>
      <c r="D704" s="439">
        <v>13421</v>
      </c>
      <c r="E704" s="440">
        <v>0</v>
      </c>
      <c r="F704" s="440">
        <v>0</v>
      </c>
      <c r="G704" s="440">
        <v>0</v>
      </c>
      <c r="H704" s="440">
        <v>0</v>
      </c>
      <c r="I704" s="440">
        <v>11270</v>
      </c>
      <c r="J704" s="440">
        <v>11270</v>
      </c>
      <c r="K704" s="440">
        <v>0</v>
      </c>
      <c r="L704" s="440">
        <v>420</v>
      </c>
      <c r="M704" s="482">
        <v>0</v>
      </c>
      <c r="N704" s="482">
        <v>1610</v>
      </c>
      <c r="O704" s="440">
        <v>0</v>
      </c>
      <c r="P704" s="440">
        <v>0</v>
      </c>
      <c r="Q704" s="440">
        <v>2030</v>
      </c>
      <c r="R704" s="440">
        <v>420</v>
      </c>
      <c r="S704" s="440">
        <v>1610</v>
      </c>
      <c r="T704" s="440">
        <v>0</v>
      </c>
      <c r="U704" s="440">
        <v>403</v>
      </c>
      <c r="V704" s="440">
        <v>403</v>
      </c>
      <c r="W704" s="440">
        <v>0</v>
      </c>
      <c r="X704" s="440">
        <v>15</v>
      </c>
      <c r="Y704" s="482">
        <v>0</v>
      </c>
      <c r="Z704" s="482">
        <v>57</v>
      </c>
      <c r="AA704" s="440">
        <v>0</v>
      </c>
      <c r="AB704" s="440">
        <v>0</v>
      </c>
      <c r="AC704" s="440">
        <v>72</v>
      </c>
      <c r="AD704" s="440">
        <v>15</v>
      </c>
      <c r="AE704" s="440">
        <v>43</v>
      </c>
      <c r="AF704" s="440">
        <v>14</v>
      </c>
      <c r="AG704" s="440">
        <v>21990</v>
      </c>
      <c r="AH704" s="440">
        <v>11850</v>
      </c>
      <c r="AI704" s="440">
        <v>10140</v>
      </c>
      <c r="AJ704" s="482">
        <v>16130</v>
      </c>
      <c r="AK704" s="482">
        <v>0</v>
      </c>
      <c r="AL704" s="482">
        <v>0</v>
      </c>
      <c r="AM704" s="482">
        <v>0</v>
      </c>
      <c r="AN704" s="440">
        <v>11150</v>
      </c>
      <c r="AO704" s="440">
        <v>0</v>
      </c>
      <c r="AP704" s="440">
        <v>1831</v>
      </c>
      <c r="AQ704" s="440">
        <v>1831</v>
      </c>
      <c r="AR704" s="440">
        <v>0</v>
      </c>
      <c r="AS704" s="482">
        <v>2</v>
      </c>
      <c r="AT704" s="482">
        <v>0</v>
      </c>
      <c r="AU704" s="482">
        <v>0</v>
      </c>
      <c r="AV704" s="482">
        <v>0</v>
      </c>
      <c r="AW704" s="440">
        <v>2</v>
      </c>
      <c r="AX704" s="440">
        <v>0</v>
      </c>
      <c r="AY704" s="440">
        <v>0</v>
      </c>
      <c r="AZ704" s="503">
        <v>0</v>
      </c>
      <c r="BA704" s="503">
        <v>0</v>
      </c>
      <c r="BB704" s="441">
        <v>0</v>
      </c>
      <c r="BC704" s="200">
        <v>0</v>
      </c>
      <c r="BD704" s="539">
        <v>20780</v>
      </c>
      <c r="BE704" s="650">
        <v>10385</v>
      </c>
      <c r="BF704" s="650">
        <v>1120</v>
      </c>
      <c r="BG704" s="539">
        <v>789</v>
      </c>
    </row>
    <row r="705" spans="1:59" ht="13.5" thickTop="1" x14ac:dyDescent="0.2">
      <c r="A705" s="609" t="s">
        <v>1883</v>
      </c>
      <c r="B705" t="s">
        <v>1884</v>
      </c>
      <c r="C705">
        <v>0</v>
      </c>
      <c r="D705" s="442">
        <v>14000</v>
      </c>
      <c r="E705" s="443">
        <v>5300000</v>
      </c>
      <c r="F705" s="443">
        <v>0</v>
      </c>
      <c r="G705" s="443">
        <v>5300000</v>
      </c>
      <c r="H705" s="443">
        <v>0</v>
      </c>
      <c r="I705" s="443">
        <v>0</v>
      </c>
      <c r="J705" s="443">
        <v>0</v>
      </c>
      <c r="K705" s="443">
        <v>0</v>
      </c>
      <c r="L705" s="443">
        <v>0</v>
      </c>
      <c r="M705" s="483">
        <v>0</v>
      </c>
      <c r="N705" s="483">
        <v>0</v>
      </c>
      <c r="O705" s="443">
        <v>0</v>
      </c>
      <c r="P705" s="443">
        <v>0</v>
      </c>
      <c r="Q705" s="443">
        <v>0</v>
      </c>
      <c r="R705" s="443">
        <v>0</v>
      </c>
      <c r="S705" s="443">
        <v>0</v>
      </c>
      <c r="T705" s="443">
        <v>0</v>
      </c>
      <c r="U705" s="443">
        <v>0</v>
      </c>
      <c r="V705" s="443">
        <v>0</v>
      </c>
      <c r="W705" s="443">
        <v>0</v>
      </c>
      <c r="X705" s="443">
        <v>0</v>
      </c>
      <c r="Y705" s="483">
        <v>0</v>
      </c>
      <c r="Z705" s="483">
        <v>0</v>
      </c>
      <c r="AA705" s="443">
        <v>0</v>
      </c>
      <c r="AB705" s="443">
        <v>0</v>
      </c>
      <c r="AC705" s="443">
        <v>0</v>
      </c>
      <c r="AD705" s="443">
        <v>0</v>
      </c>
      <c r="AE705" s="443">
        <v>0</v>
      </c>
      <c r="AF705" s="443">
        <v>0</v>
      </c>
      <c r="AG705" s="443">
        <v>0</v>
      </c>
      <c r="AH705" s="443">
        <v>0</v>
      </c>
      <c r="AI705" s="443">
        <v>0</v>
      </c>
      <c r="AJ705" s="483">
        <v>0</v>
      </c>
      <c r="AK705" s="483">
        <v>0</v>
      </c>
      <c r="AL705" s="483">
        <v>0</v>
      </c>
      <c r="AM705" s="483">
        <v>0</v>
      </c>
      <c r="AN705" s="443">
        <v>0</v>
      </c>
      <c r="AO705" s="443">
        <v>0</v>
      </c>
      <c r="AP705" s="443">
        <v>0</v>
      </c>
      <c r="AQ705" s="443">
        <v>0</v>
      </c>
      <c r="AR705" s="443">
        <v>0</v>
      </c>
      <c r="AS705" s="483">
        <v>0</v>
      </c>
      <c r="AT705" s="483">
        <v>0</v>
      </c>
      <c r="AU705" s="483">
        <v>0</v>
      </c>
      <c r="AV705" s="483">
        <v>0</v>
      </c>
      <c r="AW705" s="443">
        <v>0</v>
      </c>
      <c r="AX705" s="443">
        <v>0</v>
      </c>
      <c r="AY705" s="443">
        <v>0</v>
      </c>
      <c r="AZ705" s="504">
        <v>0</v>
      </c>
      <c r="BA705" s="504">
        <v>0</v>
      </c>
      <c r="BB705" s="444">
        <v>0</v>
      </c>
      <c r="BC705" s="517">
        <v>0</v>
      </c>
      <c r="BD705" s="540">
        <v>14818226</v>
      </c>
      <c r="BE705" s="540">
        <v>0</v>
      </c>
      <c r="BF705" s="540">
        <v>0</v>
      </c>
      <c r="BG705" s="540">
        <v>0</v>
      </c>
    </row>
    <row r="706" spans="1:59" ht="13.5" thickTop="1" x14ac:dyDescent="0.2">
      <c r="A706" s="609" t="s">
        <v>1885</v>
      </c>
      <c r="B706" t="s">
        <v>1884</v>
      </c>
      <c r="C706" t="s">
        <v>1886</v>
      </c>
      <c r="D706" s="439">
        <v>14100</v>
      </c>
      <c r="E706" s="440">
        <v>45545</v>
      </c>
      <c r="F706" s="440">
        <v>0</v>
      </c>
      <c r="G706" s="440">
        <v>45545</v>
      </c>
      <c r="H706" s="440">
        <v>0</v>
      </c>
      <c r="I706" s="440">
        <v>22268470</v>
      </c>
      <c r="J706" s="440">
        <v>21000000</v>
      </c>
      <c r="K706" s="440">
        <v>1268470</v>
      </c>
      <c r="L706" s="440">
        <v>45850</v>
      </c>
      <c r="M706" s="482">
        <v>0</v>
      </c>
      <c r="N706" s="482">
        <v>542920</v>
      </c>
      <c r="O706" s="440">
        <v>0</v>
      </c>
      <c r="P706" s="440">
        <v>0</v>
      </c>
      <c r="Q706" s="440">
        <v>1857240</v>
      </c>
      <c r="R706" s="440">
        <v>1314320</v>
      </c>
      <c r="S706" s="440">
        <v>542920</v>
      </c>
      <c r="T706" s="440">
        <v>0</v>
      </c>
      <c r="U706" s="440">
        <v>795303</v>
      </c>
      <c r="V706" s="440">
        <v>636242</v>
      </c>
      <c r="W706" s="440">
        <v>159061</v>
      </c>
      <c r="X706" s="440">
        <v>1637</v>
      </c>
      <c r="Y706" s="482">
        <v>0</v>
      </c>
      <c r="Z706" s="482">
        <v>19390</v>
      </c>
      <c r="AA706" s="440">
        <v>0</v>
      </c>
      <c r="AB706" s="440">
        <v>0</v>
      </c>
      <c r="AC706" s="440">
        <v>180088</v>
      </c>
      <c r="AD706" s="440">
        <v>0</v>
      </c>
      <c r="AE706" s="440">
        <v>180088</v>
      </c>
      <c r="AF706" s="440">
        <v>0</v>
      </c>
      <c r="AG706" s="440">
        <v>22101090</v>
      </c>
      <c r="AH706" s="440">
        <v>1005000</v>
      </c>
      <c r="AI706" s="440">
        <v>21096090</v>
      </c>
      <c r="AJ706" s="482">
        <v>22710910</v>
      </c>
      <c r="AK706" s="482">
        <v>0</v>
      </c>
      <c r="AL706" s="482">
        <v>0</v>
      </c>
      <c r="AM706" s="482">
        <v>4560240</v>
      </c>
      <c r="AN706" s="440">
        <v>22710910</v>
      </c>
      <c r="AO706" s="440">
        <v>4560240</v>
      </c>
      <c r="AP706" s="440">
        <v>1961414</v>
      </c>
      <c r="AQ706" s="440">
        <v>108898</v>
      </c>
      <c r="AR706" s="440">
        <v>1852516</v>
      </c>
      <c r="AS706" s="482">
        <v>1361567</v>
      </c>
      <c r="AT706" s="482">
        <v>0</v>
      </c>
      <c r="AU706" s="482">
        <v>0</v>
      </c>
      <c r="AV706" s="482">
        <v>173190</v>
      </c>
      <c r="AW706" s="440">
        <v>1361567</v>
      </c>
      <c r="AX706" s="440">
        <v>173190</v>
      </c>
      <c r="AY706" s="440">
        <v>0</v>
      </c>
      <c r="AZ706" s="503">
        <v>0</v>
      </c>
      <c r="BA706" s="503">
        <v>0</v>
      </c>
      <c r="BB706" s="441">
        <v>0</v>
      </c>
      <c r="BC706" s="200">
        <v>0</v>
      </c>
      <c r="BD706" s="539">
        <v>5132655</v>
      </c>
      <c r="BE706" s="650">
        <v>13920330</v>
      </c>
      <c r="BF706" s="650">
        <v>1450953</v>
      </c>
      <c r="BG706" s="539">
        <v>107029</v>
      </c>
    </row>
    <row r="707" spans="1:59" ht="13.5" thickTop="1" x14ac:dyDescent="0.2">
      <c r="A707" s="609" t="s">
        <v>1887</v>
      </c>
      <c r="B707" t="s">
        <v>1884</v>
      </c>
      <c r="C707" t="s">
        <v>1888</v>
      </c>
      <c r="D707" s="477">
        <v>14130</v>
      </c>
      <c r="E707" s="478">
        <v>1421390</v>
      </c>
      <c r="F707" s="478">
        <v>0</v>
      </c>
      <c r="G707" s="478">
        <v>1421390</v>
      </c>
      <c r="H707" s="478">
        <v>0</v>
      </c>
      <c r="I707" s="478">
        <v>8484840</v>
      </c>
      <c r="J707" s="478">
        <v>8484840</v>
      </c>
      <c r="K707" s="478">
        <v>0</v>
      </c>
      <c r="L707" s="478">
        <v>0</v>
      </c>
      <c r="M707" s="484">
        <v>0</v>
      </c>
      <c r="N707" s="484">
        <v>576520</v>
      </c>
      <c r="O707" s="478">
        <v>0</v>
      </c>
      <c r="P707" s="478">
        <v>0</v>
      </c>
      <c r="Q707" s="478">
        <v>576520</v>
      </c>
      <c r="R707" s="478">
        <v>0</v>
      </c>
      <c r="S707" s="478">
        <v>576520</v>
      </c>
      <c r="T707" s="478">
        <v>0</v>
      </c>
      <c r="U707" s="478">
        <v>303030</v>
      </c>
      <c r="V707" s="478">
        <v>303030</v>
      </c>
      <c r="W707" s="478">
        <v>0</v>
      </c>
      <c r="X707" s="478">
        <v>0</v>
      </c>
      <c r="Y707" s="484">
        <v>0</v>
      </c>
      <c r="Z707" s="484">
        <v>20590</v>
      </c>
      <c r="AA707" s="478">
        <v>0</v>
      </c>
      <c r="AB707" s="478">
        <v>0</v>
      </c>
      <c r="AC707" s="478">
        <v>20590</v>
      </c>
      <c r="AD707" s="478">
        <v>0</v>
      </c>
      <c r="AE707" s="478">
        <v>0</v>
      </c>
      <c r="AF707" s="478">
        <v>20590</v>
      </c>
      <c r="AG707" s="478">
        <v>9199270</v>
      </c>
      <c r="AH707" s="478">
        <v>9199270</v>
      </c>
      <c r="AI707" s="478">
        <v>0</v>
      </c>
      <c r="AJ707" s="484">
        <v>0</v>
      </c>
      <c r="AK707" s="484">
        <v>0</v>
      </c>
      <c r="AL707" s="484">
        <v>0</v>
      </c>
      <c r="AM707" s="484">
        <v>1195060</v>
      </c>
      <c r="AN707" s="478">
        <v>0</v>
      </c>
      <c r="AO707" s="478">
        <v>1195060</v>
      </c>
      <c r="AP707" s="478">
        <v>838317</v>
      </c>
      <c r="AQ707" s="478">
        <v>838317</v>
      </c>
      <c r="AR707" s="478">
        <v>0</v>
      </c>
      <c r="AS707" s="484">
        <v>0</v>
      </c>
      <c r="AT707" s="484">
        <v>0</v>
      </c>
      <c r="AU707" s="484">
        <v>0</v>
      </c>
      <c r="AV707" s="484">
        <v>0</v>
      </c>
      <c r="AW707" s="478">
        <v>0</v>
      </c>
      <c r="AX707" s="478">
        <v>0</v>
      </c>
      <c r="AY707" s="478">
        <v>0</v>
      </c>
      <c r="AZ707" s="505">
        <v>0</v>
      </c>
      <c r="BA707" s="505">
        <v>0</v>
      </c>
      <c r="BB707" s="479">
        <v>0</v>
      </c>
      <c r="BC707" s="518">
        <v>0</v>
      </c>
      <c r="BD707" s="540">
        <v>1718939</v>
      </c>
      <c r="BE707" s="651">
        <v>5664415</v>
      </c>
      <c r="BF707" s="651">
        <v>598031</v>
      </c>
      <c r="BG707" s="540">
        <v>46549</v>
      </c>
    </row>
    <row r="708" spans="1:59" ht="13.5" thickTop="1" x14ac:dyDescent="0.2">
      <c r="A708" s="609" t="s">
        <v>1889</v>
      </c>
      <c r="B708" t="s">
        <v>1884</v>
      </c>
      <c r="C708" t="s">
        <v>1890</v>
      </c>
      <c r="D708" s="439">
        <v>14150</v>
      </c>
      <c r="E708" s="440">
        <v>0</v>
      </c>
      <c r="F708" s="440">
        <v>0</v>
      </c>
      <c r="G708" s="440">
        <v>0</v>
      </c>
      <c r="H708" s="440">
        <v>0</v>
      </c>
      <c r="I708" s="440">
        <v>4772460</v>
      </c>
      <c r="J708" s="440">
        <v>4772460</v>
      </c>
      <c r="K708" s="440">
        <v>0</v>
      </c>
      <c r="L708" s="440">
        <v>0</v>
      </c>
      <c r="M708" s="482">
        <v>0</v>
      </c>
      <c r="N708" s="482">
        <v>238980</v>
      </c>
      <c r="O708" s="440">
        <v>0</v>
      </c>
      <c r="P708" s="440">
        <v>0</v>
      </c>
      <c r="Q708" s="440">
        <v>238980</v>
      </c>
      <c r="R708" s="440">
        <v>0</v>
      </c>
      <c r="S708" s="440">
        <v>238980</v>
      </c>
      <c r="T708" s="440">
        <v>0</v>
      </c>
      <c r="U708" s="440">
        <v>170445</v>
      </c>
      <c r="V708" s="440">
        <v>170445</v>
      </c>
      <c r="W708" s="440">
        <v>0</v>
      </c>
      <c r="X708" s="440">
        <v>0</v>
      </c>
      <c r="Y708" s="482">
        <v>0</v>
      </c>
      <c r="Z708" s="482">
        <v>8535</v>
      </c>
      <c r="AA708" s="440">
        <v>0</v>
      </c>
      <c r="AB708" s="440">
        <v>0</v>
      </c>
      <c r="AC708" s="440">
        <v>8535</v>
      </c>
      <c r="AD708" s="440">
        <v>0</v>
      </c>
      <c r="AE708" s="440">
        <v>8535</v>
      </c>
      <c r="AF708" s="440">
        <v>0</v>
      </c>
      <c r="AG708" s="440">
        <v>4237020</v>
      </c>
      <c r="AH708" s="440">
        <v>4237020</v>
      </c>
      <c r="AI708" s="440">
        <v>0</v>
      </c>
      <c r="AJ708" s="482">
        <v>988850</v>
      </c>
      <c r="AK708" s="482">
        <v>0</v>
      </c>
      <c r="AL708" s="482">
        <v>0</v>
      </c>
      <c r="AM708" s="482">
        <v>1048700</v>
      </c>
      <c r="AN708" s="440">
        <v>988850</v>
      </c>
      <c r="AO708" s="440">
        <v>1048700</v>
      </c>
      <c r="AP708" s="440">
        <v>368644</v>
      </c>
      <c r="AQ708" s="440">
        <v>368644</v>
      </c>
      <c r="AR708" s="440">
        <v>0</v>
      </c>
      <c r="AS708" s="482">
        <v>0</v>
      </c>
      <c r="AT708" s="482">
        <v>0</v>
      </c>
      <c r="AU708" s="482">
        <v>0</v>
      </c>
      <c r="AV708" s="482">
        <v>0</v>
      </c>
      <c r="AW708" s="440">
        <v>0</v>
      </c>
      <c r="AX708" s="440">
        <v>0</v>
      </c>
      <c r="AY708" s="440">
        <v>0</v>
      </c>
      <c r="AZ708" s="503">
        <v>0</v>
      </c>
      <c r="BA708" s="503">
        <v>0</v>
      </c>
      <c r="BB708" s="441">
        <v>0</v>
      </c>
      <c r="BC708" s="200">
        <v>0</v>
      </c>
      <c r="BD708" s="539">
        <v>1197683</v>
      </c>
      <c r="BE708" s="650">
        <v>2885715</v>
      </c>
      <c r="BF708" s="650">
        <v>294082</v>
      </c>
      <c r="BG708" s="539">
        <v>22229</v>
      </c>
    </row>
    <row r="709" spans="1:59" ht="13.5" thickTop="1" x14ac:dyDescent="0.2">
      <c r="A709" s="609" t="s">
        <v>1891</v>
      </c>
      <c r="B709" t="s">
        <v>1884</v>
      </c>
      <c r="C709" t="s">
        <v>1892</v>
      </c>
      <c r="D709" s="442">
        <v>14201</v>
      </c>
      <c r="E709" s="443">
        <v>508678</v>
      </c>
      <c r="F709" s="443">
        <v>0</v>
      </c>
      <c r="G709" s="443">
        <v>0</v>
      </c>
      <c r="H709" s="443">
        <v>508678</v>
      </c>
      <c r="I709" s="443">
        <v>3037020</v>
      </c>
      <c r="J709" s="443">
        <v>3037020</v>
      </c>
      <c r="K709" s="443">
        <v>0</v>
      </c>
      <c r="L709" s="443">
        <v>0</v>
      </c>
      <c r="M709" s="483">
        <v>0</v>
      </c>
      <c r="N709" s="483">
        <v>123830</v>
      </c>
      <c r="O709" s="443">
        <v>0</v>
      </c>
      <c r="P709" s="443">
        <v>0</v>
      </c>
      <c r="Q709" s="443">
        <v>123830</v>
      </c>
      <c r="R709" s="443">
        <v>0</v>
      </c>
      <c r="S709" s="443">
        <v>123830</v>
      </c>
      <c r="T709" s="443">
        <v>0</v>
      </c>
      <c r="U709" s="443">
        <v>108465</v>
      </c>
      <c r="V709" s="443">
        <v>86772</v>
      </c>
      <c r="W709" s="443">
        <v>21693</v>
      </c>
      <c r="X709" s="443">
        <v>0</v>
      </c>
      <c r="Y709" s="483">
        <v>0</v>
      </c>
      <c r="Z709" s="483">
        <v>4423</v>
      </c>
      <c r="AA709" s="443">
        <v>0</v>
      </c>
      <c r="AB709" s="443">
        <v>0</v>
      </c>
      <c r="AC709" s="443">
        <v>26116</v>
      </c>
      <c r="AD709" s="443">
        <v>0</v>
      </c>
      <c r="AE709" s="443">
        <v>26116</v>
      </c>
      <c r="AF709" s="443">
        <v>0</v>
      </c>
      <c r="AG709" s="443">
        <v>2295600</v>
      </c>
      <c r="AH709" s="443">
        <v>902740</v>
      </c>
      <c r="AI709" s="443">
        <v>1392860</v>
      </c>
      <c r="AJ709" s="483">
        <v>2131920</v>
      </c>
      <c r="AK709" s="483">
        <v>0</v>
      </c>
      <c r="AL709" s="483">
        <v>0</v>
      </c>
      <c r="AM709" s="483">
        <v>755650</v>
      </c>
      <c r="AN709" s="443">
        <v>2131920</v>
      </c>
      <c r="AO709" s="443">
        <v>755650</v>
      </c>
      <c r="AP709" s="443">
        <v>196398</v>
      </c>
      <c r="AQ709" s="443">
        <v>24393</v>
      </c>
      <c r="AR709" s="443">
        <v>172005</v>
      </c>
      <c r="AS709" s="483">
        <v>161530</v>
      </c>
      <c r="AT709" s="483">
        <v>0</v>
      </c>
      <c r="AU709" s="483">
        <v>0</v>
      </c>
      <c r="AV709" s="483">
        <v>25641</v>
      </c>
      <c r="AW709" s="443">
        <v>161530</v>
      </c>
      <c r="AX709" s="443">
        <v>25641</v>
      </c>
      <c r="AY709" s="443">
        <v>6600</v>
      </c>
      <c r="AZ709" s="504">
        <v>-6600</v>
      </c>
      <c r="BA709" s="504">
        <v>0</v>
      </c>
      <c r="BB709" s="444">
        <v>0</v>
      </c>
      <c r="BC709" s="517">
        <v>0</v>
      </c>
      <c r="BD709" s="540">
        <v>751312</v>
      </c>
      <c r="BE709" s="651">
        <v>1716830</v>
      </c>
      <c r="BF709" s="651">
        <v>170888</v>
      </c>
      <c r="BG709" s="540">
        <v>12309</v>
      </c>
    </row>
    <row r="710" spans="1:59" ht="13.5" thickTop="1" x14ac:dyDescent="0.2">
      <c r="A710" s="609" t="s">
        <v>1893</v>
      </c>
      <c r="B710" t="s">
        <v>1884</v>
      </c>
      <c r="C710" t="s">
        <v>1894</v>
      </c>
      <c r="D710" s="439">
        <v>14203</v>
      </c>
      <c r="E710" s="440">
        <v>0</v>
      </c>
      <c r="F710" s="440">
        <v>0</v>
      </c>
      <c r="G710" s="440">
        <v>0</v>
      </c>
      <c r="H710" s="440">
        <v>0</v>
      </c>
      <c r="I710" s="440">
        <v>1741320</v>
      </c>
      <c r="J710" s="440">
        <v>1741320</v>
      </c>
      <c r="K710" s="440">
        <v>0</v>
      </c>
      <c r="L710" s="440">
        <v>0</v>
      </c>
      <c r="M710" s="482">
        <v>0</v>
      </c>
      <c r="N710" s="482">
        <v>65730</v>
      </c>
      <c r="O710" s="440">
        <v>0</v>
      </c>
      <c r="P710" s="440">
        <v>0</v>
      </c>
      <c r="Q710" s="440">
        <v>65730</v>
      </c>
      <c r="R710" s="440">
        <v>0</v>
      </c>
      <c r="S710" s="440">
        <v>65730</v>
      </c>
      <c r="T710" s="440">
        <v>0</v>
      </c>
      <c r="U710" s="440">
        <v>62190</v>
      </c>
      <c r="V710" s="440">
        <v>62190</v>
      </c>
      <c r="W710" s="440">
        <v>0</v>
      </c>
      <c r="X710" s="440">
        <v>0</v>
      </c>
      <c r="Y710" s="482">
        <v>0</v>
      </c>
      <c r="Z710" s="482">
        <v>2348</v>
      </c>
      <c r="AA710" s="440">
        <v>0</v>
      </c>
      <c r="AB710" s="440">
        <v>0</v>
      </c>
      <c r="AC710" s="440">
        <v>2348</v>
      </c>
      <c r="AD710" s="440">
        <v>0</v>
      </c>
      <c r="AE710" s="440">
        <v>2348</v>
      </c>
      <c r="AF710" s="440">
        <v>0</v>
      </c>
      <c r="AG710" s="440">
        <v>1479570</v>
      </c>
      <c r="AH710" s="440">
        <v>517500</v>
      </c>
      <c r="AI710" s="440">
        <v>962070</v>
      </c>
      <c r="AJ710" s="482">
        <v>1455640</v>
      </c>
      <c r="AK710" s="482">
        <v>0</v>
      </c>
      <c r="AL710" s="482">
        <v>0</v>
      </c>
      <c r="AM710" s="482">
        <v>444370</v>
      </c>
      <c r="AN710" s="440">
        <v>1455640</v>
      </c>
      <c r="AO710" s="440">
        <v>444370</v>
      </c>
      <c r="AP710" s="440">
        <v>127851</v>
      </c>
      <c r="AQ710" s="440">
        <v>65028</v>
      </c>
      <c r="AR710" s="440">
        <v>62823</v>
      </c>
      <c r="AS710" s="482">
        <v>52869</v>
      </c>
      <c r="AT710" s="482">
        <v>0</v>
      </c>
      <c r="AU710" s="482">
        <v>0</v>
      </c>
      <c r="AV710" s="482">
        <v>11989</v>
      </c>
      <c r="AW710" s="440">
        <v>52869</v>
      </c>
      <c r="AX710" s="440">
        <v>11989</v>
      </c>
      <c r="AY710" s="440">
        <v>5500</v>
      </c>
      <c r="AZ710" s="503">
        <v>0</v>
      </c>
      <c r="BA710" s="503">
        <v>-5500</v>
      </c>
      <c r="BB710" s="441">
        <v>0</v>
      </c>
      <c r="BC710" s="200">
        <v>0</v>
      </c>
      <c r="BD710" s="539">
        <v>429040</v>
      </c>
      <c r="BE710" s="650">
        <v>1034280</v>
      </c>
      <c r="BF710" s="650">
        <v>104556</v>
      </c>
      <c r="BG710" s="539">
        <v>7690</v>
      </c>
    </row>
    <row r="711" spans="1:59" ht="13.5" thickTop="1" x14ac:dyDescent="0.2">
      <c r="A711" s="609" t="s">
        <v>1895</v>
      </c>
      <c r="B711" t="s">
        <v>1884</v>
      </c>
      <c r="C711" t="s">
        <v>1896</v>
      </c>
      <c r="D711" s="442">
        <v>14204</v>
      </c>
      <c r="E711" s="443">
        <v>146274</v>
      </c>
      <c r="F711" s="443">
        <v>0</v>
      </c>
      <c r="G711" s="443">
        <v>146274</v>
      </c>
      <c r="H711" s="443">
        <v>0</v>
      </c>
      <c r="I711" s="443">
        <v>1108450</v>
      </c>
      <c r="J711" s="443">
        <v>1108450</v>
      </c>
      <c r="K711" s="443">
        <v>0</v>
      </c>
      <c r="L711" s="443">
        <v>0</v>
      </c>
      <c r="M711" s="483">
        <v>0</v>
      </c>
      <c r="N711" s="483">
        <v>9100</v>
      </c>
      <c r="O711" s="443">
        <v>0</v>
      </c>
      <c r="P711" s="443">
        <v>0</v>
      </c>
      <c r="Q711" s="443">
        <v>9100</v>
      </c>
      <c r="R711" s="443">
        <v>0</v>
      </c>
      <c r="S711" s="443">
        <v>9100</v>
      </c>
      <c r="T711" s="443">
        <v>0</v>
      </c>
      <c r="U711" s="443">
        <v>39588</v>
      </c>
      <c r="V711" s="443">
        <v>31670</v>
      </c>
      <c r="W711" s="443">
        <v>7918</v>
      </c>
      <c r="X711" s="443">
        <v>0</v>
      </c>
      <c r="Y711" s="483">
        <v>0</v>
      </c>
      <c r="Z711" s="483">
        <v>325</v>
      </c>
      <c r="AA711" s="443">
        <v>0</v>
      </c>
      <c r="AB711" s="443">
        <v>0</v>
      </c>
      <c r="AC711" s="443">
        <v>8243</v>
      </c>
      <c r="AD711" s="443">
        <v>0</v>
      </c>
      <c r="AE711" s="443">
        <v>8243</v>
      </c>
      <c r="AF711" s="443">
        <v>0</v>
      </c>
      <c r="AG711" s="443">
        <v>1026890</v>
      </c>
      <c r="AH711" s="443">
        <v>0</v>
      </c>
      <c r="AI711" s="443">
        <v>1026890</v>
      </c>
      <c r="AJ711" s="483">
        <v>1131790</v>
      </c>
      <c r="AK711" s="483">
        <v>0</v>
      </c>
      <c r="AL711" s="483">
        <v>0</v>
      </c>
      <c r="AM711" s="483">
        <v>4270</v>
      </c>
      <c r="AN711" s="443">
        <v>1131790</v>
      </c>
      <c r="AO711" s="443">
        <v>4270</v>
      </c>
      <c r="AP711" s="443">
        <v>89816</v>
      </c>
      <c r="AQ711" s="443">
        <v>727</v>
      </c>
      <c r="AR711" s="443">
        <v>89089</v>
      </c>
      <c r="AS711" s="483">
        <v>68484</v>
      </c>
      <c r="AT711" s="483">
        <v>0</v>
      </c>
      <c r="AU711" s="483">
        <v>0</v>
      </c>
      <c r="AV711" s="483">
        <v>0</v>
      </c>
      <c r="AW711" s="443">
        <v>68484</v>
      </c>
      <c r="AX711" s="443">
        <v>0</v>
      </c>
      <c r="AY711" s="443">
        <v>0</v>
      </c>
      <c r="AZ711" s="504">
        <v>0</v>
      </c>
      <c r="BA711" s="504">
        <v>0</v>
      </c>
      <c r="BB711" s="444">
        <v>0</v>
      </c>
      <c r="BC711" s="517">
        <v>0</v>
      </c>
      <c r="BD711" s="540">
        <v>258550</v>
      </c>
      <c r="BE711" s="651">
        <v>657995</v>
      </c>
      <c r="BF711" s="651">
        <v>68108</v>
      </c>
      <c r="BG711" s="540">
        <v>6709</v>
      </c>
    </row>
    <row r="712" spans="1:59" ht="13.5" thickTop="1" x14ac:dyDescent="0.2">
      <c r="A712" s="609" t="s">
        <v>1897</v>
      </c>
      <c r="B712" t="s">
        <v>1884</v>
      </c>
      <c r="C712" t="s">
        <v>1898</v>
      </c>
      <c r="D712" s="439">
        <v>14205</v>
      </c>
      <c r="E712" s="440">
        <v>0</v>
      </c>
      <c r="F712" s="440">
        <v>0</v>
      </c>
      <c r="G712" s="440">
        <v>0</v>
      </c>
      <c r="H712" s="440">
        <v>0</v>
      </c>
      <c r="I712" s="440">
        <v>2647050</v>
      </c>
      <c r="J712" s="440">
        <v>2647050</v>
      </c>
      <c r="K712" s="440">
        <v>0</v>
      </c>
      <c r="L712" s="440">
        <v>0</v>
      </c>
      <c r="M712" s="482">
        <v>0</v>
      </c>
      <c r="N712" s="482">
        <v>81970</v>
      </c>
      <c r="O712" s="440">
        <v>0</v>
      </c>
      <c r="P712" s="440">
        <v>0</v>
      </c>
      <c r="Q712" s="440">
        <v>81970</v>
      </c>
      <c r="R712" s="440">
        <v>0</v>
      </c>
      <c r="S712" s="440">
        <v>81970</v>
      </c>
      <c r="T712" s="440">
        <v>0</v>
      </c>
      <c r="U712" s="440">
        <v>94538</v>
      </c>
      <c r="V712" s="440">
        <v>82954</v>
      </c>
      <c r="W712" s="440">
        <v>11584</v>
      </c>
      <c r="X712" s="440">
        <v>0</v>
      </c>
      <c r="Y712" s="482">
        <v>0</v>
      </c>
      <c r="Z712" s="482">
        <v>2927</v>
      </c>
      <c r="AA712" s="440">
        <v>0</v>
      </c>
      <c r="AB712" s="440">
        <v>0</v>
      </c>
      <c r="AC712" s="440">
        <v>14511</v>
      </c>
      <c r="AD712" s="440">
        <v>0</v>
      </c>
      <c r="AE712" s="440">
        <v>4125</v>
      </c>
      <c r="AF712" s="440">
        <v>10386</v>
      </c>
      <c r="AG712" s="440">
        <v>2521680</v>
      </c>
      <c r="AH712" s="440">
        <v>1015000</v>
      </c>
      <c r="AI712" s="440">
        <v>1506680</v>
      </c>
      <c r="AJ712" s="482">
        <v>1979980</v>
      </c>
      <c r="AK712" s="482">
        <v>0</v>
      </c>
      <c r="AL712" s="482">
        <v>0</v>
      </c>
      <c r="AM712" s="482">
        <v>751040</v>
      </c>
      <c r="AN712" s="440">
        <v>1979980</v>
      </c>
      <c r="AO712" s="440">
        <v>751040</v>
      </c>
      <c r="AP712" s="440">
        <v>225198</v>
      </c>
      <c r="AQ712" s="440">
        <v>71264</v>
      </c>
      <c r="AR712" s="440">
        <v>153934</v>
      </c>
      <c r="AS712" s="482">
        <v>109434</v>
      </c>
      <c r="AT712" s="482">
        <v>0</v>
      </c>
      <c r="AU712" s="482">
        <v>0</v>
      </c>
      <c r="AV712" s="482">
        <v>26688</v>
      </c>
      <c r="AW712" s="440">
        <v>109434</v>
      </c>
      <c r="AX712" s="440">
        <v>26688</v>
      </c>
      <c r="AY712" s="440">
        <v>0</v>
      </c>
      <c r="AZ712" s="503">
        <v>0</v>
      </c>
      <c r="BA712" s="503">
        <v>0</v>
      </c>
      <c r="BB712" s="441">
        <v>0</v>
      </c>
      <c r="BC712" s="200">
        <v>0</v>
      </c>
      <c r="BD712" s="539">
        <v>640335</v>
      </c>
      <c r="BE712" s="650">
        <v>1657930</v>
      </c>
      <c r="BF712" s="650">
        <v>171598</v>
      </c>
      <c r="BG712" s="539">
        <v>13269</v>
      </c>
    </row>
    <row r="713" spans="1:59" ht="13.5" thickTop="1" x14ac:dyDescent="0.2">
      <c r="A713" s="609" t="s">
        <v>1899</v>
      </c>
      <c r="B713" t="s">
        <v>1884</v>
      </c>
      <c r="C713" t="s">
        <v>1900</v>
      </c>
      <c r="D713" s="442">
        <v>14206</v>
      </c>
      <c r="E713" s="443">
        <v>205000</v>
      </c>
      <c r="F713" s="443">
        <v>0</v>
      </c>
      <c r="G713" s="443">
        <v>205000</v>
      </c>
      <c r="H713" s="443">
        <v>0</v>
      </c>
      <c r="I713" s="443">
        <v>1358490</v>
      </c>
      <c r="J713" s="443">
        <v>1358490</v>
      </c>
      <c r="K713" s="443">
        <v>0</v>
      </c>
      <c r="L713" s="443">
        <v>0</v>
      </c>
      <c r="M713" s="483">
        <v>0</v>
      </c>
      <c r="N713" s="483">
        <v>80220</v>
      </c>
      <c r="O713" s="443">
        <v>0</v>
      </c>
      <c r="P713" s="443">
        <v>0</v>
      </c>
      <c r="Q713" s="443">
        <v>80220</v>
      </c>
      <c r="R713" s="443">
        <v>0</v>
      </c>
      <c r="S713" s="443">
        <v>80220</v>
      </c>
      <c r="T713" s="443">
        <v>0</v>
      </c>
      <c r="U713" s="443">
        <v>48518</v>
      </c>
      <c r="V713" s="443">
        <v>48434</v>
      </c>
      <c r="W713" s="443">
        <v>84</v>
      </c>
      <c r="X713" s="443">
        <v>0</v>
      </c>
      <c r="Y713" s="483">
        <v>0</v>
      </c>
      <c r="Z713" s="483">
        <v>2865</v>
      </c>
      <c r="AA713" s="443">
        <v>0</v>
      </c>
      <c r="AB713" s="443">
        <v>0</v>
      </c>
      <c r="AC713" s="443">
        <v>2949</v>
      </c>
      <c r="AD713" s="443">
        <v>0</v>
      </c>
      <c r="AE713" s="443">
        <v>2949</v>
      </c>
      <c r="AF713" s="443">
        <v>0</v>
      </c>
      <c r="AG713" s="443">
        <v>1137220</v>
      </c>
      <c r="AH713" s="443">
        <v>450000</v>
      </c>
      <c r="AI713" s="443">
        <v>687220</v>
      </c>
      <c r="AJ713" s="483">
        <v>1017630</v>
      </c>
      <c r="AK713" s="483">
        <v>0</v>
      </c>
      <c r="AL713" s="483">
        <v>0</v>
      </c>
      <c r="AM713" s="483">
        <v>377490</v>
      </c>
      <c r="AN713" s="443">
        <v>1017630</v>
      </c>
      <c r="AO713" s="443">
        <v>377490</v>
      </c>
      <c r="AP713" s="443">
        <v>96181</v>
      </c>
      <c r="AQ713" s="443">
        <v>35758</v>
      </c>
      <c r="AR713" s="443">
        <v>60423</v>
      </c>
      <c r="AS713" s="483">
        <v>54328</v>
      </c>
      <c r="AT713" s="483">
        <v>0</v>
      </c>
      <c r="AU713" s="483">
        <v>0</v>
      </c>
      <c r="AV713" s="483">
        <v>14830</v>
      </c>
      <c r="AW713" s="443">
        <v>54328</v>
      </c>
      <c r="AX713" s="443">
        <v>0</v>
      </c>
      <c r="AY713" s="443">
        <v>0</v>
      </c>
      <c r="AZ713" s="504">
        <v>0</v>
      </c>
      <c r="BA713" s="504">
        <v>0</v>
      </c>
      <c r="BB713" s="444">
        <v>0</v>
      </c>
      <c r="BC713" s="517">
        <v>0</v>
      </c>
      <c r="BD713" s="540">
        <v>335883</v>
      </c>
      <c r="BE713" s="651">
        <v>796450</v>
      </c>
      <c r="BF713" s="651">
        <v>80011</v>
      </c>
      <c r="BG713" s="540">
        <v>6549</v>
      </c>
    </row>
    <row r="714" spans="1:59" ht="13.5" thickTop="1" x14ac:dyDescent="0.2">
      <c r="A714" s="609" t="s">
        <v>1901</v>
      </c>
      <c r="B714" t="s">
        <v>1884</v>
      </c>
      <c r="C714" t="s">
        <v>1902</v>
      </c>
      <c r="D714" s="439">
        <v>14207</v>
      </c>
      <c r="E714" s="440">
        <v>30000</v>
      </c>
      <c r="F714" s="440">
        <v>0</v>
      </c>
      <c r="G714" s="440">
        <v>30000</v>
      </c>
      <c r="H714" s="440">
        <v>0</v>
      </c>
      <c r="I714" s="440">
        <v>1402660</v>
      </c>
      <c r="J714" s="440">
        <v>1402660</v>
      </c>
      <c r="K714" s="440">
        <v>0</v>
      </c>
      <c r="L714" s="440">
        <v>0</v>
      </c>
      <c r="M714" s="482">
        <v>0</v>
      </c>
      <c r="N714" s="482">
        <v>91210</v>
      </c>
      <c r="O714" s="440">
        <v>0</v>
      </c>
      <c r="P714" s="440">
        <v>0</v>
      </c>
      <c r="Q714" s="440">
        <v>91210</v>
      </c>
      <c r="R714" s="440">
        <v>0</v>
      </c>
      <c r="S714" s="440">
        <v>91210</v>
      </c>
      <c r="T714" s="440">
        <v>0</v>
      </c>
      <c r="U714" s="440">
        <v>50095</v>
      </c>
      <c r="V714" s="440">
        <v>50095</v>
      </c>
      <c r="W714" s="440">
        <v>0</v>
      </c>
      <c r="X714" s="440">
        <v>0</v>
      </c>
      <c r="Y714" s="482">
        <v>0</v>
      </c>
      <c r="Z714" s="482">
        <v>3258</v>
      </c>
      <c r="AA714" s="440">
        <v>0</v>
      </c>
      <c r="AB714" s="440">
        <v>0</v>
      </c>
      <c r="AC714" s="440">
        <v>3258</v>
      </c>
      <c r="AD714" s="440">
        <v>0</v>
      </c>
      <c r="AE714" s="440">
        <v>0</v>
      </c>
      <c r="AF714" s="440">
        <v>3258</v>
      </c>
      <c r="AG714" s="440">
        <v>1386210</v>
      </c>
      <c r="AH714" s="440">
        <v>690000</v>
      </c>
      <c r="AI714" s="440">
        <v>696210</v>
      </c>
      <c r="AJ714" s="482">
        <v>1134080</v>
      </c>
      <c r="AK714" s="482">
        <v>0</v>
      </c>
      <c r="AL714" s="482">
        <v>0</v>
      </c>
      <c r="AM714" s="482">
        <v>700770</v>
      </c>
      <c r="AN714" s="440">
        <v>1134080</v>
      </c>
      <c r="AO714" s="440">
        <v>700770</v>
      </c>
      <c r="AP714" s="440">
        <v>122212</v>
      </c>
      <c r="AQ714" s="440">
        <v>23250</v>
      </c>
      <c r="AR714" s="440">
        <v>98962</v>
      </c>
      <c r="AS714" s="482">
        <v>86804</v>
      </c>
      <c r="AT714" s="482">
        <v>0</v>
      </c>
      <c r="AU714" s="482">
        <v>0</v>
      </c>
      <c r="AV714" s="482">
        <v>31356</v>
      </c>
      <c r="AW714" s="440">
        <v>86804</v>
      </c>
      <c r="AX714" s="440">
        <v>15411</v>
      </c>
      <c r="AY714" s="440">
        <v>0</v>
      </c>
      <c r="AZ714" s="503">
        <v>0</v>
      </c>
      <c r="BA714" s="503">
        <v>0</v>
      </c>
      <c r="BB714" s="441">
        <v>0</v>
      </c>
      <c r="BC714" s="200">
        <v>0</v>
      </c>
      <c r="BD714" s="539">
        <v>425040</v>
      </c>
      <c r="BE714" s="650">
        <v>906205</v>
      </c>
      <c r="BF714" s="650">
        <v>93511</v>
      </c>
      <c r="BG714" s="539">
        <v>7669</v>
      </c>
    </row>
    <row r="715" spans="1:59" ht="13.5" thickTop="1" x14ac:dyDescent="0.2">
      <c r="A715" s="609" t="s">
        <v>1903</v>
      </c>
      <c r="B715" t="s">
        <v>1884</v>
      </c>
      <c r="C715" t="s">
        <v>1904</v>
      </c>
      <c r="D715" s="442">
        <v>14208</v>
      </c>
      <c r="E715" s="443">
        <v>90110</v>
      </c>
      <c r="F715" s="443">
        <v>0</v>
      </c>
      <c r="G715" s="443">
        <v>15746</v>
      </c>
      <c r="H715" s="443">
        <v>74364</v>
      </c>
      <c r="I715" s="443">
        <v>374780</v>
      </c>
      <c r="J715" s="443">
        <v>374780</v>
      </c>
      <c r="K715" s="443">
        <v>0</v>
      </c>
      <c r="L715" s="443">
        <v>11900</v>
      </c>
      <c r="M715" s="483">
        <v>0</v>
      </c>
      <c r="N715" s="483">
        <v>7560</v>
      </c>
      <c r="O715" s="443">
        <v>0</v>
      </c>
      <c r="P715" s="443">
        <v>0</v>
      </c>
      <c r="Q715" s="443">
        <v>19460</v>
      </c>
      <c r="R715" s="443">
        <v>11900</v>
      </c>
      <c r="S715" s="443">
        <v>7560</v>
      </c>
      <c r="T715" s="443">
        <v>0</v>
      </c>
      <c r="U715" s="443">
        <v>13385</v>
      </c>
      <c r="V715" s="443">
        <v>7080</v>
      </c>
      <c r="W715" s="443">
        <v>6305</v>
      </c>
      <c r="X715" s="443">
        <v>425</v>
      </c>
      <c r="Y715" s="483">
        <v>0</v>
      </c>
      <c r="Z715" s="483">
        <v>270</v>
      </c>
      <c r="AA715" s="443">
        <v>0</v>
      </c>
      <c r="AB715" s="443">
        <v>0</v>
      </c>
      <c r="AC715" s="443">
        <v>0</v>
      </c>
      <c r="AD715" s="443">
        <v>0</v>
      </c>
      <c r="AE715" s="443">
        <v>0</v>
      </c>
      <c r="AF715" s="443">
        <v>0</v>
      </c>
      <c r="AG715" s="443">
        <v>337660</v>
      </c>
      <c r="AH715" s="443">
        <v>149000</v>
      </c>
      <c r="AI715" s="443">
        <v>188660</v>
      </c>
      <c r="AJ715" s="483">
        <v>269430</v>
      </c>
      <c r="AK715" s="483">
        <v>0</v>
      </c>
      <c r="AL715" s="483">
        <v>0</v>
      </c>
      <c r="AM715" s="483">
        <v>88490</v>
      </c>
      <c r="AN715" s="443">
        <v>269430</v>
      </c>
      <c r="AO715" s="443">
        <v>88490</v>
      </c>
      <c r="AP715" s="443">
        <v>29462</v>
      </c>
      <c r="AQ715" s="443">
        <v>4271</v>
      </c>
      <c r="AR715" s="443">
        <v>25191</v>
      </c>
      <c r="AS715" s="483">
        <v>20572</v>
      </c>
      <c r="AT715" s="483">
        <v>0</v>
      </c>
      <c r="AU715" s="483">
        <v>0</v>
      </c>
      <c r="AV715" s="483">
        <v>4548</v>
      </c>
      <c r="AW715" s="443">
        <v>19930</v>
      </c>
      <c r="AX715" s="443">
        <v>102</v>
      </c>
      <c r="AY715" s="443">
        <v>0</v>
      </c>
      <c r="AZ715" s="504">
        <v>0</v>
      </c>
      <c r="BA715" s="504">
        <v>0</v>
      </c>
      <c r="BB715" s="444">
        <v>0</v>
      </c>
      <c r="BC715" s="517">
        <v>0</v>
      </c>
      <c r="BD715" s="540">
        <v>114934</v>
      </c>
      <c r="BE715" s="651">
        <v>228885</v>
      </c>
      <c r="BF715" s="651">
        <v>23370</v>
      </c>
      <c r="BG715" s="540">
        <v>2709</v>
      </c>
    </row>
    <row r="716" spans="1:59" ht="13.5" thickTop="1" x14ac:dyDescent="0.2">
      <c r="A716" s="609" t="s">
        <v>1905</v>
      </c>
      <c r="B716" t="s">
        <v>1884</v>
      </c>
      <c r="C716" t="s">
        <v>1906</v>
      </c>
      <c r="D716" s="439">
        <v>14210</v>
      </c>
      <c r="E716" s="440">
        <v>21874</v>
      </c>
      <c r="F716" s="440">
        <v>840</v>
      </c>
      <c r="G716" s="440">
        <v>4775</v>
      </c>
      <c r="H716" s="440">
        <v>16259</v>
      </c>
      <c r="I716" s="440">
        <v>359380</v>
      </c>
      <c r="J716" s="440">
        <v>359380</v>
      </c>
      <c r="K716" s="440">
        <v>0</v>
      </c>
      <c r="L716" s="440">
        <v>4130</v>
      </c>
      <c r="M716" s="482">
        <v>0</v>
      </c>
      <c r="N716" s="482">
        <v>7210</v>
      </c>
      <c r="O716" s="440">
        <v>0</v>
      </c>
      <c r="P716" s="440">
        <v>0</v>
      </c>
      <c r="Q716" s="440">
        <v>11340</v>
      </c>
      <c r="R716" s="440">
        <v>4130</v>
      </c>
      <c r="S716" s="440">
        <v>7210</v>
      </c>
      <c r="T716" s="440">
        <v>0</v>
      </c>
      <c r="U716" s="440">
        <v>12835</v>
      </c>
      <c r="V716" s="440">
        <v>10268</v>
      </c>
      <c r="W716" s="440">
        <v>2567</v>
      </c>
      <c r="X716" s="440">
        <v>148</v>
      </c>
      <c r="Y716" s="482">
        <v>0</v>
      </c>
      <c r="Z716" s="482">
        <v>257</v>
      </c>
      <c r="AA716" s="440">
        <v>0</v>
      </c>
      <c r="AB716" s="440">
        <v>0</v>
      </c>
      <c r="AC716" s="440">
        <v>2972</v>
      </c>
      <c r="AD716" s="440">
        <v>2715</v>
      </c>
      <c r="AE716" s="440">
        <v>257</v>
      </c>
      <c r="AF716" s="440">
        <v>0</v>
      </c>
      <c r="AG716" s="440">
        <v>250690</v>
      </c>
      <c r="AH716" s="440">
        <v>0</v>
      </c>
      <c r="AI716" s="440">
        <v>250690</v>
      </c>
      <c r="AJ716" s="482">
        <v>344860</v>
      </c>
      <c r="AK716" s="482">
        <v>0</v>
      </c>
      <c r="AL716" s="482">
        <v>0</v>
      </c>
      <c r="AM716" s="482">
        <v>46530</v>
      </c>
      <c r="AN716" s="440">
        <v>344860</v>
      </c>
      <c r="AO716" s="440">
        <v>46530</v>
      </c>
      <c r="AP716" s="440">
        <v>20490</v>
      </c>
      <c r="AQ716" s="440">
        <v>0</v>
      </c>
      <c r="AR716" s="440">
        <v>20490</v>
      </c>
      <c r="AS716" s="482">
        <v>20613</v>
      </c>
      <c r="AT716" s="482">
        <v>0</v>
      </c>
      <c r="AU716" s="482">
        <v>0</v>
      </c>
      <c r="AV716" s="482">
        <v>578</v>
      </c>
      <c r="AW716" s="440">
        <v>20613</v>
      </c>
      <c r="AX716" s="440">
        <v>578</v>
      </c>
      <c r="AY716" s="440">
        <v>0</v>
      </c>
      <c r="AZ716" s="503">
        <v>0</v>
      </c>
      <c r="BA716" s="503">
        <v>0</v>
      </c>
      <c r="BB716" s="441">
        <v>0</v>
      </c>
      <c r="BC716" s="200">
        <v>0</v>
      </c>
      <c r="BD716" s="539">
        <v>117239</v>
      </c>
      <c r="BE716" s="650">
        <v>191180</v>
      </c>
      <c r="BF716" s="650">
        <v>18750</v>
      </c>
      <c r="BG716" s="539">
        <v>2469</v>
      </c>
    </row>
    <row r="717" spans="1:59" ht="13.5" thickTop="1" x14ac:dyDescent="0.2">
      <c r="A717" s="609" t="s">
        <v>1907</v>
      </c>
      <c r="B717" t="s">
        <v>1884</v>
      </c>
      <c r="C717" t="s">
        <v>1908</v>
      </c>
      <c r="D717" s="442">
        <v>14211</v>
      </c>
      <c r="E717" s="443">
        <v>252645</v>
      </c>
      <c r="F717" s="443">
        <v>0</v>
      </c>
      <c r="G717" s="443">
        <v>77334</v>
      </c>
      <c r="H717" s="443">
        <v>175311</v>
      </c>
      <c r="I717" s="443">
        <v>1096900</v>
      </c>
      <c r="J717" s="443">
        <v>1096900</v>
      </c>
      <c r="K717" s="443">
        <v>0</v>
      </c>
      <c r="L717" s="443">
        <v>31850</v>
      </c>
      <c r="M717" s="483">
        <v>0</v>
      </c>
      <c r="N717" s="483">
        <v>20650</v>
      </c>
      <c r="O717" s="443">
        <v>0</v>
      </c>
      <c r="P717" s="443">
        <v>0</v>
      </c>
      <c r="Q717" s="443">
        <v>52500</v>
      </c>
      <c r="R717" s="443">
        <v>31850</v>
      </c>
      <c r="S717" s="443">
        <v>20650</v>
      </c>
      <c r="T717" s="443">
        <v>0</v>
      </c>
      <c r="U717" s="443">
        <v>39175</v>
      </c>
      <c r="V717" s="443">
        <v>39175</v>
      </c>
      <c r="W717" s="443">
        <v>0</v>
      </c>
      <c r="X717" s="443">
        <v>1138</v>
      </c>
      <c r="Y717" s="483">
        <v>0</v>
      </c>
      <c r="Z717" s="483">
        <v>737</v>
      </c>
      <c r="AA717" s="443">
        <v>0</v>
      </c>
      <c r="AB717" s="443">
        <v>0</v>
      </c>
      <c r="AC717" s="443">
        <v>1875</v>
      </c>
      <c r="AD717" s="443">
        <v>0</v>
      </c>
      <c r="AE717" s="443">
        <v>737</v>
      </c>
      <c r="AF717" s="443">
        <v>1138</v>
      </c>
      <c r="AG717" s="443">
        <v>931330</v>
      </c>
      <c r="AH717" s="443">
        <v>380000</v>
      </c>
      <c r="AI717" s="443">
        <v>551330</v>
      </c>
      <c r="AJ717" s="483">
        <v>923260</v>
      </c>
      <c r="AK717" s="483">
        <v>0</v>
      </c>
      <c r="AL717" s="483">
        <v>0</v>
      </c>
      <c r="AM717" s="483">
        <v>359850</v>
      </c>
      <c r="AN717" s="443">
        <v>923260</v>
      </c>
      <c r="AO717" s="443">
        <v>359520</v>
      </c>
      <c r="AP717" s="443">
        <v>79429</v>
      </c>
      <c r="AQ717" s="443">
        <v>19477</v>
      </c>
      <c r="AR717" s="443">
        <v>59952</v>
      </c>
      <c r="AS717" s="483">
        <v>58215</v>
      </c>
      <c r="AT717" s="483">
        <v>0</v>
      </c>
      <c r="AU717" s="483">
        <v>0</v>
      </c>
      <c r="AV717" s="483">
        <v>14697</v>
      </c>
      <c r="AW717" s="443">
        <v>58215</v>
      </c>
      <c r="AX717" s="443">
        <v>14697</v>
      </c>
      <c r="AY717" s="443">
        <v>0</v>
      </c>
      <c r="AZ717" s="504">
        <v>0</v>
      </c>
      <c r="BA717" s="504">
        <v>0</v>
      </c>
      <c r="BB717" s="444">
        <v>0</v>
      </c>
      <c r="BC717" s="517">
        <v>0</v>
      </c>
      <c r="BD717" s="540">
        <v>313123</v>
      </c>
      <c r="BE717" s="651">
        <v>647215</v>
      </c>
      <c r="BF717" s="651">
        <v>65193</v>
      </c>
      <c r="BG717" s="540">
        <v>6229</v>
      </c>
    </row>
    <row r="718" spans="1:59" ht="13.5" thickTop="1" x14ac:dyDescent="0.2">
      <c r="A718" s="609" t="s">
        <v>1909</v>
      </c>
      <c r="B718" t="s">
        <v>1884</v>
      </c>
      <c r="C718" t="s">
        <v>1910</v>
      </c>
      <c r="D718" s="439">
        <v>14212</v>
      </c>
      <c r="E718" s="440">
        <v>35000</v>
      </c>
      <c r="F718" s="440">
        <v>0</v>
      </c>
      <c r="G718" s="440">
        <v>35000</v>
      </c>
      <c r="H718" s="440">
        <v>0</v>
      </c>
      <c r="I718" s="440">
        <v>1356530</v>
      </c>
      <c r="J718" s="440">
        <v>1356530</v>
      </c>
      <c r="K718" s="440">
        <v>0</v>
      </c>
      <c r="L718" s="440">
        <v>21490</v>
      </c>
      <c r="M718" s="482">
        <v>0</v>
      </c>
      <c r="N718" s="482">
        <v>65520</v>
      </c>
      <c r="O718" s="440">
        <v>0</v>
      </c>
      <c r="P718" s="440">
        <v>0</v>
      </c>
      <c r="Q718" s="440">
        <v>87010</v>
      </c>
      <c r="R718" s="440">
        <v>21490</v>
      </c>
      <c r="S718" s="440">
        <v>65520</v>
      </c>
      <c r="T718" s="440">
        <v>0</v>
      </c>
      <c r="U718" s="440">
        <v>48448</v>
      </c>
      <c r="V718" s="440">
        <v>46163</v>
      </c>
      <c r="W718" s="440">
        <v>2285</v>
      </c>
      <c r="X718" s="440">
        <v>767</v>
      </c>
      <c r="Y718" s="482">
        <v>7536</v>
      </c>
      <c r="Z718" s="482">
        <v>2340</v>
      </c>
      <c r="AA718" s="440">
        <v>0</v>
      </c>
      <c r="AB718" s="440">
        <v>0</v>
      </c>
      <c r="AC718" s="440">
        <v>12928</v>
      </c>
      <c r="AD718" s="440">
        <v>0</v>
      </c>
      <c r="AE718" s="440">
        <v>12928</v>
      </c>
      <c r="AF718" s="440">
        <v>0</v>
      </c>
      <c r="AG718" s="440">
        <v>1301000</v>
      </c>
      <c r="AH718" s="440">
        <v>750000</v>
      </c>
      <c r="AI718" s="440">
        <v>551000</v>
      </c>
      <c r="AJ718" s="482">
        <v>879310</v>
      </c>
      <c r="AK718" s="482">
        <v>0</v>
      </c>
      <c r="AL718" s="482">
        <v>0</v>
      </c>
      <c r="AM718" s="482">
        <v>380090</v>
      </c>
      <c r="AN718" s="440">
        <v>879310</v>
      </c>
      <c r="AO718" s="440">
        <v>380090</v>
      </c>
      <c r="AP718" s="440">
        <v>114661</v>
      </c>
      <c r="AQ718" s="440">
        <v>114661</v>
      </c>
      <c r="AR718" s="440">
        <v>0</v>
      </c>
      <c r="AS718" s="482">
        <v>0</v>
      </c>
      <c r="AT718" s="482">
        <v>0</v>
      </c>
      <c r="AU718" s="482">
        <v>0</v>
      </c>
      <c r="AV718" s="482">
        <v>0</v>
      </c>
      <c r="AW718" s="440">
        <v>0</v>
      </c>
      <c r="AX718" s="440">
        <v>0</v>
      </c>
      <c r="AY718" s="440">
        <v>0</v>
      </c>
      <c r="AZ718" s="503">
        <v>0</v>
      </c>
      <c r="BA718" s="503">
        <v>0</v>
      </c>
      <c r="BB718" s="441">
        <v>0</v>
      </c>
      <c r="BC718" s="200">
        <v>0</v>
      </c>
      <c r="BD718" s="539">
        <v>291494</v>
      </c>
      <c r="BE718" s="650">
        <v>869040</v>
      </c>
      <c r="BF718" s="650">
        <v>88971</v>
      </c>
      <c r="BG718" s="539">
        <v>7509</v>
      </c>
    </row>
    <row r="719" spans="1:59" ht="13.5" thickTop="1" x14ac:dyDescent="0.2">
      <c r="A719" s="609" t="s">
        <v>1911</v>
      </c>
      <c r="B719" t="s">
        <v>1884</v>
      </c>
      <c r="C719" t="s">
        <v>1912</v>
      </c>
      <c r="D719" s="442">
        <v>14213</v>
      </c>
      <c r="E719" s="443">
        <v>321731</v>
      </c>
      <c r="F719" s="443">
        <v>0</v>
      </c>
      <c r="G719" s="443">
        <v>321731</v>
      </c>
      <c r="H719" s="443">
        <v>0</v>
      </c>
      <c r="I719" s="443">
        <v>1521310</v>
      </c>
      <c r="J719" s="443">
        <v>1505000</v>
      </c>
      <c r="K719" s="443">
        <v>16310</v>
      </c>
      <c r="L719" s="443">
        <v>0</v>
      </c>
      <c r="M719" s="483">
        <v>0</v>
      </c>
      <c r="N719" s="483">
        <v>26950</v>
      </c>
      <c r="O719" s="443">
        <v>0</v>
      </c>
      <c r="P719" s="443">
        <v>0</v>
      </c>
      <c r="Q719" s="443">
        <v>43260</v>
      </c>
      <c r="R719" s="443">
        <v>0</v>
      </c>
      <c r="S719" s="443">
        <v>43260</v>
      </c>
      <c r="T719" s="443">
        <v>0</v>
      </c>
      <c r="U719" s="443">
        <v>54333</v>
      </c>
      <c r="V719" s="443">
        <v>43466</v>
      </c>
      <c r="W719" s="443">
        <v>10867</v>
      </c>
      <c r="X719" s="443">
        <v>0</v>
      </c>
      <c r="Y719" s="483">
        <v>0</v>
      </c>
      <c r="Z719" s="483">
        <v>962</v>
      </c>
      <c r="AA719" s="443">
        <v>0</v>
      </c>
      <c r="AB719" s="443">
        <v>0</v>
      </c>
      <c r="AC719" s="443">
        <v>11829</v>
      </c>
      <c r="AD719" s="443">
        <v>0</v>
      </c>
      <c r="AE719" s="443">
        <v>11829</v>
      </c>
      <c r="AF719" s="443">
        <v>0</v>
      </c>
      <c r="AG719" s="443">
        <v>1426140</v>
      </c>
      <c r="AH719" s="443">
        <v>205000</v>
      </c>
      <c r="AI719" s="443">
        <v>1221140</v>
      </c>
      <c r="AJ719" s="483">
        <v>1567050</v>
      </c>
      <c r="AK719" s="483">
        <v>0</v>
      </c>
      <c r="AL719" s="483">
        <v>0</v>
      </c>
      <c r="AM719" s="483">
        <v>422920</v>
      </c>
      <c r="AN719" s="443">
        <v>1567050</v>
      </c>
      <c r="AO719" s="443">
        <v>422920</v>
      </c>
      <c r="AP719" s="443">
        <v>126572</v>
      </c>
      <c r="AQ719" s="443">
        <v>9670</v>
      </c>
      <c r="AR719" s="443">
        <v>116902</v>
      </c>
      <c r="AS719" s="483">
        <v>97016</v>
      </c>
      <c r="AT719" s="483">
        <v>0</v>
      </c>
      <c r="AU719" s="483">
        <v>0</v>
      </c>
      <c r="AV719" s="483">
        <v>15541</v>
      </c>
      <c r="AW719" s="443">
        <v>97016</v>
      </c>
      <c r="AX719" s="443">
        <v>15541</v>
      </c>
      <c r="AY719" s="443">
        <v>0</v>
      </c>
      <c r="AZ719" s="504">
        <v>0</v>
      </c>
      <c r="BA719" s="504">
        <v>0</v>
      </c>
      <c r="BB719" s="444">
        <v>0</v>
      </c>
      <c r="BC719" s="517">
        <v>0</v>
      </c>
      <c r="BD719" s="540">
        <v>398341</v>
      </c>
      <c r="BE719" s="651">
        <v>937760</v>
      </c>
      <c r="BF719" s="651">
        <v>96872</v>
      </c>
      <c r="BG719" s="540">
        <v>7989</v>
      </c>
    </row>
    <row r="720" spans="1:59" ht="13.5" thickTop="1" x14ac:dyDescent="0.2">
      <c r="A720" s="609" t="s">
        <v>1913</v>
      </c>
      <c r="B720" t="s">
        <v>1884</v>
      </c>
      <c r="C720" t="s">
        <v>1914</v>
      </c>
      <c r="D720" s="439">
        <v>14214</v>
      </c>
      <c r="E720" s="440">
        <v>0</v>
      </c>
      <c r="F720" s="440">
        <v>0</v>
      </c>
      <c r="G720" s="440">
        <v>0</v>
      </c>
      <c r="H720" s="440">
        <v>0</v>
      </c>
      <c r="I720" s="440">
        <v>553980</v>
      </c>
      <c r="J720" s="440">
        <v>553980</v>
      </c>
      <c r="K720" s="440">
        <v>0</v>
      </c>
      <c r="L720" s="440">
        <v>0</v>
      </c>
      <c r="M720" s="482">
        <v>0</v>
      </c>
      <c r="N720" s="482">
        <v>0</v>
      </c>
      <c r="O720" s="440">
        <v>0</v>
      </c>
      <c r="P720" s="440">
        <v>0</v>
      </c>
      <c r="Q720" s="440">
        <v>0</v>
      </c>
      <c r="R720" s="440">
        <v>0</v>
      </c>
      <c r="S720" s="440">
        <v>0</v>
      </c>
      <c r="T720" s="440">
        <v>0</v>
      </c>
      <c r="U720" s="440">
        <v>19785</v>
      </c>
      <c r="V720" s="440">
        <v>19785</v>
      </c>
      <c r="W720" s="440">
        <v>0</v>
      </c>
      <c r="X720" s="440">
        <v>0</v>
      </c>
      <c r="Y720" s="482">
        <v>0</v>
      </c>
      <c r="Z720" s="482">
        <v>0</v>
      </c>
      <c r="AA720" s="440">
        <v>0</v>
      </c>
      <c r="AB720" s="440">
        <v>0</v>
      </c>
      <c r="AC720" s="440">
        <v>0</v>
      </c>
      <c r="AD720" s="440">
        <v>0</v>
      </c>
      <c r="AE720" s="440">
        <v>0</v>
      </c>
      <c r="AF720" s="440">
        <v>0</v>
      </c>
      <c r="AG720" s="440">
        <v>618340</v>
      </c>
      <c r="AH720" s="440">
        <v>190000</v>
      </c>
      <c r="AI720" s="440">
        <v>428340</v>
      </c>
      <c r="AJ720" s="482">
        <v>539800</v>
      </c>
      <c r="AK720" s="482">
        <v>0</v>
      </c>
      <c r="AL720" s="482">
        <v>0</v>
      </c>
      <c r="AM720" s="482">
        <v>81670</v>
      </c>
      <c r="AN720" s="440">
        <v>539800</v>
      </c>
      <c r="AO720" s="440">
        <v>81670</v>
      </c>
      <c r="AP720" s="440">
        <v>52480</v>
      </c>
      <c r="AQ720" s="440">
        <v>37992</v>
      </c>
      <c r="AR720" s="440">
        <v>14488</v>
      </c>
      <c r="AS720" s="482">
        <v>6135</v>
      </c>
      <c r="AT720" s="482">
        <v>0</v>
      </c>
      <c r="AU720" s="482">
        <v>0</v>
      </c>
      <c r="AV720" s="482">
        <v>0</v>
      </c>
      <c r="AW720" s="440">
        <v>6135</v>
      </c>
      <c r="AX720" s="440">
        <v>0</v>
      </c>
      <c r="AY720" s="440">
        <v>0</v>
      </c>
      <c r="AZ720" s="503">
        <v>0</v>
      </c>
      <c r="BA720" s="503">
        <v>0</v>
      </c>
      <c r="BB720" s="441">
        <v>0</v>
      </c>
      <c r="BC720" s="200">
        <v>0</v>
      </c>
      <c r="BD720" s="539">
        <v>172078</v>
      </c>
      <c r="BE720" s="650">
        <v>347590</v>
      </c>
      <c r="BF720" s="650">
        <v>36476</v>
      </c>
      <c r="BG720" s="539">
        <v>4389</v>
      </c>
    </row>
    <row r="721" spans="1:59" ht="13.5" thickTop="1" x14ac:dyDescent="0.2">
      <c r="A721" s="609" t="s">
        <v>1915</v>
      </c>
      <c r="B721" t="s">
        <v>1884</v>
      </c>
      <c r="C721" t="s">
        <v>1916</v>
      </c>
      <c r="D721" s="442">
        <v>14215</v>
      </c>
      <c r="E721" s="443">
        <v>38307</v>
      </c>
      <c r="F721" s="443">
        <v>0</v>
      </c>
      <c r="G721" s="443">
        <v>38307</v>
      </c>
      <c r="H721" s="443">
        <v>0</v>
      </c>
      <c r="I721" s="443">
        <v>672770</v>
      </c>
      <c r="J721" s="443">
        <v>672770</v>
      </c>
      <c r="K721" s="443">
        <v>0</v>
      </c>
      <c r="L721" s="443">
        <v>840</v>
      </c>
      <c r="M721" s="483">
        <v>0</v>
      </c>
      <c r="N721" s="483">
        <v>35980</v>
      </c>
      <c r="O721" s="443">
        <v>0</v>
      </c>
      <c r="P721" s="443">
        <v>0</v>
      </c>
      <c r="Q721" s="443">
        <v>36820</v>
      </c>
      <c r="R721" s="443">
        <v>840</v>
      </c>
      <c r="S721" s="443">
        <v>35980</v>
      </c>
      <c r="T721" s="443">
        <v>0</v>
      </c>
      <c r="U721" s="443">
        <v>24028</v>
      </c>
      <c r="V721" s="443">
        <v>24028</v>
      </c>
      <c r="W721" s="443">
        <v>0</v>
      </c>
      <c r="X721" s="443">
        <v>30</v>
      </c>
      <c r="Y721" s="483">
        <v>0</v>
      </c>
      <c r="Z721" s="483">
        <v>1285</v>
      </c>
      <c r="AA721" s="443">
        <v>0</v>
      </c>
      <c r="AB721" s="443">
        <v>0</v>
      </c>
      <c r="AC721" s="443">
        <v>1315</v>
      </c>
      <c r="AD721" s="443">
        <v>30</v>
      </c>
      <c r="AE721" s="443">
        <v>0</v>
      </c>
      <c r="AF721" s="443">
        <v>1285</v>
      </c>
      <c r="AG721" s="443">
        <v>811190</v>
      </c>
      <c r="AH721" s="443">
        <v>295000</v>
      </c>
      <c r="AI721" s="443">
        <v>516190</v>
      </c>
      <c r="AJ721" s="483">
        <v>700560</v>
      </c>
      <c r="AK721" s="483">
        <v>0</v>
      </c>
      <c r="AL721" s="483">
        <v>0</v>
      </c>
      <c r="AM721" s="483">
        <v>243490</v>
      </c>
      <c r="AN721" s="443">
        <v>700560</v>
      </c>
      <c r="AO721" s="443">
        <v>243490</v>
      </c>
      <c r="AP721" s="443">
        <v>70558</v>
      </c>
      <c r="AQ721" s="443">
        <v>23133</v>
      </c>
      <c r="AR721" s="443">
        <v>47425</v>
      </c>
      <c r="AS721" s="483">
        <v>38267</v>
      </c>
      <c r="AT721" s="483">
        <v>0</v>
      </c>
      <c r="AU721" s="483">
        <v>0</v>
      </c>
      <c r="AV721" s="483">
        <v>4528</v>
      </c>
      <c r="AW721" s="443">
        <v>38267</v>
      </c>
      <c r="AX721" s="443">
        <v>4528</v>
      </c>
      <c r="AY721" s="443">
        <v>0</v>
      </c>
      <c r="AZ721" s="504">
        <v>0</v>
      </c>
      <c r="BA721" s="504">
        <v>0</v>
      </c>
      <c r="BB721" s="444">
        <v>0</v>
      </c>
      <c r="BC721" s="517">
        <v>0</v>
      </c>
      <c r="BD721" s="540">
        <v>213044</v>
      </c>
      <c r="BE721" s="651">
        <v>465935</v>
      </c>
      <c r="BF721" s="651">
        <v>49225</v>
      </c>
      <c r="BG721" s="540">
        <v>5749</v>
      </c>
    </row>
    <row r="722" spans="1:59" ht="13.5" thickTop="1" x14ac:dyDescent="0.2">
      <c r="A722" s="609" t="s">
        <v>1917</v>
      </c>
      <c r="B722" t="s">
        <v>1884</v>
      </c>
      <c r="C722" t="s">
        <v>1918</v>
      </c>
      <c r="D722" s="439">
        <v>14216</v>
      </c>
      <c r="E722" s="440">
        <v>0</v>
      </c>
      <c r="F722" s="440">
        <v>0</v>
      </c>
      <c r="G722" s="440">
        <v>0</v>
      </c>
      <c r="H722" s="440">
        <v>0</v>
      </c>
      <c r="I722" s="440">
        <v>885290</v>
      </c>
      <c r="J722" s="440">
        <v>885290</v>
      </c>
      <c r="K722" s="440">
        <v>0</v>
      </c>
      <c r="L722" s="440">
        <v>0</v>
      </c>
      <c r="M722" s="482">
        <v>0</v>
      </c>
      <c r="N722" s="482">
        <v>3430</v>
      </c>
      <c r="O722" s="440">
        <v>0</v>
      </c>
      <c r="P722" s="440">
        <v>0</v>
      </c>
      <c r="Q722" s="440">
        <v>3430</v>
      </c>
      <c r="R722" s="440">
        <v>0</v>
      </c>
      <c r="S722" s="440">
        <v>3430</v>
      </c>
      <c r="T722" s="440">
        <v>0</v>
      </c>
      <c r="U722" s="440">
        <v>31618</v>
      </c>
      <c r="V722" s="440">
        <v>31618</v>
      </c>
      <c r="W722" s="440">
        <v>0</v>
      </c>
      <c r="X722" s="440">
        <v>0</v>
      </c>
      <c r="Y722" s="482">
        <v>0</v>
      </c>
      <c r="Z722" s="482">
        <v>122</v>
      </c>
      <c r="AA722" s="440">
        <v>0</v>
      </c>
      <c r="AB722" s="440">
        <v>0</v>
      </c>
      <c r="AC722" s="440">
        <v>122</v>
      </c>
      <c r="AD722" s="440">
        <v>0</v>
      </c>
      <c r="AE722" s="440">
        <v>122</v>
      </c>
      <c r="AF722" s="440">
        <v>0</v>
      </c>
      <c r="AG722" s="440">
        <v>765140</v>
      </c>
      <c r="AH722" s="440">
        <v>765140</v>
      </c>
      <c r="AI722" s="440">
        <v>0</v>
      </c>
      <c r="AJ722" s="482">
        <v>257810</v>
      </c>
      <c r="AK722" s="482">
        <v>0</v>
      </c>
      <c r="AL722" s="482">
        <v>0</v>
      </c>
      <c r="AM722" s="482">
        <v>207440</v>
      </c>
      <c r="AN722" s="440">
        <v>257810</v>
      </c>
      <c r="AO722" s="440">
        <v>207440</v>
      </c>
      <c r="AP722" s="440">
        <v>67277</v>
      </c>
      <c r="AQ722" s="440">
        <v>67277</v>
      </c>
      <c r="AR722" s="440">
        <v>0</v>
      </c>
      <c r="AS722" s="482">
        <v>0</v>
      </c>
      <c r="AT722" s="482">
        <v>0</v>
      </c>
      <c r="AU722" s="482">
        <v>0</v>
      </c>
      <c r="AV722" s="482">
        <v>374</v>
      </c>
      <c r="AW722" s="440">
        <v>0</v>
      </c>
      <c r="AX722" s="440">
        <v>374</v>
      </c>
      <c r="AY722" s="440">
        <v>0</v>
      </c>
      <c r="AZ722" s="503">
        <v>0</v>
      </c>
      <c r="BA722" s="503">
        <v>0</v>
      </c>
      <c r="BB722" s="441">
        <v>0</v>
      </c>
      <c r="BC722" s="200">
        <v>0</v>
      </c>
      <c r="BD722" s="539">
        <v>234618</v>
      </c>
      <c r="BE722" s="650">
        <v>519790</v>
      </c>
      <c r="BF722" s="650">
        <v>53101</v>
      </c>
      <c r="BG722" s="539">
        <v>5589</v>
      </c>
    </row>
    <row r="723" spans="1:59" ht="13.5" thickTop="1" x14ac:dyDescent="0.2">
      <c r="A723" s="609" t="s">
        <v>1919</v>
      </c>
      <c r="B723" t="s">
        <v>1884</v>
      </c>
      <c r="C723" t="s">
        <v>1920</v>
      </c>
      <c r="D723" s="442">
        <v>14217</v>
      </c>
      <c r="E723" s="443">
        <v>0</v>
      </c>
      <c r="F723" s="443">
        <v>0</v>
      </c>
      <c r="G723" s="443">
        <v>0</v>
      </c>
      <c r="H723" s="443">
        <v>0</v>
      </c>
      <c r="I723" s="443">
        <v>235410</v>
      </c>
      <c r="J723" s="443">
        <v>235410</v>
      </c>
      <c r="K723" s="443">
        <v>0</v>
      </c>
      <c r="L723" s="443">
        <v>0</v>
      </c>
      <c r="M723" s="483">
        <v>0</v>
      </c>
      <c r="N723" s="483">
        <v>18410</v>
      </c>
      <c r="O723" s="443">
        <v>0</v>
      </c>
      <c r="P723" s="443">
        <v>0</v>
      </c>
      <c r="Q723" s="443">
        <v>18410</v>
      </c>
      <c r="R723" s="443">
        <v>0</v>
      </c>
      <c r="S723" s="443">
        <v>18410</v>
      </c>
      <c r="T723" s="443">
        <v>0</v>
      </c>
      <c r="U723" s="443">
        <v>8408</v>
      </c>
      <c r="V723" s="443">
        <v>7914</v>
      </c>
      <c r="W723" s="443">
        <v>494</v>
      </c>
      <c r="X723" s="443">
        <v>0</v>
      </c>
      <c r="Y723" s="483">
        <v>0</v>
      </c>
      <c r="Z723" s="483">
        <v>657</v>
      </c>
      <c r="AA723" s="443">
        <v>0</v>
      </c>
      <c r="AB723" s="443">
        <v>0</v>
      </c>
      <c r="AC723" s="443">
        <v>1151</v>
      </c>
      <c r="AD723" s="443">
        <v>0</v>
      </c>
      <c r="AE723" s="443">
        <v>0</v>
      </c>
      <c r="AF723" s="443">
        <v>1151</v>
      </c>
      <c r="AG723" s="443">
        <v>262060</v>
      </c>
      <c r="AH723" s="443">
        <v>0</v>
      </c>
      <c r="AI723" s="443">
        <v>262060</v>
      </c>
      <c r="AJ723" s="483">
        <v>337680</v>
      </c>
      <c r="AK723" s="483">
        <v>0</v>
      </c>
      <c r="AL723" s="483">
        <v>0</v>
      </c>
      <c r="AM723" s="483">
        <v>107090</v>
      </c>
      <c r="AN723" s="443">
        <v>337680</v>
      </c>
      <c r="AO723" s="443">
        <v>107090</v>
      </c>
      <c r="AP723" s="443">
        <v>21304</v>
      </c>
      <c r="AQ723" s="443">
        <v>0</v>
      </c>
      <c r="AR723" s="443">
        <v>21304</v>
      </c>
      <c r="AS723" s="483">
        <v>20726</v>
      </c>
      <c r="AT723" s="483">
        <v>0</v>
      </c>
      <c r="AU723" s="483">
        <v>0</v>
      </c>
      <c r="AV723" s="483">
        <v>4936</v>
      </c>
      <c r="AW723" s="443">
        <v>20726</v>
      </c>
      <c r="AX723" s="443">
        <v>766</v>
      </c>
      <c r="AY723" s="443">
        <v>0</v>
      </c>
      <c r="AZ723" s="504">
        <v>0</v>
      </c>
      <c r="BA723" s="504">
        <v>0</v>
      </c>
      <c r="BB723" s="444">
        <v>0</v>
      </c>
      <c r="BC723" s="517">
        <v>0</v>
      </c>
      <c r="BD723" s="540">
        <v>83394</v>
      </c>
      <c r="BE723" s="651">
        <v>152480</v>
      </c>
      <c r="BF723" s="651">
        <v>15681</v>
      </c>
      <c r="BG723" s="540">
        <v>2469</v>
      </c>
    </row>
    <row r="724" spans="1:59" ht="13.5" thickTop="1" x14ac:dyDescent="0.2">
      <c r="A724" s="609" t="s">
        <v>1921</v>
      </c>
      <c r="B724" t="s">
        <v>1884</v>
      </c>
      <c r="C724" t="s">
        <v>1922</v>
      </c>
      <c r="D724" s="439">
        <v>14218</v>
      </c>
      <c r="E724" s="440">
        <v>132966</v>
      </c>
      <c r="F724" s="440">
        <v>0</v>
      </c>
      <c r="G724" s="440">
        <v>132965</v>
      </c>
      <c r="H724" s="440">
        <v>1</v>
      </c>
      <c r="I724" s="440">
        <v>504840</v>
      </c>
      <c r="J724" s="440">
        <v>504840</v>
      </c>
      <c r="K724" s="440">
        <v>0</v>
      </c>
      <c r="L724" s="440">
        <v>3430</v>
      </c>
      <c r="M724" s="482">
        <v>0</v>
      </c>
      <c r="N724" s="482">
        <v>9870</v>
      </c>
      <c r="O724" s="440">
        <v>0</v>
      </c>
      <c r="P724" s="440">
        <v>0</v>
      </c>
      <c r="Q724" s="440">
        <v>13300</v>
      </c>
      <c r="R724" s="440">
        <v>3430</v>
      </c>
      <c r="S724" s="440">
        <v>9870</v>
      </c>
      <c r="T724" s="440">
        <v>0</v>
      </c>
      <c r="U724" s="440">
        <v>18030</v>
      </c>
      <c r="V724" s="440">
        <v>10005</v>
      </c>
      <c r="W724" s="440">
        <v>8025</v>
      </c>
      <c r="X724" s="440">
        <v>123</v>
      </c>
      <c r="Y724" s="482">
        <v>0</v>
      </c>
      <c r="Z724" s="482">
        <v>352</v>
      </c>
      <c r="AA724" s="440">
        <v>0</v>
      </c>
      <c r="AB724" s="440">
        <v>0</v>
      </c>
      <c r="AC724" s="440">
        <v>8500</v>
      </c>
      <c r="AD724" s="440">
        <v>0</v>
      </c>
      <c r="AE724" s="440">
        <v>3358</v>
      </c>
      <c r="AF724" s="440">
        <v>5142</v>
      </c>
      <c r="AG724" s="440">
        <v>499210</v>
      </c>
      <c r="AH724" s="440">
        <v>210050</v>
      </c>
      <c r="AI724" s="440">
        <v>289160</v>
      </c>
      <c r="AJ724" s="482">
        <v>515670</v>
      </c>
      <c r="AK724" s="482">
        <v>0</v>
      </c>
      <c r="AL724" s="482">
        <v>0</v>
      </c>
      <c r="AM724" s="482">
        <v>207820</v>
      </c>
      <c r="AN724" s="440">
        <v>515670</v>
      </c>
      <c r="AO724" s="440">
        <v>207820</v>
      </c>
      <c r="AP724" s="440">
        <v>41766</v>
      </c>
      <c r="AQ724" s="440">
        <v>8159</v>
      </c>
      <c r="AR724" s="440">
        <v>33607</v>
      </c>
      <c r="AS724" s="482">
        <v>33207</v>
      </c>
      <c r="AT724" s="482">
        <v>0</v>
      </c>
      <c r="AU724" s="482">
        <v>0</v>
      </c>
      <c r="AV724" s="482">
        <v>7873</v>
      </c>
      <c r="AW724" s="440">
        <v>33207</v>
      </c>
      <c r="AX724" s="440">
        <v>7873</v>
      </c>
      <c r="AY724" s="440">
        <v>0</v>
      </c>
      <c r="AZ724" s="503">
        <v>0</v>
      </c>
      <c r="BA724" s="503">
        <v>0</v>
      </c>
      <c r="BB724" s="441">
        <v>0</v>
      </c>
      <c r="BC724" s="200">
        <v>0</v>
      </c>
      <c r="BD724" s="539">
        <v>162055</v>
      </c>
      <c r="BE724" s="650">
        <v>314400</v>
      </c>
      <c r="BF724" s="650">
        <v>32001</v>
      </c>
      <c r="BG724" s="539">
        <v>3669</v>
      </c>
    </row>
    <row r="725" spans="1:59" ht="13.5" thickTop="1" x14ac:dyDescent="0.2">
      <c r="A725" s="609" t="s">
        <v>1923</v>
      </c>
      <c r="B725" t="s">
        <v>1884</v>
      </c>
      <c r="C725" t="s">
        <v>1924</v>
      </c>
      <c r="D725" s="442">
        <v>14301</v>
      </c>
      <c r="E725" s="443">
        <v>0</v>
      </c>
      <c r="F725" s="443">
        <v>0</v>
      </c>
      <c r="G725" s="443">
        <v>0</v>
      </c>
      <c r="H725" s="443">
        <v>0</v>
      </c>
      <c r="I725" s="443">
        <v>203490</v>
      </c>
      <c r="J725" s="443">
        <v>203490</v>
      </c>
      <c r="K725" s="443">
        <v>0</v>
      </c>
      <c r="L725" s="443">
        <v>0</v>
      </c>
      <c r="M725" s="483">
        <v>0</v>
      </c>
      <c r="N725" s="483">
        <v>5530</v>
      </c>
      <c r="O725" s="443">
        <v>0</v>
      </c>
      <c r="P725" s="443">
        <v>0</v>
      </c>
      <c r="Q725" s="443">
        <v>5530</v>
      </c>
      <c r="R725" s="443">
        <v>0</v>
      </c>
      <c r="S725" s="443">
        <v>5530</v>
      </c>
      <c r="T725" s="443">
        <v>0</v>
      </c>
      <c r="U725" s="443">
        <v>7268</v>
      </c>
      <c r="V725" s="443">
        <v>7268</v>
      </c>
      <c r="W725" s="443">
        <v>0</v>
      </c>
      <c r="X725" s="443">
        <v>0</v>
      </c>
      <c r="Y725" s="483">
        <v>0</v>
      </c>
      <c r="Z725" s="483">
        <v>197</v>
      </c>
      <c r="AA725" s="443">
        <v>0</v>
      </c>
      <c r="AB725" s="443">
        <v>0</v>
      </c>
      <c r="AC725" s="443">
        <v>197</v>
      </c>
      <c r="AD725" s="443">
        <v>0</v>
      </c>
      <c r="AE725" s="443">
        <v>0</v>
      </c>
      <c r="AF725" s="443">
        <v>197</v>
      </c>
      <c r="AG725" s="443">
        <v>181650</v>
      </c>
      <c r="AH725" s="443">
        <v>66500</v>
      </c>
      <c r="AI725" s="443">
        <v>115150</v>
      </c>
      <c r="AJ725" s="483">
        <v>155740</v>
      </c>
      <c r="AK725" s="483">
        <v>0</v>
      </c>
      <c r="AL725" s="483">
        <v>0</v>
      </c>
      <c r="AM725" s="483">
        <v>42750</v>
      </c>
      <c r="AN725" s="443">
        <v>155740</v>
      </c>
      <c r="AO725" s="443">
        <v>42750</v>
      </c>
      <c r="AP725" s="443">
        <v>15668</v>
      </c>
      <c r="AQ725" s="443">
        <v>636</v>
      </c>
      <c r="AR725" s="443">
        <v>15032</v>
      </c>
      <c r="AS725" s="483">
        <v>13051</v>
      </c>
      <c r="AT725" s="483">
        <v>0</v>
      </c>
      <c r="AU725" s="483">
        <v>0</v>
      </c>
      <c r="AV725" s="483">
        <v>700</v>
      </c>
      <c r="AW725" s="443">
        <v>13051</v>
      </c>
      <c r="AX725" s="443">
        <v>700</v>
      </c>
      <c r="AY725" s="443">
        <v>0</v>
      </c>
      <c r="AZ725" s="504">
        <v>0</v>
      </c>
      <c r="BA725" s="504">
        <v>0</v>
      </c>
      <c r="BB725" s="444">
        <v>0</v>
      </c>
      <c r="BC725" s="517">
        <v>0</v>
      </c>
      <c r="BD725" s="540">
        <v>66328</v>
      </c>
      <c r="BE725" s="651">
        <v>122420</v>
      </c>
      <c r="BF725" s="651">
        <v>12454</v>
      </c>
      <c r="BG725" s="540">
        <v>1749</v>
      </c>
    </row>
    <row r="726" spans="1:59" ht="13.5" thickTop="1" x14ac:dyDescent="0.2">
      <c r="A726" s="609" t="s">
        <v>1925</v>
      </c>
      <c r="B726" t="s">
        <v>1884</v>
      </c>
      <c r="C726" t="s">
        <v>1926</v>
      </c>
      <c r="D726" s="439">
        <v>14321</v>
      </c>
      <c r="E726" s="440">
        <v>25000</v>
      </c>
      <c r="F726" s="440">
        <v>0</v>
      </c>
      <c r="G726" s="440">
        <v>0</v>
      </c>
      <c r="H726" s="440">
        <v>25000</v>
      </c>
      <c r="I726" s="440">
        <v>285460</v>
      </c>
      <c r="J726" s="440">
        <v>285460</v>
      </c>
      <c r="K726" s="440">
        <v>0</v>
      </c>
      <c r="L726" s="440">
        <v>0</v>
      </c>
      <c r="M726" s="482">
        <v>0</v>
      </c>
      <c r="N726" s="482">
        <v>17710</v>
      </c>
      <c r="O726" s="440">
        <v>0</v>
      </c>
      <c r="P726" s="440">
        <v>0</v>
      </c>
      <c r="Q726" s="440">
        <v>17710</v>
      </c>
      <c r="R726" s="440">
        <v>0</v>
      </c>
      <c r="S726" s="440">
        <v>17710</v>
      </c>
      <c r="T726" s="440">
        <v>0</v>
      </c>
      <c r="U726" s="440">
        <v>10195</v>
      </c>
      <c r="V726" s="440">
        <v>9051</v>
      </c>
      <c r="W726" s="440">
        <v>1144</v>
      </c>
      <c r="X726" s="440">
        <v>0</v>
      </c>
      <c r="Y726" s="482">
        <v>0</v>
      </c>
      <c r="Z726" s="482">
        <v>633</v>
      </c>
      <c r="AA726" s="440">
        <v>0</v>
      </c>
      <c r="AB726" s="440">
        <v>0</v>
      </c>
      <c r="AC726" s="440">
        <v>1777</v>
      </c>
      <c r="AD726" s="440">
        <v>0</v>
      </c>
      <c r="AE726" s="440">
        <v>0</v>
      </c>
      <c r="AF726" s="440">
        <v>1777</v>
      </c>
      <c r="AG726" s="440">
        <v>297800</v>
      </c>
      <c r="AH726" s="440">
        <v>150000</v>
      </c>
      <c r="AI726" s="440">
        <v>147800</v>
      </c>
      <c r="AJ726" s="482">
        <v>266600</v>
      </c>
      <c r="AK726" s="482">
        <v>0</v>
      </c>
      <c r="AL726" s="482">
        <v>0</v>
      </c>
      <c r="AM726" s="482">
        <v>88930</v>
      </c>
      <c r="AN726" s="440">
        <v>266600</v>
      </c>
      <c r="AO726" s="440">
        <v>88930</v>
      </c>
      <c r="AP726" s="440">
        <v>24898</v>
      </c>
      <c r="AQ726" s="440">
        <v>11241</v>
      </c>
      <c r="AR726" s="440">
        <v>13657</v>
      </c>
      <c r="AS726" s="482">
        <v>12789</v>
      </c>
      <c r="AT726" s="482">
        <v>0</v>
      </c>
      <c r="AU726" s="482">
        <v>0</v>
      </c>
      <c r="AV726" s="482">
        <v>2263</v>
      </c>
      <c r="AW726" s="440">
        <v>12789</v>
      </c>
      <c r="AX726" s="440">
        <v>2263</v>
      </c>
      <c r="AY726" s="440">
        <v>0</v>
      </c>
      <c r="AZ726" s="503">
        <v>0</v>
      </c>
      <c r="BA726" s="503">
        <v>0</v>
      </c>
      <c r="BB726" s="441">
        <v>0</v>
      </c>
      <c r="BC726" s="200">
        <v>0</v>
      </c>
      <c r="BD726" s="539">
        <v>75738</v>
      </c>
      <c r="BE726" s="650">
        <v>182930</v>
      </c>
      <c r="BF726" s="650">
        <v>18754</v>
      </c>
      <c r="BG726" s="539">
        <v>2229</v>
      </c>
    </row>
    <row r="727" spans="1:59" ht="13.5" thickTop="1" x14ac:dyDescent="0.2">
      <c r="A727" s="609" t="s">
        <v>1927</v>
      </c>
      <c r="B727" t="s">
        <v>1884</v>
      </c>
      <c r="C727" t="s">
        <v>1928</v>
      </c>
      <c r="D727" s="442">
        <v>14341</v>
      </c>
      <c r="E727" s="443">
        <v>0</v>
      </c>
      <c r="F727" s="443">
        <v>0</v>
      </c>
      <c r="G727" s="443">
        <v>0</v>
      </c>
      <c r="H727" s="443">
        <v>0</v>
      </c>
      <c r="I727" s="443">
        <v>190890</v>
      </c>
      <c r="J727" s="443">
        <v>190890</v>
      </c>
      <c r="K727" s="443">
        <v>0</v>
      </c>
      <c r="L727" s="443">
        <v>2520</v>
      </c>
      <c r="M727" s="483">
        <v>0</v>
      </c>
      <c r="N727" s="483">
        <v>9520</v>
      </c>
      <c r="O727" s="443">
        <v>0</v>
      </c>
      <c r="P727" s="443">
        <v>0</v>
      </c>
      <c r="Q727" s="443">
        <v>12040</v>
      </c>
      <c r="R727" s="443">
        <v>2520</v>
      </c>
      <c r="S727" s="443">
        <v>9520</v>
      </c>
      <c r="T727" s="443">
        <v>0</v>
      </c>
      <c r="U727" s="443">
        <v>6818</v>
      </c>
      <c r="V727" s="443">
        <v>6504</v>
      </c>
      <c r="W727" s="443">
        <v>314</v>
      </c>
      <c r="X727" s="443">
        <v>90</v>
      </c>
      <c r="Y727" s="483">
        <v>0</v>
      </c>
      <c r="Z727" s="483">
        <v>340</v>
      </c>
      <c r="AA727" s="443">
        <v>0</v>
      </c>
      <c r="AB727" s="443">
        <v>0</v>
      </c>
      <c r="AC727" s="443">
        <v>744</v>
      </c>
      <c r="AD727" s="443">
        <v>0</v>
      </c>
      <c r="AE727" s="443">
        <v>0</v>
      </c>
      <c r="AF727" s="443">
        <v>744</v>
      </c>
      <c r="AG727" s="443">
        <v>196870</v>
      </c>
      <c r="AH727" s="443">
        <v>95000</v>
      </c>
      <c r="AI727" s="443">
        <v>101870</v>
      </c>
      <c r="AJ727" s="483">
        <v>160130</v>
      </c>
      <c r="AK727" s="483">
        <v>0</v>
      </c>
      <c r="AL727" s="483">
        <v>0</v>
      </c>
      <c r="AM727" s="483">
        <v>12690</v>
      </c>
      <c r="AN727" s="443">
        <v>160130</v>
      </c>
      <c r="AO727" s="443">
        <v>12690</v>
      </c>
      <c r="AP727" s="443">
        <v>16083</v>
      </c>
      <c r="AQ727" s="443">
        <v>2995</v>
      </c>
      <c r="AR727" s="443">
        <v>13088</v>
      </c>
      <c r="AS727" s="483">
        <v>12226</v>
      </c>
      <c r="AT727" s="483">
        <v>0</v>
      </c>
      <c r="AU727" s="483">
        <v>0</v>
      </c>
      <c r="AV727" s="483">
        <v>0</v>
      </c>
      <c r="AW727" s="443">
        <v>12226</v>
      </c>
      <c r="AX727" s="443">
        <v>0</v>
      </c>
      <c r="AY727" s="443">
        <v>0</v>
      </c>
      <c r="AZ727" s="504">
        <v>0</v>
      </c>
      <c r="BA727" s="504">
        <v>0</v>
      </c>
      <c r="BB727" s="444">
        <v>0</v>
      </c>
      <c r="BC727" s="517">
        <v>0</v>
      </c>
      <c r="BD727" s="540">
        <v>70228</v>
      </c>
      <c r="BE727" s="651">
        <v>119130</v>
      </c>
      <c r="BF727" s="651">
        <v>12195</v>
      </c>
      <c r="BG727" s="540">
        <v>1749</v>
      </c>
    </row>
    <row r="728" spans="1:59" ht="13.5" thickTop="1" x14ac:dyDescent="0.2">
      <c r="A728" s="609" t="s">
        <v>1929</v>
      </c>
      <c r="B728" t="s">
        <v>1884</v>
      </c>
      <c r="C728" t="s">
        <v>1930</v>
      </c>
      <c r="D728" s="439">
        <v>14342</v>
      </c>
      <c r="E728" s="440">
        <v>0</v>
      </c>
      <c r="F728" s="440">
        <v>0</v>
      </c>
      <c r="G728" s="440">
        <v>0</v>
      </c>
      <c r="H728" s="440">
        <v>0</v>
      </c>
      <c r="I728" s="440">
        <v>190330</v>
      </c>
      <c r="J728" s="440">
        <v>190330</v>
      </c>
      <c r="K728" s="440">
        <v>0</v>
      </c>
      <c r="L728" s="440">
        <v>10150</v>
      </c>
      <c r="M728" s="482">
        <v>0</v>
      </c>
      <c r="N728" s="482">
        <v>0</v>
      </c>
      <c r="O728" s="440">
        <v>0</v>
      </c>
      <c r="P728" s="440">
        <v>0</v>
      </c>
      <c r="Q728" s="440">
        <v>10150</v>
      </c>
      <c r="R728" s="440">
        <v>10150</v>
      </c>
      <c r="S728" s="440">
        <v>0</v>
      </c>
      <c r="T728" s="440">
        <v>0</v>
      </c>
      <c r="U728" s="440">
        <v>6798</v>
      </c>
      <c r="V728" s="440">
        <v>5438</v>
      </c>
      <c r="W728" s="440">
        <v>1360</v>
      </c>
      <c r="X728" s="440">
        <v>362</v>
      </c>
      <c r="Y728" s="482">
        <v>0</v>
      </c>
      <c r="Z728" s="482">
        <v>0</v>
      </c>
      <c r="AA728" s="440">
        <v>0</v>
      </c>
      <c r="AB728" s="440">
        <v>0</v>
      </c>
      <c r="AC728" s="440">
        <v>0</v>
      </c>
      <c r="AD728" s="440">
        <v>0</v>
      </c>
      <c r="AE728" s="440">
        <v>0</v>
      </c>
      <c r="AF728" s="440">
        <v>0</v>
      </c>
      <c r="AG728" s="440">
        <v>168090</v>
      </c>
      <c r="AH728" s="440">
        <v>80000</v>
      </c>
      <c r="AI728" s="440">
        <v>88090</v>
      </c>
      <c r="AJ728" s="482">
        <v>138380</v>
      </c>
      <c r="AK728" s="482">
        <v>0</v>
      </c>
      <c r="AL728" s="482">
        <v>0</v>
      </c>
      <c r="AM728" s="482">
        <v>53600</v>
      </c>
      <c r="AN728" s="440">
        <v>138380</v>
      </c>
      <c r="AO728" s="440">
        <v>53600</v>
      </c>
      <c r="AP728" s="440">
        <v>14165</v>
      </c>
      <c r="AQ728" s="440">
        <v>2388</v>
      </c>
      <c r="AR728" s="440">
        <v>11777</v>
      </c>
      <c r="AS728" s="482">
        <v>10951</v>
      </c>
      <c r="AT728" s="482">
        <v>0</v>
      </c>
      <c r="AU728" s="482">
        <v>0</v>
      </c>
      <c r="AV728" s="482">
        <v>2123</v>
      </c>
      <c r="AW728" s="440">
        <v>9252</v>
      </c>
      <c r="AX728" s="440">
        <v>0</v>
      </c>
      <c r="AY728" s="440">
        <v>0</v>
      </c>
      <c r="AZ728" s="503">
        <v>0</v>
      </c>
      <c r="BA728" s="503">
        <v>0</v>
      </c>
      <c r="BB728" s="441">
        <v>0</v>
      </c>
      <c r="BC728" s="200">
        <v>0</v>
      </c>
      <c r="BD728" s="539">
        <v>69199</v>
      </c>
      <c r="BE728" s="650">
        <v>111615</v>
      </c>
      <c r="BF728" s="650">
        <v>11318</v>
      </c>
      <c r="BG728" s="539">
        <v>1509</v>
      </c>
    </row>
    <row r="729" spans="1:59" ht="13.5" thickTop="1" x14ac:dyDescent="0.2">
      <c r="A729" s="609" t="s">
        <v>1931</v>
      </c>
      <c r="B729" t="s">
        <v>1884</v>
      </c>
      <c r="C729" t="s">
        <v>1932</v>
      </c>
      <c r="D729" s="442">
        <v>14361</v>
      </c>
      <c r="E729" s="443">
        <v>3650</v>
      </c>
      <c r="F729" s="443">
        <v>0</v>
      </c>
      <c r="G729" s="443">
        <v>3650</v>
      </c>
      <c r="H729" s="443">
        <v>0</v>
      </c>
      <c r="I729" s="443">
        <v>42140</v>
      </c>
      <c r="J729" s="443">
        <v>42140</v>
      </c>
      <c r="K729" s="443">
        <v>0</v>
      </c>
      <c r="L729" s="443">
        <v>0</v>
      </c>
      <c r="M729" s="483">
        <v>0</v>
      </c>
      <c r="N729" s="483">
        <v>0</v>
      </c>
      <c r="O729" s="443">
        <v>0</v>
      </c>
      <c r="P729" s="443">
        <v>0</v>
      </c>
      <c r="Q729" s="443">
        <v>0</v>
      </c>
      <c r="R729" s="443">
        <v>0</v>
      </c>
      <c r="S729" s="443">
        <v>0</v>
      </c>
      <c r="T729" s="443">
        <v>0</v>
      </c>
      <c r="U729" s="443">
        <v>1505</v>
      </c>
      <c r="V729" s="443">
        <v>1505</v>
      </c>
      <c r="W729" s="443">
        <v>0</v>
      </c>
      <c r="X729" s="443">
        <v>0</v>
      </c>
      <c r="Y729" s="483">
        <v>0</v>
      </c>
      <c r="Z729" s="483">
        <v>0</v>
      </c>
      <c r="AA729" s="443">
        <v>0</v>
      </c>
      <c r="AB729" s="443">
        <v>0</v>
      </c>
      <c r="AC729" s="443">
        <v>0</v>
      </c>
      <c r="AD729" s="443">
        <v>0</v>
      </c>
      <c r="AE729" s="443">
        <v>0</v>
      </c>
      <c r="AF729" s="443">
        <v>0</v>
      </c>
      <c r="AG729" s="443">
        <v>64730</v>
      </c>
      <c r="AH729" s="443">
        <v>36000</v>
      </c>
      <c r="AI729" s="443">
        <v>28730</v>
      </c>
      <c r="AJ729" s="483">
        <v>45100</v>
      </c>
      <c r="AK729" s="483">
        <v>0</v>
      </c>
      <c r="AL729" s="483">
        <v>0</v>
      </c>
      <c r="AM729" s="483">
        <v>24830</v>
      </c>
      <c r="AN729" s="443">
        <v>45100</v>
      </c>
      <c r="AO729" s="443">
        <v>24830</v>
      </c>
      <c r="AP729" s="443">
        <v>4858</v>
      </c>
      <c r="AQ729" s="443">
        <v>950</v>
      </c>
      <c r="AR729" s="443">
        <v>3908</v>
      </c>
      <c r="AS729" s="483">
        <v>3752</v>
      </c>
      <c r="AT729" s="483">
        <v>0</v>
      </c>
      <c r="AU729" s="483">
        <v>0</v>
      </c>
      <c r="AV729" s="483">
        <v>898</v>
      </c>
      <c r="AW729" s="443">
        <v>3617</v>
      </c>
      <c r="AX729" s="443">
        <v>0</v>
      </c>
      <c r="AY729" s="443">
        <v>0</v>
      </c>
      <c r="AZ729" s="504">
        <v>0</v>
      </c>
      <c r="BA729" s="504">
        <v>0</v>
      </c>
      <c r="BB729" s="444">
        <v>0</v>
      </c>
      <c r="BC729" s="517">
        <v>0</v>
      </c>
      <c r="BD729" s="540">
        <v>20470</v>
      </c>
      <c r="BE729" s="651">
        <v>28805</v>
      </c>
      <c r="BF729" s="651">
        <v>3043</v>
      </c>
      <c r="BG729" s="540">
        <v>1029</v>
      </c>
    </row>
    <row r="730" spans="1:59" ht="13.5" thickTop="1" x14ac:dyDescent="0.2">
      <c r="A730" s="609" t="s">
        <v>1933</v>
      </c>
      <c r="B730" t="s">
        <v>1884</v>
      </c>
      <c r="C730" t="s">
        <v>1934</v>
      </c>
      <c r="D730" s="439">
        <v>14362</v>
      </c>
      <c r="E730" s="440">
        <v>0</v>
      </c>
      <c r="F730" s="440">
        <v>0</v>
      </c>
      <c r="G730" s="440">
        <v>0</v>
      </c>
      <c r="H730" s="440">
        <v>0</v>
      </c>
      <c r="I730" s="440">
        <v>86870</v>
      </c>
      <c r="J730" s="440">
        <v>86870</v>
      </c>
      <c r="K730" s="440">
        <v>0</v>
      </c>
      <c r="L730" s="440">
        <v>0</v>
      </c>
      <c r="M730" s="482">
        <v>0</v>
      </c>
      <c r="N730" s="482">
        <v>2870</v>
      </c>
      <c r="O730" s="440">
        <v>0</v>
      </c>
      <c r="P730" s="440">
        <v>0</v>
      </c>
      <c r="Q730" s="440">
        <v>2870</v>
      </c>
      <c r="R730" s="440">
        <v>0</v>
      </c>
      <c r="S730" s="440">
        <v>2870</v>
      </c>
      <c r="T730" s="440">
        <v>0</v>
      </c>
      <c r="U730" s="440">
        <v>3103</v>
      </c>
      <c r="V730" s="440">
        <v>2161</v>
      </c>
      <c r="W730" s="440">
        <v>942</v>
      </c>
      <c r="X730" s="440">
        <v>0</v>
      </c>
      <c r="Y730" s="482">
        <v>0</v>
      </c>
      <c r="Z730" s="482">
        <v>102</v>
      </c>
      <c r="AA730" s="440">
        <v>0</v>
      </c>
      <c r="AB730" s="440">
        <v>0</v>
      </c>
      <c r="AC730" s="440">
        <v>1044</v>
      </c>
      <c r="AD730" s="440">
        <v>0</v>
      </c>
      <c r="AE730" s="440">
        <v>0</v>
      </c>
      <c r="AF730" s="440">
        <v>1044</v>
      </c>
      <c r="AG730" s="440">
        <v>107410</v>
      </c>
      <c r="AH730" s="440">
        <v>60050</v>
      </c>
      <c r="AI730" s="440">
        <v>47360</v>
      </c>
      <c r="AJ730" s="482">
        <v>92580</v>
      </c>
      <c r="AK730" s="482">
        <v>0</v>
      </c>
      <c r="AL730" s="482">
        <v>0</v>
      </c>
      <c r="AM730" s="482">
        <v>42980</v>
      </c>
      <c r="AN730" s="440">
        <v>92580</v>
      </c>
      <c r="AO730" s="440">
        <v>42980</v>
      </c>
      <c r="AP730" s="440">
        <v>8851</v>
      </c>
      <c r="AQ730" s="440">
        <v>1620</v>
      </c>
      <c r="AR730" s="440">
        <v>7231</v>
      </c>
      <c r="AS730" s="482">
        <v>7317</v>
      </c>
      <c r="AT730" s="482">
        <v>0</v>
      </c>
      <c r="AU730" s="482">
        <v>0</v>
      </c>
      <c r="AV730" s="482">
        <v>1744</v>
      </c>
      <c r="AW730" s="440">
        <v>5329</v>
      </c>
      <c r="AX730" s="440">
        <v>0</v>
      </c>
      <c r="AY730" s="440">
        <v>0</v>
      </c>
      <c r="AZ730" s="503">
        <v>0</v>
      </c>
      <c r="BA730" s="503">
        <v>0</v>
      </c>
      <c r="BB730" s="441">
        <v>0</v>
      </c>
      <c r="BC730" s="200">
        <v>0</v>
      </c>
      <c r="BD730" s="539">
        <v>41487</v>
      </c>
      <c r="BE730" s="650">
        <v>58685</v>
      </c>
      <c r="BF730" s="650">
        <v>6148</v>
      </c>
      <c r="BG730" s="539">
        <v>1269</v>
      </c>
    </row>
    <row r="731" spans="1:59" ht="13.5" thickTop="1" x14ac:dyDescent="0.2">
      <c r="A731" s="609" t="s">
        <v>1935</v>
      </c>
      <c r="B731" t="s">
        <v>1884</v>
      </c>
      <c r="C731" t="s">
        <v>1936</v>
      </c>
      <c r="D731" s="442">
        <v>14363</v>
      </c>
      <c r="E731" s="443">
        <v>0</v>
      </c>
      <c r="F731" s="443">
        <v>0</v>
      </c>
      <c r="G731" s="443">
        <v>0</v>
      </c>
      <c r="H731" s="443">
        <v>0</v>
      </c>
      <c r="I731" s="443">
        <v>70630</v>
      </c>
      <c r="J731" s="443">
        <v>70630</v>
      </c>
      <c r="K731" s="443">
        <v>0</v>
      </c>
      <c r="L731" s="443">
        <v>0</v>
      </c>
      <c r="M731" s="483">
        <v>0</v>
      </c>
      <c r="N731" s="483">
        <v>0</v>
      </c>
      <c r="O731" s="443">
        <v>0</v>
      </c>
      <c r="P731" s="443">
        <v>0</v>
      </c>
      <c r="Q731" s="443">
        <v>0</v>
      </c>
      <c r="R731" s="443">
        <v>0</v>
      </c>
      <c r="S731" s="443">
        <v>0</v>
      </c>
      <c r="T731" s="443">
        <v>0</v>
      </c>
      <c r="U731" s="443">
        <v>2523</v>
      </c>
      <c r="V731" s="443">
        <v>2523</v>
      </c>
      <c r="W731" s="443">
        <v>0</v>
      </c>
      <c r="X731" s="443">
        <v>0</v>
      </c>
      <c r="Y731" s="483">
        <v>0</v>
      </c>
      <c r="Z731" s="483">
        <v>0</v>
      </c>
      <c r="AA731" s="443">
        <v>0</v>
      </c>
      <c r="AB731" s="443">
        <v>0</v>
      </c>
      <c r="AC731" s="443">
        <v>0</v>
      </c>
      <c r="AD731" s="443">
        <v>0</v>
      </c>
      <c r="AE731" s="443">
        <v>0</v>
      </c>
      <c r="AF731" s="443">
        <v>0</v>
      </c>
      <c r="AG731" s="443">
        <v>68410</v>
      </c>
      <c r="AH731" s="443">
        <v>28750</v>
      </c>
      <c r="AI731" s="443">
        <v>39660</v>
      </c>
      <c r="AJ731" s="483">
        <v>60700</v>
      </c>
      <c r="AK731" s="483">
        <v>0</v>
      </c>
      <c r="AL731" s="483">
        <v>0</v>
      </c>
      <c r="AM731" s="483">
        <v>15620</v>
      </c>
      <c r="AN731" s="443">
        <v>60700</v>
      </c>
      <c r="AO731" s="443">
        <v>15620</v>
      </c>
      <c r="AP731" s="443">
        <v>5541</v>
      </c>
      <c r="AQ731" s="443">
        <v>738</v>
      </c>
      <c r="AR731" s="443">
        <v>4803</v>
      </c>
      <c r="AS731" s="483">
        <v>4562</v>
      </c>
      <c r="AT731" s="483">
        <v>0</v>
      </c>
      <c r="AU731" s="483">
        <v>0</v>
      </c>
      <c r="AV731" s="483">
        <v>254</v>
      </c>
      <c r="AW731" s="443">
        <v>4562</v>
      </c>
      <c r="AX731" s="443">
        <v>254</v>
      </c>
      <c r="AY731" s="443">
        <v>0</v>
      </c>
      <c r="AZ731" s="504">
        <v>0</v>
      </c>
      <c r="BA731" s="504">
        <v>0</v>
      </c>
      <c r="BB731" s="444">
        <v>0</v>
      </c>
      <c r="BC731" s="517">
        <v>0</v>
      </c>
      <c r="BD731" s="540">
        <v>34365</v>
      </c>
      <c r="BE731" s="651">
        <v>39545</v>
      </c>
      <c r="BF731" s="651">
        <v>4067</v>
      </c>
      <c r="BG731" s="540">
        <v>1029</v>
      </c>
    </row>
    <row r="732" spans="1:59" ht="13.5" thickTop="1" x14ac:dyDescent="0.2">
      <c r="A732" s="609" t="s">
        <v>1937</v>
      </c>
      <c r="B732" t="s">
        <v>1884</v>
      </c>
      <c r="C732" t="s">
        <v>1938</v>
      </c>
      <c r="D732" s="439">
        <v>14364</v>
      </c>
      <c r="E732" s="440">
        <v>29467</v>
      </c>
      <c r="F732" s="440">
        <v>0</v>
      </c>
      <c r="G732" s="440">
        <v>29467</v>
      </c>
      <c r="H732" s="440">
        <v>0</v>
      </c>
      <c r="I732" s="440">
        <v>56840</v>
      </c>
      <c r="J732" s="440">
        <v>56840</v>
      </c>
      <c r="K732" s="440">
        <v>0</v>
      </c>
      <c r="L732" s="440">
        <v>0</v>
      </c>
      <c r="M732" s="482">
        <v>0</v>
      </c>
      <c r="N732" s="482">
        <v>2520</v>
      </c>
      <c r="O732" s="440">
        <v>0</v>
      </c>
      <c r="P732" s="440">
        <v>0</v>
      </c>
      <c r="Q732" s="440">
        <v>2520</v>
      </c>
      <c r="R732" s="440">
        <v>0</v>
      </c>
      <c r="S732" s="440">
        <v>2520</v>
      </c>
      <c r="T732" s="440">
        <v>0</v>
      </c>
      <c r="U732" s="440">
        <v>2030</v>
      </c>
      <c r="V732" s="440">
        <v>1102</v>
      </c>
      <c r="W732" s="440">
        <v>928</v>
      </c>
      <c r="X732" s="440">
        <v>0</v>
      </c>
      <c r="Y732" s="482">
        <v>0</v>
      </c>
      <c r="Z732" s="482">
        <v>90</v>
      </c>
      <c r="AA732" s="440">
        <v>0</v>
      </c>
      <c r="AB732" s="440">
        <v>0</v>
      </c>
      <c r="AC732" s="440">
        <v>438</v>
      </c>
      <c r="AD732" s="440">
        <v>0</v>
      </c>
      <c r="AE732" s="440">
        <v>146</v>
      </c>
      <c r="AF732" s="440">
        <v>292</v>
      </c>
      <c r="AG732" s="440">
        <v>70020</v>
      </c>
      <c r="AH732" s="440">
        <v>35350</v>
      </c>
      <c r="AI732" s="440">
        <v>34670</v>
      </c>
      <c r="AJ732" s="482">
        <v>56640</v>
      </c>
      <c r="AK732" s="482">
        <v>0</v>
      </c>
      <c r="AL732" s="482">
        <v>0</v>
      </c>
      <c r="AM732" s="482">
        <v>13940</v>
      </c>
      <c r="AN732" s="440">
        <v>56640</v>
      </c>
      <c r="AO732" s="440">
        <v>13940</v>
      </c>
      <c r="AP732" s="440">
        <v>5202</v>
      </c>
      <c r="AQ732" s="440">
        <v>561</v>
      </c>
      <c r="AR732" s="440">
        <v>4641</v>
      </c>
      <c r="AS732" s="482">
        <v>4778</v>
      </c>
      <c r="AT732" s="482">
        <v>0</v>
      </c>
      <c r="AU732" s="482">
        <v>0</v>
      </c>
      <c r="AV732" s="482">
        <v>290</v>
      </c>
      <c r="AW732" s="440">
        <v>2399</v>
      </c>
      <c r="AX732" s="440">
        <v>0</v>
      </c>
      <c r="AY732" s="440">
        <v>0</v>
      </c>
      <c r="AZ732" s="503">
        <v>0</v>
      </c>
      <c r="BA732" s="503">
        <v>0</v>
      </c>
      <c r="BB732" s="441">
        <v>0</v>
      </c>
      <c r="BC732" s="200">
        <v>0</v>
      </c>
      <c r="BD732" s="539">
        <v>36321</v>
      </c>
      <c r="BE732" s="650">
        <v>35135</v>
      </c>
      <c r="BF732" s="650">
        <v>3599</v>
      </c>
      <c r="BG732" s="539">
        <v>1029</v>
      </c>
    </row>
    <row r="733" spans="1:59" ht="13.5" thickTop="1" x14ac:dyDescent="0.2">
      <c r="A733" s="609" t="s">
        <v>1939</v>
      </c>
      <c r="B733" t="s">
        <v>1884</v>
      </c>
      <c r="C733" t="s">
        <v>1940</v>
      </c>
      <c r="D733" s="442">
        <v>14366</v>
      </c>
      <c r="E733" s="443">
        <v>10163</v>
      </c>
      <c r="F733" s="443">
        <v>0</v>
      </c>
      <c r="G733" s="443">
        <v>3661</v>
      </c>
      <c r="H733" s="443">
        <v>6502</v>
      </c>
      <c r="I733" s="443">
        <v>75600</v>
      </c>
      <c r="J733" s="443">
        <v>75600</v>
      </c>
      <c r="K733" s="443">
        <v>0</v>
      </c>
      <c r="L733" s="443">
        <v>0</v>
      </c>
      <c r="M733" s="483">
        <v>0</v>
      </c>
      <c r="N733" s="483">
        <v>4900</v>
      </c>
      <c r="O733" s="443">
        <v>0</v>
      </c>
      <c r="P733" s="443">
        <v>0</v>
      </c>
      <c r="Q733" s="443">
        <v>4900</v>
      </c>
      <c r="R733" s="443">
        <v>0</v>
      </c>
      <c r="S733" s="443">
        <v>4900</v>
      </c>
      <c r="T733" s="443">
        <v>0</v>
      </c>
      <c r="U733" s="443">
        <v>2700</v>
      </c>
      <c r="V733" s="443">
        <v>1849</v>
      </c>
      <c r="W733" s="443">
        <v>851</v>
      </c>
      <c r="X733" s="443">
        <v>0</v>
      </c>
      <c r="Y733" s="483">
        <v>0</v>
      </c>
      <c r="Z733" s="483">
        <v>175</v>
      </c>
      <c r="AA733" s="443">
        <v>0</v>
      </c>
      <c r="AB733" s="443">
        <v>0</v>
      </c>
      <c r="AC733" s="443">
        <v>5</v>
      </c>
      <c r="AD733" s="443">
        <v>0</v>
      </c>
      <c r="AE733" s="443">
        <v>0</v>
      </c>
      <c r="AF733" s="443">
        <v>5</v>
      </c>
      <c r="AG733" s="443">
        <v>110430</v>
      </c>
      <c r="AH733" s="443">
        <v>31500</v>
      </c>
      <c r="AI733" s="443">
        <v>78930</v>
      </c>
      <c r="AJ733" s="483">
        <v>113880</v>
      </c>
      <c r="AK733" s="483">
        <v>0</v>
      </c>
      <c r="AL733" s="483">
        <v>0</v>
      </c>
      <c r="AM733" s="483">
        <v>45450</v>
      </c>
      <c r="AN733" s="443">
        <v>113880</v>
      </c>
      <c r="AO733" s="443">
        <v>45450</v>
      </c>
      <c r="AP733" s="443">
        <v>9294</v>
      </c>
      <c r="AQ733" s="443">
        <v>935</v>
      </c>
      <c r="AR733" s="443">
        <v>8359</v>
      </c>
      <c r="AS733" s="483">
        <v>7552</v>
      </c>
      <c r="AT733" s="483">
        <v>0</v>
      </c>
      <c r="AU733" s="483">
        <v>0</v>
      </c>
      <c r="AV733" s="483">
        <v>2093</v>
      </c>
      <c r="AW733" s="443">
        <v>4393</v>
      </c>
      <c r="AX733" s="443">
        <v>0</v>
      </c>
      <c r="AY733" s="443">
        <v>0</v>
      </c>
      <c r="AZ733" s="504">
        <v>0</v>
      </c>
      <c r="BA733" s="504">
        <v>0</v>
      </c>
      <c r="BB733" s="444">
        <v>0</v>
      </c>
      <c r="BC733" s="517">
        <v>0</v>
      </c>
      <c r="BD733" s="540">
        <v>41071</v>
      </c>
      <c r="BE733" s="651">
        <v>57210</v>
      </c>
      <c r="BF733" s="651">
        <v>6108</v>
      </c>
      <c r="BG733" s="540">
        <v>1269</v>
      </c>
    </row>
    <row r="734" spans="1:59" ht="13.5" thickTop="1" x14ac:dyDescent="0.2">
      <c r="A734" s="609" t="s">
        <v>1941</v>
      </c>
      <c r="B734" t="s">
        <v>1884</v>
      </c>
      <c r="C734" t="s">
        <v>1942</v>
      </c>
      <c r="D734" s="439">
        <v>14382</v>
      </c>
      <c r="E734" s="440">
        <v>0</v>
      </c>
      <c r="F734" s="440">
        <v>0</v>
      </c>
      <c r="G734" s="440">
        <v>0</v>
      </c>
      <c r="H734" s="440">
        <v>0</v>
      </c>
      <c r="I734" s="440">
        <v>108010</v>
      </c>
      <c r="J734" s="440">
        <v>108010</v>
      </c>
      <c r="K734" s="440">
        <v>0</v>
      </c>
      <c r="L734" s="440">
        <v>0</v>
      </c>
      <c r="M734" s="482">
        <v>0</v>
      </c>
      <c r="N734" s="482">
        <v>840</v>
      </c>
      <c r="O734" s="440">
        <v>0</v>
      </c>
      <c r="P734" s="440">
        <v>0</v>
      </c>
      <c r="Q734" s="440">
        <v>840</v>
      </c>
      <c r="R734" s="440">
        <v>0</v>
      </c>
      <c r="S734" s="440">
        <v>840</v>
      </c>
      <c r="T734" s="440">
        <v>0</v>
      </c>
      <c r="U734" s="440">
        <v>3858</v>
      </c>
      <c r="V734" s="440">
        <v>2663</v>
      </c>
      <c r="W734" s="440">
        <v>1195</v>
      </c>
      <c r="X734" s="440">
        <v>0</v>
      </c>
      <c r="Y734" s="482">
        <v>0</v>
      </c>
      <c r="Z734" s="482">
        <v>30</v>
      </c>
      <c r="AA734" s="440">
        <v>0</v>
      </c>
      <c r="AB734" s="440">
        <v>0</v>
      </c>
      <c r="AC734" s="440">
        <v>1225</v>
      </c>
      <c r="AD734" s="440">
        <v>0</v>
      </c>
      <c r="AE734" s="440">
        <v>805</v>
      </c>
      <c r="AF734" s="440">
        <v>420</v>
      </c>
      <c r="AG734" s="440">
        <v>83160</v>
      </c>
      <c r="AH734" s="440">
        <v>83160</v>
      </c>
      <c r="AI734" s="440">
        <v>0</v>
      </c>
      <c r="AJ734" s="482">
        <v>7780</v>
      </c>
      <c r="AK734" s="482">
        <v>0</v>
      </c>
      <c r="AL734" s="482">
        <v>0</v>
      </c>
      <c r="AM734" s="482">
        <v>12590</v>
      </c>
      <c r="AN734" s="440">
        <v>7780</v>
      </c>
      <c r="AO734" s="440">
        <v>12590</v>
      </c>
      <c r="AP734" s="440">
        <v>6557</v>
      </c>
      <c r="AQ734" s="440">
        <v>6557</v>
      </c>
      <c r="AR734" s="440">
        <v>0</v>
      </c>
      <c r="AS734" s="482">
        <v>0</v>
      </c>
      <c r="AT734" s="482">
        <v>0</v>
      </c>
      <c r="AU734" s="482">
        <v>0</v>
      </c>
      <c r="AV734" s="482">
        <v>0</v>
      </c>
      <c r="AW734" s="440">
        <v>0</v>
      </c>
      <c r="AX734" s="440">
        <v>0</v>
      </c>
      <c r="AY734" s="440">
        <v>0</v>
      </c>
      <c r="AZ734" s="503">
        <v>0</v>
      </c>
      <c r="BA734" s="503">
        <v>0</v>
      </c>
      <c r="BB734" s="441">
        <v>0</v>
      </c>
      <c r="BC734" s="200">
        <v>0</v>
      </c>
      <c r="BD734" s="539">
        <v>17402</v>
      </c>
      <c r="BE734" s="650">
        <v>55935</v>
      </c>
      <c r="BF734" s="650">
        <v>5564</v>
      </c>
      <c r="BG734" s="539">
        <v>1269</v>
      </c>
    </row>
    <row r="735" spans="1:59" ht="13.5" thickTop="1" x14ac:dyDescent="0.2">
      <c r="A735" s="609" t="s">
        <v>1943</v>
      </c>
      <c r="B735" t="s">
        <v>1884</v>
      </c>
      <c r="C735" t="s">
        <v>1944</v>
      </c>
      <c r="D735" s="442">
        <v>14383</v>
      </c>
      <c r="E735" s="443">
        <v>25208</v>
      </c>
      <c r="F735" s="443">
        <v>0</v>
      </c>
      <c r="G735" s="443">
        <v>25208</v>
      </c>
      <c r="H735" s="443">
        <v>0</v>
      </c>
      <c r="I735" s="443">
        <v>65240</v>
      </c>
      <c r="J735" s="443">
        <v>65240</v>
      </c>
      <c r="K735" s="443">
        <v>0</v>
      </c>
      <c r="L735" s="443">
        <v>0</v>
      </c>
      <c r="M735" s="483">
        <v>0</v>
      </c>
      <c r="N735" s="483">
        <v>0</v>
      </c>
      <c r="O735" s="443">
        <v>0</v>
      </c>
      <c r="P735" s="443">
        <v>0</v>
      </c>
      <c r="Q735" s="443">
        <v>0</v>
      </c>
      <c r="R735" s="443">
        <v>0</v>
      </c>
      <c r="S735" s="443">
        <v>0</v>
      </c>
      <c r="T735" s="443">
        <v>0</v>
      </c>
      <c r="U735" s="443">
        <v>2330</v>
      </c>
      <c r="V735" s="443">
        <v>2330</v>
      </c>
      <c r="W735" s="443">
        <v>0</v>
      </c>
      <c r="X735" s="443">
        <v>0</v>
      </c>
      <c r="Y735" s="483">
        <v>0</v>
      </c>
      <c r="Z735" s="483">
        <v>0</v>
      </c>
      <c r="AA735" s="443">
        <v>0</v>
      </c>
      <c r="AB735" s="443">
        <v>0</v>
      </c>
      <c r="AC735" s="443">
        <v>0</v>
      </c>
      <c r="AD735" s="443">
        <v>0</v>
      </c>
      <c r="AE735" s="443">
        <v>0</v>
      </c>
      <c r="AF735" s="443">
        <v>0</v>
      </c>
      <c r="AG735" s="443">
        <v>47220</v>
      </c>
      <c r="AH735" s="443">
        <v>20400</v>
      </c>
      <c r="AI735" s="443">
        <v>26820</v>
      </c>
      <c r="AJ735" s="483">
        <v>43280</v>
      </c>
      <c r="AK735" s="483">
        <v>0</v>
      </c>
      <c r="AL735" s="483">
        <v>0</v>
      </c>
      <c r="AM735" s="483">
        <v>15600</v>
      </c>
      <c r="AN735" s="443">
        <v>43280</v>
      </c>
      <c r="AO735" s="443">
        <v>15600</v>
      </c>
      <c r="AP735" s="443">
        <v>3455</v>
      </c>
      <c r="AQ735" s="443">
        <v>540</v>
      </c>
      <c r="AR735" s="443">
        <v>2915</v>
      </c>
      <c r="AS735" s="483">
        <v>3291</v>
      </c>
      <c r="AT735" s="483">
        <v>0</v>
      </c>
      <c r="AU735" s="483">
        <v>0</v>
      </c>
      <c r="AV735" s="483">
        <v>579</v>
      </c>
      <c r="AW735" s="443">
        <v>2915</v>
      </c>
      <c r="AX735" s="443">
        <v>955</v>
      </c>
      <c r="AY735" s="443">
        <v>0</v>
      </c>
      <c r="AZ735" s="504">
        <v>0</v>
      </c>
      <c r="BA735" s="504">
        <v>0</v>
      </c>
      <c r="BB735" s="444">
        <v>0</v>
      </c>
      <c r="BC735" s="517">
        <v>0</v>
      </c>
      <c r="BD735" s="540">
        <v>29261</v>
      </c>
      <c r="BE735" s="651">
        <v>32495</v>
      </c>
      <c r="BF735" s="651">
        <v>3170</v>
      </c>
      <c r="BG735" s="540">
        <v>1029</v>
      </c>
    </row>
    <row r="736" spans="1:59" ht="13.5" thickTop="1" x14ac:dyDescent="0.2">
      <c r="A736" s="609" t="s">
        <v>1945</v>
      </c>
      <c r="B736" t="s">
        <v>1884</v>
      </c>
      <c r="C736" t="s">
        <v>1946</v>
      </c>
      <c r="D736" s="439">
        <v>14384</v>
      </c>
      <c r="E736" s="440">
        <v>0</v>
      </c>
      <c r="F736" s="440">
        <v>0</v>
      </c>
      <c r="G736" s="440">
        <v>0</v>
      </c>
      <c r="H736" s="440">
        <v>0</v>
      </c>
      <c r="I736" s="440">
        <v>248640</v>
      </c>
      <c r="J736" s="440">
        <v>248640</v>
      </c>
      <c r="K736" s="440">
        <v>0</v>
      </c>
      <c r="L736" s="440">
        <v>0</v>
      </c>
      <c r="M736" s="482">
        <v>0</v>
      </c>
      <c r="N736" s="482">
        <v>9170</v>
      </c>
      <c r="O736" s="440">
        <v>0</v>
      </c>
      <c r="P736" s="440">
        <v>0</v>
      </c>
      <c r="Q736" s="440">
        <v>9170</v>
      </c>
      <c r="R736" s="440">
        <v>0</v>
      </c>
      <c r="S736" s="440">
        <v>9170</v>
      </c>
      <c r="T736" s="440">
        <v>0</v>
      </c>
      <c r="U736" s="440">
        <v>8880</v>
      </c>
      <c r="V736" s="440">
        <v>8880</v>
      </c>
      <c r="W736" s="440">
        <v>0</v>
      </c>
      <c r="X736" s="440">
        <v>0</v>
      </c>
      <c r="Y736" s="482">
        <v>0</v>
      </c>
      <c r="Z736" s="482">
        <v>328</v>
      </c>
      <c r="AA736" s="440">
        <v>0</v>
      </c>
      <c r="AB736" s="440">
        <v>0</v>
      </c>
      <c r="AC736" s="440">
        <v>328</v>
      </c>
      <c r="AD736" s="440">
        <v>0</v>
      </c>
      <c r="AE736" s="440">
        <v>0</v>
      </c>
      <c r="AF736" s="440">
        <v>328</v>
      </c>
      <c r="AG736" s="440">
        <v>166920</v>
      </c>
      <c r="AH736" s="440">
        <v>127500</v>
      </c>
      <c r="AI736" s="440">
        <v>39420</v>
      </c>
      <c r="AJ736" s="482">
        <v>89700</v>
      </c>
      <c r="AK736" s="482">
        <v>0</v>
      </c>
      <c r="AL736" s="482">
        <v>0</v>
      </c>
      <c r="AM736" s="482">
        <v>52130</v>
      </c>
      <c r="AN736" s="440">
        <v>89700</v>
      </c>
      <c r="AO736" s="440">
        <v>52130</v>
      </c>
      <c r="AP736" s="440">
        <v>12267</v>
      </c>
      <c r="AQ736" s="440">
        <v>3250</v>
      </c>
      <c r="AR736" s="440">
        <v>9017</v>
      </c>
      <c r="AS736" s="482">
        <v>9390</v>
      </c>
      <c r="AT736" s="482">
        <v>0</v>
      </c>
      <c r="AU736" s="482">
        <v>0</v>
      </c>
      <c r="AV736" s="482">
        <v>2249</v>
      </c>
      <c r="AW736" s="440">
        <v>9390</v>
      </c>
      <c r="AX736" s="440">
        <v>2249</v>
      </c>
      <c r="AY736" s="440">
        <v>0</v>
      </c>
      <c r="AZ736" s="503">
        <v>0</v>
      </c>
      <c r="BA736" s="503">
        <v>0</v>
      </c>
      <c r="BB736" s="441">
        <v>0</v>
      </c>
      <c r="BC736" s="200">
        <v>0</v>
      </c>
      <c r="BD736" s="539">
        <v>62859</v>
      </c>
      <c r="BE736" s="650">
        <v>125035</v>
      </c>
      <c r="BF736" s="650">
        <v>12048</v>
      </c>
      <c r="BG736" s="539">
        <v>1509</v>
      </c>
    </row>
    <row r="737" spans="1:59" ht="13.5" thickTop="1" x14ac:dyDescent="0.2">
      <c r="A737" s="609" t="s">
        <v>1947</v>
      </c>
      <c r="B737" t="s">
        <v>1884</v>
      </c>
      <c r="C737" t="s">
        <v>1948</v>
      </c>
      <c r="D737" s="442">
        <v>14401</v>
      </c>
      <c r="E737" s="443">
        <v>0</v>
      </c>
      <c r="F737" s="443">
        <v>0</v>
      </c>
      <c r="G737" s="443">
        <v>0</v>
      </c>
      <c r="H737" s="443">
        <v>0</v>
      </c>
      <c r="I737" s="443">
        <v>243460</v>
      </c>
      <c r="J737" s="443">
        <v>243460</v>
      </c>
      <c r="K737" s="443">
        <v>0</v>
      </c>
      <c r="L737" s="443">
        <v>0</v>
      </c>
      <c r="M737" s="483">
        <v>0</v>
      </c>
      <c r="N737" s="483">
        <v>29680</v>
      </c>
      <c r="O737" s="443">
        <v>0</v>
      </c>
      <c r="P737" s="443">
        <v>0</v>
      </c>
      <c r="Q737" s="443">
        <v>29680</v>
      </c>
      <c r="R737" s="443">
        <v>0</v>
      </c>
      <c r="S737" s="443">
        <v>29680</v>
      </c>
      <c r="T737" s="443">
        <v>0</v>
      </c>
      <c r="U737" s="443">
        <v>8695</v>
      </c>
      <c r="V737" s="443">
        <v>8695</v>
      </c>
      <c r="W737" s="443">
        <v>0</v>
      </c>
      <c r="X737" s="443">
        <v>0</v>
      </c>
      <c r="Y737" s="483">
        <v>0</v>
      </c>
      <c r="Z737" s="483">
        <v>1060</v>
      </c>
      <c r="AA737" s="443">
        <v>0</v>
      </c>
      <c r="AB737" s="443">
        <v>0</v>
      </c>
      <c r="AC737" s="443">
        <v>1060</v>
      </c>
      <c r="AD737" s="443">
        <v>0</v>
      </c>
      <c r="AE737" s="443">
        <v>930</v>
      </c>
      <c r="AF737" s="443">
        <v>130</v>
      </c>
      <c r="AG737" s="443">
        <v>278920</v>
      </c>
      <c r="AH737" s="443">
        <v>107900</v>
      </c>
      <c r="AI737" s="443">
        <v>171020</v>
      </c>
      <c r="AJ737" s="483">
        <v>244040</v>
      </c>
      <c r="AK737" s="483">
        <v>0</v>
      </c>
      <c r="AL737" s="483">
        <v>0</v>
      </c>
      <c r="AM737" s="483">
        <v>110880</v>
      </c>
      <c r="AN737" s="443">
        <v>244040</v>
      </c>
      <c r="AO737" s="443">
        <v>110880</v>
      </c>
      <c r="AP737" s="443">
        <v>21252</v>
      </c>
      <c r="AQ737" s="443">
        <v>2823</v>
      </c>
      <c r="AR737" s="443">
        <v>18429</v>
      </c>
      <c r="AS737" s="483">
        <v>18080</v>
      </c>
      <c r="AT737" s="483">
        <v>0</v>
      </c>
      <c r="AU737" s="483">
        <v>0</v>
      </c>
      <c r="AV737" s="483">
        <v>2680</v>
      </c>
      <c r="AW737" s="443">
        <v>18080</v>
      </c>
      <c r="AX737" s="443">
        <v>2680</v>
      </c>
      <c r="AY737" s="443">
        <v>0</v>
      </c>
      <c r="AZ737" s="504">
        <v>0</v>
      </c>
      <c r="BA737" s="504">
        <v>0</v>
      </c>
      <c r="BB737" s="444">
        <v>0</v>
      </c>
      <c r="BC737" s="517">
        <v>0</v>
      </c>
      <c r="BD737" s="540">
        <v>69495</v>
      </c>
      <c r="BE737" s="651">
        <v>160185</v>
      </c>
      <c r="BF737" s="651">
        <v>16150</v>
      </c>
      <c r="BG737" s="540">
        <v>1989</v>
      </c>
    </row>
    <row r="738" spans="1:59" ht="13.5" thickTop="1" x14ac:dyDescent="0.2">
      <c r="A738" s="609" t="s">
        <v>1949</v>
      </c>
      <c r="B738" t="s">
        <v>1884</v>
      </c>
      <c r="C738" t="s">
        <v>1950</v>
      </c>
      <c r="D738" s="439">
        <v>14402</v>
      </c>
      <c r="E738" s="440">
        <v>0</v>
      </c>
      <c r="F738" s="440">
        <v>0</v>
      </c>
      <c r="G738" s="440">
        <v>0</v>
      </c>
      <c r="H738" s="440">
        <v>0</v>
      </c>
      <c r="I738" s="440">
        <v>18550</v>
      </c>
      <c r="J738" s="440">
        <v>18550</v>
      </c>
      <c r="K738" s="440">
        <v>0</v>
      </c>
      <c r="L738" s="440">
        <v>0</v>
      </c>
      <c r="M738" s="482">
        <v>0</v>
      </c>
      <c r="N738" s="482">
        <v>0</v>
      </c>
      <c r="O738" s="440">
        <v>0</v>
      </c>
      <c r="P738" s="440">
        <v>0</v>
      </c>
      <c r="Q738" s="440">
        <v>0</v>
      </c>
      <c r="R738" s="440">
        <v>0</v>
      </c>
      <c r="S738" s="440">
        <v>0</v>
      </c>
      <c r="T738" s="440">
        <v>0</v>
      </c>
      <c r="U738" s="440">
        <v>663</v>
      </c>
      <c r="V738" s="440">
        <v>633</v>
      </c>
      <c r="W738" s="440">
        <v>30</v>
      </c>
      <c r="X738" s="440">
        <v>0</v>
      </c>
      <c r="Y738" s="482">
        <v>0</v>
      </c>
      <c r="Z738" s="482">
        <v>0</v>
      </c>
      <c r="AA738" s="440">
        <v>0</v>
      </c>
      <c r="AB738" s="440">
        <v>0</v>
      </c>
      <c r="AC738" s="440">
        <v>30</v>
      </c>
      <c r="AD738" s="440">
        <v>0</v>
      </c>
      <c r="AE738" s="440">
        <v>0</v>
      </c>
      <c r="AF738" s="440">
        <v>30</v>
      </c>
      <c r="AG738" s="440">
        <v>19290</v>
      </c>
      <c r="AH738" s="440">
        <v>12500</v>
      </c>
      <c r="AI738" s="440">
        <v>6790</v>
      </c>
      <c r="AJ738" s="482">
        <v>13760</v>
      </c>
      <c r="AK738" s="482">
        <v>0</v>
      </c>
      <c r="AL738" s="482">
        <v>0</v>
      </c>
      <c r="AM738" s="482">
        <v>750</v>
      </c>
      <c r="AN738" s="440">
        <v>13760</v>
      </c>
      <c r="AO738" s="440">
        <v>750</v>
      </c>
      <c r="AP738" s="440">
        <v>1472</v>
      </c>
      <c r="AQ738" s="440">
        <v>375</v>
      </c>
      <c r="AR738" s="440">
        <v>1097</v>
      </c>
      <c r="AS738" s="482">
        <v>1158</v>
      </c>
      <c r="AT738" s="482">
        <v>1</v>
      </c>
      <c r="AU738" s="482">
        <v>0</v>
      </c>
      <c r="AV738" s="482">
        <v>136</v>
      </c>
      <c r="AW738" s="440">
        <v>1159</v>
      </c>
      <c r="AX738" s="440">
        <v>136</v>
      </c>
      <c r="AY738" s="440">
        <v>0</v>
      </c>
      <c r="AZ738" s="503">
        <v>0</v>
      </c>
      <c r="BA738" s="503">
        <v>0</v>
      </c>
      <c r="BB738" s="441">
        <v>0</v>
      </c>
      <c r="BC738" s="200">
        <v>0</v>
      </c>
      <c r="BD738" s="539">
        <v>10031</v>
      </c>
      <c r="BE738" s="650">
        <v>10765</v>
      </c>
      <c r="BF738" s="650">
        <v>1088</v>
      </c>
      <c r="BG738" s="539">
        <v>789</v>
      </c>
    </row>
    <row r="739" spans="1:59" ht="13.5" thickTop="1" x14ac:dyDescent="0.2">
      <c r="A739" s="609" t="s">
        <v>1951</v>
      </c>
      <c r="B739" t="s">
        <v>1952</v>
      </c>
      <c r="C739">
        <v>0</v>
      </c>
      <c r="D739" s="442">
        <v>15000</v>
      </c>
      <c r="E739" s="443">
        <v>1039558</v>
      </c>
      <c r="F739" s="443">
        <v>0</v>
      </c>
      <c r="G739" s="443">
        <v>1039558</v>
      </c>
      <c r="H739" s="443">
        <v>0</v>
      </c>
      <c r="I739" s="443">
        <v>0</v>
      </c>
      <c r="J739" s="443">
        <v>0</v>
      </c>
      <c r="K739" s="443">
        <v>0</v>
      </c>
      <c r="L739" s="443">
        <v>0</v>
      </c>
      <c r="M739" s="483">
        <v>0</v>
      </c>
      <c r="N739" s="483">
        <v>0</v>
      </c>
      <c r="O739" s="443">
        <v>0</v>
      </c>
      <c r="P739" s="443">
        <v>0</v>
      </c>
      <c r="Q739" s="443">
        <v>0</v>
      </c>
      <c r="R739" s="443">
        <v>0</v>
      </c>
      <c r="S739" s="443">
        <v>0</v>
      </c>
      <c r="T739" s="443">
        <v>0</v>
      </c>
      <c r="U739" s="443">
        <v>0</v>
      </c>
      <c r="V739" s="443">
        <v>0</v>
      </c>
      <c r="W739" s="443">
        <v>0</v>
      </c>
      <c r="X739" s="443">
        <v>0</v>
      </c>
      <c r="Y739" s="483">
        <v>0</v>
      </c>
      <c r="Z739" s="483">
        <v>0</v>
      </c>
      <c r="AA739" s="443">
        <v>0</v>
      </c>
      <c r="AB739" s="443">
        <v>0</v>
      </c>
      <c r="AC739" s="443">
        <v>0</v>
      </c>
      <c r="AD739" s="443">
        <v>0</v>
      </c>
      <c r="AE739" s="443">
        <v>0</v>
      </c>
      <c r="AF739" s="443">
        <v>0</v>
      </c>
      <c r="AG739" s="443">
        <v>0</v>
      </c>
      <c r="AH739" s="443">
        <v>0</v>
      </c>
      <c r="AI739" s="443">
        <v>0</v>
      </c>
      <c r="AJ739" s="483">
        <v>0</v>
      </c>
      <c r="AK739" s="483">
        <v>0</v>
      </c>
      <c r="AL739" s="483">
        <v>0</v>
      </c>
      <c r="AM739" s="483">
        <v>0</v>
      </c>
      <c r="AN739" s="443">
        <v>0</v>
      </c>
      <c r="AO739" s="443">
        <v>0</v>
      </c>
      <c r="AP739" s="443">
        <v>0</v>
      </c>
      <c r="AQ739" s="443">
        <v>0</v>
      </c>
      <c r="AR739" s="443">
        <v>0</v>
      </c>
      <c r="AS739" s="483">
        <v>0</v>
      </c>
      <c r="AT739" s="483">
        <v>0</v>
      </c>
      <c r="AU739" s="483">
        <v>0</v>
      </c>
      <c r="AV739" s="483">
        <v>0</v>
      </c>
      <c r="AW739" s="443">
        <v>0</v>
      </c>
      <c r="AX739" s="443">
        <v>0</v>
      </c>
      <c r="AY739" s="443">
        <v>0</v>
      </c>
      <c r="AZ739" s="504">
        <v>0</v>
      </c>
      <c r="BA739" s="504">
        <v>0</v>
      </c>
      <c r="BB739" s="444">
        <v>0</v>
      </c>
      <c r="BC739" s="517">
        <v>0</v>
      </c>
      <c r="BD739" s="540">
        <v>6891996</v>
      </c>
      <c r="BE739" s="540">
        <v>0</v>
      </c>
      <c r="BF739" s="540">
        <v>0</v>
      </c>
      <c r="BG739" s="540">
        <v>0</v>
      </c>
    </row>
    <row r="740" spans="1:59" ht="13.5" thickTop="1" x14ac:dyDescent="0.2">
      <c r="A740" s="609" t="s">
        <v>1953</v>
      </c>
      <c r="B740" t="s">
        <v>1952</v>
      </c>
      <c r="C740" t="s">
        <v>1954</v>
      </c>
      <c r="D740" s="439">
        <v>15100</v>
      </c>
      <c r="E740" s="440">
        <v>0</v>
      </c>
      <c r="F740" s="440">
        <v>0</v>
      </c>
      <c r="G740" s="440">
        <v>0</v>
      </c>
      <c r="H740" s="440">
        <v>0</v>
      </c>
      <c r="I740" s="440">
        <v>5506060</v>
      </c>
      <c r="J740" s="440">
        <v>5506060</v>
      </c>
      <c r="K740" s="440">
        <v>0</v>
      </c>
      <c r="L740" s="440">
        <v>161630</v>
      </c>
      <c r="M740" s="482">
        <v>0</v>
      </c>
      <c r="N740" s="482">
        <v>35280</v>
      </c>
      <c r="O740" s="440">
        <v>0</v>
      </c>
      <c r="P740" s="440">
        <v>0</v>
      </c>
      <c r="Q740" s="440">
        <v>196910</v>
      </c>
      <c r="R740" s="440">
        <v>161630</v>
      </c>
      <c r="S740" s="440">
        <v>35280</v>
      </c>
      <c r="T740" s="440">
        <v>0</v>
      </c>
      <c r="U740" s="440">
        <v>196645</v>
      </c>
      <c r="V740" s="440">
        <v>135000</v>
      </c>
      <c r="W740" s="440">
        <v>61645</v>
      </c>
      <c r="X740" s="440">
        <v>5773</v>
      </c>
      <c r="Y740" s="482">
        <v>0</v>
      </c>
      <c r="Z740" s="482">
        <v>1260</v>
      </c>
      <c r="AA740" s="440">
        <v>0</v>
      </c>
      <c r="AB740" s="440">
        <v>0</v>
      </c>
      <c r="AC740" s="440">
        <v>68678</v>
      </c>
      <c r="AD740" s="440">
        <v>0</v>
      </c>
      <c r="AE740" s="440">
        <v>0</v>
      </c>
      <c r="AF740" s="440">
        <v>68678</v>
      </c>
      <c r="AG740" s="440">
        <v>5108830</v>
      </c>
      <c r="AH740" s="440">
        <v>2450000</v>
      </c>
      <c r="AI740" s="440">
        <v>2658830</v>
      </c>
      <c r="AJ740" s="482">
        <v>3919690</v>
      </c>
      <c r="AK740" s="482">
        <v>0</v>
      </c>
      <c r="AL740" s="482">
        <v>0</v>
      </c>
      <c r="AM740" s="482">
        <v>924540</v>
      </c>
      <c r="AN740" s="440">
        <v>3919690</v>
      </c>
      <c r="AO740" s="440">
        <v>924540</v>
      </c>
      <c r="AP740" s="440">
        <v>401237</v>
      </c>
      <c r="AQ740" s="440">
        <v>351237</v>
      </c>
      <c r="AR740" s="440">
        <v>50000</v>
      </c>
      <c r="AS740" s="482">
        <v>34077</v>
      </c>
      <c r="AT740" s="482">
        <v>0</v>
      </c>
      <c r="AU740" s="482">
        <v>0</v>
      </c>
      <c r="AV740" s="482">
        <v>14834</v>
      </c>
      <c r="AW740" s="440">
        <v>34077</v>
      </c>
      <c r="AX740" s="440">
        <v>14834</v>
      </c>
      <c r="AY740" s="440">
        <v>0</v>
      </c>
      <c r="AZ740" s="503">
        <v>0</v>
      </c>
      <c r="BA740" s="503">
        <v>0</v>
      </c>
      <c r="BB740" s="441">
        <v>0</v>
      </c>
      <c r="BC740" s="200">
        <v>0</v>
      </c>
      <c r="BD740" s="539">
        <v>1566442</v>
      </c>
      <c r="BE740" s="650">
        <v>3167735</v>
      </c>
      <c r="BF740" s="650">
        <v>319514</v>
      </c>
      <c r="BG740" s="539">
        <v>21909</v>
      </c>
    </row>
    <row r="741" spans="1:59" ht="13.5" thickTop="1" x14ac:dyDescent="0.2">
      <c r="A741" s="609" t="s">
        <v>1955</v>
      </c>
      <c r="B741" t="s">
        <v>1952</v>
      </c>
      <c r="C741" t="s">
        <v>1956</v>
      </c>
      <c r="D741" s="442">
        <v>15202</v>
      </c>
      <c r="E741" s="443">
        <v>50000</v>
      </c>
      <c r="F741" s="443">
        <v>0</v>
      </c>
      <c r="G741" s="443">
        <v>0</v>
      </c>
      <c r="H741" s="443">
        <v>50000</v>
      </c>
      <c r="I741" s="443">
        <v>1629320</v>
      </c>
      <c r="J741" s="443">
        <v>1629320</v>
      </c>
      <c r="K741" s="443">
        <v>0</v>
      </c>
      <c r="L741" s="443">
        <v>0</v>
      </c>
      <c r="M741" s="483">
        <v>0</v>
      </c>
      <c r="N741" s="483">
        <v>2800</v>
      </c>
      <c r="O741" s="443">
        <v>0</v>
      </c>
      <c r="P741" s="443">
        <v>0</v>
      </c>
      <c r="Q741" s="443">
        <v>2800</v>
      </c>
      <c r="R741" s="443">
        <v>0</v>
      </c>
      <c r="S741" s="443">
        <v>2800</v>
      </c>
      <c r="T741" s="443">
        <v>0</v>
      </c>
      <c r="U741" s="443">
        <v>58190</v>
      </c>
      <c r="V741" s="443">
        <v>57989</v>
      </c>
      <c r="W741" s="443">
        <v>201</v>
      </c>
      <c r="X741" s="443">
        <v>0</v>
      </c>
      <c r="Y741" s="483">
        <v>0</v>
      </c>
      <c r="Z741" s="483">
        <v>100</v>
      </c>
      <c r="AA741" s="443">
        <v>0</v>
      </c>
      <c r="AB741" s="443">
        <v>0</v>
      </c>
      <c r="AC741" s="443">
        <v>0</v>
      </c>
      <c r="AD741" s="443">
        <v>0</v>
      </c>
      <c r="AE741" s="443">
        <v>0</v>
      </c>
      <c r="AF741" s="443">
        <v>0</v>
      </c>
      <c r="AG741" s="443">
        <v>1740720</v>
      </c>
      <c r="AH741" s="443">
        <v>885000</v>
      </c>
      <c r="AI741" s="443">
        <v>855720</v>
      </c>
      <c r="AJ741" s="483">
        <v>1385600</v>
      </c>
      <c r="AK741" s="483">
        <v>0</v>
      </c>
      <c r="AL741" s="483">
        <v>0</v>
      </c>
      <c r="AM741" s="483">
        <v>516120</v>
      </c>
      <c r="AN741" s="443">
        <v>1385600</v>
      </c>
      <c r="AO741" s="443">
        <v>516120</v>
      </c>
      <c r="AP741" s="443">
        <v>135388</v>
      </c>
      <c r="AQ741" s="443">
        <v>41717</v>
      </c>
      <c r="AR741" s="443">
        <v>93671</v>
      </c>
      <c r="AS741" s="483">
        <v>98895</v>
      </c>
      <c r="AT741" s="483">
        <v>0</v>
      </c>
      <c r="AU741" s="483">
        <v>0</v>
      </c>
      <c r="AV741" s="483">
        <v>20329</v>
      </c>
      <c r="AW741" s="443">
        <v>98895</v>
      </c>
      <c r="AX741" s="443">
        <v>20329</v>
      </c>
      <c r="AY741" s="443">
        <v>0</v>
      </c>
      <c r="AZ741" s="504">
        <v>0</v>
      </c>
      <c r="BA741" s="504">
        <v>0</v>
      </c>
      <c r="BB741" s="444">
        <v>0</v>
      </c>
      <c r="BC741" s="517">
        <v>0</v>
      </c>
      <c r="BD741" s="540">
        <v>640883</v>
      </c>
      <c r="BE741" s="651">
        <v>961705</v>
      </c>
      <c r="BF741" s="651">
        <v>98865</v>
      </c>
      <c r="BG741" s="540">
        <v>7509</v>
      </c>
    </row>
    <row r="742" spans="1:59" ht="13.5" thickTop="1" x14ac:dyDescent="0.2">
      <c r="A742" s="609" t="s">
        <v>1957</v>
      </c>
      <c r="B742" t="s">
        <v>1952</v>
      </c>
      <c r="C742" t="s">
        <v>1958</v>
      </c>
      <c r="D742" s="439">
        <v>15204</v>
      </c>
      <c r="E742" s="440">
        <v>223191</v>
      </c>
      <c r="F742" s="440">
        <v>0</v>
      </c>
      <c r="G742" s="440">
        <v>223191</v>
      </c>
      <c r="H742" s="440">
        <v>0</v>
      </c>
      <c r="I742" s="440">
        <v>384888</v>
      </c>
      <c r="J742" s="440">
        <v>384888</v>
      </c>
      <c r="K742" s="440">
        <v>0</v>
      </c>
      <c r="L742" s="440">
        <v>108542</v>
      </c>
      <c r="M742" s="482">
        <v>0</v>
      </c>
      <c r="N742" s="482">
        <v>0</v>
      </c>
      <c r="O742" s="440">
        <v>0</v>
      </c>
      <c r="P742" s="440">
        <v>0</v>
      </c>
      <c r="Q742" s="440">
        <v>108542</v>
      </c>
      <c r="R742" s="440">
        <v>108542</v>
      </c>
      <c r="S742" s="440">
        <v>0</v>
      </c>
      <c r="T742" s="440">
        <v>0</v>
      </c>
      <c r="U742" s="440">
        <v>13746</v>
      </c>
      <c r="V742" s="440">
        <v>6032</v>
      </c>
      <c r="W742" s="440">
        <v>7714</v>
      </c>
      <c r="X742" s="440">
        <v>3877</v>
      </c>
      <c r="Y742" s="482">
        <v>0</v>
      </c>
      <c r="Z742" s="482">
        <v>0</v>
      </c>
      <c r="AA742" s="440">
        <v>0</v>
      </c>
      <c r="AB742" s="440">
        <v>0</v>
      </c>
      <c r="AC742" s="440">
        <v>11591</v>
      </c>
      <c r="AD742" s="440">
        <v>0</v>
      </c>
      <c r="AE742" s="440">
        <v>0</v>
      </c>
      <c r="AF742" s="440">
        <v>11591</v>
      </c>
      <c r="AG742" s="440">
        <v>652120</v>
      </c>
      <c r="AH742" s="440">
        <v>310000</v>
      </c>
      <c r="AI742" s="440">
        <v>342120</v>
      </c>
      <c r="AJ742" s="482">
        <v>559920</v>
      </c>
      <c r="AK742" s="482">
        <v>0</v>
      </c>
      <c r="AL742" s="482">
        <v>0</v>
      </c>
      <c r="AM742" s="482">
        <v>111520</v>
      </c>
      <c r="AN742" s="440">
        <v>559920</v>
      </c>
      <c r="AO742" s="440">
        <v>111520</v>
      </c>
      <c r="AP742" s="440">
        <v>48681</v>
      </c>
      <c r="AQ742" s="440">
        <v>8776</v>
      </c>
      <c r="AR742" s="440">
        <v>39905</v>
      </c>
      <c r="AS742" s="482">
        <v>44001</v>
      </c>
      <c r="AT742" s="482">
        <v>0</v>
      </c>
      <c r="AU742" s="482">
        <v>0</v>
      </c>
      <c r="AV742" s="482">
        <v>0</v>
      </c>
      <c r="AW742" s="440">
        <v>44001</v>
      </c>
      <c r="AX742" s="440">
        <v>0</v>
      </c>
      <c r="AY742" s="440">
        <v>3300</v>
      </c>
      <c r="AZ742" s="503">
        <v>-3300</v>
      </c>
      <c r="BA742" s="503">
        <v>0</v>
      </c>
      <c r="BB742" s="441">
        <v>0</v>
      </c>
      <c r="BC742" s="200">
        <v>0</v>
      </c>
      <c r="BD742" s="539">
        <v>267330</v>
      </c>
      <c r="BE742" s="650">
        <v>312315</v>
      </c>
      <c r="BF742" s="650">
        <v>32517</v>
      </c>
      <c r="BG742" s="539">
        <v>3429</v>
      </c>
    </row>
    <row r="743" spans="1:59" ht="13.5" thickTop="1" x14ac:dyDescent="0.2">
      <c r="A743" s="609" t="s">
        <v>1959</v>
      </c>
      <c r="B743" t="s">
        <v>1952</v>
      </c>
      <c r="C743" t="s">
        <v>1960</v>
      </c>
      <c r="D743" s="442">
        <v>15205</v>
      </c>
      <c r="E743" s="443">
        <v>0</v>
      </c>
      <c r="F743" s="443">
        <v>0</v>
      </c>
      <c r="G743" s="443">
        <v>0</v>
      </c>
      <c r="H743" s="443">
        <v>0</v>
      </c>
      <c r="I743" s="443">
        <v>510230</v>
      </c>
      <c r="J743" s="443">
        <v>510230</v>
      </c>
      <c r="K743" s="443">
        <v>0</v>
      </c>
      <c r="L743" s="443">
        <v>12000</v>
      </c>
      <c r="M743" s="483">
        <v>0</v>
      </c>
      <c r="N743" s="483">
        <v>1920</v>
      </c>
      <c r="O743" s="443">
        <v>0</v>
      </c>
      <c r="P743" s="443">
        <v>200</v>
      </c>
      <c r="Q743" s="443">
        <v>13920</v>
      </c>
      <c r="R743" s="443">
        <v>12000</v>
      </c>
      <c r="S743" s="443">
        <v>1920</v>
      </c>
      <c r="T743" s="443">
        <v>0</v>
      </c>
      <c r="U743" s="443">
        <v>18223</v>
      </c>
      <c r="V743" s="443">
        <v>8075</v>
      </c>
      <c r="W743" s="443">
        <v>10148</v>
      </c>
      <c r="X743" s="443">
        <v>430</v>
      </c>
      <c r="Y743" s="483">
        <v>0</v>
      </c>
      <c r="Z743" s="483">
        <v>70</v>
      </c>
      <c r="AA743" s="443">
        <v>0</v>
      </c>
      <c r="AB743" s="443">
        <v>10</v>
      </c>
      <c r="AC743" s="443">
        <v>0</v>
      </c>
      <c r="AD743" s="443">
        <v>0</v>
      </c>
      <c r="AE743" s="443">
        <v>0</v>
      </c>
      <c r="AF743" s="443">
        <v>0</v>
      </c>
      <c r="AG743" s="443">
        <v>561360</v>
      </c>
      <c r="AH743" s="443">
        <v>268900</v>
      </c>
      <c r="AI743" s="443">
        <v>292460</v>
      </c>
      <c r="AJ743" s="483">
        <v>429230</v>
      </c>
      <c r="AK743" s="483">
        <v>0</v>
      </c>
      <c r="AL743" s="483">
        <v>0</v>
      </c>
      <c r="AM743" s="483">
        <v>101470</v>
      </c>
      <c r="AN743" s="443">
        <v>429230</v>
      </c>
      <c r="AO743" s="443">
        <v>101470</v>
      </c>
      <c r="AP743" s="443">
        <v>41556</v>
      </c>
      <c r="AQ743" s="443">
        <v>4310</v>
      </c>
      <c r="AR743" s="443">
        <v>37246</v>
      </c>
      <c r="AS743" s="483">
        <v>38444</v>
      </c>
      <c r="AT743" s="483">
        <v>0</v>
      </c>
      <c r="AU743" s="483">
        <v>0</v>
      </c>
      <c r="AV743" s="483">
        <v>2796</v>
      </c>
      <c r="AW743" s="443">
        <v>36345</v>
      </c>
      <c r="AX743" s="443">
        <v>0</v>
      </c>
      <c r="AY743" s="443">
        <v>0</v>
      </c>
      <c r="AZ743" s="504">
        <v>0</v>
      </c>
      <c r="BA743" s="504">
        <v>0</v>
      </c>
      <c r="BB743" s="444">
        <v>0</v>
      </c>
      <c r="BC743" s="517">
        <v>0</v>
      </c>
      <c r="BD743" s="540">
        <v>186753</v>
      </c>
      <c r="BE743" s="651">
        <v>299300</v>
      </c>
      <c r="BF743" s="651">
        <v>30465</v>
      </c>
      <c r="BG743" s="540">
        <v>3189</v>
      </c>
    </row>
    <row r="744" spans="1:59" ht="13.5" thickTop="1" x14ac:dyDescent="0.2">
      <c r="A744" s="609" t="s">
        <v>1961</v>
      </c>
      <c r="B744" t="s">
        <v>1952</v>
      </c>
      <c r="C744" t="s">
        <v>1962</v>
      </c>
      <c r="D744" s="439">
        <v>15206</v>
      </c>
      <c r="E744" s="440">
        <v>0</v>
      </c>
      <c r="F744" s="440">
        <v>0</v>
      </c>
      <c r="G744" s="440">
        <v>0</v>
      </c>
      <c r="H744" s="440">
        <v>0</v>
      </c>
      <c r="I744" s="440">
        <v>422296</v>
      </c>
      <c r="J744" s="440">
        <v>422296</v>
      </c>
      <c r="K744" s="440">
        <v>0</v>
      </c>
      <c r="L744" s="440">
        <v>114814</v>
      </c>
      <c r="M744" s="482">
        <v>0</v>
      </c>
      <c r="N744" s="482">
        <v>8260</v>
      </c>
      <c r="O744" s="440">
        <v>0</v>
      </c>
      <c r="P744" s="440">
        <v>0</v>
      </c>
      <c r="Q744" s="440">
        <v>123074</v>
      </c>
      <c r="R744" s="440">
        <v>114814</v>
      </c>
      <c r="S744" s="440">
        <v>8260</v>
      </c>
      <c r="T744" s="440">
        <v>0</v>
      </c>
      <c r="U744" s="440">
        <v>15082</v>
      </c>
      <c r="V744" s="440">
        <v>7058</v>
      </c>
      <c r="W744" s="440">
        <v>8024</v>
      </c>
      <c r="X744" s="440">
        <v>4101</v>
      </c>
      <c r="Y744" s="482">
        <v>0</v>
      </c>
      <c r="Z744" s="482">
        <v>295</v>
      </c>
      <c r="AA744" s="440">
        <v>0</v>
      </c>
      <c r="AB744" s="440">
        <v>0</v>
      </c>
      <c r="AC744" s="440">
        <v>12420</v>
      </c>
      <c r="AD744" s="440">
        <v>0</v>
      </c>
      <c r="AE744" s="440">
        <v>0</v>
      </c>
      <c r="AF744" s="440">
        <v>12420</v>
      </c>
      <c r="AG744" s="440">
        <v>643340</v>
      </c>
      <c r="AH744" s="440">
        <v>260000</v>
      </c>
      <c r="AI744" s="440">
        <v>383340</v>
      </c>
      <c r="AJ744" s="482">
        <v>607690</v>
      </c>
      <c r="AK744" s="482">
        <v>0</v>
      </c>
      <c r="AL744" s="482">
        <v>0</v>
      </c>
      <c r="AM744" s="482">
        <v>142260</v>
      </c>
      <c r="AN744" s="440">
        <v>607690</v>
      </c>
      <c r="AO744" s="440">
        <v>142260</v>
      </c>
      <c r="AP744" s="440">
        <v>48211</v>
      </c>
      <c r="AQ744" s="440">
        <v>43518</v>
      </c>
      <c r="AR744" s="440">
        <v>4693</v>
      </c>
      <c r="AS744" s="482">
        <v>8727</v>
      </c>
      <c r="AT744" s="482">
        <v>0</v>
      </c>
      <c r="AU744" s="482">
        <v>0</v>
      </c>
      <c r="AV744" s="482">
        <v>3364</v>
      </c>
      <c r="AW744" s="440">
        <v>8727</v>
      </c>
      <c r="AX744" s="440">
        <v>3364</v>
      </c>
      <c r="AY744" s="440">
        <v>3300</v>
      </c>
      <c r="AZ744" s="503">
        <v>-3300</v>
      </c>
      <c r="BA744" s="503">
        <v>0</v>
      </c>
      <c r="BB744" s="441">
        <v>0</v>
      </c>
      <c r="BC744" s="200">
        <v>0</v>
      </c>
      <c r="BD744" s="539">
        <v>264264</v>
      </c>
      <c r="BE744" s="650">
        <v>329385</v>
      </c>
      <c r="BF744" s="650">
        <v>33913</v>
      </c>
      <c r="BG744" s="539">
        <v>3429</v>
      </c>
    </row>
    <row r="745" spans="1:59" ht="13.5" thickTop="1" x14ac:dyDescent="0.2">
      <c r="A745" s="609" t="s">
        <v>1963</v>
      </c>
      <c r="B745" t="s">
        <v>1952</v>
      </c>
      <c r="C745" t="s">
        <v>1964</v>
      </c>
      <c r="D745" s="442">
        <v>15208</v>
      </c>
      <c r="E745" s="443">
        <v>0</v>
      </c>
      <c r="F745" s="443">
        <v>0</v>
      </c>
      <c r="G745" s="443">
        <v>0</v>
      </c>
      <c r="H745" s="443">
        <v>0</v>
      </c>
      <c r="I745" s="443">
        <v>146216</v>
      </c>
      <c r="J745" s="443">
        <v>146216</v>
      </c>
      <c r="K745" s="443">
        <v>0</v>
      </c>
      <c r="L745" s="443">
        <v>49994</v>
      </c>
      <c r="M745" s="483">
        <v>0</v>
      </c>
      <c r="N745" s="483">
        <v>1470</v>
      </c>
      <c r="O745" s="443">
        <v>0</v>
      </c>
      <c r="P745" s="443">
        <v>0</v>
      </c>
      <c r="Q745" s="443">
        <v>51464</v>
      </c>
      <c r="R745" s="443">
        <v>49994</v>
      </c>
      <c r="S745" s="443">
        <v>1470</v>
      </c>
      <c r="T745" s="443">
        <v>0</v>
      </c>
      <c r="U745" s="443">
        <v>5222</v>
      </c>
      <c r="V745" s="443">
        <v>3680</v>
      </c>
      <c r="W745" s="443">
        <v>1542</v>
      </c>
      <c r="X745" s="443">
        <v>1786</v>
      </c>
      <c r="Y745" s="483">
        <v>0</v>
      </c>
      <c r="Z745" s="483">
        <v>52</v>
      </c>
      <c r="AA745" s="443">
        <v>0</v>
      </c>
      <c r="AB745" s="443">
        <v>0</v>
      </c>
      <c r="AC745" s="443">
        <v>0</v>
      </c>
      <c r="AD745" s="443">
        <v>0</v>
      </c>
      <c r="AE745" s="443">
        <v>0</v>
      </c>
      <c r="AF745" s="443">
        <v>0</v>
      </c>
      <c r="AG745" s="443">
        <v>237350</v>
      </c>
      <c r="AH745" s="443">
        <v>120250</v>
      </c>
      <c r="AI745" s="443">
        <v>117100</v>
      </c>
      <c r="AJ745" s="483">
        <v>132810</v>
      </c>
      <c r="AK745" s="483">
        <v>0</v>
      </c>
      <c r="AL745" s="483">
        <v>0</v>
      </c>
      <c r="AM745" s="483">
        <v>128620</v>
      </c>
      <c r="AN745" s="443">
        <v>132810</v>
      </c>
      <c r="AO745" s="443">
        <v>128620</v>
      </c>
      <c r="AP745" s="443">
        <v>17332</v>
      </c>
      <c r="AQ745" s="443">
        <v>1365</v>
      </c>
      <c r="AR745" s="443">
        <v>15967</v>
      </c>
      <c r="AS745" s="483">
        <v>15365</v>
      </c>
      <c r="AT745" s="483">
        <v>0</v>
      </c>
      <c r="AU745" s="483">
        <v>0</v>
      </c>
      <c r="AV745" s="483">
        <v>5302</v>
      </c>
      <c r="AW745" s="443">
        <v>8500</v>
      </c>
      <c r="AX745" s="443">
        <v>0</v>
      </c>
      <c r="AY745" s="443">
        <v>0</v>
      </c>
      <c r="AZ745" s="504">
        <v>0</v>
      </c>
      <c r="BA745" s="504">
        <v>0</v>
      </c>
      <c r="BB745" s="444">
        <v>0</v>
      </c>
      <c r="BC745" s="517">
        <v>0</v>
      </c>
      <c r="BD745" s="540">
        <v>97196</v>
      </c>
      <c r="BE745" s="651">
        <v>118190</v>
      </c>
      <c r="BF745" s="651">
        <v>12185</v>
      </c>
      <c r="BG745" s="540">
        <v>1989</v>
      </c>
    </row>
    <row r="746" spans="1:59" ht="13.5" thickTop="1" x14ac:dyDescent="0.2">
      <c r="A746" s="609" t="s">
        <v>1965</v>
      </c>
      <c r="B746" t="s">
        <v>1952</v>
      </c>
      <c r="C746" t="s">
        <v>1966</v>
      </c>
      <c r="D746" s="439">
        <v>15209</v>
      </c>
      <c r="E746" s="440">
        <v>0</v>
      </c>
      <c r="F746" s="440">
        <v>0</v>
      </c>
      <c r="G746" s="440">
        <v>0</v>
      </c>
      <c r="H746" s="440">
        <v>0</v>
      </c>
      <c r="I746" s="440">
        <v>156520</v>
      </c>
      <c r="J746" s="440">
        <v>156520</v>
      </c>
      <c r="K746" s="440">
        <v>0</v>
      </c>
      <c r="L746" s="440">
        <v>7490</v>
      </c>
      <c r="M746" s="482">
        <v>0</v>
      </c>
      <c r="N746" s="482">
        <v>0</v>
      </c>
      <c r="O746" s="440">
        <v>0</v>
      </c>
      <c r="P746" s="440">
        <v>0</v>
      </c>
      <c r="Q746" s="440">
        <v>7490</v>
      </c>
      <c r="R746" s="440">
        <v>7490</v>
      </c>
      <c r="S746" s="440">
        <v>0</v>
      </c>
      <c r="T746" s="440">
        <v>0</v>
      </c>
      <c r="U746" s="440">
        <v>5590</v>
      </c>
      <c r="V746" s="440">
        <v>5590</v>
      </c>
      <c r="W746" s="440">
        <v>0</v>
      </c>
      <c r="X746" s="440">
        <v>268</v>
      </c>
      <c r="Y746" s="482">
        <v>0</v>
      </c>
      <c r="Z746" s="482">
        <v>0</v>
      </c>
      <c r="AA746" s="440">
        <v>0</v>
      </c>
      <c r="AB746" s="440">
        <v>0</v>
      </c>
      <c r="AC746" s="440">
        <v>0</v>
      </c>
      <c r="AD746" s="440">
        <v>0</v>
      </c>
      <c r="AE746" s="440">
        <v>0</v>
      </c>
      <c r="AF746" s="440">
        <v>0</v>
      </c>
      <c r="AG746" s="440">
        <v>179270</v>
      </c>
      <c r="AH746" s="440">
        <v>179270</v>
      </c>
      <c r="AI746" s="440">
        <v>0</v>
      </c>
      <c r="AJ746" s="482">
        <v>66040</v>
      </c>
      <c r="AK746" s="482">
        <v>0</v>
      </c>
      <c r="AL746" s="482">
        <v>0</v>
      </c>
      <c r="AM746" s="482">
        <v>0</v>
      </c>
      <c r="AN746" s="440">
        <v>66040</v>
      </c>
      <c r="AO746" s="440">
        <v>0</v>
      </c>
      <c r="AP746" s="440">
        <v>12781</v>
      </c>
      <c r="AQ746" s="440">
        <v>4875</v>
      </c>
      <c r="AR746" s="440">
        <v>7906</v>
      </c>
      <c r="AS746" s="482">
        <v>9491</v>
      </c>
      <c r="AT746" s="482">
        <v>0</v>
      </c>
      <c r="AU746" s="482">
        <v>0</v>
      </c>
      <c r="AV746" s="482">
        <v>0</v>
      </c>
      <c r="AW746" s="440">
        <v>4700</v>
      </c>
      <c r="AX746" s="440">
        <v>4791</v>
      </c>
      <c r="AY746" s="440">
        <v>0</v>
      </c>
      <c r="AZ746" s="503">
        <v>0</v>
      </c>
      <c r="BA746" s="503">
        <v>0</v>
      </c>
      <c r="BB746" s="441">
        <v>0</v>
      </c>
      <c r="BC746" s="200">
        <v>0</v>
      </c>
      <c r="BD746" s="539">
        <v>85235</v>
      </c>
      <c r="BE746" s="650">
        <v>92530</v>
      </c>
      <c r="BF746" s="650">
        <v>9351</v>
      </c>
      <c r="BG746" s="539">
        <v>1509</v>
      </c>
    </row>
    <row r="747" spans="1:59" ht="13.5" thickTop="1" x14ac:dyDescent="0.2">
      <c r="A747" s="609" t="s">
        <v>1967</v>
      </c>
      <c r="B747" t="s">
        <v>1952</v>
      </c>
      <c r="C747" t="s">
        <v>1968</v>
      </c>
      <c r="D747" s="442">
        <v>15210</v>
      </c>
      <c r="E747" s="443">
        <v>125460</v>
      </c>
      <c r="F747" s="443">
        <v>0</v>
      </c>
      <c r="G747" s="443">
        <v>125460</v>
      </c>
      <c r="H747" s="443">
        <v>0</v>
      </c>
      <c r="I747" s="443">
        <v>326690</v>
      </c>
      <c r="J747" s="443">
        <v>326690</v>
      </c>
      <c r="K747" s="443">
        <v>0</v>
      </c>
      <c r="L747" s="443">
        <v>0</v>
      </c>
      <c r="M747" s="483">
        <v>0</v>
      </c>
      <c r="N747" s="483">
        <v>0</v>
      </c>
      <c r="O747" s="443">
        <v>0</v>
      </c>
      <c r="P747" s="443">
        <v>0</v>
      </c>
      <c r="Q747" s="443">
        <v>0</v>
      </c>
      <c r="R747" s="443">
        <v>0</v>
      </c>
      <c r="S747" s="443">
        <v>0</v>
      </c>
      <c r="T747" s="443">
        <v>0</v>
      </c>
      <c r="U747" s="443">
        <v>11668</v>
      </c>
      <c r="V747" s="443">
        <v>8000</v>
      </c>
      <c r="W747" s="443">
        <v>3668</v>
      </c>
      <c r="X747" s="443">
        <v>0</v>
      </c>
      <c r="Y747" s="483">
        <v>0</v>
      </c>
      <c r="Z747" s="483">
        <v>0</v>
      </c>
      <c r="AA747" s="443">
        <v>0</v>
      </c>
      <c r="AB747" s="443">
        <v>0</v>
      </c>
      <c r="AC747" s="443">
        <v>3668</v>
      </c>
      <c r="AD747" s="443">
        <v>0</v>
      </c>
      <c r="AE747" s="443">
        <v>0</v>
      </c>
      <c r="AF747" s="443">
        <v>3668</v>
      </c>
      <c r="AG747" s="443">
        <v>353850</v>
      </c>
      <c r="AH747" s="443">
        <v>148000</v>
      </c>
      <c r="AI747" s="443">
        <v>205850</v>
      </c>
      <c r="AJ747" s="483">
        <v>334750</v>
      </c>
      <c r="AK747" s="483">
        <v>0</v>
      </c>
      <c r="AL747" s="483">
        <v>0</v>
      </c>
      <c r="AM747" s="483">
        <v>0</v>
      </c>
      <c r="AN747" s="443">
        <v>334736</v>
      </c>
      <c r="AO747" s="443">
        <v>0</v>
      </c>
      <c r="AP747" s="443">
        <v>24849</v>
      </c>
      <c r="AQ747" s="443">
        <v>3821</v>
      </c>
      <c r="AR747" s="443">
        <v>21028</v>
      </c>
      <c r="AS747" s="483">
        <v>24903</v>
      </c>
      <c r="AT747" s="483">
        <v>0</v>
      </c>
      <c r="AU747" s="483">
        <v>0</v>
      </c>
      <c r="AV747" s="483">
        <v>0</v>
      </c>
      <c r="AW747" s="443">
        <v>19958</v>
      </c>
      <c r="AX747" s="443">
        <v>2100</v>
      </c>
      <c r="AY747" s="443">
        <v>0</v>
      </c>
      <c r="AZ747" s="504">
        <v>0</v>
      </c>
      <c r="BA747" s="504">
        <v>0</v>
      </c>
      <c r="BB747" s="444">
        <v>0</v>
      </c>
      <c r="BC747" s="517">
        <v>0</v>
      </c>
      <c r="BD747" s="540">
        <v>189145</v>
      </c>
      <c r="BE747" s="651">
        <v>179845</v>
      </c>
      <c r="BF747" s="651">
        <v>18266</v>
      </c>
      <c r="BG747" s="540">
        <v>2469</v>
      </c>
    </row>
    <row r="748" spans="1:59" ht="13.5" thickTop="1" x14ac:dyDescent="0.2">
      <c r="A748" s="609" t="s">
        <v>1969</v>
      </c>
      <c r="B748" t="s">
        <v>1952</v>
      </c>
      <c r="C748" t="s">
        <v>1970</v>
      </c>
      <c r="D748" s="439">
        <v>15211</v>
      </c>
      <c r="E748" s="440">
        <v>5600</v>
      </c>
      <c r="F748" s="440">
        <v>0</v>
      </c>
      <c r="G748" s="440">
        <v>0</v>
      </c>
      <c r="H748" s="440">
        <v>5600</v>
      </c>
      <c r="I748" s="440">
        <v>206920</v>
      </c>
      <c r="J748" s="440">
        <v>206920</v>
      </c>
      <c r="K748" s="440">
        <v>0</v>
      </c>
      <c r="L748" s="440">
        <v>3570</v>
      </c>
      <c r="M748" s="482">
        <v>0</v>
      </c>
      <c r="N748" s="482">
        <v>0</v>
      </c>
      <c r="O748" s="440">
        <v>0</v>
      </c>
      <c r="P748" s="440">
        <v>0</v>
      </c>
      <c r="Q748" s="440">
        <v>3570</v>
      </c>
      <c r="R748" s="440">
        <v>3570</v>
      </c>
      <c r="S748" s="440">
        <v>0</v>
      </c>
      <c r="T748" s="440">
        <v>0</v>
      </c>
      <c r="U748" s="440">
        <v>7390</v>
      </c>
      <c r="V748" s="440">
        <v>3000</v>
      </c>
      <c r="W748" s="440">
        <v>4390</v>
      </c>
      <c r="X748" s="440">
        <v>128</v>
      </c>
      <c r="Y748" s="482">
        <v>0</v>
      </c>
      <c r="Z748" s="482">
        <v>0</v>
      </c>
      <c r="AA748" s="440">
        <v>0</v>
      </c>
      <c r="AB748" s="440">
        <v>0</v>
      </c>
      <c r="AC748" s="440">
        <v>0</v>
      </c>
      <c r="AD748" s="440">
        <v>0</v>
      </c>
      <c r="AE748" s="440">
        <v>0</v>
      </c>
      <c r="AF748" s="440">
        <v>0</v>
      </c>
      <c r="AG748" s="440">
        <v>276210</v>
      </c>
      <c r="AH748" s="440">
        <v>122000</v>
      </c>
      <c r="AI748" s="440">
        <v>154210</v>
      </c>
      <c r="AJ748" s="482">
        <v>244090</v>
      </c>
      <c r="AK748" s="482">
        <v>0</v>
      </c>
      <c r="AL748" s="482">
        <v>0</v>
      </c>
      <c r="AM748" s="482">
        <v>103390</v>
      </c>
      <c r="AN748" s="440">
        <v>244090</v>
      </c>
      <c r="AO748" s="440">
        <v>103390</v>
      </c>
      <c r="AP748" s="440">
        <v>20294</v>
      </c>
      <c r="AQ748" s="440">
        <v>4000</v>
      </c>
      <c r="AR748" s="440">
        <v>16294</v>
      </c>
      <c r="AS748" s="482">
        <v>18246</v>
      </c>
      <c r="AT748" s="482">
        <v>0</v>
      </c>
      <c r="AU748" s="482">
        <v>0</v>
      </c>
      <c r="AV748" s="482">
        <v>4616</v>
      </c>
      <c r="AW748" s="440">
        <v>18246</v>
      </c>
      <c r="AX748" s="440">
        <v>4616</v>
      </c>
      <c r="AY748" s="440">
        <v>0</v>
      </c>
      <c r="AZ748" s="503">
        <v>0</v>
      </c>
      <c r="BA748" s="503">
        <v>0</v>
      </c>
      <c r="BB748" s="441">
        <v>0</v>
      </c>
      <c r="BC748" s="200">
        <v>0</v>
      </c>
      <c r="BD748" s="539">
        <v>101814</v>
      </c>
      <c r="BE748" s="650">
        <v>131465</v>
      </c>
      <c r="BF748" s="650">
        <v>13667</v>
      </c>
      <c r="BG748" s="539">
        <v>2229</v>
      </c>
    </row>
    <row r="749" spans="1:59" ht="13.5" thickTop="1" x14ac:dyDescent="0.2">
      <c r="A749" s="609" t="s">
        <v>1971</v>
      </c>
      <c r="B749" t="s">
        <v>1952</v>
      </c>
      <c r="C749" t="s">
        <v>1972</v>
      </c>
      <c r="D749" s="442">
        <v>15212</v>
      </c>
      <c r="E749" s="443">
        <v>0</v>
      </c>
      <c r="F749" s="443">
        <v>0</v>
      </c>
      <c r="G749" s="443">
        <v>0</v>
      </c>
      <c r="H749" s="443">
        <v>0</v>
      </c>
      <c r="I749" s="443">
        <v>384790</v>
      </c>
      <c r="J749" s="443">
        <v>384790</v>
      </c>
      <c r="K749" s="443">
        <v>0</v>
      </c>
      <c r="L749" s="443">
        <v>4130</v>
      </c>
      <c r="M749" s="483">
        <v>0</v>
      </c>
      <c r="N749" s="483">
        <v>0</v>
      </c>
      <c r="O749" s="443">
        <v>0</v>
      </c>
      <c r="P749" s="443">
        <v>0</v>
      </c>
      <c r="Q749" s="443">
        <v>4130</v>
      </c>
      <c r="R749" s="443">
        <v>4130</v>
      </c>
      <c r="S749" s="443">
        <v>0</v>
      </c>
      <c r="T749" s="443">
        <v>0</v>
      </c>
      <c r="U749" s="443">
        <v>13743</v>
      </c>
      <c r="V749" s="443">
        <v>4000</v>
      </c>
      <c r="W749" s="443">
        <v>9743</v>
      </c>
      <c r="X749" s="443">
        <v>147</v>
      </c>
      <c r="Y749" s="483">
        <v>0</v>
      </c>
      <c r="Z749" s="483">
        <v>0</v>
      </c>
      <c r="AA749" s="443">
        <v>0</v>
      </c>
      <c r="AB749" s="443">
        <v>0</v>
      </c>
      <c r="AC749" s="443">
        <v>0</v>
      </c>
      <c r="AD749" s="443">
        <v>0</v>
      </c>
      <c r="AE749" s="443">
        <v>0</v>
      </c>
      <c r="AF749" s="443">
        <v>0</v>
      </c>
      <c r="AG749" s="443">
        <v>402490</v>
      </c>
      <c r="AH749" s="443">
        <v>192500</v>
      </c>
      <c r="AI749" s="443">
        <v>209990</v>
      </c>
      <c r="AJ749" s="483">
        <v>369030</v>
      </c>
      <c r="AK749" s="483">
        <v>0</v>
      </c>
      <c r="AL749" s="483">
        <v>0</v>
      </c>
      <c r="AM749" s="483">
        <v>129760</v>
      </c>
      <c r="AN749" s="443">
        <v>369030</v>
      </c>
      <c r="AO749" s="443">
        <v>129760</v>
      </c>
      <c r="AP749" s="443">
        <v>28179</v>
      </c>
      <c r="AQ749" s="443">
        <v>6700</v>
      </c>
      <c r="AR749" s="443">
        <v>21479</v>
      </c>
      <c r="AS749" s="483">
        <v>25407</v>
      </c>
      <c r="AT749" s="483">
        <v>0</v>
      </c>
      <c r="AU749" s="483">
        <v>0</v>
      </c>
      <c r="AV749" s="483">
        <v>4873</v>
      </c>
      <c r="AW749" s="443">
        <v>17500</v>
      </c>
      <c r="AX749" s="443">
        <v>0</v>
      </c>
      <c r="AY749" s="443">
        <v>0</v>
      </c>
      <c r="AZ749" s="504">
        <v>0</v>
      </c>
      <c r="BA749" s="504">
        <v>0</v>
      </c>
      <c r="BB749" s="444">
        <v>0</v>
      </c>
      <c r="BC749" s="517">
        <v>0</v>
      </c>
      <c r="BD749" s="540">
        <v>202142</v>
      </c>
      <c r="BE749" s="651">
        <v>215195</v>
      </c>
      <c r="BF749" s="651">
        <v>21457</v>
      </c>
      <c r="BG749" s="540">
        <v>2229</v>
      </c>
    </row>
    <row r="750" spans="1:59" ht="13.5" thickTop="1" x14ac:dyDescent="0.2">
      <c r="A750" s="609" t="s">
        <v>1973</v>
      </c>
      <c r="B750" t="s">
        <v>1952</v>
      </c>
      <c r="C750" t="s">
        <v>1974</v>
      </c>
      <c r="D750" s="439">
        <v>15213</v>
      </c>
      <c r="E750" s="440">
        <v>0</v>
      </c>
      <c r="F750" s="440">
        <v>0</v>
      </c>
      <c r="G750" s="440">
        <v>0</v>
      </c>
      <c r="H750" s="440">
        <v>0</v>
      </c>
      <c r="I750" s="440">
        <v>369320</v>
      </c>
      <c r="J750" s="440">
        <v>369320</v>
      </c>
      <c r="K750" s="440">
        <v>0</v>
      </c>
      <c r="L750" s="440">
        <v>47180</v>
      </c>
      <c r="M750" s="482">
        <v>0</v>
      </c>
      <c r="N750" s="482">
        <v>0</v>
      </c>
      <c r="O750" s="440">
        <v>0</v>
      </c>
      <c r="P750" s="440">
        <v>0</v>
      </c>
      <c r="Q750" s="440">
        <v>47180</v>
      </c>
      <c r="R750" s="440">
        <v>47180</v>
      </c>
      <c r="S750" s="440">
        <v>0</v>
      </c>
      <c r="T750" s="440">
        <v>0</v>
      </c>
      <c r="U750" s="440">
        <v>13190</v>
      </c>
      <c r="V750" s="440">
        <v>12611</v>
      </c>
      <c r="W750" s="440">
        <v>579</v>
      </c>
      <c r="X750" s="440">
        <v>1685</v>
      </c>
      <c r="Y750" s="482">
        <v>0</v>
      </c>
      <c r="Z750" s="482">
        <v>0</v>
      </c>
      <c r="AA750" s="440">
        <v>0</v>
      </c>
      <c r="AB750" s="440">
        <v>0</v>
      </c>
      <c r="AC750" s="440">
        <v>2264</v>
      </c>
      <c r="AD750" s="440">
        <v>2264</v>
      </c>
      <c r="AE750" s="440">
        <v>0</v>
      </c>
      <c r="AF750" s="440">
        <v>0</v>
      </c>
      <c r="AG750" s="440">
        <v>544750</v>
      </c>
      <c r="AH750" s="440">
        <v>245000</v>
      </c>
      <c r="AI750" s="440">
        <v>299750</v>
      </c>
      <c r="AJ750" s="482">
        <v>433320</v>
      </c>
      <c r="AK750" s="482">
        <v>0</v>
      </c>
      <c r="AL750" s="482">
        <v>0</v>
      </c>
      <c r="AM750" s="482">
        <v>216690</v>
      </c>
      <c r="AN750" s="440">
        <v>433320</v>
      </c>
      <c r="AO750" s="440">
        <v>216690</v>
      </c>
      <c r="AP750" s="440">
        <v>41346</v>
      </c>
      <c r="AQ750" s="440">
        <v>19713</v>
      </c>
      <c r="AR750" s="440">
        <v>21633</v>
      </c>
      <c r="AS750" s="482">
        <v>22800</v>
      </c>
      <c r="AT750" s="482">
        <v>0</v>
      </c>
      <c r="AU750" s="482">
        <v>0</v>
      </c>
      <c r="AV750" s="482">
        <v>12181</v>
      </c>
      <c r="AW750" s="440">
        <v>22800</v>
      </c>
      <c r="AX750" s="440">
        <v>12181</v>
      </c>
      <c r="AY750" s="440">
        <v>0</v>
      </c>
      <c r="AZ750" s="503">
        <v>0</v>
      </c>
      <c r="BA750" s="503">
        <v>0</v>
      </c>
      <c r="BB750" s="441">
        <v>0</v>
      </c>
      <c r="BC750" s="200">
        <v>0</v>
      </c>
      <c r="BD750" s="539">
        <v>209106</v>
      </c>
      <c r="BE750" s="650">
        <v>258865</v>
      </c>
      <c r="BF750" s="650">
        <v>27309</v>
      </c>
      <c r="BG750" s="539">
        <v>2949</v>
      </c>
    </row>
    <row r="751" spans="1:59" ht="13.5" thickTop="1" x14ac:dyDescent="0.2">
      <c r="A751" s="609" t="s">
        <v>1975</v>
      </c>
      <c r="B751" t="s">
        <v>1952</v>
      </c>
      <c r="C751" t="s">
        <v>1976</v>
      </c>
      <c r="D751" s="442">
        <v>15216</v>
      </c>
      <c r="E751" s="443">
        <v>82201</v>
      </c>
      <c r="F751" s="443">
        <v>0</v>
      </c>
      <c r="G751" s="443">
        <v>82201</v>
      </c>
      <c r="H751" s="443">
        <v>0</v>
      </c>
      <c r="I751" s="443">
        <v>263690</v>
      </c>
      <c r="J751" s="443">
        <v>263690</v>
      </c>
      <c r="K751" s="443">
        <v>0</v>
      </c>
      <c r="L751" s="443">
        <v>0</v>
      </c>
      <c r="M751" s="483">
        <v>0</v>
      </c>
      <c r="N751" s="483">
        <v>10080</v>
      </c>
      <c r="O751" s="443">
        <v>0</v>
      </c>
      <c r="P751" s="443">
        <v>0</v>
      </c>
      <c r="Q751" s="443">
        <v>10080</v>
      </c>
      <c r="R751" s="443">
        <v>0</v>
      </c>
      <c r="S751" s="443">
        <v>10080</v>
      </c>
      <c r="T751" s="443">
        <v>0</v>
      </c>
      <c r="U751" s="443">
        <v>9418</v>
      </c>
      <c r="V751" s="443">
        <v>4876</v>
      </c>
      <c r="W751" s="443">
        <v>4542</v>
      </c>
      <c r="X751" s="443">
        <v>0</v>
      </c>
      <c r="Y751" s="483">
        <v>0</v>
      </c>
      <c r="Z751" s="483">
        <v>360</v>
      </c>
      <c r="AA751" s="443">
        <v>0</v>
      </c>
      <c r="AB751" s="443">
        <v>0</v>
      </c>
      <c r="AC751" s="443">
        <v>4902</v>
      </c>
      <c r="AD751" s="443">
        <v>0</v>
      </c>
      <c r="AE751" s="443">
        <v>0</v>
      </c>
      <c r="AF751" s="443">
        <v>4902</v>
      </c>
      <c r="AG751" s="443">
        <v>286420</v>
      </c>
      <c r="AH751" s="443">
        <v>136500</v>
      </c>
      <c r="AI751" s="443">
        <v>149920</v>
      </c>
      <c r="AJ751" s="483">
        <v>234130</v>
      </c>
      <c r="AK751" s="483">
        <v>0</v>
      </c>
      <c r="AL751" s="483">
        <v>0</v>
      </c>
      <c r="AM751" s="483">
        <v>63860</v>
      </c>
      <c r="AN751" s="443">
        <v>234130</v>
      </c>
      <c r="AO751" s="443">
        <v>63860</v>
      </c>
      <c r="AP751" s="443">
        <v>20878</v>
      </c>
      <c r="AQ751" s="443">
        <v>1700</v>
      </c>
      <c r="AR751" s="443">
        <v>19178</v>
      </c>
      <c r="AS751" s="483">
        <v>20550</v>
      </c>
      <c r="AT751" s="483">
        <v>0</v>
      </c>
      <c r="AU751" s="483">
        <v>0</v>
      </c>
      <c r="AV751" s="483">
        <v>2014</v>
      </c>
      <c r="AW751" s="443">
        <v>16430</v>
      </c>
      <c r="AX751" s="443">
        <v>0</v>
      </c>
      <c r="AY751" s="443">
        <v>0</v>
      </c>
      <c r="AZ751" s="504">
        <v>0</v>
      </c>
      <c r="BA751" s="504">
        <v>0</v>
      </c>
      <c r="BB751" s="444">
        <v>0</v>
      </c>
      <c r="BC751" s="517">
        <v>0</v>
      </c>
      <c r="BD751" s="540">
        <v>123846</v>
      </c>
      <c r="BE751" s="651">
        <v>152565</v>
      </c>
      <c r="BF751" s="651">
        <v>15473</v>
      </c>
      <c r="BG751" s="540">
        <v>2229</v>
      </c>
    </row>
    <row r="752" spans="1:59" ht="13.5" thickTop="1" x14ac:dyDescent="0.2">
      <c r="A752" s="609" t="s">
        <v>1977</v>
      </c>
      <c r="B752" t="s">
        <v>1952</v>
      </c>
      <c r="C752" t="s">
        <v>1978</v>
      </c>
      <c r="D752" s="439">
        <v>15217</v>
      </c>
      <c r="E752" s="440">
        <v>0</v>
      </c>
      <c r="F752" s="440">
        <v>0</v>
      </c>
      <c r="G752" s="440">
        <v>0</v>
      </c>
      <c r="H752" s="440">
        <v>0</v>
      </c>
      <c r="I752" s="440">
        <v>194950</v>
      </c>
      <c r="J752" s="440">
        <v>194950</v>
      </c>
      <c r="K752" s="440">
        <v>0</v>
      </c>
      <c r="L752" s="440">
        <v>0</v>
      </c>
      <c r="M752" s="482">
        <v>0</v>
      </c>
      <c r="N752" s="482">
        <v>8400</v>
      </c>
      <c r="O752" s="440">
        <v>0</v>
      </c>
      <c r="P752" s="440">
        <v>0</v>
      </c>
      <c r="Q752" s="440">
        <v>8400</v>
      </c>
      <c r="R752" s="440">
        <v>0</v>
      </c>
      <c r="S752" s="440">
        <v>8400</v>
      </c>
      <c r="T752" s="440">
        <v>0</v>
      </c>
      <c r="U752" s="440">
        <v>6963</v>
      </c>
      <c r="V752" s="440">
        <v>1725</v>
      </c>
      <c r="W752" s="440">
        <v>5238</v>
      </c>
      <c r="X752" s="440">
        <v>0</v>
      </c>
      <c r="Y752" s="482">
        <v>0</v>
      </c>
      <c r="Z752" s="482">
        <v>300</v>
      </c>
      <c r="AA752" s="440">
        <v>0</v>
      </c>
      <c r="AB752" s="440">
        <v>0</v>
      </c>
      <c r="AC752" s="440">
        <v>2725</v>
      </c>
      <c r="AD752" s="440">
        <v>0</v>
      </c>
      <c r="AE752" s="440">
        <v>1725</v>
      </c>
      <c r="AF752" s="440">
        <v>1000</v>
      </c>
      <c r="AG752" s="440">
        <v>220460</v>
      </c>
      <c r="AH752" s="440">
        <v>100500</v>
      </c>
      <c r="AI752" s="440">
        <v>119960</v>
      </c>
      <c r="AJ752" s="482">
        <v>187550</v>
      </c>
      <c r="AK752" s="482">
        <v>0</v>
      </c>
      <c r="AL752" s="482">
        <v>0</v>
      </c>
      <c r="AM752" s="482">
        <v>65270</v>
      </c>
      <c r="AN752" s="440">
        <v>187550</v>
      </c>
      <c r="AO752" s="440">
        <v>65270</v>
      </c>
      <c r="AP752" s="440">
        <v>15620</v>
      </c>
      <c r="AQ752" s="440">
        <v>2233</v>
      </c>
      <c r="AR752" s="440">
        <v>13387</v>
      </c>
      <c r="AS752" s="482">
        <v>14705</v>
      </c>
      <c r="AT752" s="482">
        <v>0</v>
      </c>
      <c r="AU752" s="482">
        <v>0</v>
      </c>
      <c r="AV752" s="482">
        <v>2326</v>
      </c>
      <c r="AW752" s="440">
        <v>14705</v>
      </c>
      <c r="AX752" s="440">
        <v>2326</v>
      </c>
      <c r="AY752" s="440">
        <v>3300</v>
      </c>
      <c r="AZ752" s="503">
        <v>-3300</v>
      </c>
      <c r="BA752" s="503">
        <v>0</v>
      </c>
      <c r="BB752" s="441">
        <v>0</v>
      </c>
      <c r="BC752" s="200">
        <v>0</v>
      </c>
      <c r="BD752" s="539">
        <v>99064</v>
      </c>
      <c r="BE752" s="650">
        <v>113525</v>
      </c>
      <c r="BF752" s="650">
        <v>11526</v>
      </c>
      <c r="BG752" s="539">
        <v>1749</v>
      </c>
    </row>
    <row r="753" spans="1:59" ht="13.5" thickTop="1" x14ac:dyDescent="0.2">
      <c r="A753" s="609" t="s">
        <v>1979</v>
      </c>
      <c r="B753" t="s">
        <v>1952</v>
      </c>
      <c r="C753" t="s">
        <v>1980</v>
      </c>
      <c r="D753" s="442">
        <v>15218</v>
      </c>
      <c r="E753" s="443">
        <v>0</v>
      </c>
      <c r="F753" s="443">
        <v>0</v>
      </c>
      <c r="G753" s="443">
        <v>0</v>
      </c>
      <c r="H753" s="443">
        <v>0</v>
      </c>
      <c r="I753" s="443">
        <v>301420</v>
      </c>
      <c r="J753" s="443">
        <v>301420</v>
      </c>
      <c r="K753" s="443">
        <v>0</v>
      </c>
      <c r="L753" s="443">
        <v>9380</v>
      </c>
      <c r="M753" s="483">
        <v>0</v>
      </c>
      <c r="N753" s="483">
        <v>0</v>
      </c>
      <c r="O753" s="443">
        <v>0</v>
      </c>
      <c r="P753" s="443">
        <v>0</v>
      </c>
      <c r="Q753" s="443">
        <v>9380</v>
      </c>
      <c r="R753" s="443">
        <v>9380</v>
      </c>
      <c r="S753" s="443">
        <v>0</v>
      </c>
      <c r="T753" s="443">
        <v>0</v>
      </c>
      <c r="U753" s="443">
        <v>10765</v>
      </c>
      <c r="V753" s="443">
        <v>5114</v>
      </c>
      <c r="W753" s="443">
        <v>5651</v>
      </c>
      <c r="X753" s="443">
        <v>335</v>
      </c>
      <c r="Y753" s="483">
        <v>0</v>
      </c>
      <c r="Z753" s="483">
        <v>0</v>
      </c>
      <c r="AA753" s="443">
        <v>0</v>
      </c>
      <c r="AB753" s="443">
        <v>0</v>
      </c>
      <c r="AC753" s="443">
        <v>1055</v>
      </c>
      <c r="AD753" s="443">
        <v>0</v>
      </c>
      <c r="AE753" s="443">
        <v>0</v>
      </c>
      <c r="AF753" s="443">
        <v>1055</v>
      </c>
      <c r="AG753" s="443">
        <v>329500</v>
      </c>
      <c r="AH753" s="443">
        <v>160800</v>
      </c>
      <c r="AI753" s="443">
        <v>168700</v>
      </c>
      <c r="AJ753" s="483">
        <v>266610</v>
      </c>
      <c r="AK753" s="483">
        <v>0</v>
      </c>
      <c r="AL753" s="483">
        <v>0</v>
      </c>
      <c r="AM753" s="483">
        <v>0</v>
      </c>
      <c r="AN753" s="443">
        <v>266610</v>
      </c>
      <c r="AO753" s="443">
        <v>0</v>
      </c>
      <c r="AP753" s="443">
        <v>23972</v>
      </c>
      <c r="AQ753" s="443">
        <v>4655</v>
      </c>
      <c r="AR753" s="443">
        <v>19317</v>
      </c>
      <c r="AS753" s="483">
        <v>23074</v>
      </c>
      <c r="AT753" s="483">
        <v>0</v>
      </c>
      <c r="AU753" s="483">
        <v>0</v>
      </c>
      <c r="AV753" s="483">
        <v>0</v>
      </c>
      <c r="AW753" s="443">
        <v>7667</v>
      </c>
      <c r="AX753" s="443">
        <v>6649</v>
      </c>
      <c r="AY753" s="443">
        <v>0</v>
      </c>
      <c r="AZ753" s="504">
        <v>0</v>
      </c>
      <c r="BA753" s="504">
        <v>0</v>
      </c>
      <c r="BB753" s="444">
        <v>0</v>
      </c>
      <c r="BC753" s="517">
        <v>0</v>
      </c>
      <c r="BD753" s="540">
        <v>148158</v>
      </c>
      <c r="BE753" s="651">
        <v>174410</v>
      </c>
      <c r="BF753" s="651">
        <v>17723</v>
      </c>
      <c r="BG753" s="540">
        <v>2469</v>
      </c>
    </row>
    <row r="754" spans="1:59" ht="13.5" thickTop="1" x14ac:dyDescent="0.2">
      <c r="A754" s="609" t="s">
        <v>1981</v>
      </c>
      <c r="B754" t="s">
        <v>1952</v>
      </c>
      <c r="C754" t="s">
        <v>1982</v>
      </c>
      <c r="D754" s="439">
        <v>15222</v>
      </c>
      <c r="E754" s="440">
        <v>0</v>
      </c>
      <c r="F754" s="440">
        <v>0</v>
      </c>
      <c r="G754" s="440">
        <v>0</v>
      </c>
      <c r="H754" s="440">
        <v>0</v>
      </c>
      <c r="I754" s="440">
        <v>1055810</v>
      </c>
      <c r="J754" s="440">
        <v>1055810</v>
      </c>
      <c r="K754" s="440">
        <v>0</v>
      </c>
      <c r="L754" s="440">
        <v>32130</v>
      </c>
      <c r="M754" s="482">
        <v>0</v>
      </c>
      <c r="N754" s="482">
        <v>0</v>
      </c>
      <c r="O754" s="440">
        <v>0</v>
      </c>
      <c r="P754" s="440">
        <v>0</v>
      </c>
      <c r="Q754" s="440">
        <v>32130</v>
      </c>
      <c r="R754" s="440">
        <v>32130</v>
      </c>
      <c r="S754" s="440">
        <v>0</v>
      </c>
      <c r="T754" s="440">
        <v>0</v>
      </c>
      <c r="U754" s="440">
        <v>37708</v>
      </c>
      <c r="V754" s="440">
        <v>10965</v>
      </c>
      <c r="W754" s="440">
        <v>26743</v>
      </c>
      <c r="X754" s="440">
        <v>1147</v>
      </c>
      <c r="Y754" s="482">
        <v>0</v>
      </c>
      <c r="Z754" s="482">
        <v>0</v>
      </c>
      <c r="AA754" s="440">
        <v>0</v>
      </c>
      <c r="AB754" s="440">
        <v>0</v>
      </c>
      <c r="AC754" s="440">
        <v>0</v>
      </c>
      <c r="AD754" s="440">
        <v>0</v>
      </c>
      <c r="AE754" s="440">
        <v>0</v>
      </c>
      <c r="AF754" s="440">
        <v>0</v>
      </c>
      <c r="AG754" s="440">
        <v>1313110</v>
      </c>
      <c r="AH754" s="440">
        <v>547500</v>
      </c>
      <c r="AI754" s="440">
        <v>765610</v>
      </c>
      <c r="AJ754" s="482">
        <v>1155800</v>
      </c>
      <c r="AK754" s="482">
        <v>0</v>
      </c>
      <c r="AL754" s="482">
        <v>0</v>
      </c>
      <c r="AM754" s="482">
        <v>370310</v>
      </c>
      <c r="AN754" s="440">
        <v>1155800</v>
      </c>
      <c r="AO754" s="440">
        <v>370310</v>
      </c>
      <c r="AP754" s="440">
        <v>97717</v>
      </c>
      <c r="AQ754" s="440">
        <v>7195</v>
      </c>
      <c r="AR754" s="440">
        <v>90522</v>
      </c>
      <c r="AS754" s="482">
        <v>94078</v>
      </c>
      <c r="AT754" s="482">
        <v>0</v>
      </c>
      <c r="AU754" s="482">
        <v>0</v>
      </c>
      <c r="AV754" s="482">
        <v>14313</v>
      </c>
      <c r="AW754" s="440">
        <v>94078</v>
      </c>
      <c r="AX754" s="440">
        <v>14313</v>
      </c>
      <c r="AY754" s="440">
        <v>0</v>
      </c>
      <c r="AZ754" s="503">
        <v>0</v>
      </c>
      <c r="BA754" s="503">
        <v>0</v>
      </c>
      <c r="BB754" s="441">
        <v>0</v>
      </c>
      <c r="BC754" s="200">
        <v>0</v>
      </c>
      <c r="BD754" s="539">
        <v>468385</v>
      </c>
      <c r="BE754" s="650">
        <v>657820</v>
      </c>
      <c r="BF754" s="650">
        <v>67964</v>
      </c>
      <c r="BG754" s="539">
        <v>5909</v>
      </c>
    </row>
    <row r="755" spans="1:59" ht="13.5" thickTop="1" x14ac:dyDescent="0.2">
      <c r="A755" s="609" t="s">
        <v>1983</v>
      </c>
      <c r="B755" t="s">
        <v>1952</v>
      </c>
      <c r="C755" t="s">
        <v>1984</v>
      </c>
      <c r="D755" s="442">
        <v>15223</v>
      </c>
      <c r="E755" s="443">
        <v>0</v>
      </c>
      <c r="F755" s="443">
        <v>0</v>
      </c>
      <c r="G755" s="443">
        <v>0</v>
      </c>
      <c r="H755" s="443">
        <v>0</v>
      </c>
      <c r="I755" s="443">
        <v>171024</v>
      </c>
      <c r="J755" s="443">
        <v>171024</v>
      </c>
      <c r="K755" s="443">
        <v>0</v>
      </c>
      <c r="L755" s="443">
        <v>52136</v>
      </c>
      <c r="M755" s="483">
        <v>0</v>
      </c>
      <c r="N755" s="483">
        <v>0</v>
      </c>
      <c r="O755" s="443">
        <v>0</v>
      </c>
      <c r="P755" s="443">
        <v>0</v>
      </c>
      <c r="Q755" s="443">
        <v>52136</v>
      </c>
      <c r="R755" s="443">
        <v>52136</v>
      </c>
      <c r="S755" s="443">
        <v>0</v>
      </c>
      <c r="T755" s="443">
        <v>0</v>
      </c>
      <c r="U755" s="443">
        <v>6108</v>
      </c>
      <c r="V755" s="443">
        <v>1693</v>
      </c>
      <c r="W755" s="443">
        <v>4415</v>
      </c>
      <c r="X755" s="443">
        <v>1862</v>
      </c>
      <c r="Y755" s="483">
        <v>0</v>
      </c>
      <c r="Z755" s="483">
        <v>0</v>
      </c>
      <c r="AA755" s="443">
        <v>0</v>
      </c>
      <c r="AB755" s="443">
        <v>0</v>
      </c>
      <c r="AC755" s="443">
        <v>0</v>
      </c>
      <c r="AD755" s="443">
        <v>0</v>
      </c>
      <c r="AE755" s="443">
        <v>0</v>
      </c>
      <c r="AF755" s="443">
        <v>0</v>
      </c>
      <c r="AG755" s="443">
        <v>282010</v>
      </c>
      <c r="AH755" s="443">
        <v>115000</v>
      </c>
      <c r="AI755" s="443">
        <v>167010</v>
      </c>
      <c r="AJ755" s="483">
        <v>270080</v>
      </c>
      <c r="AK755" s="483">
        <v>0</v>
      </c>
      <c r="AL755" s="483">
        <v>0</v>
      </c>
      <c r="AM755" s="483">
        <v>55560</v>
      </c>
      <c r="AN755" s="443">
        <v>270080</v>
      </c>
      <c r="AO755" s="443">
        <v>55560</v>
      </c>
      <c r="AP755" s="443">
        <v>20543</v>
      </c>
      <c r="AQ755" s="443">
        <v>8749</v>
      </c>
      <c r="AR755" s="443">
        <v>11794</v>
      </c>
      <c r="AS755" s="483">
        <v>14637</v>
      </c>
      <c r="AT755" s="483">
        <v>0</v>
      </c>
      <c r="AU755" s="483">
        <v>0</v>
      </c>
      <c r="AV755" s="483">
        <v>1051</v>
      </c>
      <c r="AW755" s="443">
        <v>6278</v>
      </c>
      <c r="AX755" s="443">
        <v>0</v>
      </c>
      <c r="AY755" s="443">
        <v>0</v>
      </c>
      <c r="AZ755" s="504">
        <v>0</v>
      </c>
      <c r="BA755" s="504">
        <v>0</v>
      </c>
      <c r="BB755" s="444">
        <v>0</v>
      </c>
      <c r="BC755" s="517">
        <v>0</v>
      </c>
      <c r="BD755" s="540">
        <v>129386</v>
      </c>
      <c r="BE755" s="651">
        <v>136025</v>
      </c>
      <c r="BF755" s="651">
        <v>14038</v>
      </c>
      <c r="BG755" s="540">
        <v>1989</v>
      </c>
    </row>
    <row r="756" spans="1:59" ht="13.5" thickTop="1" x14ac:dyDescent="0.2">
      <c r="A756" s="609" t="s">
        <v>1985</v>
      </c>
      <c r="B756" t="s">
        <v>1952</v>
      </c>
      <c r="C756" t="s">
        <v>1986</v>
      </c>
      <c r="D756" s="439">
        <v>15224</v>
      </c>
      <c r="E756" s="440">
        <v>35256</v>
      </c>
      <c r="F756" s="440">
        <v>0</v>
      </c>
      <c r="G756" s="440">
        <v>35256</v>
      </c>
      <c r="H756" s="440">
        <v>0</v>
      </c>
      <c r="I756" s="440">
        <v>510160</v>
      </c>
      <c r="J756" s="440">
        <v>510160</v>
      </c>
      <c r="K756" s="440">
        <v>0</v>
      </c>
      <c r="L756" s="440">
        <v>0</v>
      </c>
      <c r="M756" s="482">
        <v>0</v>
      </c>
      <c r="N756" s="482">
        <v>0</v>
      </c>
      <c r="O756" s="440">
        <v>0</v>
      </c>
      <c r="P756" s="440">
        <v>200</v>
      </c>
      <c r="Q756" s="440">
        <v>0</v>
      </c>
      <c r="R756" s="440">
        <v>0</v>
      </c>
      <c r="S756" s="440">
        <v>0</v>
      </c>
      <c r="T756" s="440">
        <v>0</v>
      </c>
      <c r="U756" s="440">
        <v>18220</v>
      </c>
      <c r="V756" s="440">
        <v>6868</v>
      </c>
      <c r="W756" s="440">
        <v>11352</v>
      </c>
      <c r="X756" s="440">
        <v>0</v>
      </c>
      <c r="Y756" s="482">
        <v>0</v>
      </c>
      <c r="Z756" s="482">
        <v>0</v>
      </c>
      <c r="AA756" s="440">
        <v>0</v>
      </c>
      <c r="AB756" s="440">
        <v>10</v>
      </c>
      <c r="AC756" s="440">
        <v>11352</v>
      </c>
      <c r="AD756" s="440">
        <v>0</v>
      </c>
      <c r="AE756" s="440">
        <v>0</v>
      </c>
      <c r="AF756" s="440">
        <v>11352</v>
      </c>
      <c r="AG756" s="440">
        <v>366060</v>
      </c>
      <c r="AH756" s="440">
        <v>210700</v>
      </c>
      <c r="AI756" s="440">
        <v>155360</v>
      </c>
      <c r="AJ756" s="482">
        <v>325370</v>
      </c>
      <c r="AK756" s="482">
        <v>0</v>
      </c>
      <c r="AL756" s="482">
        <v>0</v>
      </c>
      <c r="AM756" s="482">
        <v>113110</v>
      </c>
      <c r="AN756" s="440">
        <v>325370</v>
      </c>
      <c r="AO756" s="440">
        <v>113110</v>
      </c>
      <c r="AP756" s="440">
        <v>24099</v>
      </c>
      <c r="AQ756" s="440">
        <v>5334</v>
      </c>
      <c r="AR756" s="440">
        <v>18765</v>
      </c>
      <c r="AS756" s="482">
        <v>24766</v>
      </c>
      <c r="AT756" s="482">
        <v>0</v>
      </c>
      <c r="AU756" s="482">
        <v>0</v>
      </c>
      <c r="AV756" s="482">
        <v>3570</v>
      </c>
      <c r="AW756" s="440">
        <v>22594</v>
      </c>
      <c r="AX756" s="440">
        <v>0</v>
      </c>
      <c r="AY756" s="440">
        <v>3300</v>
      </c>
      <c r="AZ756" s="503">
        <v>0</v>
      </c>
      <c r="BA756" s="503">
        <v>0</v>
      </c>
      <c r="BB756" s="441">
        <v>3300</v>
      </c>
      <c r="BC756" s="200">
        <v>0</v>
      </c>
      <c r="BD756" s="539">
        <v>211129</v>
      </c>
      <c r="BE756" s="650">
        <v>242230</v>
      </c>
      <c r="BF756" s="650">
        <v>23064</v>
      </c>
      <c r="BG756" s="539">
        <v>2010</v>
      </c>
    </row>
    <row r="757" spans="1:59" ht="13.5" thickTop="1" x14ac:dyDescent="0.2">
      <c r="A757" s="609" t="s">
        <v>1987</v>
      </c>
      <c r="B757" t="s">
        <v>1952</v>
      </c>
      <c r="C757" t="s">
        <v>1988</v>
      </c>
      <c r="D757" s="442">
        <v>15225</v>
      </c>
      <c r="E757" s="443">
        <v>0</v>
      </c>
      <c r="F757" s="443">
        <v>0</v>
      </c>
      <c r="G757" s="443">
        <v>0</v>
      </c>
      <c r="H757" s="443">
        <v>0</v>
      </c>
      <c r="I757" s="443">
        <v>201810</v>
      </c>
      <c r="J757" s="443">
        <v>201810</v>
      </c>
      <c r="K757" s="443">
        <v>0</v>
      </c>
      <c r="L757" s="443">
        <v>0</v>
      </c>
      <c r="M757" s="483">
        <v>0</v>
      </c>
      <c r="N757" s="483">
        <v>5950</v>
      </c>
      <c r="O757" s="443">
        <v>0</v>
      </c>
      <c r="P757" s="443">
        <v>0</v>
      </c>
      <c r="Q757" s="443">
        <v>5950</v>
      </c>
      <c r="R757" s="443">
        <v>0</v>
      </c>
      <c r="S757" s="443">
        <v>5950</v>
      </c>
      <c r="T757" s="443">
        <v>0</v>
      </c>
      <c r="U757" s="443">
        <v>7208</v>
      </c>
      <c r="V757" s="443">
        <v>5766</v>
      </c>
      <c r="W757" s="443">
        <v>1442</v>
      </c>
      <c r="X757" s="443">
        <v>0</v>
      </c>
      <c r="Y757" s="483">
        <v>0</v>
      </c>
      <c r="Z757" s="483">
        <v>212</v>
      </c>
      <c r="AA757" s="443">
        <v>0</v>
      </c>
      <c r="AB757" s="443">
        <v>0</v>
      </c>
      <c r="AC757" s="443">
        <v>1654</v>
      </c>
      <c r="AD757" s="443">
        <v>0</v>
      </c>
      <c r="AE757" s="443">
        <v>0</v>
      </c>
      <c r="AF757" s="443">
        <v>1654</v>
      </c>
      <c r="AG757" s="443">
        <v>242590</v>
      </c>
      <c r="AH757" s="443">
        <v>115000</v>
      </c>
      <c r="AI757" s="443">
        <v>127590</v>
      </c>
      <c r="AJ757" s="483">
        <v>200370</v>
      </c>
      <c r="AK757" s="483">
        <v>0</v>
      </c>
      <c r="AL757" s="483">
        <v>0</v>
      </c>
      <c r="AM757" s="483">
        <v>47400</v>
      </c>
      <c r="AN757" s="443">
        <v>200370</v>
      </c>
      <c r="AO757" s="443">
        <v>47400</v>
      </c>
      <c r="AP757" s="443">
        <v>17482</v>
      </c>
      <c r="AQ757" s="443">
        <v>2950</v>
      </c>
      <c r="AR757" s="443">
        <v>14532</v>
      </c>
      <c r="AS757" s="483">
        <v>16407</v>
      </c>
      <c r="AT757" s="483">
        <v>0</v>
      </c>
      <c r="AU757" s="483">
        <v>0</v>
      </c>
      <c r="AV757" s="483">
        <v>1097</v>
      </c>
      <c r="AW757" s="443">
        <v>16407</v>
      </c>
      <c r="AX757" s="443">
        <v>1097</v>
      </c>
      <c r="AY757" s="443">
        <v>0</v>
      </c>
      <c r="AZ757" s="504">
        <v>0</v>
      </c>
      <c r="BA757" s="504">
        <v>0</v>
      </c>
      <c r="BB757" s="444">
        <v>0</v>
      </c>
      <c r="BC757" s="517">
        <v>0</v>
      </c>
      <c r="BD757" s="540">
        <v>135419</v>
      </c>
      <c r="BE757" s="651">
        <v>121420</v>
      </c>
      <c r="BF757" s="651">
        <v>12434</v>
      </c>
      <c r="BG757" s="540">
        <v>1989</v>
      </c>
    </row>
    <row r="758" spans="1:59" ht="13.5" thickTop="1" x14ac:dyDescent="0.2">
      <c r="A758" s="609" t="s">
        <v>1989</v>
      </c>
      <c r="B758" t="s">
        <v>1952</v>
      </c>
      <c r="C758" t="s">
        <v>1990</v>
      </c>
      <c r="D758" s="439">
        <v>15226</v>
      </c>
      <c r="E758" s="440">
        <v>147558</v>
      </c>
      <c r="F758" s="440">
        <v>0</v>
      </c>
      <c r="G758" s="440">
        <v>147558</v>
      </c>
      <c r="H758" s="440">
        <v>0</v>
      </c>
      <c r="I758" s="440">
        <v>225904</v>
      </c>
      <c r="J758" s="440">
        <v>225904</v>
      </c>
      <c r="K758" s="440">
        <v>0</v>
      </c>
      <c r="L758" s="440">
        <v>59836</v>
      </c>
      <c r="M758" s="482">
        <v>0</v>
      </c>
      <c r="N758" s="482">
        <v>0</v>
      </c>
      <c r="O758" s="440">
        <v>0</v>
      </c>
      <c r="P758" s="440">
        <v>0</v>
      </c>
      <c r="Q758" s="440">
        <v>59836</v>
      </c>
      <c r="R758" s="440">
        <v>59836</v>
      </c>
      <c r="S758" s="440">
        <v>0</v>
      </c>
      <c r="T758" s="440">
        <v>0</v>
      </c>
      <c r="U758" s="440">
        <v>8068</v>
      </c>
      <c r="V758" s="440">
        <v>4645</v>
      </c>
      <c r="W758" s="440">
        <v>3423</v>
      </c>
      <c r="X758" s="440">
        <v>2137</v>
      </c>
      <c r="Y758" s="482">
        <v>0</v>
      </c>
      <c r="Z758" s="482">
        <v>0</v>
      </c>
      <c r="AA758" s="440">
        <v>0</v>
      </c>
      <c r="AB758" s="440">
        <v>0</v>
      </c>
      <c r="AC758" s="440">
        <v>0</v>
      </c>
      <c r="AD758" s="440">
        <v>0</v>
      </c>
      <c r="AE758" s="440">
        <v>0</v>
      </c>
      <c r="AF758" s="440">
        <v>0</v>
      </c>
      <c r="AG758" s="440">
        <v>385170</v>
      </c>
      <c r="AH758" s="440">
        <v>200000</v>
      </c>
      <c r="AI758" s="440">
        <v>185170</v>
      </c>
      <c r="AJ758" s="482">
        <v>324790</v>
      </c>
      <c r="AK758" s="482">
        <v>0</v>
      </c>
      <c r="AL758" s="482">
        <v>0</v>
      </c>
      <c r="AM758" s="482">
        <v>105690</v>
      </c>
      <c r="AN758" s="440">
        <v>324790</v>
      </c>
      <c r="AO758" s="440">
        <v>105690</v>
      </c>
      <c r="AP758" s="440">
        <v>27801</v>
      </c>
      <c r="AQ758" s="440">
        <v>6723</v>
      </c>
      <c r="AR758" s="440">
        <v>21078</v>
      </c>
      <c r="AS758" s="482">
        <v>24743</v>
      </c>
      <c r="AT758" s="482">
        <v>0</v>
      </c>
      <c r="AU758" s="482">
        <v>0</v>
      </c>
      <c r="AV758" s="482">
        <v>3574</v>
      </c>
      <c r="AW758" s="440">
        <v>24743</v>
      </c>
      <c r="AX758" s="440">
        <v>3088</v>
      </c>
      <c r="AY758" s="440">
        <v>0</v>
      </c>
      <c r="AZ758" s="503">
        <v>0</v>
      </c>
      <c r="BA758" s="503">
        <v>0</v>
      </c>
      <c r="BB758" s="441">
        <v>0</v>
      </c>
      <c r="BC758" s="200">
        <v>0</v>
      </c>
      <c r="BD758" s="539">
        <v>196186</v>
      </c>
      <c r="BE758" s="650">
        <v>179150</v>
      </c>
      <c r="BF758" s="650">
        <v>18638</v>
      </c>
      <c r="BG758" s="539">
        <v>2229</v>
      </c>
    </row>
    <row r="759" spans="1:59" ht="13.5" thickTop="1" x14ac:dyDescent="0.2">
      <c r="A759" s="609" t="s">
        <v>1991</v>
      </c>
      <c r="B759" t="s">
        <v>1952</v>
      </c>
      <c r="C759" t="s">
        <v>1992</v>
      </c>
      <c r="D759" s="442">
        <v>15227</v>
      </c>
      <c r="E759" s="443">
        <v>0</v>
      </c>
      <c r="F759" s="443">
        <v>0</v>
      </c>
      <c r="G759" s="443">
        <v>0</v>
      </c>
      <c r="H759" s="443">
        <v>0</v>
      </c>
      <c r="I759" s="443">
        <v>134512</v>
      </c>
      <c r="J759" s="443">
        <v>134512</v>
      </c>
      <c r="K759" s="443">
        <v>0</v>
      </c>
      <c r="L759" s="443">
        <v>39368</v>
      </c>
      <c r="M759" s="483">
        <v>0</v>
      </c>
      <c r="N759" s="483">
        <v>0</v>
      </c>
      <c r="O759" s="443">
        <v>0</v>
      </c>
      <c r="P759" s="443">
        <v>0</v>
      </c>
      <c r="Q759" s="443">
        <v>39368</v>
      </c>
      <c r="R759" s="443">
        <v>39368</v>
      </c>
      <c r="S759" s="443">
        <v>0</v>
      </c>
      <c r="T759" s="443">
        <v>0</v>
      </c>
      <c r="U759" s="443">
        <v>4804</v>
      </c>
      <c r="V759" s="443">
        <v>2120</v>
      </c>
      <c r="W759" s="443">
        <v>2684</v>
      </c>
      <c r="X759" s="443">
        <v>1406</v>
      </c>
      <c r="Y759" s="483">
        <v>0</v>
      </c>
      <c r="Z759" s="483">
        <v>0</v>
      </c>
      <c r="AA759" s="443">
        <v>0</v>
      </c>
      <c r="AB759" s="443">
        <v>0</v>
      </c>
      <c r="AC759" s="443">
        <v>4090</v>
      </c>
      <c r="AD759" s="443">
        <v>0</v>
      </c>
      <c r="AE759" s="443">
        <v>0</v>
      </c>
      <c r="AF759" s="443">
        <v>4090</v>
      </c>
      <c r="AG759" s="443">
        <v>200320</v>
      </c>
      <c r="AH759" s="443">
        <v>100000</v>
      </c>
      <c r="AI759" s="443">
        <v>100320</v>
      </c>
      <c r="AJ759" s="483">
        <v>165250</v>
      </c>
      <c r="AK759" s="483">
        <v>0</v>
      </c>
      <c r="AL759" s="483">
        <v>0</v>
      </c>
      <c r="AM759" s="483">
        <v>51990</v>
      </c>
      <c r="AN759" s="443">
        <v>165250</v>
      </c>
      <c r="AO759" s="443">
        <v>51990</v>
      </c>
      <c r="AP759" s="443">
        <v>14075</v>
      </c>
      <c r="AQ759" s="443">
        <v>9552</v>
      </c>
      <c r="AR759" s="443">
        <v>4523</v>
      </c>
      <c r="AS759" s="483">
        <v>6047</v>
      </c>
      <c r="AT759" s="483">
        <v>0</v>
      </c>
      <c r="AU759" s="483">
        <v>0</v>
      </c>
      <c r="AV759" s="483">
        <v>644</v>
      </c>
      <c r="AW759" s="443">
        <v>6047</v>
      </c>
      <c r="AX759" s="443">
        <v>644</v>
      </c>
      <c r="AY759" s="443">
        <v>0</v>
      </c>
      <c r="AZ759" s="504">
        <v>0</v>
      </c>
      <c r="BA759" s="504">
        <v>0</v>
      </c>
      <c r="BB759" s="444">
        <v>0</v>
      </c>
      <c r="BC759" s="517">
        <v>0</v>
      </c>
      <c r="BD759" s="540">
        <v>92093</v>
      </c>
      <c r="BE759" s="651">
        <v>100685</v>
      </c>
      <c r="BF759" s="651">
        <v>10183</v>
      </c>
      <c r="BG759" s="540">
        <v>1749</v>
      </c>
    </row>
    <row r="760" spans="1:59" ht="13.5" thickTop="1" x14ac:dyDescent="0.2">
      <c r="A760" s="609" t="s">
        <v>1993</v>
      </c>
      <c r="B760" t="s">
        <v>1952</v>
      </c>
      <c r="C760" t="s">
        <v>1994</v>
      </c>
      <c r="D760" s="439">
        <v>15307</v>
      </c>
      <c r="E760" s="440">
        <v>0</v>
      </c>
      <c r="F760" s="440">
        <v>0</v>
      </c>
      <c r="G760" s="440">
        <v>0</v>
      </c>
      <c r="H760" s="440">
        <v>0</v>
      </c>
      <c r="I760" s="440">
        <v>43008</v>
      </c>
      <c r="J760" s="440">
        <v>43008</v>
      </c>
      <c r="K760" s="440">
        <v>0</v>
      </c>
      <c r="L760" s="440">
        <v>8442</v>
      </c>
      <c r="M760" s="482">
        <v>0</v>
      </c>
      <c r="N760" s="482">
        <v>490</v>
      </c>
      <c r="O760" s="440">
        <v>0</v>
      </c>
      <c r="P760" s="440">
        <v>0</v>
      </c>
      <c r="Q760" s="440">
        <v>8932</v>
      </c>
      <c r="R760" s="440">
        <v>8442</v>
      </c>
      <c r="S760" s="440">
        <v>490</v>
      </c>
      <c r="T760" s="440">
        <v>0</v>
      </c>
      <c r="U760" s="440">
        <v>1536</v>
      </c>
      <c r="V760" s="440">
        <v>1536</v>
      </c>
      <c r="W760" s="440">
        <v>0</v>
      </c>
      <c r="X760" s="440">
        <v>302</v>
      </c>
      <c r="Y760" s="482">
        <v>0</v>
      </c>
      <c r="Z760" s="482">
        <v>17</v>
      </c>
      <c r="AA760" s="440">
        <v>0</v>
      </c>
      <c r="AB760" s="440">
        <v>0</v>
      </c>
      <c r="AC760" s="440">
        <v>0</v>
      </c>
      <c r="AD760" s="440">
        <v>0</v>
      </c>
      <c r="AE760" s="440">
        <v>0</v>
      </c>
      <c r="AF760" s="440">
        <v>0</v>
      </c>
      <c r="AG760" s="440">
        <v>89480</v>
      </c>
      <c r="AH760" s="440">
        <v>59500</v>
      </c>
      <c r="AI760" s="440">
        <v>29980</v>
      </c>
      <c r="AJ760" s="482">
        <v>85200</v>
      </c>
      <c r="AK760" s="482">
        <v>0</v>
      </c>
      <c r="AL760" s="482">
        <v>0</v>
      </c>
      <c r="AM760" s="482">
        <v>28440</v>
      </c>
      <c r="AN760" s="440">
        <v>85200</v>
      </c>
      <c r="AO760" s="440">
        <v>28440</v>
      </c>
      <c r="AP760" s="440">
        <v>6950</v>
      </c>
      <c r="AQ760" s="440">
        <v>6783</v>
      </c>
      <c r="AR760" s="440">
        <v>167</v>
      </c>
      <c r="AS760" s="482">
        <v>1435</v>
      </c>
      <c r="AT760" s="482">
        <v>0</v>
      </c>
      <c r="AU760" s="482">
        <v>0</v>
      </c>
      <c r="AV760" s="482">
        <v>1484</v>
      </c>
      <c r="AW760" s="440">
        <v>0</v>
      </c>
      <c r="AX760" s="440">
        <v>0</v>
      </c>
      <c r="AY760" s="440">
        <v>0</v>
      </c>
      <c r="AZ760" s="503">
        <v>0</v>
      </c>
      <c r="BA760" s="503">
        <v>0</v>
      </c>
      <c r="BB760" s="441">
        <v>0</v>
      </c>
      <c r="BC760" s="200">
        <v>0</v>
      </c>
      <c r="BD760" s="539">
        <v>22337</v>
      </c>
      <c r="BE760" s="650">
        <v>39255</v>
      </c>
      <c r="BF760" s="650">
        <v>4212</v>
      </c>
      <c r="BG760" s="539">
        <v>570</v>
      </c>
    </row>
    <row r="761" spans="1:59" ht="13.5" thickTop="1" x14ac:dyDescent="0.2">
      <c r="A761" s="609" t="s">
        <v>1995</v>
      </c>
      <c r="B761" t="s">
        <v>1952</v>
      </c>
      <c r="C761" t="s">
        <v>1996</v>
      </c>
      <c r="D761" s="442">
        <v>15342</v>
      </c>
      <c r="E761" s="443">
        <v>0</v>
      </c>
      <c r="F761" s="443">
        <v>0</v>
      </c>
      <c r="G761" s="443">
        <v>0</v>
      </c>
      <c r="H761" s="443">
        <v>0</v>
      </c>
      <c r="I761" s="443">
        <v>32970</v>
      </c>
      <c r="J761" s="443">
        <v>32970</v>
      </c>
      <c r="K761" s="443">
        <v>0</v>
      </c>
      <c r="L761" s="443">
        <v>490</v>
      </c>
      <c r="M761" s="483">
        <v>0</v>
      </c>
      <c r="N761" s="483">
        <v>0</v>
      </c>
      <c r="O761" s="443">
        <v>0</v>
      </c>
      <c r="P761" s="443">
        <v>0</v>
      </c>
      <c r="Q761" s="443">
        <v>490</v>
      </c>
      <c r="R761" s="443">
        <v>490</v>
      </c>
      <c r="S761" s="443">
        <v>0</v>
      </c>
      <c r="T761" s="443">
        <v>0</v>
      </c>
      <c r="U761" s="443">
        <v>1178</v>
      </c>
      <c r="V761" s="443">
        <v>1178</v>
      </c>
      <c r="W761" s="443">
        <v>0</v>
      </c>
      <c r="X761" s="443">
        <v>17</v>
      </c>
      <c r="Y761" s="483">
        <v>0</v>
      </c>
      <c r="Z761" s="483">
        <v>0</v>
      </c>
      <c r="AA761" s="443">
        <v>0</v>
      </c>
      <c r="AB761" s="443">
        <v>0</v>
      </c>
      <c r="AC761" s="443">
        <v>17</v>
      </c>
      <c r="AD761" s="443">
        <v>0</v>
      </c>
      <c r="AE761" s="443">
        <v>0</v>
      </c>
      <c r="AF761" s="443">
        <v>17</v>
      </c>
      <c r="AG761" s="443">
        <v>56460</v>
      </c>
      <c r="AH761" s="443">
        <v>24000</v>
      </c>
      <c r="AI761" s="443">
        <v>32460</v>
      </c>
      <c r="AJ761" s="483">
        <v>47010</v>
      </c>
      <c r="AK761" s="483">
        <v>0</v>
      </c>
      <c r="AL761" s="483">
        <v>0</v>
      </c>
      <c r="AM761" s="483">
        <v>28090</v>
      </c>
      <c r="AN761" s="443">
        <v>45100</v>
      </c>
      <c r="AO761" s="443">
        <v>30000</v>
      </c>
      <c r="AP761" s="443">
        <v>4074</v>
      </c>
      <c r="AQ761" s="443">
        <v>160</v>
      </c>
      <c r="AR761" s="443">
        <v>3914</v>
      </c>
      <c r="AS761" s="483">
        <v>4229</v>
      </c>
      <c r="AT761" s="483">
        <v>0</v>
      </c>
      <c r="AU761" s="483">
        <v>0</v>
      </c>
      <c r="AV761" s="483">
        <v>1371</v>
      </c>
      <c r="AW761" s="443">
        <v>3914</v>
      </c>
      <c r="AX761" s="443">
        <v>0</v>
      </c>
      <c r="AY761" s="443">
        <v>0</v>
      </c>
      <c r="AZ761" s="504">
        <v>0</v>
      </c>
      <c r="BA761" s="504">
        <v>0</v>
      </c>
      <c r="BB761" s="444">
        <v>0</v>
      </c>
      <c r="BC761" s="517">
        <v>0</v>
      </c>
      <c r="BD761" s="540">
        <v>30075</v>
      </c>
      <c r="BE761" s="651">
        <v>23090</v>
      </c>
      <c r="BF761" s="651">
        <v>2459</v>
      </c>
      <c r="BG761" s="540">
        <v>1029</v>
      </c>
    </row>
    <row r="762" spans="1:59" ht="13.5" thickTop="1" x14ac:dyDescent="0.2">
      <c r="A762" s="609" t="s">
        <v>1997</v>
      </c>
      <c r="B762" t="s">
        <v>1952</v>
      </c>
      <c r="C762" t="s">
        <v>1998</v>
      </c>
      <c r="D762" s="439">
        <v>15361</v>
      </c>
      <c r="E762" s="440">
        <v>25834</v>
      </c>
      <c r="F762" s="440">
        <v>0</v>
      </c>
      <c r="G762" s="440">
        <v>25834</v>
      </c>
      <c r="H762" s="440">
        <v>0</v>
      </c>
      <c r="I762" s="440">
        <v>62580</v>
      </c>
      <c r="J762" s="440">
        <v>62580</v>
      </c>
      <c r="K762" s="440">
        <v>0</v>
      </c>
      <c r="L762" s="440">
        <v>1260</v>
      </c>
      <c r="M762" s="482">
        <v>0</v>
      </c>
      <c r="N762" s="482">
        <v>0</v>
      </c>
      <c r="O762" s="440">
        <v>0</v>
      </c>
      <c r="P762" s="440">
        <v>0</v>
      </c>
      <c r="Q762" s="440">
        <v>1260</v>
      </c>
      <c r="R762" s="440">
        <v>1260</v>
      </c>
      <c r="S762" s="440">
        <v>0</v>
      </c>
      <c r="T762" s="440">
        <v>0</v>
      </c>
      <c r="U762" s="440">
        <v>2235</v>
      </c>
      <c r="V762" s="440">
        <v>1788</v>
      </c>
      <c r="W762" s="440">
        <v>447</v>
      </c>
      <c r="X762" s="440">
        <v>45</v>
      </c>
      <c r="Y762" s="482">
        <v>0</v>
      </c>
      <c r="Z762" s="482">
        <v>0</v>
      </c>
      <c r="AA762" s="440">
        <v>0</v>
      </c>
      <c r="AB762" s="440">
        <v>0</v>
      </c>
      <c r="AC762" s="440">
        <v>492</v>
      </c>
      <c r="AD762" s="440">
        <v>0</v>
      </c>
      <c r="AE762" s="440">
        <v>0</v>
      </c>
      <c r="AF762" s="440">
        <v>492</v>
      </c>
      <c r="AG762" s="440">
        <v>79280</v>
      </c>
      <c r="AH762" s="440">
        <v>34200</v>
      </c>
      <c r="AI762" s="440">
        <v>45080</v>
      </c>
      <c r="AJ762" s="482">
        <v>63960</v>
      </c>
      <c r="AK762" s="482">
        <v>0</v>
      </c>
      <c r="AL762" s="482">
        <v>0</v>
      </c>
      <c r="AM762" s="482">
        <v>0</v>
      </c>
      <c r="AN762" s="440">
        <v>63960</v>
      </c>
      <c r="AO762" s="440">
        <v>0</v>
      </c>
      <c r="AP762" s="440">
        <v>5679</v>
      </c>
      <c r="AQ762" s="440">
        <v>1331</v>
      </c>
      <c r="AR762" s="440">
        <v>4348</v>
      </c>
      <c r="AS762" s="482">
        <v>4610</v>
      </c>
      <c r="AT762" s="482">
        <v>0</v>
      </c>
      <c r="AU762" s="482">
        <v>0</v>
      </c>
      <c r="AV762" s="482">
        <v>0</v>
      </c>
      <c r="AW762" s="440">
        <v>4610</v>
      </c>
      <c r="AX762" s="440">
        <v>0</v>
      </c>
      <c r="AY762" s="440">
        <v>0</v>
      </c>
      <c r="AZ762" s="503">
        <v>0</v>
      </c>
      <c r="BA762" s="503">
        <v>0</v>
      </c>
      <c r="BB762" s="441">
        <v>0</v>
      </c>
      <c r="BC762" s="200">
        <v>0</v>
      </c>
      <c r="BD762" s="539">
        <v>39212</v>
      </c>
      <c r="BE762" s="650">
        <v>37945</v>
      </c>
      <c r="BF762" s="650">
        <v>3910</v>
      </c>
      <c r="BG762" s="539">
        <v>1029</v>
      </c>
    </row>
    <row r="763" spans="1:59" ht="13.5" thickTop="1" x14ac:dyDescent="0.2">
      <c r="A763" s="609" t="s">
        <v>1999</v>
      </c>
      <c r="B763" t="s">
        <v>1952</v>
      </c>
      <c r="C763" t="s">
        <v>2000</v>
      </c>
      <c r="D763" s="442">
        <v>15385</v>
      </c>
      <c r="E763" s="443">
        <v>41734</v>
      </c>
      <c r="F763" s="443">
        <v>0</v>
      </c>
      <c r="G763" s="443">
        <v>41734</v>
      </c>
      <c r="H763" s="443">
        <v>0</v>
      </c>
      <c r="I763" s="443">
        <v>104580</v>
      </c>
      <c r="J763" s="443">
        <v>104580</v>
      </c>
      <c r="K763" s="443">
        <v>0</v>
      </c>
      <c r="L763" s="443">
        <v>0</v>
      </c>
      <c r="M763" s="483">
        <v>0</v>
      </c>
      <c r="N763" s="483">
        <v>3290</v>
      </c>
      <c r="O763" s="443">
        <v>0</v>
      </c>
      <c r="P763" s="443">
        <v>0</v>
      </c>
      <c r="Q763" s="443">
        <v>3290</v>
      </c>
      <c r="R763" s="443">
        <v>0</v>
      </c>
      <c r="S763" s="443">
        <v>3290</v>
      </c>
      <c r="T763" s="443">
        <v>0</v>
      </c>
      <c r="U763" s="443">
        <v>3735</v>
      </c>
      <c r="V763" s="443">
        <v>2000</v>
      </c>
      <c r="W763" s="443">
        <v>1735</v>
      </c>
      <c r="X763" s="443">
        <v>0</v>
      </c>
      <c r="Y763" s="483">
        <v>0</v>
      </c>
      <c r="Z763" s="483">
        <v>118</v>
      </c>
      <c r="AA763" s="443">
        <v>0</v>
      </c>
      <c r="AB763" s="443">
        <v>0</v>
      </c>
      <c r="AC763" s="443">
        <v>0</v>
      </c>
      <c r="AD763" s="443">
        <v>0</v>
      </c>
      <c r="AE763" s="443">
        <v>0</v>
      </c>
      <c r="AF763" s="443">
        <v>0</v>
      </c>
      <c r="AG763" s="443">
        <v>72590</v>
      </c>
      <c r="AH763" s="443">
        <v>39000</v>
      </c>
      <c r="AI763" s="443">
        <v>33590</v>
      </c>
      <c r="AJ763" s="483">
        <v>64140</v>
      </c>
      <c r="AK763" s="483">
        <v>0</v>
      </c>
      <c r="AL763" s="483">
        <v>0</v>
      </c>
      <c r="AM763" s="483">
        <v>26610</v>
      </c>
      <c r="AN763" s="443">
        <v>64140</v>
      </c>
      <c r="AO763" s="443">
        <v>26610</v>
      </c>
      <c r="AP763" s="443">
        <v>4691</v>
      </c>
      <c r="AQ763" s="443">
        <v>900</v>
      </c>
      <c r="AR763" s="443">
        <v>3791</v>
      </c>
      <c r="AS763" s="483">
        <v>4643</v>
      </c>
      <c r="AT763" s="483">
        <v>0</v>
      </c>
      <c r="AU763" s="483">
        <v>0</v>
      </c>
      <c r="AV763" s="483">
        <v>1319</v>
      </c>
      <c r="AW763" s="443">
        <v>2800</v>
      </c>
      <c r="AX763" s="443">
        <v>0</v>
      </c>
      <c r="AY763" s="443">
        <v>0</v>
      </c>
      <c r="AZ763" s="504">
        <v>0</v>
      </c>
      <c r="BA763" s="504">
        <v>0</v>
      </c>
      <c r="BB763" s="444">
        <v>0</v>
      </c>
      <c r="BC763" s="517">
        <v>0</v>
      </c>
      <c r="BD763" s="540">
        <v>50468</v>
      </c>
      <c r="BE763" s="651">
        <v>49690</v>
      </c>
      <c r="BF763" s="651">
        <v>4712</v>
      </c>
      <c r="BG763" s="540">
        <v>1029</v>
      </c>
    </row>
    <row r="764" spans="1:59" ht="13.5" thickTop="1" x14ac:dyDescent="0.2">
      <c r="A764" s="609" t="s">
        <v>2001</v>
      </c>
      <c r="B764" t="s">
        <v>1952</v>
      </c>
      <c r="C764" t="s">
        <v>2002</v>
      </c>
      <c r="D764" s="439">
        <v>15405</v>
      </c>
      <c r="E764" s="440">
        <v>2000</v>
      </c>
      <c r="F764" s="440">
        <v>0</v>
      </c>
      <c r="G764" s="440">
        <v>2000</v>
      </c>
      <c r="H764" s="440">
        <v>0</v>
      </c>
      <c r="I764" s="440">
        <v>24920</v>
      </c>
      <c r="J764" s="440">
        <v>24920</v>
      </c>
      <c r="K764" s="440">
        <v>0</v>
      </c>
      <c r="L764" s="440">
        <v>9380</v>
      </c>
      <c r="M764" s="482">
        <v>0</v>
      </c>
      <c r="N764" s="482">
        <v>1050</v>
      </c>
      <c r="O764" s="440">
        <v>0</v>
      </c>
      <c r="P764" s="440">
        <v>0</v>
      </c>
      <c r="Q764" s="440">
        <v>10430</v>
      </c>
      <c r="R764" s="440">
        <v>9380</v>
      </c>
      <c r="S764" s="440">
        <v>1050</v>
      </c>
      <c r="T764" s="440">
        <v>0</v>
      </c>
      <c r="U764" s="440">
        <v>890</v>
      </c>
      <c r="V764" s="440">
        <v>520</v>
      </c>
      <c r="W764" s="440">
        <v>370</v>
      </c>
      <c r="X764" s="440">
        <v>335</v>
      </c>
      <c r="Y764" s="482">
        <v>0</v>
      </c>
      <c r="Z764" s="482">
        <v>38</v>
      </c>
      <c r="AA764" s="440">
        <v>0</v>
      </c>
      <c r="AB764" s="440">
        <v>0</v>
      </c>
      <c r="AC764" s="440">
        <v>5</v>
      </c>
      <c r="AD764" s="440">
        <v>0</v>
      </c>
      <c r="AE764" s="440">
        <v>0</v>
      </c>
      <c r="AF764" s="440">
        <v>5</v>
      </c>
      <c r="AG764" s="440">
        <v>30210</v>
      </c>
      <c r="AH764" s="440">
        <v>18700</v>
      </c>
      <c r="AI764" s="440">
        <v>11510</v>
      </c>
      <c r="AJ764" s="482">
        <v>20400</v>
      </c>
      <c r="AK764" s="482">
        <v>0</v>
      </c>
      <c r="AL764" s="482">
        <v>0</v>
      </c>
      <c r="AM764" s="482">
        <v>13340</v>
      </c>
      <c r="AN764" s="440">
        <v>20400</v>
      </c>
      <c r="AO764" s="440">
        <v>13340</v>
      </c>
      <c r="AP764" s="440">
        <v>2049</v>
      </c>
      <c r="AQ764" s="440">
        <v>54</v>
      </c>
      <c r="AR764" s="440">
        <v>1995</v>
      </c>
      <c r="AS764" s="482">
        <v>2236</v>
      </c>
      <c r="AT764" s="482">
        <v>0</v>
      </c>
      <c r="AU764" s="482">
        <v>0</v>
      </c>
      <c r="AV764" s="482">
        <v>555</v>
      </c>
      <c r="AW764" s="440">
        <v>2236</v>
      </c>
      <c r="AX764" s="440">
        <v>0</v>
      </c>
      <c r="AY764" s="440">
        <v>0</v>
      </c>
      <c r="AZ764" s="503">
        <v>0</v>
      </c>
      <c r="BA764" s="503">
        <v>0</v>
      </c>
      <c r="BB764" s="441">
        <v>0</v>
      </c>
      <c r="BC764" s="200">
        <v>0</v>
      </c>
      <c r="BD764" s="539">
        <v>26297</v>
      </c>
      <c r="BE764" s="650">
        <v>17640</v>
      </c>
      <c r="BF764" s="650">
        <v>1726</v>
      </c>
      <c r="BG764" s="539">
        <v>789</v>
      </c>
    </row>
    <row r="765" spans="1:59" ht="13.5" thickTop="1" x14ac:dyDescent="0.2">
      <c r="A765" s="609" t="s">
        <v>2003</v>
      </c>
      <c r="B765" t="s">
        <v>1952</v>
      </c>
      <c r="C765" t="s">
        <v>2004</v>
      </c>
      <c r="D765" s="442">
        <v>15461</v>
      </c>
      <c r="E765" s="443">
        <v>0</v>
      </c>
      <c r="F765" s="443">
        <v>0</v>
      </c>
      <c r="G765" s="443">
        <v>0</v>
      </c>
      <c r="H765" s="443">
        <v>0</v>
      </c>
      <c r="I765" s="443">
        <v>67200</v>
      </c>
      <c r="J765" s="443">
        <v>67200</v>
      </c>
      <c r="K765" s="443">
        <v>0</v>
      </c>
      <c r="L765" s="443">
        <v>490</v>
      </c>
      <c r="M765" s="483">
        <v>0</v>
      </c>
      <c r="N765" s="483">
        <v>0</v>
      </c>
      <c r="O765" s="443">
        <v>0</v>
      </c>
      <c r="P765" s="443">
        <v>0</v>
      </c>
      <c r="Q765" s="443">
        <v>490</v>
      </c>
      <c r="R765" s="443">
        <v>490</v>
      </c>
      <c r="S765" s="443">
        <v>0</v>
      </c>
      <c r="T765" s="443">
        <v>0</v>
      </c>
      <c r="U765" s="443">
        <v>2400</v>
      </c>
      <c r="V765" s="443">
        <v>2400</v>
      </c>
      <c r="W765" s="443">
        <v>0</v>
      </c>
      <c r="X765" s="443">
        <v>18</v>
      </c>
      <c r="Y765" s="483">
        <v>0</v>
      </c>
      <c r="Z765" s="483">
        <v>0</v>
      </c>
      <c r="AA765" s="443">
        <v>0</v>
      </c>
      <c r="AB765" s="443">
        <v>0</v>
      </c>
      <c r="AC765" s="443">
        <v>18</v>
      </c>
      <c r="AD765" s="443">
        <v>0</v>
      </c>
      <c r="AE765" s="443">
        <v>18</v>
      </c>
      <c r="AF765" s="443">
        <v>0</v>
      </c>
      <c r="AG765" s="443">
        <v>58910</v>
      </c>
      <c r="AH765" s="443">
        <v>40000</v>
      </c>
      <c r="AI765" s="443">
        <v>18910</v>
      </c>
      <c r="AJ765" s="483">
        <v>38550</v>
      </c>
      <c r="AK765" s="483">
        <v>0</v>
      </c>
      <c r="AL765" s="483">
        <v>0</v>
      </c>
      <c r="AM765" s="483">
        <v>25470</v>
      </c>
      <c r="AN765" s="443">
        <v>38550</v>
      </c>
      <c r="AO765" s="443">
        <v>25470</v>
      </c>
      <c r="AP765" s="443">
        <v>4149</v>
      </c>
      <c r="AQ765" s="443">
        <v>1050</v>
      </c>
      <c r="AR765" s="443">
        <v>3099</v>
      </c>
      <c r="AS765" s="483">
        <v>3577</v>
      </c>
      <c r="AT765" s="483">
        <v>0</v>
      </c>
      <c r="AU765" s="483">
        <v>0</v>
      </c>
      <c r="AV765" s="483">
        <v>921</v>
      </c>
      <c r="AW765" s="443">
        <v>3577</v>
      </c>
      <c r="AX765" s="443">
        <v>921</v>
      </c>
      <c r="AY765" s="443">
        <v>0</v>
      </c>
      <c r="AZ765" s="504">
        <v>0</v>
      </c>
      <c r="BA765" s="504">
        <v>0</v>
      </c>
      <c r="BB765" s="444">
        <v>0</v>
      </c>
      <c r="BC765" s="517">
        <v>0</v>
      </c>
      <c r="BD765" s="540">
        <v>21589</v>
      </c>
      <c r="BE765" s="651">
        <v>35640</v>
      </c>
      <c r="BF765" s="651">
        <v>3509</v>
      </c>
      <c r="BG765" s="540">
        <v>1029</v>
      </c>
    </row>
    <row r="766" spans="1:59" ht="13.5" thickTop="1" x14ac:dyDescent="0.2">
      <c r="A766" s="609" t="s">
        <v>2005</v>
      </c>
      <c r="B766" t="s">
        <v>1952</v>
      </c>
      <c r="C766" t="s">
        <v>2006</v>
      </c>
      <c r="D766" s="439">
        <v>15482</v>
      </c>
      <c r="E766" s="440">
        <v>0</v>
      </c>
      <c r="F766" s="440">
        <v>0</v>
      </c>
      <c r="G766" s="440">
        <v>0</v>
      </c>
      <c r="H766" s="440">
        <v>0</v>
      </c>
      <c r="I766" s="440">
        <v>60060</v>
      </c>
      <c r="J766" s="440">
        <v>60060</v>
      </c>
      <c r="K766" s="440">
        <v>0</v>
      </c>
      <c r="L766" s="440">
        <v>0</v>
      </c>
      <c r="M766" s="482">
        <v>0</v>
      </c>
      <c r="N766" s="482">
        <v>0</v>
      </c>
      <c r="O766" s="440">
        <v>0</v>
      </c>
      <c r="P766" s="440">
        <v>0</v>
      </c>
      <c r="Q766" s="440">
        <v>0</v>
      </c>
      <c r="R766" s="440">
        <v>0</v>
      </c>
      <c r="S766" s="440">
        <v>0</v>
      </c>
      <c r="T766" s="440">
        <v>0</v>
      </c>
      <c r="U766" s="440">
        <v>2145</v>
      </c>
      <c r="V766" s="440">
        <v>1000</v>
      </c>
      <c r="W766" s="440">
        <v>1145</v>
      </c>
      <c r="X766" s="440">
        <v>0</v>
      </c>
      <c r="Y766" s="482">
        <v>0</v>
      </c>
      <c r="Z766" s="482">
        <v>0</v>
      </c>
      <c r="AA766" s="440">
        <v>0</v>
      </c>
      <c r="AB766" s="440">
        <v>0</v>
      </c>
      <c r="AC766" s="440">
        <v>0</v>
      </c>
      <c r="AD766" s="440">
        <v>0</v>
      </c>
      <c r="AE766" s="440">
        <v>0</v>
      </c>
      <c r="AF766" s="440">
        <v>0</v>
      </c>
      <c r="AG766" s="440">
        <v>64780</v>
      </c>
      <c r="AH766" s="440">
        <v>16000</v>
      </c>
      <c r="AI766" s="440">
        <v>48780</v>
      </c>
      <c r="AJ766" s="482">
        <v>76270</v>
      </c>
      <c r="AK766" s="482">
        <v>0</v>
      </c>
      <c r="AL766" s="482">
        <v>0</v>
      </c>
      <c r="AM766" s="482">
        <v>24280</v>
      </c>
      <c r="AN766" s="440">
        <v>76270</v>
      </c>
      <c r="AO766" s="440">
        <v>24280</v>
      </c>
      <c r="AP766" s="440">
        <v>4386</v>
      </c>
      <c r="AQ766" s="440">
        <v>772</v>
      </c>
      <c r="AR766" s="440">
        <v>3614</v>
      </c>
      <c r="AS766" s="482">
        <v>4541</v>
      </c>
      <c r="AT766" s="482">
        <v>0</v>
      </c>
      <c r="AU766" s="482">
        <v>0</v>
      </c>
      <c r="AV766" s="482">
        <v>1250</v>
      </c>
      <c r="AW766" s="440">
        <v>4541</v>
      </c>
      <c r="AX766" s="440">
        <v>932</v>
      </c>
      <c r="AY766" s="440">
        <v>0</v>
      </c>
      <c r="AZ766" s="503">
        <v>0</v>
      </c>
      <c r="BA766" s="503">
        <v>0</v>
      </c>
      <c r="BB766" s="441">
        <v>0</v>
      </c>
      <c r="BC766" s="200">
        <v>0</v>
      </c>
      <c r="BD766" s="539">
        <v>46338</v>
      </c>
      <c r="BE766" s="650">
        <v>32630</v>
      </c>
      <c r="BF766" s="650">
        <v>3279</v>
      </c>
      <c r="BG766" s="539">
        <v>1029</v>
      </c>
    </row>
    <row r="767" spans="1:59" ht="13.5" thickTop="1" x14ac:dyDescent="0.2">
      <c r="A767" s="609" t="s">
        <v>2007</v>
      </c>
      <c r="B767" t="s">
        <v>1952</v>
      </c>
      <c r="C767" t="s">
        <v>2008</v>
      </c>
      <c r="D767" s="442">
        <v>15504</v>
      </c>
      <c r="E767" s="443">
        <v>0</v>
      </c>
      <c r="F767" s="443">
        <v>0</v>
      </c>
      <c r="G767" s="443">
        <v>0</v>
      </c>
      <c r="H767" s="443">
        <v>0</v>
      </c>
      <c r="I767" s="443">
        <v>19040</v>
      </c>
      <c r="J767" s="443">
        <v>19040</v>
      </c>
      <c r="K767" s="443">
        <v>0</v>
      </c>
      <c r="L767" s="443">
        <v>0</v>
      </c>
      <c r="M767" s="483">
        <v>0</v>
      </c>
      <c r="N767" s="483">
        <v>0</v>
      </c>
      <c r="O767" s="443">
        <v>0</v>
      </c>
      <c r="P767" s="443">
        <v>0</v>
      </c>
      <c r="Q767" s="443">
        <v>0</v>
      </c>
      <c r="R767" s="443">
        <v>0</v>
      </c>
      <c r="S767" s="443">
        <v>0</v>
      </c>
      <c r="T767" s="443">
        <v>0</v>
      </c>
      <c r="U767" s="443">
        <v>680</v>
      </c>
      <c r="V767" s="443">
        <v>544</v>
      </c>
      <c r="W767" s="443">
        <v>136</v>
      </c>
      <c r="X767" s="443">
        <v>0</v>
      </c>
      <c r="Y767" s="483">
        <v>0</v>
      </c>
      <c r="Z767" s="483">
        <v>0</v>
      </c>
      <c r="AA767" s="443">
        <v>0</v>
      </c>
      <c r="AB767" s="443">
        <v>0</v>
      </c>
      <c r="AC767" s="443">
        <v>136</v>
      </c>
      <c r="AD767" s="443">
        <v>0</v>
      </c>
      <c r="AE767" s="443">
        <v>136</v>
      </c>
      <c r="AF767" s="443">
        <v>0</v>
      </c>
      <c r="AG767" s="443">
        <v>30470</v>
      </c>
      <c r="AH767" s="443">
        <v>12550</v>
      </c>
      <c r="AI767" s="443">
        <v>17920</v>
      </c>
      <c r="AJ767" s="483">
        <v>27270</v>
      </c>
      <c r="AK767" s="483">
        <v>0</v>
      </c>
      <c r="AL767" s="483">
        <v>0</v>
      </c>
      <c r="AM767" s="483">
        <v>0</v>
      </c>
      <c r="AN767" s="443">
        <v>27270</v>
      </c>
      <c r="AO767" s="443">
        <v>0</v>
      </c>
      <c r="AP767" s="443">
        <v>2265</v>
      </c>
      <c r="AQ767" s="443">
        <v>318</v>
      </c>
      <c r="AR767" s="443">
        <v>1947</v>
      </c>
      <c r="AS767" s="483">
        <v>2039</v>
      </c>
      <c r="AT767" s="483">
        <v>0</v>
      </c>
      <c r="AU767" s="483">
        <v>0</v>
      </c>
      <c r="AV767" s="483">
        <v>0</v>
      </c>
      <c r="AW767" s="443">
        <v>1947</v>
      </c>
      <c r="AX767" s="443">
        <v>92</v>
      </c>
      <c r="AY767" s="443">
        <v>0</v>
      </c>
      <c r="AZ767" s="504">
        <v>0</v>
      </c>
      <c r="BA767" s="504">
        <v>0</v>
      </c>
      <c r="BB767" s="444">
        <v>0</v>
      </c>
      <c r="BC767" s="517">
        <v>0</v>
      </c>
      <c r="BD767" s="540">
        <v>6901</v>
      </c>
      <c r="BE767" s="651">
        <v>12995</v>
      </c>
      <c r="BF767" s="651">
        <v>1386</v>
      </c>
      <c r="BG767" s="540">
        <v>789</v>
      </c>
    </row>
    <row r="768" spans="1:59" ht="13.5" thickTop="1" x14ac:dyDescent="0.2">
      <c r="A768" s="609" t="s">
        <v>2009</v>
      </c>
      <c r="B768" t="s">
        <v>1952</v>
      </c>
      <c r="C768" t="s">
        <v>2010</v>
      </c>
      <c r="D768" s="439">
        <v>15581</v>
      </c>
      <c r="E768" s="440">
        <v>0</v>
      </c>
      <c r="F768" s="440">
        <v>0</v>
      </c>
      <c r="G768" s="440">
        <v>0</v>
      </c>
      <c r="H768" s="440">
        <v>0</v>
      </c>
      <c r="I768" s="440">
        <v>33530</v>
      </c>
      <c r="J768" s="440">
        <v>33530</v>
      </c>
      <c r="K768" s="440">
        <v>0</v>
      </c>
      <c r="L768" s="440">
        <v>3710</v>
      </c>
      <c r="M768" s="482">
        <v>0</v>
      </c>
      <c r="N768" s="482">
        <v>140</v>
      </c>
      <c r="O768" s="440">
        <v>0</v>
      </c>
      <c r="P768" s="440">
        <v>0</v>
      </c>
      <c r="Q768" s="440">
        <v>3850</v>
      </c>
      <c r="R768" s="440">
        <v>3710</v>
      </c>
      <c r="S768" s="440">
        <v>140</v>
      </c>
      <c r="T768" s="440">
        <v>0</v>
      </c>
      <c r="U768" s="440">
        <v>1198</v>
      </c>
      <c r="V768" s="440">
        <v>632</v>
      </c>
      <c r="W768" s="440">
        <v>566</v>
      </c>
      <c r="X768" s="440">
        <v>132</v>
      </c>
      <c r="Y768" s="482">
        <v>0</v>
      </c>
      <c r="Z768" s="482">
        <v>5</v>
      </c>
      <c r="AA768" s="440">
        <v>0</v>
      </c>
      <c r="AB768" s="440">
        <v>0</v>
      </c>
      <c r="AC768" s="440">
        <v>703</v>
      </c>
      <c r="AD768" s="440">
        <v>132</v>
      </c>
      <c r="AE768" s="440">
        <v>5</v>
      </c>
      <c r="AF768" s="440">
        <v>566</v>
      </c>
      <c r="AG768" s="440">
        <v>35890</v>
      </c>
      <c r="AH768" s="440">
        <v>21700</v>
      </c>
      <c r="AI768" s="440">
        <v>14190</v>
      </c>
      <c r="AJ768" s="482">
        <v>31920</v>
      </c>
      <c r="AK768" s="482">
        <v>0</v>
      </c>
      <c r="AL768" s="482">
        <v>0</v>
      </c>
      <c r="AM768" s="482">
        <v>0</v>
      </c>
      <c r="AN768" s="440">
        <v>31920</v>
      </c>
      <c r="AO768" s="440">
        <v>0</v>
      </c>
      <c r="AP768" s="440">
        <v>2401</v>
      </c>
      <c r="AQ768" s="440">
        <v>1736</v>
      </c>
      <c r="AR768" s="440">
        <v>665</v>
      </c>
      <c r="AS768" s="482">
        <v>1287</v>
      </c>
      <c r="AT768" s="482">
        <v>0</v>
      </c>
      <c r="AU768" s="482">
        <v>0</v>
      </c>
      <c r="AV768" s="482">
        <v>0</v>
      </c>
      <c r="AW768" s="440">
        <v>1287</v>
      </c>
      <c r="AX768" s="440">
        <v>0</v>
      </c>
      <c r="AY768" s="440">
        <v>0</v>
      </c>
      <c r="AZ768" s="503">
        <v>0</v>
      </c>
      <c r="BA768" s="503">
        <v>0</v>
      </c>
      <c r="BB768" s="441">
        <v>0</v>
      </c>
      <c r="BC768" s="200">
        <v>0</v>
      </c>
      <c r="BD768" s="539">
        <v>30931</v>
      </c>
      <c r="BE768" s="650">
        <v>19565</v>
      </c>
      <c r="BF768" s="650">
        <v>1907</v>
      </c>
      <c r="BG768" s="539">
        <v>789</v>
      </c>
    </row>
    <row r="769" spans="1:59" ht="13.5" thickTop="1" x14ac:dyDescent="0.2">
      <c r="A769" s="609" t="s">
        <v>2011</v>
      </c>
      <c r="B769" t="s">
        <v>1952</v>
      </c>
      <c r="C769" t="s">
        <v>2012</v>
      </c>
      <c r="D769" s="442">
        <v>15586</v>
      </c>
      <c r="E769" s="443">
        <v>524</v>
      </c>
      <c r="F769" s="443">
        <v>0</v>
      </c>
      <c r="G769" s="443">
        <v>524</v>
      </c>
      <c r="H769" s="443">
        <v>0</v>
      </c>
      <c r="I769" s="443">
        <v>2380</v>
      </c>
      <c r="J769" s="443">
        <v>2310</v>
      </c>
      <c r="K769" s="443">
        <v>70</v>
      </c>
      <c r="L769" s="443">
        <v>0</v>
      </c>
      <c r="M769" s="483">
        <v>0</v>
      </c>
      <c r="N769" s="483">
        <v>0</v>
      </c>
      <c r="O769" s="443">
        <v>0</v>
      </c>
      <c r="P769" s="443">
        <v>0</v>
      </c>
      <c r="Q769" s="443">
        <v>0</v>
      </c>
      <c r="R769" s="443">
        <v>0</v>
      </c>
      <c r="S769" s="443">
        <v>0</v>
      </c>
      <c r="T769" s="443">
        <v>0</v>
      </c>
      <c r="U769" s="443">
        <v>85</v>
      </c>
      <c r="V769" s="443">
        <v>68</v>
      </c>
      <c r="W769" s="443">
        <v>17</v>
      </c>
      <c r="X769" s="443">
        <v>0</v>
      </c>
      <c r="Y769" s="483">
        <v>0</v>
      </c>
      <c r="Z769" s="483">
        <v>0</v>
      </c>
      <c r="AA769" s="443">
        <v>0</v>
      </c>
      <c r="AB769" s="443">
        <v>0</v>
      </c>
      <c r="AC769" s="443">
        <v>17</v>
      </c>
      <c r="AD769" s="443">
        <v>0</v>
      </c>
      <c r="AE769" s="443">
        <v>0</v>
      </c>
      <c r="AF769" s="443">
        <v>17</v>
      </c>
      <c r="AG769" s="443">
        <v>2250</v>
      </c>
      <c r="AH769" s="443">
        <v>1200</v>
      </c>
      <c r="AI769" s="443">
        <v>1050</v>
      </c>
      <c r="AJ769" s="483">
        <v>1440</v>
      </c>
      <c r="AK769" s="483">
        <v>0</v>
      </c>
      <c r="AL769" s="483">
        <v>0</v>
      </c>
      <c r="AM769" s="483">
        <v>1870</v>
      </c>
      <c r="AN769" s="443">
        <v>1440</v>
      </c>
      <c r="AO769" s="443">
        <v>1870</v>
      </c>
      <c r="AP769" s="443">
        <v>141</v>
      </c>
      <c r="AQ769" s="443">
        <v>0</v>
      </c>
      <c r="AR769" s="443">
        <v>141</v>
      </c>
      <c r="AS769" s="483">
        <v>138</v>
      </c>
      <c r="AT769" s="483">
        <v>0</v>
      </c>
      <c r="AU769" s="483">
        <v>0</v>
      </c>
      <c r="AV769" s="483">
        <v>57</v>
      </c>
      <c r="AW769" s="443">
        <v>50</v>
      </c>
      <c r="AX769" s="443">
        <v>145</v>
      </c>
      <c r="AY769" s="443">
        <v>0</v>
      </c>
      <c r="AZ769" s="504">
        <v>0</v>
      </c>
      <c r="BA769" s="504">
        <v>0</v>
      </c>
      <c r="BB769" s="444">
        <v>0</v>
      </c>
      <c r="BC769" s="517">
        <v>0</v>
      </c>
      <c r="BD769" s="540">
        <v>6506</v>
      </c>
      <c r="BE769" s="651">
        <v>1145</v>
      </c>
      <c r="BF769" s="540">
        <v>114</v>
      </c>
      <c r="BG769" s="540">
        <v>789</v>
      </c>
    </row>
    <row r="770" spans="1:59" ht="13.5" thickTop="1" x14ac:dyDescent="0.2">
      <c r="A770" s="609" t="s">
        <v>2013</v>
      </c>
      <c r="B770" t="s">
        <v>2014</v>
      </c>
      <c r="C770">
        <v>0</v>
      </c>
      <c r="D770" s="439">
        <v>16000</v>
      </c>
      <c r="E770" s="440">
        <v>0</v>
      </c>
      <c r="F770" s="440">
        <v>0</v>
      </c>
      <c r="G770" s="440">
        <v>0</v>
      </c>
      <c r="H770" s="440">
        <v>0</v>
      </c>
      <c r="I770" s="440">
        <v>0</v>
      </c>
      <c r="J770" s="440">
        <v>0</v>
      </c>
      <c r="K770" s="440">
        <v>0</v>
      </c>
      <c r="L770" s="440">
        <v>0</v>
      </c>
      <c r="M770" s="482">
        <v>0</v>
      </c>
      <c r="N770" s="482">
        <v>0</v>
      </c>
      <c r="O770" s="440">
        <v>0</v>
      </c>
      <c r="P770" s="440">
        <v>0</v>
      </c>
      <c r="Q770" s="440">
        <v>0</v>
      </c>
      <c r="R770" s="440">
        <v>0</v>
      </c>
      <c r="S770" s="440">
        <v>0</v>
      </c>
      <c r="T770" s="440">
        <v>0</v>
      </c>
      <c r="U770" s="440">
        <v>0</v>
      </c>
      <c r="V770" s="440">
        <v>0</v>
      </c>
      <c r="W770" s="440">
        <v>0</v>
      </c>
      <c r="X770" s="440">
        <v>0</v>
      </c>
      <c r="Y770" s="482">
        <v>0</v>
      </c>
      <c r="Z770" s="482">
        <v>0</v>
      </c>
      <c r="AA770" s="440">
        <v>0</v>
      </c>
      <c r="AB770" s="440">
        <v>0</v>
      </c>
      <c r="AC770" s="440">
        <v>0</v>
      </c>
      <c r="AD770" s="440">
        <v>0</v>
      </c>
      <c r="AE770" s="440">
        <v>0</v>
      </c>
      <c r="AF770" s="440">
        <v>0</v>
      </c>
      <c r="AG770" s="440">
        <v>0</v>
      </c>
      <c r="AH770" s="440">
        <v>0</v>
      </c>
      <c r="AI770" s="440">
        <v>0</v>
      </c>
      <c r="AJ770" s="482">
        <v>0</v>
      </c>
      <c r="AK770" s="482">
        <v>0</v>
      </c>
      <c r="AL770" s="482">
        <v>0</v>
      </c>
      <c r="AM770" s="482">
        <v>0</v>
      </c>
      <c r="AN770" s="440">
        <v>0</v>
      </c>
      <c r="AO770" s="440">
        <v>0</v>
      </c>
      <c r="AP770" s="440">
        <v>0</v>
      </c>
      <c r="AQ770" s="440">
        <v>0</v>
      </c>
      <c r="AR770" s="440">
        <v>0</v>
      </c>
      <c r="AS770" s="482">
        <v>0</v>
      </c>
      <c r="AT770" s="482">
        <v>0</v>
      </c>
      <c r="AU770" s="482">
        <v>0</v>
      </c>
      <c r="AV770" s="482">
        <v>0</v>
      </c>
      <c r="AW770" s="440">
        <v>0</v>
      </c>
      <c r="AX770" s="440">
        <v>0</v>
      </c>
      <c r="AY770" s="440">
        <v>0</v>
      </c>
      <c r="AZ770" s="503">
        <v>0</v>
      </c>
      <c r="BA770" s="503">
        <v>0</v>
      </c>
      <c r="BB770" s="441">
        <v>0</v>
      </c>
      <c r="BC770" s="200">
        <v>0</v>
      </c>
      <c r="BD770" s="539">
        <v>3665629</v>
      </c>
      <c r="BE770" s="539">
        <v>0</v>
      </c>
      <c r="BF770" s="539">
        <v>0</v>
      </c>
      <c r="BG770" s="539">
        <v>0</v>
      </c>
    </row>
    <row r="771" spans="1:59" ht="13.5" thickTop="1" x14ac:dyDescent="0.2">
      <c r="A771" s="609" t="s">
        <v>2015</v>
      </c>
      <c r="B771" t="s">
        <v>2014</v>
      </c>
      <c r="C771" t="s">
        <v>2016</v>
      </c>
      <c r="D771" s="442">
        <v>16201</v>
      </c>
      <c r="E771" s="443">
        <v>183869</v>
      </c>
      <c r="F771" s="443">
        <v>0</v>
      </c>
      <c r="G771" s="443">
        <v>183869</v>
      </c>
      <c r="H771" s="443">
        <v>0</v>
      </c>
      <c r="I771" s="443">
        <v>2517060</v>
      </c>
      <c r="J771" s="443">
        <v>2517060</v>
      </c>
      <c r="K771" s="443">
        <v>0</v>
      </c>
      <c r="L771" s="443">
        <v>106260</v>
      </c>
      <c r="M771" s="483">
        <v>0</v>
      </c>
      <c r="N771" s="483">
        <v>67200</v>
      </c>
      <c r="O771" s="443">
        <v>70</v>
      </c>
      <c r="P771" s="443">
        <v>0</v>
      </c>
      <c r="Q771" s="443">
        <v>173530</v>
      </c>
      <c r="R771" s="443">
        <v>106260</v>
      </c>
      <c r="S771" s="443">
        <v>67200</v>
      </c>
      <c r="T771" s="443">
        <v>70</v>
      </c>
      <c r="U771" s="443">
        <v>89895</v>
      </c>
      <c r="V771" s="443">
        <v>55361</v>
      </c>
      <c r="W771" s="443">
        <v>34534</v>
      </c>
      <c r="X771" s="443">
        <v>3795</v>
      </c>
      <c r="Y771" s="483">
        <v>0</v>
      </c>
      <c r="Z771" s="483">
        <v>2400</v>
      </c>
      <c r="AA771" s="443">
        <v>3</v>
      </c>
      <c r="AB771" s="443">
        <v>0</v>
      </c>
      <c r="AC771" s="443">
        <v>0</v>
      </c>
      <c r="AD771" s="443">
        <v>0</v>
      </c>
      <c r="AE771" s="443">
        <v>0</v>
      </c>
      <c r="AF771" s="443">
        <v>0</v>
      </c>
      <c r="AG771" s="443">
        <v>2674330</v>
      </c>
      <c r="AH771" s="443">
        <v>2674330</v>
      </c>
      <c r="AI771" s="443">
        <v>0</v>
      </c>
      <c r="AJ771" s="483">
        <v>1061470</v>
      </c>
      <c r="AK771" s="483">
        <v>0</v>
      </c>
      <c r="AL771" s="483">
        <v>0</v>
      </c>
      <c r="AM771" s="483">
        <v>178310</v>
      </c>
      <c r="AN771" s="443">
        <v>1061470</v>
      </c>
      <c r="AO771" s="443">
        <v>178130</v>
      </c>
      <c r="AP771" s="443">
        <v>217813</v>
      </c>
      <c r="AQ771" s="443">
        <v>145426</v>
      </c>
      <c r="AR771" s="443">
        <v>72387</v>
      </c>
      <c r="AS771" s="483">
        <v>87834</v>
      </c>
      <c r="AT771" s="483">
        <v>0</v>
      </c>
      <c r="AU771" s="483">
        <v>0</v>
      </c>
      <c r="AV771" s="483">
        <v>0</v>
      </c>
      <c r="AW771" s="443">
        <v>0</v>
      </c>
      <c r="AX771" s="443">
        <v>0</v>
      </c>
      <c r="AY771" s="443">
        <v>0</v>
      </c>
      <c r="AZ771" s="504">
        <v>0</v>
      </c>
      <c r="BA771" s="504">
        <v>0</v>
      </c>
      <c r="BB771" s="444">
        <v>0</v>
      </c>
      <c r="BC771" s="517">
        <v>0</v>
      </c>
      <c r="BD771" s="540">
        <v>819043</v>
      </c>
      <c r="BE771" s="651">
        <v>1573490</v>
      </c>
      <c r="BF771" s="651">
        <v>162065</v>
      </c>
      <c r="BG771" s="540">
        <v>11530</v>
      </c>
    </row>
    <row r="772" spans="1:59" ht="13.5" thickTop="1" x14ac:dyDescent="0.2">
      <c r="A772" s="609" t="s">
        <v>2017</v>
      </c>
      <c r="B772" t="s">
        <v>2014</v>
      </c>
      <c r="C772" t="s">
        <v>2018</v>
      </c>
      <c r="D772" s="439">
        <v>16202</v>
      </c>
      <c r="E772" s="440">
        <v>200439</v>
      </c>
      <c r="F772" s="440">
        <v>0</v>
      </c>
      <c r="G772" s="440">
        <v>96773</v>
      </c>
      <c r="H772" s="440">
        <v>103666</v>
      </c>
      <c r="I772" s="440">
        <v>978110</v>
      </c>
      <c r="J772" s="440">
        <v>978110</v>
      </c>
      <c r="K772" s="440">
        <v>0</v>
      </c>
      <c r="L772" s="440">
        <v>26320</v>
      </c>
      <c r="M772" s="482">
        <v>0</v>
      </c>
      <c r="N772" s="482">
        <v>28840</v>
      </c>
      <c r="O772" s="440">
        <v>0</v>
      </c>
      <c r="P772" s="440">
        <v>0</v>
      </c>
      <c r="Q772" s="440">
        <v>55160</v>
      </c>
      <c r="R772" s="440">
        <v>26320</v>
      </c>
      <c r="S772" s="440">
        <v>28840</v>
      </c>
      <c r="T772" s="440">
        <v>0</v>
      </c>
      <c r="U772" s="440">
        <v>34933</v>
      </c>
      <c r="V772" s="440">
        <v>34933</v>
      </c>
      <c r="W772" s="440">
        <v>0</v>
      </c>
      <c r="X772" s="440">
        <v>940</v>
      </c>
      <c r="Y772" s="482">
        <v>25177</v>
      </c>
      <c r="Z772" s="482">
        <v>1030</v>
      </c>
      <c r="AA772" s="440">
        <v>0</v>
      </c>
      <c r="AB772" s="440">
        <v>0</v>
      </c>
      <c r="AC772" s="440">
        <v>25177</v>
      </c>
      <c r="AD772" s="440">
        <v>0</v>
      </c>
      <c r="AE772" s="440">
        <v>25177</v>
      </c>
      <c r="AF772" s="440">
        <v>0</v>
      </c>
      <c r="AG772" s="440">
        <v>1102560</v>
      </c>
      <c r="AH772" s="440">
        <v>395000</v>
      </c>
      <c r="AI772" s="440">
        <v>707560</v>
      </c>
      <c r="AJ772" s="482">
        <v>949740</v>
      </c>
      <c r="AK772" s="482">
        <v>0</v>
      </c>
      <c r="AL772" s="482">
        <v>0</v>
      </c>
      <c r="AM772" s="482">
        <v>305350</v>
      </c>
      <c r="AN772" s="440">
        <v>949740</v>
      </c>
      <c r="AO772" s="440">
        <v>304160</v>
      </c>
      <c r="AP772" s="440">
        <v>87868</v>
      </c>
      <c r="AQ772" s="440">
        <v>55000</v>
      </c>
      <c r="AR772" s="440">
        <v>32868</v>
      </c>
      <c r="AS772" s="482">
        <v>29791</v>
      </c>
      <c r="AT772" s="482">
        <v>0</v>
      </c>
      <c r="AU772" s="482">
        <v>0</v>
      </c>
      <c r="AV772" s="482">
        <v>10842</v>
      </c>
      <c r="AW772" s="440">
        <v>29791</v>
      </c>
      <c r="AX772" s="440">
        <v>10842</v>
      </c>
      <c r="AY772" s="440">
        <v>0</v>
      </c>
      <c r="AZ772" s="503">
        <v>0</v>
      </c>
      <c r="BA772" s="503">
        <v>0</v>
      </c>
      <c r="BB772" s="441">
        <v>0</v>
      </c>
      <c r="BC772" s="200">
        <v>0</v>
      </c>
      <c r="BD772" s="539">
        <v>398991</v>
      </c>
      <c r="BE772" s="650">
        <v>612460</v>
      </c>
      <c r="BF772" s="650">
        <v>63321</v>
      </c>
      <c r="BG772" s="539">
        <v>5909</v>
      </c>
    </row>
    <row r="773" spans="1:59" ht="13.5" thickTop="1" x14ac:dyDescent="0.2">
      <c r="A773" s="609" t="s">
        <v>2019</v>
      </c>
      <c r="B773" t="s">
        <v>2014</v>
      </c>
      <c r="C773" t="s">
        <v>2020</v>
      </c>
      <c r="D773" s="442">
        <v>16204</v>
      </c>
      <c r="E773" s="443">
        <v>0</v>
      </c>
      <c r="F773" s="443">
        <v>0</v>
      </c>
      <c r="G773" s="443">
        <v>0</v>
      </c>
      <c r="H773" s="443">
        <v>0</v>
      </c>
      <c r="I773" s="443">
        <v>208670</v>
      </c>
      <c r="J773" s="443">
        <v>208670</v>
      </c>
      <c r="K773" s="443">
        <v>0</v>
      </c>
      <c r="L773" s="443">
        <v>0</v>
      </c>
      <c r="M773" s="483">
        <v>0</v>
      </c>
      <c r="N773" s="483">
        <v>3850</v>
      </c>
      <c r="O773" s="443">
        <v>0</v>
      </c>
      <c r="P773" s="443">
        <v>0</v>
      </c>
      <c r="Q773" s="443">
        <v>3850</v>
      </c>
      <c r="R773" s="443">
        <v>0</v>
      </c>
      <c r="S773" s="443">
        <v>3850</v>
      </c>
      <c r="T773" s="443">
        <v>0</v>
      </c>
      <c r="U773" s="443">
        <v>7453</v>
      </c>
      <c r="V773" s="443">
        <v>7000</v>
      </c>
      <c r="W773" s="443">
        <v>453</v>
      </c>
      <c r="X773" s="443">
        <v>0</v>
      </c>
      <c r="Y773" s="483">
        <v>2517</v>
      </c>
      <c r="Z773" s="483">
        <v>137</v>
      </c>
      <c r="AA773" s="443">
        <v>0</v>
      </c>
      <c r="AB773" s="443">
        <v>0</v>
      </c>
      <c r="AC773" s="443">
        <v>3107</v>
      </c>
      <c r="AD773" s="443">
        <v>0</v>
      </c>
      <c r="AE773" s="443">
        <v>2571</v>
      </c>
      <c r="AF773" s="443">
        <v>536</v>
      </c>
      <c r="AG773" s="443">
        <v>301430</v>
      </c>
      <c r="AH773" s="443">
        <v>301430</v>
      </c>
      <c r="AI773" s="443">
        <v>0</v>
      </c>
      <c r="AJ773" s="483">
        <v>16930</v>
      </c>
      <c r="AK773" s="483">
        <v>0</v>
      </c>
      <c r="AL773" s="483">
        <v>0</v>
      </c>
      <c r="AM773" s="483">
        <v>38030</v>
      </c>
      <c r="AN773" s="443">
        <v>16930</v>
      </c>
      <c r="AO773" s="443">
        <v>38030</v>
      </c>
      <c r="AP773" s="443">
        <v>22646</v>
      </c>
      <c r="AQ773" s="443">
        <v>22646</v>
      </c>
      <c r="AR773" s="443">
        <v>0</v>
      </c>
      <c r="AS773" s="483">
        <v>0</v>
      </c>
      <c r="AT773" s="483">
        <v>0</v>
      </c>
      <c r="AU773" s="483">
        <v>0</v>
      </c>
      <c r="AV773" s="483">
        <v>0</v>
      </c>
      <c r="AW773" s="443">
        <v>0</v>
      </c>
      <c r="AX773" s="443">
        <v>0</v>
      </c>
      <c r="AY773" s="443">
        <v>0</v>
      </c>
      <c r="AZ773" s="504">
        <v>0</v>
      </c>
      <c r="BA773" s="504">
        <v>0</v>
      </c>
      <c r="BB773" s="444">
        <v>0</v>
      </c>
      <c r="BC773" s="517">
        <v>0</v>
      </c>
      <c r="BD773" s="540">
        <v>102681</v>
      </c>
      <c r="BE773" s="651">
        <v>135985</v>
      </c>
      <c r="BF773" s="651">
        <v>14435</v>
      </c>
      <c r="BG773" s="540">
        <v>2229</v>
      </c>
    </row>
    <row r="774" spans="1:59" ht="13.5" thickTop="1" x14ac:dyDescent="0.2">
      <c r="A774" s="609" t="s">
        <v>2021</v>
      </c>
      <c r="B774" t="s">
        <v>2014</v>
      </c>
      <c r="C774" t="s">
        <v>2022</v>
      </c>
      <c r="D774" s="439">
        <v>16205</v>
      </c>
      <c r="E774" s="440">
        <v>60000</v>
      </c>
      <c r="F774" s="440">
        <v>0</v>
      </c>
      <c r="G774" s="440">
        <v>51371</v>
      </c>
      <c r="H774" s="440">
        <v>8629</v>
      </c>
      <c r="I774" s="440">
        <v>246260</v>
      </c>
      <c r="J774" s="440">
        <v>246260</v>
      </c>
      <c r="K774" s="440">
        <v>0</v>
      </c>
      <c r="L774" s="440">
        <v>0</v>
      </c>
      <c r="M774" s="482">
        <v>0</v>
      </c>
      <c r="N774" s="482">
        <v>4200</v>
      </c>
      <c r="O774" s="440">
        <v>140</v>
      </c>
      <c r="P774" s="440">
        <v>8600</v>
      </c>
      <c r="Q774" s="440">
        <v>12940</v>
      </c>
      <c r="R774" s="440">
        <v>0</v>
      </c>
      <c r="S774" s="440">
        <v>4200</v>
      </c>
      <c r="T774" s="440">
        <v>8740</v>
      </c>
      <c r="U774" s="440">
        <v>8795</v>
      </c>
      <c r="V774" s="440">
        <v>7760</v>
      </c>
      <c r="W774" s="440">
        <v>1035</v>
      </c>
      <c r="X774" s="440">
        <v>0</v>
      </c>
      <c r="Y774" s="482">
        <v>4978</v>
      </c>
      <c r="Z774" s="482">
        <v>150</v>
      </c>
      <c r="AA774" s="440">
        <v>5</v>
      </c>
      <c r="AB774" s="440">
        <v>430</v>
      </c>
      <c r="AC774" s="440">
        <v>6168</v>
      </c>
      <c r="AD774" s="440">
        <v>0</v>
      </c>
      <c r="AE774" s="440">
        <v>4978</v>
      </c>
      <c r="AF774" s="440">
        <v>1190</v>
      </c>
      <c r="AG774" s="440">
        <v>318230</v>
      </c>
      <c r="AH774" s="440">
        <v>139350</v>
      </c>
      <c r="AI774" s="440">
        <v>178880</v>
      </c>
      <c r="AJ774" s="482">
        <v>236060</v>
      </c>
      <c r="AK774" s="482">
        <v>200</v>
      </c>
      <c r="AL774" s="482">
        <v>0</v>
      </c>
      <c r="AM774" s="482">
        <v>62520</v>
      </c>
      <c r="AN774" s="440">
        <v>236260</v>
      </c>
      <c r="AO774" s="440">
        <v>62520</v>
      </c>
      <c r="AP774" s="440">
        <v>23673</v>
      </c>
      <c r="AQ774" s="440">
        <v>15170</v>
      </c>
      <c r="AR774" s="440">
        <v>8503</v>
      </c>
      <c r="AS774" s="482">
        <v>8461</v>
      </c>
      <c r="AT774" s="482">
        <v>14203</v>
      </c>
      <c r="AU774" s="482">
        <v>0</v>
      </c>
      <c r="AV774" s="482">
        <v>0</v>
      </c>
      <c r="AW774" s="440">
        <v>22664</v>
      </c>
      <c r="AX774" s="440">
        <v>0</v>
      </c>
      <c r="AY774" s="440">
        <v>0</v>
      </c>
      <c r="AZ774" s="503">
        <v>0</v>
      </c>
      <c r="BA774" s="503">
        <v>0</v>
      </c>
      <c r="BB774" s="441">
        <v>0</v>
      </c>
      <c r="BC774" s="200">
        <v>0</v>
      </c>
      <c r="BD774" s="539">
        <v>134392</v>
      </c>
      <c r="BE774" s="650">
        <v>151935</v>
      </c>
      <c r="BF774" s="650">
        <v>15857</v>
      </c>
      <c r="BG774" s="539">
        <v>2229</v>
      </c>
    </row>
    <row r="775" spans="1:59" ht="13.5" thickTop="1" x14ac:dyDescent="0.2">
      <c r="A775" s="609" t="s">
        <v>2023</v>
      </c>
      <c r="B775" t="s">
        <v>2014</v>
      </c>
      <c r="C775" t="s">
        <v>2024</v>
      </c>
      <c r="D775" s="442">
        <v>16206</v>
      </c>
      <c r="E775" s="443">
        <v>0</v>
      </c>
      <c r="F775" s="443">
        <v>0</v>
      </c>
      <c r="G775" s="443">
        <v>0</v>
      </c>
      <c r="H775" s="443">
        <v>0</v>
      </c>
      <c r="I775" s="443">
        <v>131180</v>
      </c>
      <c r="J775" s="443">
        <v>131180</v>
      </c>
      <c r="K775" s="443">
        <v>0</v>
      </c>
      <c r="L775" s="443">
        <v>9590</v>
      </c>
      <c r="M775" s="483">
        <v>0</v>
      </c>
      <c r="N775" s="483">
        <v>420</v>
      </c>
      <c r="O775" s="443">
        <v>0</v>
      </c>
      <c r="P775" s="443">
        <v>0</v>
      </c>
      <c r="Q775" s="443">
        <v>10010</v>
      </c>
      <c r="R775" s="443">
        <v>9590</v>
      </c>
      <c r="S775" s="443">
        <v>420</v>
      </c>
      <c r="T775" s="443">
        <v>0</v>
      </c>
      <c r="U775" s="443">
        <v>4685</v>
      </c>
      <c r="V775" s="443">
        <v>2548</v>
      </c>
      <c r="W775" s="443">
        <v>2137</v>
      </c>
      <c r="X775" s="443">
        <v>343</v>
      </c>
      <c r="Y775" s="483">
        <v>0</v>
      </c>
      <c r="Z775" s="483">
        <v>15</v>
      </c>
      <c r="AA775" s="443">
        <v>0</v>
      </c>
      <c r="AB775" s="443">
        <v>0</v>
      </c>
      <c r="AC775" s="443">
        <v>982</v>
      </c>
      <c r="AD775" s="443">
        <v>980</v>
      </c>
      <c r="AE775" s="443">
        <v>2</v>
      </c>
      <c r="AF775" s="443">
        <v>0</v>
      </c>
      <c r="AG775" s="443">
        <v>237370</v>
      </c>
      <c r="AH775" s="443">
        <v>237370</v>
      </c>
      <c r="AI775" s="443">
        <v>0</v>
      </c>
      <c r="AJ775" s="483">
        <v>43450</v>
      </c>
      <c r="AK775" s="483">
        <v>0</v>
      </c>
      <c r="AL775" s="483">
        <v>0</v>
      </c>
      <c r="AM775" s="483">
        <v>53600</v>
      </c>
      <c r="AN775" s="443">
        <v>43450</v>
      </c>
      <c r="AO775" s="443">
        <v>53600</v>
      </c>
      <c r="AP775" s="443">
        <v>18253</v>
      </c>
      <c r="AQ775" s="443">
        <v>18253</v>
      </c>
      <c r="AR775" s="443">
        <v>0</v>
      </c>
      <c r="AS775" s="483">
        <v>0</v>
      </c>
      <c r="AT775" s="483">
        <v>0</v>
      </c>
      <c r="AU775" s="483">
        <v>0</v>
      </c>
      <c r="AV775" s="483">
        <v>1072</v>
      </c>
      <c r="AW775" s="443">
        <v>0</v>
      </c>
      <c r="AX775" s="443">
        <v>0</v>
      </c>
      <c r="AY775" s="443">
        <v>0</v>
      </c>
      <c r="AZ775" s="504">
        <v>0</v>
      </c>
      <c r="BA775" s="504">
        <v>0</v>
      </c>
      <c r="BB775" s="444">
        <v>0</v>
      </c>
      <c r="BC775" s="517">
        <v>0</v>
      </c>
      <c r="BD775" s="540">
        <v>75166</v>
      </c>
      <c r="BE775" s="651">
        <v>99870</v>
      </c>
      <c r="BF775" s="651">
        <v>10855</v>
      </c>
      <c r="BG775" s="540">
        <v>1989</v>
      </c>
    </row>
    <row r="776" spans="1:59" ht="13.5" thickTop="1" x14ac:dyDescent="0.2">
      <c r="A776" s="609" t="s">
        <v>2025</v>
      </c>
      <c r="B776" t="s">
        <v>2014</v>
      </c>
      <c r="C776" t="s">
        <v>2026</v>
      </c>
      <c r="D776" s="439">
        <v>16207</v>
      </c>
      <c r="E776" s="440">
        <v>0</v>
      </c>
      <c r="F776" s="440">
        <v>0</v>
      </c>
      <c r="G776" s="440">
        <v>0</v>
      </c>
      <c r="H776" s="440">
        <v>0</v>
      </c>
      <c r="I776" s="440">
        <v>158550</v>
      </c>
      <c r="J776" s="440">
        <v>158550</v>
      </c>
      <c r="K776" s="440">
        <v>0</v>
      </c>
      <c r="L776" s="440">
        <v>0</v>
      </c>
      <c r="M776" s="482">
        <v>0</v>
      </c>
      <c r="N776" s="482">
        <v>0</v>
      </c>
      <c r="O776" s="440">
        <v>0</v>
      </c>
      <c r="P776" s="440">
        <v>0</v>
      </c>
      <c r="Q776" s="440">
        <v>0</v>
      </c>
      <c r="R776" s="440">
        <v>0</v>
      </c>
      <c r="S776" s="440">
        <v>0</v>
      </c>
      <c r="T776" s="440">
        <v>0</v>
      </c>
      <c r="U776" s="440">
        <v>5663</v>
      </c>
      <c r="V776" s="440">
        <v>5663</v>
      </c>
      <c r="W776" s="440">
        <v>0</v>
      </c>
      <c r="X776" s="440">
        <v>0</v>
      </c>
      <c r="Y776" s="482">
        <v>3502</v>
      </c>
      <c r="Z776" s="482">
        <v>0</v>
      </c>
      <c r="AA776" s="440">
        <v>0</v>
      </c>
      <c r="AB776" s="440">
        <v>0</v>
      </c>
      <c r="AC776" s="440">
        <v>3502</v>
      </c>
      <c r="AD776" s="440">
        <v>0</v>
      </c>
      <c r="AE776" s="440">
        <v>3502</v>
      </c>
      <c r="AF776" s="440">
        <v>0</v>
      </c>
      <c r="AG776" s="440">
        <v>285590</v>
      </c>
      <c r="AH776" s="440">
        <v>90000</v>
      </c>
      <c r="AI776" s="440">
        <v>195590</v>
      </c>
      <c r="AJ776" s="482">
        <v>229780</v>
      </c>
      <c r="AK776" s="482">
        <v>0</v>
      </c>
      <c r="AL776" s="482">
        <v>0</v>
      </c>
      <c r="AM776" s="482">
        <v>0</v>
      </c>
      <c r="AN776" s="440">
        <v>229780</v>
      </c>
      <c r="AO776" s="440">
        <v>0</v>
      </c>
      <c r="AP776" s="440">
        <v>22775</v>
      </c>
      <c r="AQ776" s="440">
        <v>20529</v>
      </c>
      <c r="AR776" s="440">
        <v>2246</v>
      </c>
      <c r="AS776" s="482">
        <v>246</v>
      </c>
      <c r="AT776" s="482">
        <v>0</v>
      </c>
      <c r="AU776" s="482">
        <v>0</v>
      </c>
      <c r="AV776" s="482">
        <v>0</v>
      </c>
      <c r="AW776" s="440">
        <v>246</v>
      </c>
      <c r="AX776" s="440">
        <v>0</v>
      </c>
      <c r="AY776" s="440">
        <v>0</v>
      </c>
      <c r="AZ776" s="503">
        <v>0</v>
      </c>
      <c r="BA776" s="503">
        <v>0</v>
      </c>
      <c r="BB776" s="441">
        <v>0</v>
      </c>
      <c r="BC776" s="200">
        <v>0</v>
      </c>
      <c r="BD776" s="539">
        <v>98322</v>
      </c>
      <c r="BE776" s="650">
        <v>114800</v>
      </c>
      <c r="BF776" s="650">
        <v>12795</v>
      </c>
      <c r="BG776" s="539">
        <v>2229</v>
      </c>
    </row>
    <row r="777" spans="1:59" ht="13.5" thickTop="1" x14ac:dyDescent="0.2">
      <c r="A777" s="609" t="s">
        <v>2027</v>
      </c>
      <c r="B777" t="s">
        <v>2014</v>
      </c>
      <c r="C777" t="s">
        <v>2028</v>
      </c>
      <c r="D777" s="442">
        <v>16208</v>
      </c>
      <c r="E777" s="443">
        <v>50000</v>
      </c>
      <c r="F777" s="443">
        <v>0</v>
      </c>
      <c r="G777" s="443">
        <v>50000</v>
      </c>
      <c r="H777" s="443">
        <v>0</v>
      </c>
      <c r="I777" s="443">
        <v>157920</v>
      </c>
      <c r="J777" s="443">
        <v>157920</v>
      </c>
      <c r="K777" s="443">
        <v>0</v>
      </c>
      <c r="L777" s="443">
        <v>1820</v>
      </c>
      <c r="M777" s="483">
        <v>0</v>
      </c>
      <c r="N777" s="483">
        <v>6370</v>
      </c>
      <c r="O777" s="443">
        <v>0</v>
      </c>
      <c r="P777" s="443">
        <v>0</v>
      </c>
      <c r="Q777" s="443">
        <v>8190</v>
      </c>
      <c r="R777" s="443">
        <v>1820</v>
      </c>
      <c r="S777" s="443">
        <v>6370</v>
      </c>
      <c r="T777" s="443">
        <v>0</v>
      </c>
      <c r="U777" s="443">
        <v>5640</v>
      </c>
      <c r="V777" s="443">
        <v>5640</v>
      </c>
      <c r="W777" s="443">
        <v>0</v>
      </c>
      <c r="X777" s="443">
        <v>65</v>
      </c>
      <c r="Y777" s="483">
        <v>1012</v>
      </c>
      <c r="Z777" s="483">
        <v>228</v>
      </c>
      <c r="AA777" s="443">
        <v>0</v>
      </c>
      <c r="AB777" s="443">
        <v>0</v>
      </c>
      <c r="AC777" s="443">
        <v>1305</v>
      </c>
      <c r="AD777" s="443">
        <v>0</v>
      </c>
      <c r="AE777" s="443">
        <v>1305</v>
      </c>
      <c r="AF777" s="443">
        <v>0</v>
      </c>
      <c r="AG777" s="443">
        <v>342420</v>
      </c>
      <c r="AH777" s="443">
        <v>342420</v>
      </c>
      <c r="AI777" s="443">
        <v>0</v>
      </c>
      <c r="AJ777" s="483">
        <v>17590</v>
      </c>
      <c r="AK777" s="483">
        <v>0</v>
      </c>
      <c r="AL777" s="483">
        <v>0</v>
      </c>
      <c r="AM777" s="483">
        <v>98380</v>
      </c>
      <c r="AN777" s="443">
        <v>17590</v>
      </c>
      <c r="AO777" s="443">
        <v>98380</v>
      </c>
      <c r="AP777" s="443">
        <v>26590</v>
      </c>
      <c r="AQ777" s="443">
        <v>26590</v>
      </c>
      <c r="AR777" s="443">
        <v>0</v>
      </c>
      <c r="AS777" s="483">
        <v>0</v>
      </c>
      <c r="AT777" s="483">
        <v>0</v>
      </c>
      <c r="AU777" s="483">
        <v>0</v>
      </c>
      <c r="AV777" s="483">
        <v>1218</v>
      </c>
      <c r="AW777" s="443">
        <v>0</v>
      </c>
      <c r="AX777" s="443">
        <v>1218</v>
      </c>
      <c r="AY777" s="443">
        <v>0</v>
      </c>
      <c r="AZ777" s="504">
        <v>0</v>
      </c>
      <c r="BA777" s="504">
        <v>0</v>
      </c>
      <c r="BB777" s="444">
        <v>0</v>
      </c>
      <c r="BC777" s="517">
        <v>0</v>
      </c>
      <c r="BD777" s="540">
        <v>132845</v>
      </c>
      <c r="BE777" s="651">
        <v>132575</v>
      </c>
      <c r="BF777" s="651">
        <v>14754</v>
      </c>
      <c r="BG777" s="540">
        <v>2229</v>
      </c>
    </row>
    <row r="778" spans="1:59" ht="13.5" thickTop="1" x14ac:dyDescent="0.2">
      <c r="A778" s="609" t="s">
        <v>2029</v>
      </c>
      <c r="B778" t="s">
        <v>2014</v>
      </c>
      <c r="C778" t="s">
        <v>2030</v>
      </c>
      <c r="D778" s="439">
        <v>16209</v>
      </c>
      <c r="E778" s="440">
        <v>12000</v>
      </c>
      <c r="F778" s="440">
        <v>0</v>
      </c>
      <c r="G778" s="440">
        <v>12000</v>
      </c>
      <c r="H778" s="440">
        <v>0</v>
      </c>
      <c r="I778" s="440">
        <v>100632</v>
      </c>
      <c r="J778" s="440">
        <v>100632</v>
      </c>
      <c r="K778" s="440">
        <v>0</v>
      </c>
      <c r="L778" s="440">
        <v>37828</v>
      </c>
      <c r="M778" s="482">
        <v>0</v>
      </c>
      <c r="N778" s="482">
        <v>1890</v>
      </c>
      <c r="O778" s="440">
        <v>0</v>
      </c>
      <c r="P778" s="440">
        <v>0</v>
      </c>
      <c r="Q778" s="440">
        <v>39718</v>
      </c>
      <c r="R778" s="440">
        <v>37828</v>
      </c>
      <c r="S778" s="440">
        <v>1890</v>
      </c>
      <c r="T778" s="440">
        <v>0</v>
      </c>
      <c r="U778" s="440">
        <v>3594</v>
      </c>
      <c r="V778" s="440">
        <v>3594</v>
      </c>
      <c r="W778" s="440">
        <v>0</v>
      </c>
      <c r="X778" s="440">
        <v>1351</v>
      </c>
      <c r="Y778" s="482">
        <v>0</v>
      </c>
      <c r="Z778" s="482">
        <v>68</v>
      </c>
      <c r="AA778" s="440">
        <v>0</v>
      </c>
      <c r="AB778" s="440">
        <v>0</v>
      </c>
      <c r="AC778" s="440">
        <v>1419</v>
      </c>
      <c r="AD778" s="440">
        <v>1351</v>
      </c>
      <c r="AE778" s="440">
        <v>68</v>
      </c>
      <c r="AF778" s="440">
        <v>0</v>
      </c>
      <c r="AG778" s="440">
        <v>220340</v>
      </c>
      <c r="AH778" s="440">
        <v>126500</v>
      </c>
      <c r="AI778" s="440">
        <v>93840</v>
      </c>
      <c r="AJ778" s="482">
        <v>131700</v>
      </c>
      <c r="AK778" s="482">
        <v>0</v>
      </c>
      <c r="AL778" s="482">
        <v>0</v>
      </c>
      <c r="AM778" s="482">
        <v>40190</v>
      </c>
      <c r="AN778" s="440">
        <v>131700</v>
      </c>
      <c r="AO778" s="440">
        <v>40190</v>
      </c>
      <c r="AP778" s="440">
        <v>15944</v>
      </c>
      <c r="AQ778" s="440">
        <v>15944</v>
      </c>
      <c r="AR778" s="440">
        <v>0</v>
      </c>
      <c r="AS778" s="482">
        <v>202</v>
      </c>
      <c r="AT778" s="482">
        <v>0</v>
      </c>
      <c r="AU778" s="482">
        <v>0</v>
      </c>
      <c r="AV778" s="482">
        <v>1713</v>
      </c>
      <c r="AW778" s="440">
        <v>0</v>
      </c>
      <c r="AX778" s="440">
        <v>1915</v>
      </c>
      <c r="AY778" s="440">
        <v>0</v>
      </c>
      <c r="AZ778" s="503">
        <v>0</v>
      </c>
      <c r="BA778" s="503">
        <v>0</v>
      </c>
      <c r="BB778" s="441">
        <v>0</v>
      </c>
      <c r="BC778" s="200">
        <v>0</v>
      </c>
      <c r="BD778" s="539">
        <v>84880</v>
      </c>
      <c r="BE778" s="650">
        <v>91300</v>
      </c>
      <c r="BF778" s="650">
        <v>9709</v>
      </c>
      <c r="BG778" s="539">
        <v>1749</v>
      </c>
    </row>
    <row r="779" spans="1:59" ht="13.5" thickTop="1" x14ac:dyDescent="0.2">
      <c r="A779" s="609" t="s">
        <v>2031</v>
      </c>
      <c r="B779" t="s">
        <v>2014</v>
      </c>
      <c r="C779" t="s">
        <v>2032</v>
      </c>
      <c r="D779" s="442">
        <v>16210</v>
      </c>
      <c r="E779" s="443">
        <v>54348</v>
      </c>
      <c r="F779" s="443">
        <v>0</v>
      </c>
      <c r="G779" s="443">
        <v>54348</v>
      </c>
      <c r="H779" s="443">
        <v>0</v>
      </c>
      <c r="I779" s="443">
        <v>175280</v>
      </c>
      <c r="J779" s="443">
        <v>175280</v>
      </c>
      <c r="K779" s="443">
        <v>0</v>
      </c>
      <c r="L779" s="443">
        <v>50680</v>
      </c>
      <c r="M779" s="483">
        <v>0</v>
      </c>
      <c r="N779" s="483">
        <v>4620</v>
      </c>
      <c r="O779" s="443">
        <v>0</v>
      </c>
      <c r="P779" s="443">
        <v>0</v>
      </c>
      <c r="Q779" s="443">
        <v>55300</v>
      </c>
      <c r="R779" s="443">
        <v>50680</v>
      </c>
      <c r="S779" s="443">
        <v>4620</v>
      </c>
      <c r="T779" s="443">
        <v>0</v>
      </c>
      <c r="U779" s="443">
        <v>6260</v>
      </c>
      <c r="V779" s="443">
        <v>5931</v>
      </c>
      <c r="W779" s="443">
        <v>329</v>
      </c>
      <c r="X779" s="443">
        <v>1810</v>
      </c>
      <c r="Y779" s="483">
        <v>3200</v>
      </c>
      <c r="Z779" s="483">
        <v>165</v>
      </c>
      <c r="AA779" s="443">
        <v>0</v>
      </c>
      <c r="AB779" s="443">
        <v>0</v>
      </c>
      <c r="AC779" s="443">
        <v>5504</v>
      </c>
      <c r="AD779" s="443">
        <v>0</v>
      </c>
      <c r="AE779" s="443">
        <v>3200</v>
      </c>
      <c r="AF779" s="443">
        <v>2304</v>
      </c>
      <c r="AG779" s="443">
        <v>371740</v>
      </c>
      <c r="AH779" s="443">
        <v>121900</v>
      </c>
      <c r="AI779" s="443">
        <v>249840</v>
      </c>
      <c r="AJ779" s="483">
        <v>291300</v>
      </c>
      <c r="AK779" s="483">
        <v>0</v>
      </c>
      <c r="AL779" s="483">
        <v>0</v>
      </c>
      <c r="AM779" s="483">
        <v>81750</v>
      </c>
      <c r="AN779" s="443">
        <v>291300</v>
      </c>
      <c r="AO779" s="443">
        <v>81750</v>
      </c>
      <c r="AP779" s="443">
        <v>26608</v>
      </c>
      <c r="AQ779" s="443">
        <v>5019</v>
      </c>
      <c r="AR779" s="443">
        <v>21589</v>
      </c>
      <c r="AS779" s="483">
        <v>21037</v>
      </c>
      <c r="AT779" s="483">
        <v>0</v>
      </c>
      <c r="AU779" s="483">
        <v>0</v>
      </c>
      <c r="AV779" s="483">
        <v>3794</v>
      </c>
      <c r="AW779" s="443">
        <v>21037</v>
      </c>
      <c r="AX779" s="443">
        <v>302</v>
      </c>
      <c r="AY779" s="443">
        <v>0</v>
      </c>
      <c r="AZ779" s="504">
        <v>0</v>
      </c>
      <c r="BA779" s="504">
        <v>0</v>
      </c>
      <c r="BB779" s="444">
        <v>0</v>
      </c>
      <c r="BC779" s="517">
        <v>0</v>
      </c>
      <c r="BD779" s="540">
        <v>171778</v>
      </c>
      <c r="BE779" s="651">
        <v>151080</v>
      </c>
      <c r="BF779" s="651">
        <v>16101</v>
      </c>
      <c r="BG779" s="540">
        <v>2229</v>
      </c>
    </row>
    <row r="780" spans="1:59" ht="13.5" thickTop="1" x14ac:dyDescent="0.2">
      <c r="A780" s="609" t="s">
        <v>2033</v>
      </c>
      <c r="B780" t="s">
        <v>2014</v>
      </c>
      <c r="C780" t="s">
        <v>2034</v>
      </c>
      <c r="D780" s="439">
        <v>16211</v>
      </c>
      <c r="E780" s="440">
        <v>183901</v>
      </c>
      <c r="F780" s="440">
        <v>0</v>
      </c>
      <c r="G780" s="440">
        <v>157424</v>
      </c>
      <c r="H780" s="440">
        <v>26477</v>
      </c>
      <c r="I780" s="440">
        <v>446180</v>
      </c>
      <c r="J780" s="440">
        <v>446180</v>
      </c>
      <c r="K780" s="440">
        <v>0</v>
      </c>
      <c r="L780" s="440">
        <v>28420</v>
      </c>
      <c r="M780" s="482">
        <v>0</v>
      </c>
      <c r="N780" s="482">
        <v>7030</v>
      </c>
      <c r="O780" s="440">
        <v>350</v>
      </c>
      <c r="P780" s="440">
        <v>700</v>
      </c>
      <c r="Q780" s="440">
        <v>35700</v>
      </c>
      <c r="R780" s="440">
        <v>28420</v>
      </c>
      <c r="S780" s="440">
        <v>7030</v>
      </c>
      <c r="T780" s="440">
        <v>250</v>
      </c>
      <c r="U780" s="440">
        <v>15935</v>
      </c>
      <c r="V780" s="440">
        <v>13700</v>
      </c>
      <c r="W780" s="440">
        <v>2235</v>
      </c>
      <c r="X780" s="440">
        <v>1015</v>
      </c>
      <c r="Y780" s="482">
        <v>0</v>
      </c>
      <c r="Z780" s="482">
        <v>263</v>
      </c>
      <c r="AA780" s="440">
        <v>12</v>
      </c>
      <c r="AB780" s="440">
        <v>35</v>
      </c>
      <c r="AC780" s="440">
        <v>600</v>
      </c>
      <c r="AD780" s="440">
        <v>0</v>
      </c>
      <c r="AE780" s="440">
        <v>600</v>
      </c>
      <c r="AF780" s="440">
        <v>0</v>
      </c>
      <c r="AG780" s="440">
        <v>645540</v>
      </c>
      <c r="AH780" s="440">
        <v>243000</v>
      </c>
      <c r="AI780" s="440">
        <v>402540</v>
      </c>
      <c r="AJ780" s="482">
        <v>555630</v>
      </c>
      <c r="AK780" s="482">
        <v>0</v>
      </c>
      <c r="AL780" s="482">
        <v>0</v>
      </c>
      <c r="AM780" s="482">
        <v>256370</v>
      </c>
      <c r="AN780" s="440">
        <v>555630</v>
      </c>
      <c r="AO780" s="440">
        <v>256370</v>
      </c>
      <c r="AP780" s="440">
        <v>49158</v>
      </c>
      <c r="AQ780" s="440">
        <v>26262</v>
      </c>
      <c r="AR780" s="440">
        <v>22896</v>
      </c>
      <c r="AS780" s="482">
        <v>21517</v>
      </c>
      <c r="AT780" s="482">
        <v>0</v>
      </c>
      <c r="AU780" s="482">
        <v>0</v>
      </c>
      <c r="AV780" s="482">
        <v>11412</v>
      </c>
      <c r="AW780" s="440">
        <v>16000</v>
      </c>
      <c r="AX780" s="440">
        <v>0</v>
      </c>
      <c r="AY780" s="440">
        <v>0</v>
      </c>
      <c r="AZ780" s="503">
        <v>0</v>
      </c>
      <c r="BA780" s="503">
        <v>0</v>
      </c>
      <c r="BB780" s="441">
        <v>0</v>
      </c>
      <c r="BC780" s="200">
        <v>0</v>
      </c>
      <c r="BD780" s="539">
        <v>219710</v>
      </c>
      <c r="BE780" s="650">
        <v>309390</v>
      </c>
      <c r="BF780" s="650">
        <v>32427</v>
      </c>
      <c r="BG780" s="539">
        <v>3429</v>
      </c>
    </row>
    <row r="781" spans="1:59" ht="13.5" thickTop="1" x14ac:dyDescent="0.2">
      <c r="A781" s="609" t="s">
        <v>2035</v>
      </c>
      <c r="B781" t="s">
        <v>2014</v>
      </c>
      <c r="C781" t="s">
        <v>2036</v>
      </c>
      <c r="D781" s="442">
        <v>16321</v>
      </c>
      <c r="E781" s="443">
        <v>11651</v>
      </c>
      <c r="F781" s="443">
        <v>0</v>
      </c>
      <c r="G781" s="443">
        <v>10223</v>
      </c>
      <c r="H781" s="443">
        <v>0</v>
      </c>
      <c r="I781" s="443">
        <v>8330</v>
      </c>
      <c r="J781" s="443">
        <v>8330</v>
      </c>
      <c r="K781" s="443">
        <v>0</v>
      </c>
      <c r="L781" s="443">
        <v>0</v>
      </c>
      <c r="M781" s="483">
        <v>0</v>
      </c>
      <c r="N781" s="483">
        <v>980</v>
      </c>
      <c r="O781" s="443">
        <v>0</v>
      </c>
      <c r="P781" s="443">
        <v>0</v>
      </c>
      <c r="Q781" s="443">
        <v>980</v>
      </c>
      <c r="R781" s="443">
        <v>0</v>
      </c>
      <c r="S781" s="443">
        <v>980</v>
      </c>
      <c r="T781" s="443">
        <v>0</v>
      </c>
      <c r="U781" s="443">
        <v>298</v>
      </c>
      <c r="V781" s="443">
        <v>298</v>
      </c>
      <c r="W781" s="443">
        <v>0</v>
      </c>
      <c r="X781" s="443">
        <v>0</v>
      </c>
      <c r="Y781" s="483">
        <v>0</v>
      </c>
      <c r="Z781" s="483">
        <v>35</v>
      </c>
      <c r="AA781" s="443">
        <v>0</v>
      </c>
      <c r="AB781" s="443">
        <v>0</v>
      </c>
      <c r="AC781" s="443">
        <v>35</v>
      </c>
      <c r="AD781" s="443">
        <v>0</v>
      </c>
      <c r="AE781" s="443">
        <v>35</v>
      </c>
      <c r="AF781" s="443">
        <v>0</v>
      </c>
      <c r="AG781" s="443">
        <v>20180</v>
      </c>
      <c r="AH781" s="443">
        <v>6000</v>
      </c>
      <c r="AI781" s="443">
        <v>14180</v>
      </c>
      <c r="AJ781" s="483">
        <v>22120</v>
      </c>
      <c r="AK781" s="483">
        <v>0</v>
      </c>
      <c r="AL781" s="483">
        <v>0</v>
      </c>
      <c r="AM781" s="483">
        <v>7820</v>
      </c>
      <c r="AN781" s="443">
        <v>22120</v>
      </c>
      <c r="AO781" s="443">
        <v>7820</v>
      </c>
      <c r="AP781" s="443">
        <v>1754</v>
      </c>
      <c r="AQ781" s="443">
        <v>1415</v>
      </c>
      <c r="AR781" s="443">
        <v>339</v>
      </c>
      <c r="AS781" s="483">
        <v>336</v>
      </c>
      <c r="AT781" s="483">
        <v>0</v>
      </c>
      <c r="AU781" s="483">
        <v>0</v>
      </c>
      <c r="AV781" s="483">
        <v>441</v>
      </c>
      <c r="AW781" s="443">
        <v>336</v>
      </c>
      <c r="AX781" s="443">
        <v>441</v>
      </c>
      <c r="AY781" s="443">
        <v>0</v>
      </c>
      <c r="AZ781" s="504">
        <v>0</v>
      </c>
      <c r="BA781" s="504">
        <v>0</v>
      </c>
      <c r="BB781" s="444">
        <v>0</v>
      </c>
      <c r="BC781" s="517">
        <v>0</v>
      </c>
      <c r="BD781" s="540">
        <v>13891</v>
      </c>
      <c r="BE781" s="651">
        <v>8180</v>
      </c>
      <c r="BF781" s="540">
        <v>936</v>
      </c>
      <c r="BG781" s="540">
        <v>789</v>
      </c>
    </row>
    <row r="782" spans="1:59" ht="13.5" thickTop="1" x14ac:dyDescent="0.2">
      <c r="A782" s="609" t="s">
        <v>2037</v>
      </c>
      <c r="B782" t="s">
        <v>2014</v>
      </c>
      <c r="C782" t="s">
        <v>2038</v>
      </c>
      <c r="D782" s="439">
        <v>16322</v>
      </c>
      <c r="E782" s="440">
        <v>51500</v>
      </c>
      <c r="F782" s="440">
        <v>0</v>
      </c>
      <c r="G782" s="440">
        <v>51500</v>
      </c>
      <c r="H782" s="440">
        <v>0</v>
      </c>
      <c r="I782" s="440">
        <v>110670</v>
      </c>
      <c r="J782" s="440">
        <v>110670</v>
      </c>
      <c r="K782" s="440">
        <v>0</v>
      </c>
      <c r="L782" s="440">
        <v>5530</v>
      </c>
      <c r="M782" s="482">
        <v>0</v>
      </c>
      <c r="N782" s="482">
        <v>770</v>
      </c>
      <c r="O782" s="440">
        <v>0</v>
      </c>
      <c r="P782" s="440">
        <v>0</v>
      </c>
      <c r="Q782" s="440">
        <v>6300</v>
      </c>
      <c r="R782" s="440">
        <v>5530</v>
      </c>
      <c r="S782" s="440">
        <v>770</v>
      </c>
      <c r="T782" s="440">
        <v>0</v>
      </c>
      <c r="U782" s="440">
        <v>3953</v>
      </c>
      <c r="V782" s="440">
        <v>3909</v>
      </c>
      <c r="W782" s="440">
        <v>44</v>
      </c>
      <c r="X782" s="440">
        <v>197</v>
      </c>
      <c r="Y782" s="482">
        <v>1325</v>
      </c>
      <c r="Z782" s="482">
        <v>28</v>
      </c>
      <c r="AA782" s="440">
        <v>0</v>
      </c>
      <c r="AB782" s="440">
        <v>0</v>
      </c>
      <c r="AC782" s="440">
        <v>1594</v>
      </c>
      <c r="AD782" s="440">
        <v>0</v>
      </c>
      <c r="AE782" s="440">
        <v>1325</v>
      </c>
      <c r="AF782" s="440">
        <v>269</v>
      </c>
      <c r="AG782" s="440">
        <v>147740</v>
      </c>
      <c r="AH782" s="440">
        <v>65000</v>
      </c>
      <c r="AI782" s="440">
        <v>82740</v>
      </c>
      <c r="AJ782" s="482">
        <v>107090</v>
      </c>
      <c r="AK782" s="482">
        <v>0</v>
      </c>
      <c r="AL782" s="482">
        <v>0</v>
      </c>
      <c r="AM782" s="482">
        <v>27840</v>
      </c>
      <c r="AN782" s="440">
        <v>107090</v>
      </c>
      <c r="AO782" s="440">
        <v>27840</v>
      </c>
      <c r="AP782" s="440">
        <v>10660</v>
      </c>
      <c r="AQ782" s="440">
        <v>10660</v>
      </c>
      <c r="AR782" s="440">
        <v>0</v>
      </c>
      <c r="AS782" s="482">
        <v>0</v>
      </c>
      <c r="AT782" s="482">
        <v>0</v>
      </c>
      <c r="AU782" s="482">
        <v>0</v>
      </c>
      <c r="AV782" s="482">
        <v>1035</v>
      </c>
      <c r="AW782" s="440">
        <v>0</v>
      </c>
      <c r="AX782" s="440">
        <v>1035</v>
      </c>
      <c r="AY782" s="440">
        <v>0</v>
      </c>
      <c r="AZ782" s="503">
        <v>0</v>
      </c>
      <c r="BA782" s="503">
        <v>0</v>
      </c>
      <c r="BB782" s="441">
        <v>0</v>
      </c>
      <c r="BC782" s="200">
        <v>0</v>
      </c>
      <c r="BD782" s="539">
        <v>62527</v>
      </c>
      <c r="BE782" s="650">
        <v>69720</v>
      </c>
      <c r="BF782" s="650">
        <v>7208</v>
      </c>
      <c r="BG782" s="539">
        <v>1269</v>
      </c>
    </row>
    <row r="783" spans="1:59" ht="13.5" thickTop="1" x14ac:dyDescent="0.2">
      <c r="A783" s="609" t="s">
        <v>2039</v>
      </c>
      <c r="B783" t="s">
        <v>2014</v>
      </c>
      <c r="C783" t="s">
        <v>2040</v>
      </c>
      <c r="D783" s="442">
        <v>16323</v>
      </c>
      <c r="E783" s="443">
        <v>0</v>
      </c>
      <c r="F783" s="443">
        <v>0</v>
      </c>
      <c r="G783" s="443">
        <v>0</v>
      </c>
      <c r="H783" s="443">
        <v>0</v>
      </c>
      <c r="I783" s="443">
        <v>113330</v>
      </c>
      <c r="J783" s="443">
        <v>113330</v>
      </c>
      <c r="K783" s="443">
        <v>0</v>
      </c>
      <c r="L783" s="443">
        <v>2380</v>
      </c>
      <c r="M783" s="483">
        <v>0</v>
      </c>
      <c r="N783" s="483">
        <v>1470</v>
      </c>
      <c r="O783" s="443">
        <v>0</v>
      </c>
      <c r="P783" s="443">
        <v>0</v>
      </c>
      <c r="Q783" s="443">
        <v>3850</v>
      </c>
      <c r="R783" s="443">
        <v>2380</v>
      </c>
      <c r="S783" s="443">
        <v>1470</v>
      </c>
      <c r="T783" s="443">
        <v>0</v>
      </c>
      <c r="U783" s="443">
        <v>4048</v>
      </c>
      <c r="V783" s="443">
        <v>3877</v>
      </c>
      <c r="W783" s="443">
        <v>171</v>
      </c>
      <c r="X783" s="443">
        <v>85</v>
      </c>
      <c r="Y783" s="483">
        <v>0</v>
      </c>
      <c r="Z783" s="483">
        <v>52</v>
      </c>
      <c r="AA783" s="443">
        <v>0</v>
      </c>
      <c r="AB783" s="443">
        <v>0</v>
      </c>
      <c r="AC783" s="443">
        <v>0</v>
      </c>
      <c r="AD783" s="443">
        <v>0</v>
      </c>
      <c r="AE783" s="443">
        <v>0</v>
      </c>
      <c r="AF783" s="443">
        <v>0</v>
      </c>
      <c r="AG783" s="443">
        <v>179460</v>
      </c>
      <c r="AH783" s="443">
        <v>65000</v>
      </c>
      <c r="AI783" s="443">
        <v>114460</v>
      </c>
      <c r="AJ783" s="483">
        <v>146020</v>
      </c>
      <c r="AK783" s="483">
        <v>0</v>
      </c>
      <c r="AL783" s="483">
        <v>0</v>
      </c>
      <c r="AM783" s="483">
        <v>47340</v>
      </c>
      <c r="AN783" s="443">
        <v>146020</v>
      </c>
      <c r="AO783" s="443">
        <v>47340</v>
      </c>
      <c r="AP783" s="443">
        <v>13512</v>
      </c>
      <c r="AQ783" s="443">
        <v>13512</v>
      </c>
      <c r="AR783" s="443">
        <v>0</v>
      </c>
      <c r="AS783" s="483">
        <v>0</v>
      </c>
      <c r="AT783" s="483">
        <v>0</v>
      </c>
      <c r="AU783" s="483">
        <v>0</v>
      </c>
      <c r="AV783" s="483">
        <v>1569</v>
      </c>
      <c r="AW783" s="443">
        <v>0</v>
      </c>
      <c r="AX783" s="443">
        <v>1569</v>
      </c>
      <c r="AY783" s="443">
        <v>0</v>
      </c>
      <c r="AZ783" s="504">
        <v>0</v>
      </c>
      <c r="BA783" s="504">
        <v>0</v>
      </c>
      <c r="BB783" s="444">
        <v>0</v>
      </c>
      <c r="BC783" s="517">
        <v>0</v>
      </c>
      <c r="BD783" s="540">
        <v>76694</v>
      </c>
      <c r="BE783" s="651">
        <v>78965</v>
      </c>
      <c r="BF783" s="651">
        <v>8420</v>
      </c>
      <c r="BG783" s="540">
        <v>1269</v>
      </c>
    </row>
    <row r="784" spans="1:59" ht="13.5" thickTop="1" x14ac:dyDescent="0.2">
      <c r="A784" s="609" t="s">
        <v>2041</v>
      </c>
      <c r="B784" t="s">
        <v>2014</v>
      </c>
      <c r="C784" t="s">
        <v>2042</v>
      </c>
      <c r="D784" s="439">
        <v>16342</v>
      </c>
      <c r="E784" s="440">
        <v>0</v>
      </c>
      <c r="F784" s="440">
        <v>0</v>
      </c>
      <c r="G784" s="440">
        <v>0</v>
      </c>
      <c r="H784" s="440">
        <v>0</v>
      </c>
      <c r="I784" s="440">
        <v>83664</v>
      </c>
      <c r="J784" s="440">
        <v>83664</v>
      </c>
      <c r="K784" s="440">
        <v>0</v>
      </c>
      <c r="L784" s="440">
        <v>25886</v>
      </c>
      <c r="M784" s="482">
        <v>0</v>
      </c>
      <c r="N784" s="482">
        <v>3710</v>
      </c>
      <c r="O784" s="440">
        <v>0</v>
      </c>
      <c r="P784" s="440">
        <v>0</v>
      </c>
      <c r="Q784" s="440">
        <v>29596</v>
      </c>
      <c r="R784" s="440">
        <v>25886</v>
      </c>
      <c r="S784" s="440">
        <v>3710</v>
      </c>
      <c r="T784" s="440">
        <v>0</v>
      </c>
      <c r="U784" s="440">
        <v>2988</v>
      </c>
      <c r="V784" s="440">
        <v>2988</v>
      </c>
      <c r="W784" s="440">
        <v>0</v>
      </c>
      <c r="X784" s="440">
        <v>925</v>
      </c>
      <c r="Y784" s="482">
        <v>0</v>
      </c>
      <c r="Z784" s="482">
        <v>132</v>
      </c>
      <c r="AA784" s="440">
        <v>0</v>
      </c>
      <c r="AB784" s="440">
        <v>0</v>
      </c>
      <c r="AC784" s="440">
        <v>1057</v>
      </c>
      <c r="AD784" s="440">
        <v>754</v>
      </c>
      <c r="AE784" s="440">
        <v>303</v>
      </c>
      <c r="AF784" s="440">
        <v>0</v>
      </c>
      <c r="AG784" s="440">
        <v>170040</v>
      </c>
      <c r="AH784" s="440">
        <v>55500</v>
      </c>
      <c r="AI784" s="440">
        <v>114540</v>
      </c>
      <c r="AJ784" s="482">
        <v>143730</v>
      </c>
      <c r="AK784" s="482">
        <v>0</v>
      </c>
      <c r="AL784" s="482">
        <v>0</v>
      </c>
      <c r="AM784" s="482">
        <v>77820</v>
      </c>
      <c r="AN784" s="440">
        <v>143730</v>
      </c>
      <c r="AO784" s="440">
        <v>77820</v>
      </c>
      <c r="AP784" s="440">
        <v>12982</v>
      </c>
      <c r="AQ784" s="440">
        <v>1325</v>
      </c>
      <c r="AR784" s="440">
        <v>11657</v>
      </c>
      <c r="AS784" s="482">
        <v>10606</v>
      </c>
      <c r="AT784" s="482">
        <v>0</v>
      </c>
      <c r="AU784" s="482">
        <v>0</v>
      </c>
      <c r="AV784" s="482">
        <v>4742</v>
      </c>
      <c r="AW784" s="440">
        <v>10606</v>
      </c>
      <c r="AX784" s="440">
        <v>4742</v>
      </c>
      <c r="AY784" s="440">
        <v>0</v>
      </c>
      <c r="AZ784" s="503">
        <v>0</v>
      </c>
      <c r="BA784" s="503">
        <v>0</v>
      </c>
      <c r="BB784" s="441">
        <v>0</v>
      </c>
      <c r="BC784" s="200">
        <v>0</v>
      </c>
      <c r="BD784" s="539">
        <v>65376</v>
      </c>
      <c r="BE784" s="650">
        <v>75390</v>
      </c>
      <c r="BF784" s="650">
        <v>8057</v>
      </c>
      <c r="BG784" s="539">
        <v>1269</v>
      </c>
    </row>
    <row r="785" spans="1:59" ht="13.5" thickTop="1" x14ac:dyDescent="0.2">
      <c r="A785" s="609" t="s">
        <v>2043</v>
      </c>
      <c r="B785" t="s">
        <v>2014</v>
      </c>
      <c r="C785" t="s">
        <v>1154</v>
      </c>
      <c r="D785" s="442">
        <v>16343</v>
      </c>
      <c r="E785" s="443">
        <v>0</v>
      </c>
      <c r="F785" s="443">
        <v>0</v>
      </c>
      <c r="G785" s="443">
        <v>0</v>
      </c>
      <c r="H785" s="443">
        <v>0</v>
      </c>
      <c r="I785" s="443">
        <v>78890</v>
      </c>
      <c r="J785" s="443">
        <v>78890</v>
      </c>
      <c r="K785" s="443">
        <v>0</v>
      </c>
      <c r="L785" s="443">
        <v>2030</v>
      </c>
      <c r="M785" s="483">
        <v>0</v>
      </c>
      <c r="N785" s="483">
        <v>0</v>
      </c>
      <c r="O785" s="443">
        <v>0</v>
      </c>
      <c r="P785" s="443">
        <v>0</v>
      </c>
      <c r="Q785" s="443">
        <v>2030</v>
      </c>
      <c r="R785" s="443">
        <v>2030</v>
      </c>
      <c r="S785" s="443">
        <v>0</v>
      </c>
      <c r="T785" s="443">
        <v>0</v>
      </c>
      <c r="U785" s="443">
        <v>2818</v>
      </c>
      <c r="V785" s="443">
        <v>2818</v>
      </c>
      <c r="W785" s="443">
        <v>0</v>
      </c>
      <c r="X785" s="443">
        <v>72</v>
      </c>
      <c r="Y785" s="483">
        <v>0</v>
      </c>
      <c r="Z785" s="483">
        <v>0</v>
      </c>
      <c r="AA785" s="443">
        <v>0</v>
      </c>
      <c r="AB785" s="443">
        <v>0</v>
      </c>
      <c r="AC785" s="443">
        <v>72</v>
      </c>
      <c r="AD785" s="443">
        <v>0</v>
      </c>
      <c r="AE785" s="443">
        <v>0</v>
      </c>
      <c r="AF785" s="443">
        <v>72</v>
      </c>
      <c r="AG785" s="443">
        <v>86240</v>
      </c>
      <c r="AH785" s="443">
        <v>42000</v>
      </c>
      <c r="AI785" s="443">
        <v>44240</v>
      </c>
      <c r="AJ785" s="483">
        <v>70290</v>
      </c>
      <c r="AK785" s="483">
        <v>0</v>
      </c>
      <c r="AL785" s="483">
        <v>0</v>
      </c>
      <c r="AM785" s="483">
        <v>11240</v>
      </c>
      <c r="AN785" s="443">
        <v>70290</v>
      </c>
      <c r="AO785" s="443">
        <v>11240</v>
      </c>
      <c r="AP785" s="443">
        <v>5935</v>
      </c>
      <c r="AQ785" s="443">
        <v>5935</v>
      </c>
      <c r="AR785" s="443">
        <v>0</v>
      </c>
      <c r="AS785" s="483">
        <v>175</v>
      </c>
      <c r="AT785" s="483">
        <v>0</v>
      </c>
      <c r="AU785" s="483">
        <v>0</v>
      </c>
      <c r="AV785" s="483">
        <v>658</v>
      </c>
      <c r="AW785" s="443">
        <v>175</v>
      </c>
      <c r="AX785" s="443">
        <v>658</v>
      </c>
      <c r="AY785" s="443">
        <v>0</v>
      </c>
      <c r="AZ785" s="504">
        <v>0</v>
      </c>
      <c r="BA785" s="504">
        <v>0</v>
      </c>
      <c r="BB785" s="444">
        <v>0</v>
      </c>
      <c r="BC785" s="517">
        <v>0</v>
      </c>
      <c r="BD785" s="540">
        <v>47457</v>
      </c>
      <c r="BE785" s="651">
        <v>43965</v>
      </c>
      <c r="BF785" s="651">
        <v>4414</v>
      </c>
      <c r="BG785" s="540">
        <v>1029</v>
      </c>
    </row>
    <row r="786" spans="1:59" x14ac:dyDescent="0.2">
      <c r="A786" s="609" t="s">
        <v>2044</v>
      </c>
      <c r="B786" t="s">
        <v>2045</v>
      </c>
      <c r="C786">
        <v>0</v>
      </c>
      <c r="D786" s="439">
        <v>17000</v>
      </c>
      <c r="E786" s="440">
        <v>1602124</v>
      </c>
      <c r="F786" s="440">
        <v>0</v>
      </c>
      <c r="G786" s="440">
        <v>0</v>
      </c>
      <c r="H786" s="440">
        <v>1602124</v>
      </c>
      <c r="I786" s="440">
        <v>0</v>
      </c>
      <c r="J786" s="440">
        <v>0</v>
      </c>
      <c r="K786" s="440">
        <v>0</v>
      </c>
      <c r="L786" s="440">
        <v>0</v>
      </c>
      <c r="M786" s="482">
        <v>0</v>
      </c>
      <c r="N786" s="482">
        <v>0</v>
      </c>
      <c r="O786" s="440">
        <v>0</v>
      </c>
      <c r="P786" s="440">
        <v>0</v>
      </c>
      <c r="Q786" s="440">
        <v>0</v>
      </c>
      <c r="R786" s="440">
        <v>0</v>
      </c>
      <c r="S786" s="440">
        <v>0</v>
      </c>
      <c r="T786" s="440">
        <v>0</v>
      </c>
      <c r="U786" s="440">
        <v>0</v>
      </c>
      <c r="V786" s="440">
        <v>0</v>
      </c>
      <c r="W786" s="440">
        <v>0</v>
      </c>
      <c r="X786" s="440">
        <v>0</v>
      </c>
      <c r="Y786" s="482">
        <v>0</v>
      </c>
      <c r="Z786" s="482">
        <v>0</v>
      </c>
      <c r="AA786" s="440">
        <v>0</v>
      </c>
      <c r="AB786" s="440">
        <v>0</v>
      </c>
      <c r="AC786" s="440">
        <v>0</v>
      </c>
      <c r="AD786" s="440">
        <v>0</v>
      </c>
      <c r="AE786" s="440">
        <v>0</v>
      </c>
      <c r="AF786" s="440">
        <v>0</v>
      </c>
      <c r="AG786" s="440">
        <v>0</v>
      </c>
      <c r="AH786" s="440">
        <v>0</v>
      </c>
      <c r="AI786" s="440">
        <v>0</v>
      </c>
      <c r="AJ786" s="482">
        <v>0</v>
      </c>
      <c r="AK786" s="482">
        <v>0</v>
      </c>
      <c r="AL786" s="482">
        <v>0</v>
      </c>
      <c r="AM786" s="482">
        <v>0</v>
      </c>
      <c r="AN786" s="440">
        <v>0</v>
      </c>
      <c r="AO786" s="440">
        <v>0</v>
      </c>
      <c r="AP786" s="440">
        <v>0</v>
      </c>
      <c r="AQ786" s="440">
        <v>0</v>
      </c>
      <c r="AR786" s="440">
        <v>0</v>
      </c>
      <c r="AS786" s="482">
        <v>0</v>
      </c>
      <c r="AT786" s="482">
        <v>0</v>
      </c>
      <c r="AU786" s="482">
        <v>0</v>
      </c>
      <c r="AV786" s="482">
        <v>0</v>
      </c>
      <c r="AW786" s="440">
        <v>0</v>
      </c>
      <c r="AX786" s="440">
        <v>0</v>
      </c>
      <c r="AY786" s="440">
        <v>0</v>
      </c>
      <c r="AZ786" s="503">
        <v>0</v>
      </c>
      <c r="BA786" s="503">
        <v>0</v>
      </c>
      <c r="BB786" s="441">
        <v>0</v>
      </c>
      <c r="BC786" s="200">
        <v>0</v>
      </c>
      <c r="BD786" s="539">
        <v>3943143</v>
      </c>
      <c r="BE786" s="539">
        <v>0</v>
      </c>
      <c r="BF786" s="539">
        <v>0</v>
      </c>
      <c r="BG786" s="539">
        <v>0</v>
      </c>
    </row>
    <row r="787" spans="1:59" x14ac:dyDescent="0.2">
      <c r="A787" s="609" t="s">
        <v>2046</v>
      </c>
      <c r="B787" t="s">
        <v>2045</v>
      </c>
      <c r="C787" t="s">
        <v>2047</v>
      </c>
      <c r="D787" s="442">
        <v>17201</v>
      </c>
      <c r="E787" s="443">
        <v>0</v>
      </c>
      <c r="F787" s="443">
        <v>0</v>
      </c>
      <c r="G787" s="443">
        <v>0</v>
      </c>
      <c r="H787" s="443">
        <v>0</v>
      </c>
      <c r="I787" s="443">
        <v>2937060</v>
      </c>
      <c r="J787" s="443">
        <v>2937060</v>
      </c>
      <c r="K787" s="443">
        <v>0</v>
      </c>
      <c r="L787" s="443">
        <v>120680</v>
      </c>
      <c r="M787" s="483">
        <v>0</v>
      </c>
      <c r="N787" s="483">
        <v>0</v>
      </c>
      <c r="O787" s="443">
        <v>0</v>
      </c>
      <c r="P787" s="443">
        <v>26000</v>
      </c>
      <c r="Q787" s="443">
        <v>146470</v>
      </c>
      <c r="R787" s="443">
        <v>120680</v>
      </c>
      <c r="S787" s="443">
        <v>0</v>
      </c>
      <c r="T787" s="443">
        <v>25790</v>
      </c>
      <c r="U787" s="443">
        <v>104895</v>
      </c>
      <c r="V787" s="443">
        <v>80000</v>
      </c>
      <c r="W787" s="443">
        <v>24895</v>
      </c>
      <c r="X787" s="443">
        <v>4310</v>
      </c>
      <c r="Y787" s="483">
        <v>0</v>
      </c>
      <c r="Z787" s="483">
        <v>0</v>
      </c>
      <c r="AA787" s="443">
        <v>0</v>
      </c>
      <c r="AB787" s="443">
        <v>1300</v>
      </c>
      <c r="AC787" s="443">
        <v>30386</v>
      </c>
      <c r="AD787" s="443">
        <v>0</v>
      </c>
      <c r="AE787" s="443">
        <v>0</v>
      </c>
      <c r="AF787" s="443">
        <v>30386</v>
      </c>
      <c r="AG787" s="443">
        <v>2889330</v>
      </c>
      <c r="AH787" s="443">
        <v>1665000</v>
      </c>
      <c r="AI787" s="443">
        <v>1224330</v>
      </c>
      <c r="AJ787" s="483">
        <v>1825010</v>
      </c>
      <c r="AK787" s="483">
        <v>0</v>
      </c>
      <c r="AL787" s="483">
        <v>0</v>
      </c>
      <c r="AM787" s="483">
        <v>761190</v>
      </c>
      <c r="AN787" s="443">
        <v>1825010</v>
      </c>
      <c r="AO787" s="443">
        <v>761190</v>
      </c>
      <c r="AP787" s="443">
        <v>236216</v>
      </c>
      <c r="AQ787" s="443">
        <v>54000</v>
      </c>
      <c r="AR787" s="443">
        <v>182216</v>
      </c>
      <c r="AS787" s="483">
        <v>158436</v>
      </c>
      <c r="AT787" s="483">
        <v>0</v>
      </c>
      <c r="AU787" s="483">
        <v>0</v>
      </c>
      <c r="AV787" s="483">
        <v>9782</v>
      </c>
      <c r="AW787" s="443">
        <v>158436</v>
      </c>
      <c r="AX787" s="443">
        <v>9782</v>
      </c>
      <c r="AY787" s="443">
        <v>0</v>
      </c>
      <c r="AZ787" s="504">
        <v>0</v>
      </c>
      <c r="BA787" s="504">
        <v>0</v>
      </c>
      <c r="BB787" s="444">
        <v>0</v>
      </c>
      <c r="BC787" s="517">
        <v>0</v>
      </c>
      <c r="BD787" s="540">
        <v>891444</v>
      </c>
      <c r="BE787" s="651">
        <v>1776255</v>
      </c>
      <c r="BF787" s="651">
        <v>181433</v>
      </c>
      <c r="BG787" s="540">
        <v>13429</v>
      </c>
    </row>
    <row r="788" spans="1:59" x14ac:dyDescent="0.2">
      <c r="A788" s="609" t="s">
        <v>2048</v>
      </c>
      <c r="B788" t="s">
        <v>2045</v>
      </c>
      <c r="C788" t="s">
        <v>2049</v>
      </c>
      <c r="D788" s="439">
        <v>17202</v>
      </c>
      <c r="E788" s="440">
        <v>0</v>
      </c>
      <c r="F788" s="440">
        <v>0</v>
      </c>
      <c r="G788" s="440">
        <v>0</v>
      </c>
      <c r="H788" s="440">
        <v>0</v>
      </c>
      <c r="I788" s="440">
        <v>383600</v>
      </c>
      <c r="J788" s="440">
        <v>383600</v>
      </c>
      <c r="K788" s="440">
        <v>0</v>
      </c>
      <c r="L788" s="440">
        <v>0</v>
      </c>
      <c r="M788" s="482">
        <v>0</v>
      </c>
      <c r="N788" s="482">
        <v>0</v>
      </c>
      <c r="O788" s="440">
        <v>0</v>
      </c>
      <c r="P788" s="440">
        <v>0</v>
      </c>
      <c r="Q788" s="440">
        <v>0</v>
      </c>
      <c r="R788" s="440">
        <v>0</v>
      </c>
      <c r="S788" s="440">
        <v>0</v>
      </c>
      <c r="T788" s="440">
        <v>0</v>
      </c>
      <c r="U788" s="440">
        <v>13700</v>
      </c>
      <c r="V788" s="440">
        <v>13700</v>
      </c>
      <c r="W788" s="440">
        <v>0</v>
      </c>
      <c r="X788" s="440">
        <v>0</v>
      </c>
      <c r="Y788" s="482">
        <v>0</v>
      </c>
      <c r="Z788" s="482">
        <v>0</v>
      </c>
      <c r="AA788" s="440">
        <v>0</v>
      </c>
      <c r="AB788" s="440">
        <v>0</v>
      </c>
      <c r="AC788" s="440">
        <v>0</v>
      </c>
      <c r="AD788" s="440">
        <v>0</v>
      </c>
      <c r="AE788" s="440">
        <v>0</v>
      </c>
      <c r="AF788" s="440">
        <v>0</v>
      </c>
      <c r="AG788" s="440">
        <v>365660</v>
      </c>
      <c r="AH788" s="440">
        <v>166600</v>
      </c>
      <c r="AI788" s="440">
        <v>199060</v>
      </c>
      <c r="AJ788" s="482">
        <v>273910</v>
      </c>
      <c r="AK788" s="482">
        <v>0</v>
      </c>
      <c r="AL788" s="482">
        <v>0</v>
      </c>
      <c r="AM788" s="482">
        <v>0</v>
      </c>
      <c r="AN788" s="440">
        <v>273910</v>
      </c>
      <c r="AO788" s="440">
        <v>0</v>
      </c>
      <c r="AP788" s="440">
        <v>26107</v>
      </c>
      <c r="AQ788" s="440">
        <v>4360</v>
      </c>
      <c r="AR788" s="440">
        <v>21747</v>
      </c>
      <c r="AS788" s="482">
        <v>21880</v>
      </c>
      <c r="AT788" s="482">
        <v>0</v>
      </c>
      <c r="AU788" s="482">
        <v>0</v>
      </c>
      <c r="AV788" s="482">
        <v>0</v>
      </c>
      <c r="AW788" s="440">
        <v>21880</v>
      </c>
      <c r="AX788" s="440">
        <v>0</v>
      </c>
      <c r="AY788" s="440">
        <v>0</v>
      </c>
      <c r="AZ788" s="503">
        <v>0</v>
      </c>
      <c r="BA788" s="503">
        <v>0</v>
      </c>
      <c r="BB788" s="441">
        <v>0</v>
      </c>
      <c r="BC788" s="200">
        <v>0</v>
      </c>
      <c r="BD788" s="539">
        <v>169175</v>
      </c>
      <c r="BE788" s="650">
        <v>201895</v>
      </c>
      <c r="BF788" s="650">
        <v>20272</v>
      </c>
      <c r="BG788" s="539">
        <v>2229</v>
      </c>
    </row>
    <row r="789" spans="1:59" x14ac:dyDescent="0.2">
      <c r="A789" s="609" t="s">
        <v>2050</v>
      </c>
      <c r="B789" t="s">
        <v>2045</v>
      </c>
      <c r="C789" t="s">
        <v>2051</v>
      </c>
      <c r="D789" s="442">
        <v>17203</v>
      </c>
      <c r="E789" s="443">
        <v>0</v>
      </c>
      <c r="F789" s="443">
        <v>0</v>
      </c>
      <c r="G789" s="443">
        <v>0</v>
      </c>
      <c r="H789" s="443">
        <v>0</v>
      </c>
      <c r="I789" s="443">
        <v>549430</v>
      </c>
      <c r="J789" s="443">
        <v>549430</v>
      </c>
      <c r="K789" s="443">
        <v>0</v>
      </c>
      <c r="L789" s="443">
        <v>56140</v>
      </c>
      <c r="M789" s="483">
        <v>0</v>
      </c>
      <c r="N789" s="483">
        <v>0</v>
      </c>
      <c r="O789" s="443">
        <v>0</v>
      </c>
      <c r="P789" s="443">
        <v>0</v>
      </c>
      <c r="Q789" s="443">
        <v>56140</v>
      </c>
      <c r="R789" s="443">
        <v>56140</v>
      </c>
      <c r="S789" s="443">
        <v>0</v>
      </c>
      <c r="T789" s="443">
        <v>0</v>
      </c>
      <c r="U789" s="443">
        <v>19623</v>
      </c>
      <c r="V789" s="443">
        <v>19623</v>
      </c>
      <c r="W789" s="443">
        <v>0</v>
      </c>
      <c r="X789" s="443">
        <v>2005</v>
      </c>
      <c r="Y789" s="483">
        <v>0</v>
      </c>
      <c r="Z789" s="483">
        <v>0</v>
      </c>
      <c r="AA789" s="443">
        <v>0</v>
      </c>
      <c r="AB789" s="443">
        <v>0</v>
      </c>
      <c r="AC789" s="443">
        <v>1</v>
      </c>
      <c r="AD789" s="443">
        <v>0</v>
      </c>
      <c r="AE789" s="443">
        <v>1</v>
      </c>
      <c r="AF789" s="443">
        <v>0</v>
      </c>
      <c r="AG789" s="443">
        <v>686740</v>
      </c>
      <c r="AH789" s="443">
        <v>280000</v>
      </c>
      <c r="AI789" s="443">
        <v>406740</v>
      </c>
      <c r="AJ789" s="483">
        <v>558300</v>
      </c>
      <c r="AK789" s="483">
        <v>0</v>
      </c>
      <c r="AL789" s="483">
        <v>0</v>
      </c>
      <c r="AM789" s="483">
        <v>286410</v>
      </c>
      <c r="AN789" s="443">
        <v>558300</v>
      </c>
      <c r="AO789" s="443">
        <v>286410</v>
      </c>
      <c r="AP789" s="443">
        <v>56301</v>
      </c>
      <c r="AQ789" s="443">
        <v>21400</v>
      </c>
      <c r="AR789" s="443">
        <v>34901</v>
      </c>
      <c r="AS789" s="483">
        <v>31094</v>
      </c>
      <c r="AT789" s="483">
        <v>0</v>
      </c>
      <c r="AU789" s="483">
        <v>0</v>
      </c>
      <c r="AV789" s="483">
        <v>12642</v>
      </c>
      <c r="AW789" s="443">
        <v>31094</v>
      </c>
      <c r="AX789" s="443">
        <v>12642</v>
      </c>
      <c r="AY789" s="443">
        <v>0</v>
      </c>
      <c r="AZ789" s="504">
        <v>0</v>
      </c>
      <c r="BA789" s="504">
        <v>0</v>
      </c>
      <c r="BB789" s="444">
        <v>0</v>
      </c>
      <c r="BC789" s="517">
        <v>0</v>
      </c>
      <c r="BD789" s="540">
        <v>275250</v>
      </c>
      <c r="BE789" s="651">
        <v>379955</v>
      </c>
      <c r="BF789" s="651">
        <v>39658</v>
      </c>
      <c r="BG789" s="540">
        <v>4149</v>
      </c>
    </row>
    <row r="790" spans="1:59" x14ac:dyDescent="0.2">
      <c r="A790" s="609" t="s">
        <v>2052</v>
      </c>
      <c r="B790" t="s">
        <v>2045</v>
      </c>
      <c r="C790" t="s">
        <v>2053</v>
      </c>
      <c r="D790" s="439">
        <v>17204</v>
      </c>
      <c r="E790" s="440">
        <v>0</v>
      </c>
      <c r="F790" s="440">
        <v>0</v>
      </c>
      <c r="G790" s="440">
        <v>0</v>
      </c>
      <c r="H790" s="440">
        <v>0</v>
      </c>
      <c r="I790" s="440">
        <v>194600</v>
      </c>
      <c r="J790" s="440">
        <v>194600</v>
      </c>
      <c r="K790" s="440">
        <v>0</v>
      </c>
      <c r="L790" s="440">
        <v>39340</v>
      </c>
      <c r="M790" s="482">
        <v>0</v>
      </c>
      <c r="N790" s="482">
        <v>14420</v>
      </c>
      <c r="O790" s="440">
        <v>0</v>
      </c>
      <c r="P790" s="440">
        <v>0</v>
      </c>
      <c r="Q790" s="440">
        <v>53760</v>
      </c>
      <c r="R790" s="440">
        <v>39340</v>
      </c>
      <c r="S790" s="440">
        <v>14420</v>
      </c>
      <c r="T790" s="440">
        <v>0</v>
      </c>
      <c r="U790" s="440">
        <v>6950</v>
      </c>
      <c r="V790" s="440">
        <v>6950</v>
      </c>
      <c r="W790" s="440">
        <v>0</v>
      </c>
      <c r="X790" s="440">
        <v>1405</v>
      </c>
      <c r="Y790" s="482">
        <v>0</v>
      </c>
      <c r="Z790" s="482">
        <v>515</v>
      </c>
      <c r="AA790" s="440">
        <v>0</v>
      </c>
      <c r="AB790" s="440">
        <v>0</v>
      </c>
      <c r="AC790" s="440">
        <v>1920</v>
      </c>
      <c r="AD790" s="440">
        <v>1405</v>
      </c>
      <c r="AE790" s="440">
        <v>515</v>
      </c>
      <c r="AF790" s="440">
        <v>0</v>
      </c>
      <c r="AG790" s="440">
        <v>172330</v>
      </c>
      <c r="AH790" s="440">
        <v>172330</v>
      </c>
      <c r="AI790" s="440">
        <v>0</v>
      </c>
      <c r="AJ790" s="482">
        <v>78480</v>
      </c>
      <c r="AK790" s="482">
        <v>0</v>
      </c>
      <c r="AL790" s="482">
        <v>0</v>
      </c>
      <c r="AM790" s="482">
        <v>0</v>
      </c>
      <c r="AN790" s="440">
        <v>78480</v>
      </c>
      <c r="AO790" s="440">
        <v>0</v>
      </c>
      <c r="AP790" s="440">
        <v>11393</v>
      </c>
      <c r="AQ790" s="440">
        <v>11393</v>
      </c>
      <c r="AR790" s="440">
        <v>0</v>
      </c>
      <c r="AS790" s="482">
        <v>2325</v>
      </c>
      <c r="AT790" s="482">
        <v>0</v>
      </c>
      <c r="AU790" s="482">
        <v>0</v>
      </c>
      <c r="AV790" s="482">
        <v>0</v>
      </c>
      <c r="AW790" s="440">
        <v>2325</v>
      </c>
      <c r="AX790" s="440">
        <v>0</v>
      </c>
      <c r="AY790" s="440">
        <v>0</v>
      </c>
      <c r="AZ790" s="503">
        <v>0</v>
      </c>
      <c r="BA790" s="503">
        <v>0</v>
      </c>
      <c r="BB790" s="441">
        <v>0</v>
      </c>
      <c r="BC790" s="200">
        <v>0</v>
      </c>
      <c r="BD790" s="539">
        <v>110180</v>
      </c>
      <c r="BE790" s="650">
        <v>117265</v>
      </c>
      <c r="BF790" s="650">
        <v>11181</v>
      </c>
      <c r="BG790" s="539">
        <v>1749</v>
      </c>
    </row>
    <row r="791" spans="1:59" x14ac:dyDescent="0.2">
      <c r="A791" s="609" t="s">
        <v>2054</v>
      </c>
      <c r="B791" t="s">
        <v>2045</v>
      </c>
      <c r="C791" t="s">
        <v>2055</v>
      </c>
      <c r="D791" s="442">
        <v>17205</v>
      </c>
      <c r="E791" s="443">
        <v>0</v>
      </c>
      <c r="F791" s="443">
        <v>0</v>
      </c>
      <c r="G791" s="443">
        <v>0</v>
      </c>
      <c r="H791" s="443">
        <v>0</v>
      </c>
      <c r="I791" s="443">
        <v>136500</v>
      </c>
      <c r="J791" s="443">
        <v>136500</v>
      </c>
      <c r="K791" s="443">
        <v>0</v>
      </c>
      <c r="L791" s="443">
        <v>0</v>
      </c>
      <c r="M791" s="483">
        <v>0</v>
      </c>
      <c r="N791" s="483">
        <v>0</v>
      </c>
      <c r="O791" s="443">
        <v>0</v>
      </c>
      <c r="P791" s="443">
        <v>0</v>
      </c>
      <c r="Q791" s="443">
        <v>0</v>
      </c>
      <c r="R791" s="443">
        <v>0</v>
      </c>
      <c r="S791" s="443">
        <v>0</v>
      </c>
      <c r="T791" s="443">
        <v>0</v>
      </c>
      <c r="U791" s="443">
        <v>4875</v>
      </c>
      <c r="V791" s="443">
        <v>3000</v>
      </c>
      <c r="W791" s="443">
        <v>1875</v>
      </c>
      <c r="X791" s="443">
        <v>0</v>
      </c>
      <c r="Y791" s="483">
        <v>0</v>
      </c>
      <c r="Z791" s="483">
        <v>0</v>
      </c>
      <c r="AA791" s="443">
        <v>0</v>
      </c>
      <c r="AB791" s="443">
        <v>0</v>
      </c>
      <c r="AC791" s="443">
        <v>0</v>
      </c>
      <c r="AD791" s="443">
        <v>0</v>
      </c>
      <c r="AE791" s="443">
        <v>0</v>
      </c>
      <c r="AF791" s="443">
        <v>0</v>
      </c>
      <c r="AG791" s="443">
        <v>94190</v>
      </c>
      <c r="AH791" s="443">
        <v>55000</v>
      </c>
      <c r="AI791" s="443">
        <v>39190</v>
      </c>
      <c r="AJ791" s="483">
        <v>76510</v>
      </c>
      <c r="AK791" s="483">
        <v>0</v>
      </c>
      <c r="AL791" s="483">
        <v>0</v>
      </c>
      <c r="AM791" s="483">
        <v>0</v>
      </c>
      <c r="AN791" s="443">
        <v>76510</v>
      </c>
      <c r="AO791" s="443">
        <v>0</v>
      </c>
      <c r="AP791" s="443">
        <v>6301</v>
      </c>
      <c r="AQ791" s="443">
        <v>1500</v>
      </c>
      <c r="AR791" s="443">
        <v>4801</v>
      </c>
      <c r="AS791" s="483">
        <v>5741</v>
      </c>
      <c r="AT791" s="483">
        <v>0</v>
      </c>
      <c r="AU791" s="483">
        <v>0</v>
      </c>
      <c r="AV791" s="483">
        <v>0</v>
      </c>
      <c r="AW791" s="443">
        <v>4700</v>
      </c>
      <c r="AX791" s="443">
        <v>1036</v>
      </c>
      <c r="AY791" s="443">
        <v>0</v>
      </c>
      <c r="AZ791" s="504">
        <v>0</v>
      </c>
      <c r="BA791" s="504">
        <v>0</v>
      </c>
      <c r="BB791" s="444">
        <v>0</v>
      </c>
      <c r="BC791" s="517">
        <v>0</v>
      </c>
      <c r="BD791" s="540">
        <v>68129</v>
      </c>
      <c r="BE791" s="651">
        <v>62390</v>
      </c>
      <c r="BF791" s="651">
        <v>5988</v>
      </c>
      <c r="BG791" s="540">
        <v>1269</v>
      </c>
    </row>
    <row r="792" spans="1:59" x14ac:dyDescent="0.2">
      <c r="A792" s="609" t="s">
        <v>2056</v>
      </c>
      <c r="B792" t="s">
        <v>2045</v>
      </c>
      <c r="C792" t="s">
        <v>2057</v>
      </c>
      <c r="D792" s="439">
        <v>17206</v>
      </c>
      <c r="E792" s="440">
        <v>121168</v>
      </c>
      <c r="F792" s="440">
        <v>0</v>
      </c>
      <c r="G792" s="440">
        <v>121168</v>
      </c>
      <c r="H792" s="440">
        <v>0</v>
      </c>
      <c r="I792" s="440">
        <v>491890</v>
      </c>
      <c r="J792" s="440">
        <v>491890</v>
      </c>
      <c r="K792" s="440">
        <v>0</v>
      </c>
      <c r="L792" s="440">
        <v>24500</v>
      </c>
      <c r="M792" s="482">
        <v>0</v>
      </c>
      <c r="N792" s="482">
        <v>1330</v>
      </c>
      <c r="O792" s="440">
        <v>0</v>
      </c>
      <c r="P792" s="440">
        <v>0</v>
      </c>
      <c r="Q792" s="440">
        <v>25830</v>
      </c>
      <c r="R792" s="440">
        <v>24500</v>
      </c>
      <c r="S792" s="440">
        <v>1330</v>
      </c>
      <c r="T792" s="440">
        <v>0</v>
      </c>
      <c r="U792" s="440">
        <v>17568</v>
      </c>
      <c r="V792" s="440">
        <v>10300</v>
      </c>
      <c r="W792" s="440">
        <v>7268</v>
      </c>
      <c r="X792" s="440">
        <v>875</v>
      </c>
      <c r="Y792" s="482">
        <v>0</v>
      </c>
      <c r="Z792" s="482">
        <v>47</v>
      </c>
      <c r="AA792" s="440">
        <v>0</v>
      </c>
      <c r="AB792" s="440">
        <v>0</v>
      </c>
      <c r="AC792" s="440">
        <v>8190</v>
      </c>
      <c r="AD792" s="440">
        <v>0</v>
      </c>
      <c r="AE792" s="440">
        <v>0</v>
      </c>
      <c r="AF792" s="440">
        <v>8190</v>
      </c>
      <c r="AG792" s="440">
        <v>476420</v>
      </c>
      <c r="AH792" s="440">
        <v>350680</v>
      </c>
      <c r="AI792" s="440">
        <v>125740</v>
      </c>
      <c r="AJ792" s="482">
        <v>237970</v>
      </c>
      <c r="AK792" s="482">
        <v>0</v>
      </c>
      <c r="AL792" s="482">
        <v>0</v>
      </c>
      <c r="AM792" s="482">
        <v>90620</v>
      </c>
      <c r="AN792" s="440">
        <v>237970</v>
      </c>
      <c r="AO792" s="440">
        <v>90620</v>
      </c>
      <c r="AP792" s="440">
        <v>34418</v>
      </c>
      <c r="AQ792" s="440">
        <v>6400</v>
      </c>
      <c r="AR792" s="440">
        <v>28018</v>
      </c>
      <c r="AS792" s="482">
        <v>26606</v>
      </c>
      <c r="AT792" s="482">
        <v>0</v>
      </c>
      <c r="AU792" s="482">
        <v>0</v>
      </c>
      <c r="AV792" s="482">
        <v>3143</v>
      </c>
      <c r="AW792" s="440">
        <v>26606</v>
      </c>
      <c r="AX792" s="440">
        <v>3143</v>
      </c>
      <c r="AY792" s="440">
        <v>0</v>
      </c>
      <c r="AZ792" s="503">
        <v>0</v>
      </c>
      <c r="BA792" s="503">
        <v>0</v>
      </c>
      <c r="BB792" s="441">
        <v>0</v>
      </c>
      <c r="BC792" s="200">
        <v>0</v>
      </c>
      <c r="BD792" s="539">
        <v>185736</v>
      </c>
      <c r="BE792" s="650">
        <v>277495</v>
      </c>
      <c r="BF792" s="650">
        <v>27635</v>
      </c>
      <c r="BG792" s="539">
        <v>2949</v>
      </c>
    </row>
    <row r="793" spans="1:59" x14ac:dyDescent="0.2">
      <c r="A793" s="609" t="s">
        <v>2058</v>
      </c>
      <c r="B793" t="s">
        <v>2045</v>
      </c>
      <c r="C793" t="s">
        <v>2059</v>
      </c>
      <c r="D793" s="442">
        <v>17207</v>
      </c>
      <c r="E793" s="443">
        <v>0</v>
      </c>
      <c r="F793" s="443">
        <v>0</v>
      </c>
      <c r="G793" s="443">
        <v>0</v>
      </c>
      <c r="H793" s="443">
        <v>0</v>
      </c>
      <c r="I793" s="443">
        <v>112168</v>
      </c>
      <c r="J793" s="443">
        <v>112168</v>
      </c>
      <c r="K793" s="443">
        <v>0</v>
      </c>
      <c r="L793" s="443">
        <v>24262</v>
      </c>
      <c r="M793" s="483">
        <v>0</v>
      </c>
      <c r="N793" s="483">
        <v>2370</v>
      </c>
      <c r="O793" s="443">
        <v>0</v>
      </c>
      <c r="P793" s="443">
        <v>2500</v>
      </c>
      <c r="Q793" s="443">
        <v>26832</v>
      </c>
      <c r="R793" s="443">
        <v>24262</v>
      </c>
      <c r="S793" s="443">
        <v>2370</v>
      </c>
      <c r="T793" s="443">
        <v>200</v>
      </c>
      <c r="U793" s="443">
        <v>4006</v>
      </c>
      <c r="V793" s="443">
        <v>1000</v>
      </c>
      <c r="W793" s="443">
        <v>3006</v>
      </c>
      <c r="X793" s="443">
        <v>867</v>
      </c>
      <c r="Y793" s="483">
        <v>0</v>
      </c>
      <c r="Z793" s="483">
        <v>117</v>
      </c>
      <c r="AA793" s="443">
        <v>0</v>
      </c>
      <c r="AB793" s="443">
        <v>125</v>
      </c>
      <c r="AC793" s="443">
        <v>3875</v>
      </c>
      <c r="AD793" s="443">
        <v>0</v>
      </c>
      <c r="AE793" s="443">
        <v>0</v>
      </c>
      <c r="AF793" s="443">
        <v>3875</v>
      </c>
      <c r="AG793" s="443">
        <v>151090</v>
      </c>
      <c r="AH793" s="443">
        <v>73500</v>
      </c>
      <c r="AI793" s="443">
        <v>77590</v>
      </c>
      <c r="AJ793" s="483">
        <v>111310</v>
      </c>
      <c r="AK793" s="483">
        <v>4100</v>
      </c>
      <c r="AL793" s="483">
        <v>0</v>
      </c>
      <c r="AM793" s="483">
        <v>42380</v>
      </c>
      <c r="AN793" s="443">
        <v>115410</v>
      </c>
      <c r="AO793" s="443">
        <v>42380</v>
      </c>
      <c r="AP793" s="443">
        <v>10662</v>
      </c>
      <c r="AQ793" s="443">
        <v>3500</v>
      </c>
      <c r="AR793" s="443">
        <v>7162</v>
      </c>
      <c r="AS793" s="483">
        <v>7327</v>
      </c>
      <c r="AT793" s="483">
        <v>0</v>
      </c>
      <c r="AU793" s="483">
        <v>0</v>
      </c>
      <c r="AV793" s="483">
        <v>1316</v>
      </c>
      <c r="AW793" s="443">
        <v>7327</v>
      </c>
      <c r="AX793" s="443">
        <v>1316</v>
      </c>
      <c r="AY793" s="443">
        <v>0</v>
      </c>
      <c r="AZ793" s="504">
        <v>0</v>
      </c>
      <c r="BA793" s="504">
        <v>0</v>
      </c>
      <c r="BB793" s="444">
        <v>0</v>
      </c>
      <c r="BC793" s="517">
        <v>0</v>
      </c>
      <c r="BD793" s="540">
        <v>75387</v>
      </c>
      <c r="BE793" s="651">
        <v>76300</v>
      </c>
      <c r="BF793" s="651">
        <v>7745</v>
      </c>
      <c r="BG793" s="540">
        <v>1509</v>
      </c>
    </row>
    <row r="794" spans="1:59" x14ac:dyDescent="0.2">
      <c r="A794" s="609" t="s">
        <v>2060</v>
      </c>
      <c r="B794" t="s">
        <v>2045</v>
      </c>
      <c r="C794" t="s">
        <v>2061</v>
      </c>
      <c r="D794" s="439">
        <v>17209</v>
      </c>
      <c r="E794" s="440">
        <v>0</v>
      </c>
      <c r="F794" s="440">
        <v>0</v>
      </c>
      <c r="G794" s="440">
        <v>0</v>
      </c>
      <c r="H794" s="440">
        <v>0</v>
      </c>
      <c r="I794" s="440">
        <v>167720</v>
      </c>
      <c r="J794" s="440">
        <v>167720</v>
      </c>
      <c r="K794" s="440">
        <v>0</v>
      </c>
      <c r="L794" s="440">
        <v>7770</v>
      </c>
      <c r="M794" s="482">
        <v>0</v>
      </c>
      <c r="N794" s="482">
        <v>0</v>
      </c>
      <c r="O794" s="440">
        <v>0</v>
      </c>
      <c r="P794" s="440">
        <v>0</v>
      </c>
      <c r="Q794" s="440">
        <v>7770</v>
      </c>
      <c r="R794" s="440">
        <v>7770</v>
      </c>
      <c r="S794" s="440">
        <v>0</v>
      </c>
      <c r="T794" s="440">
        <v>0</v>
      </c>
      <c r="U794" s="440">
        <v>5990</v>
      </c>
      <c r="V794" s="440">
        <v>4200</v>
      </c>
      <c r="W794" s="440">
        <v>1790</v>
      </c>
      <c r="X794" s="440">
        <v>278</v>
      </c>
      <c r="Y794" s="482">
        <v>0</v>
      </c>
      <c r="Z794" s="482">
        <v>0</v>
      </c>
      <c r="AA794" s="440">
        <v>0</v>
      </c>
      <c r="AB794" s="440">
        <v>0</v>
      </c>
      <c r="AC794" s="440">
        <v>2068</v>
      </c>
      <c r="AD794" s="440">
        <v>0</v>
      </c>
      <c r="AE794" s="440">
        <v>0</v>
      </c>
      <c r="AF794" s="440">
        <v>2068</v>
      </c>
      <c r="AG794" s="440">
        <v>244880</v>
      </c>
      <c r="AH794" s="440">
        <v>84400</v>
      </c>
      <c r="AI794" s="440">
        <v>160480</v>
      </c>
      <c r="AJ794" s="482">
        <v>222380</v>
      </c>
      <c r="AK794" s="482">
        <v>0</v>
      </c>
      <c r="AL794" s="482">
        <v>0</v>
      </c>
      <c r="AM794" s="482">
        <v>59300</v>
      </c>
      <c r="AN794" s="440">
        <v>222380</v>
      </c>
      <c r="AO794" s="440">
        <v>59300</v>
      </c>
      <c r="AP794" s="440">
        <v>18733</v>
      </c>
      <c r="AQ794" s="440">
        <v>1930</v>
      </c>
      <c r="AR794" s="440">
        <v>16803</v>
      </c>
      <c r="AS794" s="482">
        <v>16731</v>
      </c>
      <c r="AT794" s="482">
        <v>0</v>
      </c>
      <c r="AU794" s="482">
        <v>0</v>
      </c>
      <c r="AV794" s="482">
        <v>2667</v>
      </c>
      <c r="AW794" s="440">
        <v>16731</v>
      </c>
      <c r="AX794" s="440">
        <v>2667</v>
      </c>
      <c r="AY794" s="440">
        <v>0</v>
      </c>
      <c r="AZ794" s="503">
        <v>0</v>
      </c>
      <c r="BA794" s="503">
        <v>0</v>
      </c>
      <c r="BB794" s="441">
        <v>0</v>
      </c>
      <c r="BC794" s="200">
        <v>0</v>
      </c>
      <c r="BD794" s="539">
        <v>111245</v>
      </c>
      <c r="BE794" s="650">
        <v>111800</v>
      </c>
      <c r="BF794" s="650">
        <v>11955</v>
      </c>
      <c r="BG794" s="539">
        <v>1989</v>
      </c>
    </row>
    <row r="795" spans="1:59" x14ac:dyDescent="0.2">
      <c r="A795" s="609" t="s">
        <v>2062</v>
      </c>
      <c r="B795" t="s">
        <v>2045</v>
      </c>
      <c r="C795" t="s">
        <v>2063</v>
      </c>
      <c r="D795" s="442">
        <v>17210</v>
      </c>
      <c r="E795" s="443">
        <v>0</v>
      </c>
      <c r="F795" s="443">
        <v>0</v>
      </c>
      <c r="G795" s="443">
        <v>0</v>
      </c>
      <c r="H795" s="443">
        <v>0</v>
      </c>
      <c r="I795" s="443">
        <v>508550</v>
      </c>
      <c r="J795" s="443">
        <v>508550</v>
      </c>
      <c r="K795" s="443">
        <v>0</v>
      </c>
      <c r="L795" s="443">
        <v>37590</v>
      </c>
      <c r="M795" s="483">
        <v>0</v>
      </c>
      <c r="N795" s="483">
        <v>140</v>
      </c>
      <c r="O795" s="443">
        <v>0</v>
      </c>
      <c r="P795" s="443">
        <v>0</v>
      </c>
      <c r="Q795" s="443">
        <v>37730</v>
      </c>
      <c r="R795" s="443">
        <v>37590</v>
      </c>
      <c r="S795" s="443">
        <v>140</v>
      </c>
      <c r="T795" s="443">
        <v>0</v>
      </c>
      <c r="U795" s="443">
        <v>18163</v>
      </c>
      <c r="V795" s="443">
        <v>10000</v>
      </c>
      <c r="W795" s="443">
        <v>8163</v>
      </c>
      <c r="X795" s="443">
        <v>1342</v>
      </c>
      <c r="Y795" s="483">
        <v>0</v>
      </c>
      <c r="Z795" s="483">
        <v>5</v>
      </c>
      <c r="AA795" s="443">
        <v>0</v>
      </c>
      <c r="AB795" s="443">
        <v>0</v>
      </c>
      <c r="AC795" s="443">
        <v>9510</v>
      </c>
      <c r="AD795" s="443">
        <v>878</v>
      </c>
      <c r="AE795" s="443">
        <v>0</v>
      </c>
      <c r="AF795" s="443">
        <v>8632</v>
      </c>
      <c r="AG795" s="443">
        <v>789020</v>
      </c>
      <c r="AH795" s="443">
        <v>307500</v>
      </c>
      <c r="AI795" s="443">
        <v>481520</v>
      </c>
      <c r="AJ795" s="483">
        <v>660160</v>
      </c>
      <c r="AK795" s="483">
        <v>0</v>
      </c>
      <c r="AL795" s="483">
        <v>0</v>
      </c>
      <c r="AM795" s="483">
        <v>245340</v>
      </c>
      <c r="AN795" s="443">
        <v>660160</v>
      </c>
      <c r="AO795" s="443">
        <v>245340</v>
      </c>
      <c r="AP795" s="443">
        <v>60392</v>
      </c>
      <c r="AQ795" s="443">
        <v>5900</v>
      </c>
      <c r="AR795" s="443">
        <v>54492</v>
      </c>
      <c r="AS795" s="483">
        <v>52461</v>
      </c>
      <c r="AT795" s="483">
        <v>0</v>
      </c>
      <c r="AU795" s="483">
        <v>0</v>
      </c>
      <c r="AV795" s="483">
        <v>18748</v>
      </c>
      <c r="AW795" s="443">
        <v>50919</v>
      </c>
      <c r="AX795" s="443">
        <v>0</v>
      </c>
      <c r="AY795" s="443">
        <v>0</v>
      </c>
      <c r="AZ795" s="504">
        <v>0</v>
      </c>
      <c r="BA795" s="504">
        <v>0</v>
      </c>
      <c r="BB795" s="444">
        <v>0</v>
      </c>
      <c r="BC795" s="517">
        <v>0</v>
      </c>
      <c r="BD795" s="540">
        <v>262256</v>
      </c>
      <c r="BE795" s="651">
        <v>352835</v>
      </c>
      <c r="BF795" s="651">
        <v>37851</v>
      </c>
      <c r="BG795" s="540">
        <v>4149</v>
      </c>
    </row>
    <row r="796" spans="1:59" x14ac:dyDescent="0.2">
      <c r="A796" s="609" t="s">
        <v>2064</v>
      </c>
      <c r="B796" t="s">
        <v>2045</v>
      </c>
      <c r="C796" t="s">
        <v>2065</v>
      </c>
      <c r="D796" s="439">
        <v>17211</v>
      </c>
      <c r="E796" s="440">
        <v>41652</v>
      </c>
      <c r="F796" s="440">
        <v>0</v>
      </c>
      <c r="G796" s="440">
        <v>0</v>
      </c>
      <c r="H796" s="440">
        <v>41652</v>
      </c>
      <c r="I796" s="440">
        <v>212380</v>
      </c>
      <c r="J796" s="440">
        <v>212380</v>
      </c>
      <c r="K796" s="440">
        <v>0</v>
      </c>
      <c r="L796" s="440">
        <v>27440</v>
      </c>
      <c r="M796" s="482">
        <v>0</v>
      </c>
      <c r="N796" s="482">
        <v>100</v>
      </c>
      <c r="O796" s="440">
        <v>0</v>
      </c>
      <c r="P796" s="440">
        <v>100</v>
      </c>
      <c r="Q796" s="440">
        <v>27540</v>
      </c>
      <c r="R796" s="440">
        <v>27440</v>
      </c>
      <c r="S796" s="440">
        <v>100</v>
      </c>
      <c r="T796" s="440">
        <v>0</v>
      </c>
      <c r="U796" s="440">
        <v>7585</v>
      </c>
      <c r="V796" s="440">
        <v>7585</v>
      </c>
      <c r="W796" s="440">
        <v>0</v>
      </c>
      <c r="X796" s="440">
        <v>980</v>
      </c>
      <c r="Y796" s="482">
        <v>0</v>
      </c>
      <c r="Z796" s="482">
        <v>5</v>
      </c>
      <c r="AA796" s="440">
        <v>0</v>
      </c>
      <c r="AB796" s="440">
        <v>5</v>
      </c>
      <c r="AC796" s="440">
        <v>0</v>
      </c>
      <c r="AD796" s="440">
        <v>0</v>
      </c>
      <c r="AE796" s="440">
        <v>0</v>
      </c>
      <c r="AF796" s="440">
        <v>0</v>
      </c>
      <c r="AG796" s="440">
        <v>344790</v>
      </c>
      <c r="AH796" s="440">
        <v>129550</v>
      </c>
      <c r="AI796" s="440">
        <v>215240</v>
      </c>
      <c r="AJ796" s="482">
        <v>299400</v>
      </c>
      <c r="AK796" s="482">
        <v>0</v>
      </c>
      <c r="AL796" s="482">
        <v>0</v>
      </c>
      <c r="AM796" s="482">
        <v>0</v>
      </c>
      <c r="AN796" s="440">
        <v>299400</v>
      </c>
      <c r="AO796" s="440">
        <v>0</v>
      </c>
      <c r="AP796" s="440">
        <v>26613</v>
      </c>
      <c r="AQ796" s="440">
        <v>3361</v>
      </c>
      <c r="AR796" s="440">
        <v>23252</v>
      </c>
      <c r="AS796" s="482">
        <v>22279</v>
      </c>
      <c r="AT796" s="482">
        <v>0</v>
      </c>
      <c r="AU796" s="482">
        <v>0</v>
      </c>
      <c r="AV796" s="482">
        <v>0</v>
      </c>
      <c r="AW796" s="440">
        <v>22279</v>
      </c>
      <c r="AX796" s="440">
        <v>0</v>
      </c>
      <c r="AY796" s="440">
        <v>0</v>
      </c>
      <c r="AZ796" s="503">
        <v>0</v>
      </c>
      <c r="BA796" s="503">
        <v>0</v>
      </c>
      <c r="BB796" s="441">
        <v>0</v>
      </c>
      <c r="BC796" s="200">
        <v>0</v>
      </c>
      <c r="BD796" s="539">
        <v>117595</v>
      </c>
      <c r="BE796" s="650">
        <v>159410</v>
      </c>
      <c r="BF796" s="650">
        <v>16993</v>
      </c>
      <c r="BG796" s="539">
        <v>2469</v>
      </c>
    </row>
    <row r="797" spans="1:59" x14ac:dyDescent="0.2">
      <c r="A797" s="609" t="s">
        <v>2066</v>
      </c>
      <c r="B797" t="s">
        <v>2045</v>
      </c>
      <c r="C797" t="s">
        <v>2067</v>
      </c>
      <c r="D797" s="442">
        <v>17212</v>
      </c>
      <c r="E797" s="443">
        <v>0</v>
      </c>
      <c r="F797" s="443">
        <v>0</v>
      </c>
      <c r="G797" s="443">
        <v>0</v>
      </c>
      <c r="H797" s="443">
        <v>0</v>
      </c>
      <c r="I797" s="443">
        <v>280490</v>
      </c>
      <c r="J797" s="443">
        <v>280490</v>
      </c>
      <c r="K797" s="443">
        <v>0</v>
      </c>
      <c r="L797" s="443">
        <v>12180</v>
      </c>
      <c r="M797" s="483">
        <v>0</v>
      </c>
      <c r="N797" s="483">
        <v>0</v>
      </c>
      <c r="O797" s="443">
        <v>0</v>
      </c>
      <c r="P797" s="443">
        <v>0</v>
      </c>
      <c r="Q797" s="443">
        <v>12180</v>
      </c>
      <c r="R797" s="443">
        <v>12180</v>
      </c>
      <c r="S797" s="443">
        <v>0</v>
      </c>
      <c r="T797" s="443">
        <v>0</v>
      </c>
      <c r="U797" s="443">
        <v>10018</v>
      </c>
      <c r="V797" s="443">
        <v>8014</v>
      </c>
      <c r="W797" s="443">
        <v>2004</v>
      </c>
      <c r="X797" s="443">
        <v>435</v>
      </c>
      <c r="Y797" s="483">
        <v>0</v>
      </c>
      <c r="Z797" s="483">
        <v>0</v>
      </c>
      <c r="AA797" s="443">
        <v>0</v>
      </c>
      <c r="AB797" s="443">
        <v>0</v>
      </c>
      <c r="AC797" s="443">
        <v>2439</v>
      </c>
      <c r="AD797" s="443">
        <v>0</v>
      </c>
      <c r="AE797" s="443">
        <v>7</v>
      </c>
      <c r="AF797" s="443">
        <v>2432</v>
      </c>
      <c r="AG797" s="443">
        <v>361770</v>
      </c>
      <c r="AH797" s="443">
        <v>121050</v>
      </c>
      <c r="AI797" s="443">
        <v>240720</v>
      </c>
      <c r="AJ797" s="483">
        <v>328180</v>
      </c>
      <c r="AK797" s="483">
        <v>0</v>
      </c>
      <c r="AL797" s="483">
        <v>0</v>
      </c>
      <c r="AM797" s="483">
        <v>60710</v>
      </c>
      <c r="AN797" s="443">
        <v>328180</v>
      </c>
      <c r="AO797" s="443">
        <v>60710</v>
      </c>
      <c r="AP797" s="443">
        <v>29130</v>
      </c>
      <c r="AQ797" s="443">
        <v>1937</v>
      </c>
      <c r="AR797" s="443">
        <v>27193</v>
      </c>
      <c r="AS797" s="483">
        <v>25082</v>
      </c>
      <c r="AT797" s="483">
        <v>0</v>
      </c>
      <c r="AU797" s="483">
        <v>0</v>
      </c>
      <c r="AV797" s="483">
        <v>2090</v>
      </c>
      <c r="AW797" s="443">
        <v>11558</v>
      </c>
      <c r="AX797" s="443">
        <v>11000</v>
      </c>
      <c r="AY797" s="443">
        <v>0</v>
      </c>
      <c r="AZ797" s="504">
        <v>0</v>
      </c>
      <c r="BA797" s="504">
        <v>0</v>
      </c>
      <c r="BB797" s="444">
        <v>0</v>
      </c>
      <c r="BC797" s="517">
        <v>0</v>
      </c>
      <c r="BD797" s="540">
        <v>118037</v>
      </c>
      <c r="BE797" s="651">
        <v>191425</v>
      </c>
      <c r="BF797" s="651">
        <v>20079</v>
      </c>
      <c r="BG797" s="540">
        <v>2469</v>
      </c>
    </row>
    <row r="798" spans="1:59" x14ac:dyDescent="0.2">
      <c r="A798" s="609" t="s">
        <v>2068</v>
      </c>
      <c r="B798" t="s">
        <v>2045</v>
      </c>
      <c r="C798" t="s">
        <v>2069</v>
      </c>
      <c r="D798" s="439">
        <v>17324</v>
      </c>
      <c r="E798" s="440">
        <v>0</v>
      </c>
      <c r="F798" s="440">
        <v>0</v>
      </c>
      <c r="G798" s="440">
        <v>0</v>
      </c>
      <c r="H798" s="440">
        <v>0</v>
      </c>
      <c r="I798" s="440">
        <v>13510</v>
      </c>
      <c r="J798" s="440">
        <v>13510</v>
      </c>
      <c r="K798" s="440">
        <v>0</v>
      </c>
      <c r="L798" s="440">
        <v>0</v>
      </c>
      <c r="M798" s="482">
        <v>0</v>
      </c>
      <c r="N798" s="482">
        <v>0</v>
      </c>
      <c r="O798" s="440">
        <v>0</v>
      </c>
      <c r="P798" s="440">
        <v>0</v>
      </c>
      <c r="Q798" s="440">
        <v>0</v>
      </c>
      <c r="R798" s="440">
        <v>0</v>
      </c>
      <c r="S798" s="440">
        <v>0</v>
      </c>
      <c r="T798" s="440">
        <v>0</v>
      </c>
      <c r="U798" s="440">
        <v>483</v>
      </c>
      <c r="V798" s="440">
        <v>100</v>
      </c>
      <c r="W798" s="440">
        <v>383</v>
      </c>
      <c r="X798" s="440">
        <v>0</v>
      </c>
      <c r="Y798" s="482">
        <v>0</v>
      </c>
      <c r="Z798" s="482">
        <v>0</v>
      </c>
      <c r="AA798" s="440">
        <v>0</v>
      </c>
      <c r="AB798" s="440">
        <v>0</v>
      </c>
      <c r="AC798" s="440">
        <v>0</v>
      </c>
      <c r="AD798" s="440">
        <v>0</v>
      </c>
      <c r="AE798" s="440">
        <v>0</v>
      </c>
      <c r="AF798" s="440">
        <v>0</v>
      </c>
      <c r="AG798" s="440">
        <v>39950</v>
      </c>
      <c r="AH798" s="440">
        <v>12000</v>
      </c>
      <c r="AI798" s="440">
        <v>27950</v>
      </c>
      <c r="AJ798" s="482">
        <v>40020</v>
      </c>
      <c r="AK798" s="482">
        <v>0</v>
      </c>
      <c r="AL798" s="482">
        <v>0</v>
      </c>
      <c r="AM798" s="482">
        <v>17440</v>
      </c>
      <c r="AN798" s="440">
        <v>40020</v>
      </c>
      <c r="AO798" s="440">
        <v>17440</v>
      </c>
      <c r="AP798" s="440">
        <v>3208</v>
      </c>
      <c r="AQ798" s="440">
        <v>100</v>
      </c>
      <c r="AR798" s="440">
        <v>3108</v>
      </c>
      <c r="AS798" s="482">
        <v>3077</v>
      </c>
      <c r="AT798" s="482">
        <v>0</v>
      </c>
      <c r="AU798" s="482">
        <v>0</v>
      </c>
      <c r="AV798" s="482">
        <v>775</v>
      </c>
      <c r="AW798" s="440">
        <v>2200</v>
      </c>
      <c r="AX798" s="440">
        <v>0</v>
      </c>
      <c r="AY798" s="440">
        <v>0</v>
      </c>
      <c r="AZ798" s="503">
        <v>0</v>
      </c>
      <c r="BA798" s="503">
        <v>0</v>
      </c>
      <c r="BB798" s="441">
        <v>0</v>
      </c>
      <c r="BC798" s="200">
        <v>0</v>
      </c>
      <c r="BD798" s="539">
        <v>20829</v>
      </c>
      <c r="BE798" s="650">
        <v>14115</v>
      </c>
      <c r="BF798" s="650">
        <v>1638</v>
      </c>
      <c r="BG798" s="539">
        <v>789</v>
      </c>
    </row>
    <row r="799" spans="1:59" x14ac:dyDescent="0.2">
      <c r="A799" s="609" t="s">
        <v>2070</v>
      </c>
      <c r="B799" t="s">
        <v>2045</v>
      </c>
      <c r="C799" t="s">
        <v>2071</v>
      </c>
      <c r="D799" s="442">
        <v>17361</v>
      </c>
      <c r="E799" s="443">
        <v>0</v>
      </c>
      <c r="F799" s="443">
        <v>0</v>
      </c>
      <c r="G799" s="443">
        <v>0</v>
      </c>
      <c r="H799" s="443">
        <v>0</v>
      </c>
      <c r="I799" s="443">
        <v>148960</v>
      </c>
      <c r="J799" s="443">
        <v>148960</v>
      </c>
      <c r="K799" s="443">
        <v>0</v>
      </c>
      <c r="L799" s="443">
        <v>16100</v>
      </c>
      <c r="M799" s="483">
        <v>0</v>
      </c>
      <c r="N799" s="483">
        <v>980</v>
      </c>
      <c r="O799" s="443">
        <v>0</v>
      </c>
      <c r="P799" s="443">
        <v>1200</v>
      </c>
      <c r="Q799" s="443">
        <v>18280</v>
      </c>
      <c r="R799" s="443">
        <v>16100</v>
      </c>
      <c r="S799" s="443">
        <v>980</v>
      </c>
      <c r="T799" s="443">
        <v>1200</v>
      </c>
      <c r="U799" s="443">
        <v>5320</v>
      </c>
      <c r="V799" s="443">
        <v>4256</v>
      </c>
      <c r="W799" s="443">
        <v>1064</v>
      </c>
      <c r="X799" s="443">
        <v>575</v>
      </c>
      <c r="Y799" s="483">
        <v>0</v>
      </c>
      <c r="Z799" s="483">
        <v>35</v>
      </c>
      <c r="AA799" s="443">
        <v>0</v>
      </c>
      <c r="AB799" s="443">
        <v>60</v>
      </c>
      <c r="AC799" s="443">
        <v>0</v>
      </c>
      <c r="AD799" s="443">
        <v>0</v>
      </c>
      <c r="AE799" s="443">
        <v>0</v>
      </c>
      <c r="AF799" s="443">
        <v>0</v>
      </c>
      <c r="AG799" s="443">
        <v>258390</v>
      </c>
      <c r="AH799" s="443">
        <v>93250</v>
      </c>
      <c r="AI799" s="443">
        <v>165140</v>
      </c>
      <c r="AJ799" s="483">
        <v>221620</v>
      </c>
      <c r="AK799" s="483">
        <v>0</v>
      </c>
      <c r="AL799" s="483">
        <v>0</v>
      </c>
      <c r="AM799" s="483">
        <v>103500</v>
      </c>
      <c r="AN799" s="443">
        <v>221620</v>
      </c>
      <c r="AO799" s="443">
        <v>103500</v>
      </c>
      <c r="AP799" s="443">
        <v>20240</v>
      </c>
      <c r="AQ799" s="443">
        <v>2453</v>
      </c>
      <c r="AR799" s="443">
        <v>17787</v>
      </c>
      <c r="AS799" s="483">
        <v>16926</v>
      </c>
      <c r="AT799" s="483">
        <v>0</v>
      </c>
      <c r="AU799" s="483">
        <v>0</v>
      </c>
      <c r="AV799" s="483">
        <v>5004</v>
      </c>
      <c r="AW799" s="443">
        <v>12965</v>
      </c>
      <c r="AX799" s="443">
        <v>0</v>
      </c>
      <c r="AY799" s="443">
        <v>0</v>
      </c>
      <c r="AZ799" s="504">
        <v>0</v>
      </c>
      <c r="BA799" s="504">
        <v>0</v>
      </c>
      <c r="BB799" s="444">
        <v>0</v>
      </c>
      <c r="BC799" s="517">
        <v>0</v>
      </c>
      <c r="BD799" s="540">
        <v>97062</v>
      </c>
      <c r="BE799" s="651">
        <v>116320</v>
      </c>
      <c r="BF799" s="651">
        <v>12537</v>
      </c>
      <c r="BG799" s="540">
        <v>1749</v>
      </c>
    </row>
    <row r="800" spans="1:59" x14ac:dyDescent="0.2">
      <c r="A800" s="609" t="s">
        <v>2072</v>
      </c>
      <c r="B800" t="s">
        <v>2045</v>
      </c>
      <c r="C800" t="s">
        <v>2073</v>
      </c>
      <c r="D800" s="439">
        <v>17365</v>
      </c>
      <c r="E800" s="440">
        <v>0</v>
      </c>
      <c r="F800" s="440">
        <v>0</v>
      </c>
      <c r="G800" s="440">
        <v>0</v>
      </c>
      <c r="H800" s="440">
        <v>0</v>
      </c>
      <c r="I800" s="440">
        <v>147840</v>
      </c>
      <c r="J800" s="440">
        <v>147840</v>
      </c>
      <c r="K800" s="440">
        <v>0</v>
      </c>
      <c r="L800" s="440">
        <v>6790</v>
      </c>
      <c r="M800" s="482">
        <v>0</v>
      </c>
      <c r="N800" s="482">
        <v>0</v>
      </c>
      <c r="O800" s="440">
        <v>0</v>
      </c>
      <c r="P800" s="440">
        <v>7500</v>
      </c>
      <c r="Q800" s="440">
        <v>14290</v>
      </c>
      <c r="R800" s="440">
        <v>6790</v>
      </c>
      <c r="S800" s="440">
        <v>0</v>
      </c>
      <c r="T800" s="440">
        <v>7500</v>
      </c>
      <c r="U800" s="440">
        <v>5280</v>
      </c>
      <c r="V800" s="440">
        <v>2000</v>
      </c>
      <c r="W800" s="440">
        <v>3280</v>
      </c>
      <c r="X800" s="440">
        <v>243</v>
      </c>
      <c r="Y800" s="482">
        <v>0</v>
      </c>
      <c r="Z800" s="482">
        <v>0</v>
      </c>
      <c r="AA800" s="440">
        <v>0</v>
      </c>
      <c r="AB800" s="440">
        <v>375</v>
      </c>
      <c r="AC800" s="440">
        <v>3898</v>
      </c>
      <c r="AD800" s="440">
        <v>0</v>
      </c>
      <c r="AE800" s="440">
        <v>500</v>
      </c>
      <c r="AF800" s="440">
        <v>3398</v>
      </c>
      <c r="AG800" s="440">
        <v>181860</v>
      </c>
      <c r="AH800" s="440">
        <v>87500</v>
      </c>
      <c r="AI800" s="440">
        <v>94360</v>
      </c>
      <c r="AJ800" s="482">
        <v>151650</v>
      </c>
      <c r="AK800" s="482">
        <v>0</v>
      </c>
      <c r="AL800" s="482">
        <v>0</v>
      </c>
      <c r="AM800" s="482">
        <v>0</v>
      </c>
      <c r="AN800" s="440">
        <v>151650</v>
      </c>
      <c r="AO800" s="440">
        <v>0</v>
      </c>
      <c r="AP800" s="440">
        <v>13961</v>
      </c>
      <c r="AQ800" s="440">
        <v>2000</v>
      </c>
      <c r="AR800" s="440">
        <v>11961</v>
      </c>
      <c r="AS800" s="482">
        <v>11939</v>
      </c>
      <c r="AT800" s="482">
        <v>0</v>
      </c>
      <c r="AU800" s="482">
        <v>0</v>
      </c>
      <c r="AV800" s="482">
        <v>0</v>
      </c>
      <c r="AW800" s="440">
        <v>11939</v>
      </c>
      <c r="AX800" s="440">
        <v>0</v>
      </c>
      <c r="AY800" s="440">
        <v>0</v>
      </c>
      <c r="AZ800" s="503">
        <v>0</v>
      </c>
      <c r="BA800" s="503">
        <v>0</v>
      </c>
      <c r="BB800" s="441">
        <v>0</v>
      </c>
      <c r="BC800" s="200">
        <v>0</v>
      </c>
      <c r="BD800" s="539">
        <v>76349</v>
      </c>
      <c r="BE800" s="650">
        <v>94615</v>
      </c>
      <c r="BF800" s="650">
        <v>9765</v>
      </c>
      <c r="BG800" s="539">
        <v>1509</v>
      </c>
    </row>
    <row r="801" spans="1:59" x14ac:dyDescent="0.2">
      <c r="A801" s="609" t="s">
        <v>2074</v>
      </c>
      <c r="B801" t="s">
        <v>2045</v>
      </c>
      <c r="C801" t="s">
        <v>2075</v>
      </c>
      <c r="D801" s="442">
        <v>17384</v>
      </c>
      <c r="E801" s="443">
        <v>0</v>
      </c>
      <c r="F801" s="443">
        <v>0</v>
      </c>
      <c r="G801" s="443">
        <v>0</v>
      </c>
      <c r="H801" s="443">
        <v>0</v>
      </c>
      <c r="I801" s="443">
        <v>114576</v>
      </c>
      <c r="J801" s="443">
        <v>114576</v>
      </c>
      <c r="K801" s="443">
        <v>0</v>
      </c>
      <c r="L801" s="443">
        <v>29834</v>
      </c>
      <c r="M801" s="483">
        <v>0</v>
      </c>
      <c r="N801" s="483">
        <v>0</v>
      </c>
      <c r="O801" s="443">
        <v>0</v>
      </c>
      <c r="P801" s="443">
        <v>0</v>
      </c>
      <c r="Q801" s="443">
        <v>29834</v>
      </c>
      <c r="R801" s="443">
        <v>29834</v>
      </c>
      <c r="S801" s="443">
        <v>0</v>
      </c>
      <c r="T801" s="443">
        <v>0</v>
      </c>
      <c r="U801" s="443">
        <v>4092</v>
      </c>
      <c r="V801" s="443">
        <v>2991</v>
      </c>
      <c r="W801" s="443">
        <v>1101</v>
      </c>
      <c r="X801" s="443">
        <v>1066</v>
      </c>
      <c r="Y801" s="483">
        <v>0</v>
      </c>
      <c r="Z801" s="483">
        <v>0</v>
      </c>
      <c r="AA801" s="443">
        <v>0</v>
      </c>
      <c r="AB801" s="443">
        <v>0</v>
      </c>
      <c r="AC801" s="443">
        <v>0</v>
      </c>
      <c r="AD801" s="443">
        <v>0</v>
      </c>
      <c r="AE801" s="443">
        <v>0</v>
      </c>
      <c r="AF801" s="443">
        <v>0</v>
      </c>
      <c r="AG801" s="443">
        <v>141520</v>
      </c>
      <c r="AH801" s="443">
        <v>0</v>
      </c>
      <c r="AI801" s="443">
        <v>141520</v>
      </c>
      <c r="AJ801" s="483">
        <v>176300</v>
      </c>
      <c r="AK801" s="483">
        <v>0</v>
      </c>
      <c r="AL801" s="483">
        <v>0</v>
      </c>
      <c r="AM801" s="483">
        <v>0</v>
      </c>
      <c r="AN801" s="443">
        <v>176300</v>
      </c>
      <c r="AO801" s="443">
        <v>0</v>
      </c>
      <c r="AP801" s="443">
        <v>9739</v>
      </c>
      <c r="AQ801" s="443">
        <v>0</v>
      </c>
      <c r="AR801" s="443">
        <v>9739</v>
      </c>
      <c r="AS801" s="483">
        <v>10233</v>
      </c>
      <c r="AT801" s="483">
        <v>0</v>
      </c>
      <c r="AU801" s="483">
        <v>0</v>
      </c>
      <c r="AV801" s="483">
        <v>0</v>
      </c>
      <c r="AW801" s="443">
        <v>5918</v>
      </c>
      <c r="AX801" s="443">
        <v>0</v>
      </c>
      <c r="AY801" s="443">
        <v>0</v>
      </c>
      <c r="AZ801" s="504">
        <v>0</v>
      </c>
      <c r="BA801" s="504">
        <v>0</v>
      </c>
      <c r="BB801" s="444">
        <v>0</v>
      </c>
      <c r="BC801" s="517">
        <v>0</v>
      </c>
      <c r="BD801" s="540">
        <v>60993</v>
      </c>
      <c r="BE801" s="651">
        <v>75810</v>
      </c>
      <c r="BF801" s="651">
        <v>7576</v>
      </c>
      <c r="BG801" s="540">
        <v>1509</v>
      </c>
    </row>
    <row r="802" spans="1:59" x14ac:dyDescent="0.2">
      <c r="A802" s="609" t="s">
        <v>2076</v>
      </c>
      <c r="B802" t="s">
        <v>2045</v>
      </c>
      <c r="C802" t="s">
        <v>2077</v>
      </c>
      <c r="D802" s="439">
        <v>17386</v>
      </c>
      <c r="E802" s="440">
        <v>0</v>
      </c>
      <c r="F802" s="440">
        <v>0</v>
      </c>
      <c r="G802" s="440">
        <v>0</v>
      </c>
      <c r="H802" s="440">
        <v>0</v>
      </c>
      <c r="I802" s="440">
        <v>77280</v>
      </c>
      <c r="J802" s="440">
        <v>77280</v>
      </c>
      <c r="K802" s="440">
        <v>0</v>
      </c>
      <c r="L802" s="440">
        <v>5670</v>
      </c>
      <c r="M802" s="482">
        <v>0</v>
      </c>
      <c r="N802" s="482">
        <v>350</v>
      </c>
      <c r="O802" s="440">
        <v>0</v>
      </c>
      <c r="P802" s="440">
        <v>0</v>
      </c>
      <c r="Q802" s="440">
        <v>6020</v>
      </c>
      <c r="R802" s="440">
        <v>5670</v>
      </c>
      <c r="S802" s="440">
        <v>350</v>
      </c>
      <c r="T802" s="440">
        <v>0</v>
      </c>
      <c r="U802" s="440">
        <v>2760</v>
      </c>
      <c r="V802" s="440">
        <v>400</v>
      </c>
      <c r="W802" s="440">
        <v>2360</v>
      </c>
      <c r="X802" s="440">
        <v>203</v>
      </c>
      <c r="Y802" s="482">
        <v>0</v>
      </c>
      <c r="Z802" s="482">
        <v>12</v>
      </c>
      <c r="AA802" s="440">
        <v>0</v>
      </c>
      <c r="AB802" s="440">
        <v>0</v>
      </c>
      <c r="AC802" s="440">
        <v>5</v>
      </c>
      <c r="AD802" s="440">
        <v>0</v>
      </c>
      <c r="AE802" s="440">
        <v>0</v>
      </c>
      <c r="AF802" s="440">
        <v>5</v>
      </c>
      <c r="AG802" s="440">
        <v>89870</v>
      </c>
      <c r="AH802" s="440">
        <v>45000</v>
      </c>
      <c r="AI802" s="440">
        <v>44870</v>
      </c>
      <c r="AJ802" s="482">
        <v>63680</v>
      </c>
      <c r="AK802" s="482">
        <v>0</v>
      </c>
      <c r="AL802" s="482">
        <v>0</v>
      </c>
      <c r="AM802" s="482">
        <v>10030</v>
      </c>
      <c r="AN802" s="440">
        <v>63680</v>
      </c>
      <c r="AO802" s="440">
        <v>10030</v>
      </c>
      <c r="AP802" s="440">
        <v>6402</v>
      </c>
      <c r="AQ802" s="440">
        <v>1613</v>
      </c>
      <c r="AR802" s="440">
        <v>4789</v>
      </c>
      <c r="AS802" s="482">
        <v>4942</v>
      </c>
      <c r="AT802" s="482">
        <v>0</v>
      </c>
      <c r="AU802" s="482">
        <v>0</v>
      </c>
      <c r="AV802" s="482">
        <v>0</v>
      </c>
      <c r="AW802" s="440">
        <v>4531</v>
      </c>
      <c r="AX802" s="440">
        <v>411</v>
      </c>
      <c r="AY802" s="440">
        <v>0</v>
      </c>
      <c r="AZ802" s="503">
        <v>0</v>
      </c>
      <c r="BA802" s="503">
        <v>0</v>
      </c>
      <c r="BB802" s="441">
        <v>0</v>
      </c>
      <c r="BC802" s="200">
        <v>0</v>
      </c>
      <c r="BD802" s="539">
        <v>46336</v>
      </c>
      <c r="BE802" s="650">
        <v>46120</v>
      </c>
      <c r="BF802" s="650">
        <v>4674</v>
      </c>
      <c r="BG802" s="539">
        <v>1029</v>
      </c>
    </row>
    <row r="803" spans="1:59" x14ac:dyDescent="0.2">
      <c r="A803" s="609" t="s">
        <v>2078</v>
      </c>
      <c r="B803" t="s">
        <v>2045</v>
      </c>
      <c r="C803" t="s">
        <v>2079</v>
      </c>
      <c r="D803" s="442">
        <v>17407</v>
      </c>
      <c r="E803" s="443">
        <v>0</v>
      </c>
      <c r="F803" s="443">
        <v>0</v>
      </c>
      <c r="G803" s="443">
        <v>0</v>
      </c>
      <c r="H803" s="443">
        <v>0</v>
      </c>
      <c r="I803" s="443">
        <v>111790</v>
      </c>
      <c r="J803" s="443">
        <v>89460</v>
      </c>
      <c r="K803" s="443">
        <v>22330</v>
      </c>
      <c r="L803" s="443">
        <v>770</v>
      </c>
      <c r="M803" s="483">
        <v>0</v>
      </c>
      <c r="N803" s="483">
        <v>0</v>
      </c>
      <c r="O803" s="443">
        <v>0</v>
      </c>
      <c r="P803" s="443">
        <v>0</v>
      </c>
      <c r="Q803" s="443">
        <v>23100</v>
      </c>
      <c r="R803" s="443">
        <v>23100</v>
      </c>
      <c r="S803" s="443">
        <v>0</v>
      </c>
      <c r="T803" s="443">
        <v>0</v>
      </c>
      <c r="U803" s="443">
        <v>3993</v>
      </c>
      <c r="V803" s="443">
        <v>1220</v>
      </c>
      <c r="W803" s="443">
        <v>2773</v>
      </c>
      <c r="X803" s="443">
        <v>27</v>
      </c>
      <c r="Y803" s="483">
        <v>0</v>
      </c>
      <c r="Z803" s="483">
        <v>0</v>
      </c>
      <c r="AA803" s="443">
        <v>0</v>
      </c>
      <c r="AB803" s="443">
        <v>0</v>
      </c>
      <c r="AC803" s="443">
        <v>2800</v>
      </c>
      <c r="AD803" s="443">
        <v>0</v>
      </c>
      <c r="AE803" s="443">
        <v>0</v>
      </c>
      <c r="AF803" s="443">
        <v>2800</v>
      </c>
      <c r="AG803" s="443">
        <v>122120</v>
      </c>
      <c r="AH803" s="443">
        <v>0</v>
      </c>
      <c r="AI803" s="443">
        <v>122120</v>
      </c>
      <c r="AJ803" s="483">
        <v>159070</v>
      </c>
      <c r="AK803" s="483">
        <v>0</v>
      </c>
      <c r="AL803" s="483">
        <v>0</v>
      </c>
      <c r="AM803" s="483">
        <v>0</v>
      </c>
      <c r="AN803" s="443">
        <v>159070</v>
      </c>
      <c r="AO803" s="443">
        <v>0</v>
      </c>
      <c r="AP803" s="443">
        <v>8608</v>
      </c>
      <c r="AQ803" s="443">
        <v>0</v>
      </c>
      <c r="AR803" s="443">
        <v>8608</v>
      </c>
      <c r="AS803" s="483">
        <v>9254</v>
      </c>
      <c r="AT803" s="483">
        <v>0</v>
      </c>
      <c r="AU803" s="483">
        <v>0</v>
      </c>
      <c r="AV803" s="483">
        <v>0</v>
      </c>
      <c r="AW803" s="443">
        <v>9161</v>
      </c>
      <c r="AX803" s="443">
        <v>0</v>
      </c>
      <c r="AY803" s="443">
        <v>0</v>
      </c>
      <c r="AZ803" s="504">
        <v>0</v>
      </c>
      <c r="BA803" s="504">
        <v>0</v>
      </c>
      <c r="BB803" s="444">
        <v>0</v>
      </c>
      <c r="BC803" s="517">
        <v>0</v>
      </c>
      <c r="BD803" s="540">
        <v>63648</v>
      </c>
      <c r="BE803" s="651">
        <v>63440</v>
      </c>
      <c r="BF803" s="651">
        <v>6392</v>
      </c>
      <c r="BG803" s="540">
        <v>1269</v>
      </c>
    </row>
    <row r="804" spans="1:59" x14ac:dyDescent="0.2">
      <c r="A804" s="609" t="s">
        <v>2080</v>
      </c>
      <c r="B804" t="s">
        <v>2045</v>
      </c>
      <c r="C804" t="s">
        <v>2081</v>
      </c>
      <c r="D804" s="439">
        <v>17461</v>
      </c>
      <c r="E804" s="440">
        <v>0</v>
      </c>
      <c r="F804" s="440">
        <v>0</v>
      </c>
      <c r="G804" s="440">
        <v>0</v>
      </c>
      <c r="H804" s="440">
        <v>0</v>
      </c>
      <c r="I804" s="440">
        <v>86870</v>
      </c>
      <c r="J804" s="440">
        <v>86870</v>
      </c>
      <c r="K804" s="440">
        <v>0</v>
      </c>
      <c r="L804" s="440">
        <v>0</v>
      </c>
      <c r="M804" s="482">
        <v>0</v>
      </c>
      <c r="N804" s="482">
        <v>420</v>
      </c>
      <c r="O804" s="440">
        <v>0</v>
      </c>
      <c r="P804" s="440">
        <v>0</v>
      </c>
      <c r="Q804" s="440">
        <v>420</v>
      </c>
      <c r="R804" s="440">
        <v>0</v>
      </c>
      <c r="S804" s="440">
        <v>420</v>
      </c>
      <c r="T804" s="440">
        <v>0</v>
      </c>
      <c r="U804" s="440">
        <v>3103</v>
      </c>
      <c r="V804" s="440">
        <v>1800</v>
      </c>
      <c r="W804" s="440">
        <v>1303</v>
      </c>
      <c r="X804" s="440">
        <v>0</v>
      </c>
      <c r="Y804" s="482">
        <v>0</v>
      </c>
      <c r="Z804" s="482">
        <v>15</v>
      </c>
      <c r="AA804" s="440">
        <v>0</v>
      </c>
      <c r="AB804" s="440">
        <v>0</v>
      </c>
      <c r="AC804" s="440">
        <v>1318</v>
      </c>
      <c r="AD804" s="440">
        <v>0</v>
      </c>
      <c r="AE804" s="440">
        <v>0</v>
      </c>
      <c r="AF804" s="440">
        <v>1318</v>
      </c>
      <c r="AG804" s="440">
        <v>54710</v>
      </c>
      <c r="AH804" s="440">
        <v>25700</v>
      </c>
      <c r="AI804" s="440">
        <v>29010</v>
      </c>
      <c r="AJ804" s="482">
        <v>47210</v>
      </c>
      <c r="AK804" s="482">
        <v>0</v>
      </c>
      <c r="AL804" s="482">
        <v>0</v>
      </c>
      <c r="AM804" s="482">
        <v>0</v>
      </c>
      <c r="AN804" s="440">
        <v>47210</v>
      </c>
      <c r="AO804" s="440">
        <v>0</v>
      </c>
      <c r="AP804" s="440">
        <v>3672</v>
      </c>
      <c r="AQ804" s="440">
        <v>464</v>
      </c>
      <c r="AR804" s="440">
        <v>3208</v>
      </c>
      <c r="AS804" s="482">
        <v>3601</v>
      </c>
      <c r="AT804" s="482">
        <v>0</v>
      </c>
      <c r="AU804" s="482">
        <v>0</v>
      </c>
      <c r="AV804" s="482">
        <v>0</v>
      </c>
      <c r="AW804" s="440">
        <v>0</v>
      </c>
      <c r="AX804" s="440">
        <v>3601</v>
      </c>
      <c r="AY804" s="440">
        <v>0</v>
      </c>
      <c r="AZ804" s="503">
        <v>0</v>
      </c>
      <c r="BA804" s="503">
        <v>0</v>
      </c>
      <c r="BB804" s="441">
        <v>0</v>
      </c>
      <c r="BC804" s="200">
        <v>0</v>
      </c>
      <c r="BD804" s="539">
        <v>45119</v>
      </c>
      <c r="BE804" s="650">
        <v>39900</v>
      </c>
      <c r="BF804" s="650">
        <v>3789</v>
      </c>
      <c r="BG804" s="539">
        <v>1029</v>
      </c>
    </row>
    <row r="805" spans="1:59" x14ac:dyDescent="0.2">
      <c r="A805" s="609" t="s">
        <v>2082</v>
      </c>
      <c r="B805" t="s">
        <v>2045</v>
      </c>
      <c r="C805" t="s">
        <v>2083</v>
      </c>
      <c r="D805" s="442">
        <v>17463</v>
      </c>
      <c r="E805" s="443">
        <v>0</v>
      </c>
      <c r="F805" s="443">
        <v>0</v>
      </c>
      <c r="G805" s="443">
        <v>0</v>
      </c>
      <c r="H805" s="443">
        <v>0</v>
      </c>
      <c r="I805" s="443">
        <v>161280</v>
      </c>
      <c r="J805" s="443">
        <v>161280</v>
      </c>
      <c r="K805" s="443">
        <v>0</v>
      </c>
      <c r="L805" s="443">
        <v>0</v>
      </c>
      <c r="M805" s="483">
        <v>0</v>
      </c>
      <c r="N805" s="483">
        <v>0</v>
      </c>
      <c r="O805" s="443">
        <v>0</v>
      </c>
      <c r="P805" s="443">
        <v>0</v>
      </c>
      <c r="Q805" s="443">
        <v>0</v>
      </c>
      <c r="R805" s="443">
        <v>0</v>
      </c>
      <c r="S805" s="443">
        <v>0</v>
      </c>
      <c r="T805" s="443">
        <v>0</v>
      </c>
      <c r="U805" s="443">
        <v>5760</v>
      </c>
      <c r="V805" s="443">
        <v>1486</v>
      </c>
      <c r="W805" s="443">
        <v>4274</v>
      </c>
      <c r="X805" s="443">
        <v>0</v>
      </c>
      <c r="Y805" s="483">
        <v>0</v>
      </c>
      <c r="Z805" s="483">
        <v>0</v>
      </c>
      <c r="AA805" s="443">
        <v>0</v>
      </c>
      <c r="AB805" s="443">
        <v>0</v>
      </c>
      <c r="AC805" s="443">
        <v>22</v>
      </c>
      <c r="AD805" s="443">
        <v>0</v>
      </c>
      <c r="AE805" s="443">
        <v>2</v>
      </c>
      <c r="AF805" s="443">
        <v>20</v>
      </c>
      <c r="AG805" s="443">
        <v>117380</v>
      </c>
      <c r="AH805" s="443">
        <v>0</v>
      </c>
      <c r="AI805" s="443">
        <v>117380</v>
      </c>
      <c r="AJ805" s="483">
        <v>190850</v>
      </c>
      <c r="AK805" s="483">
        <v>0</v>
      </c>
      <c r="AL805" s="483">
        <v>0</v>
      </c>
      <c r="AM805" s="483">
        <v>0</v>
      </c>
      <c r="AN805" s="443">
        <v>190850</v>
      </c>
      <c r="AO805" s="443">
        <v>0</v>
      </c>
      <c r="AP805" s="443">
        <v>7656</v>
      </c>
      <c r="AQ805" s="443">
        <v>0</v>
      </c>
      <c r="AR805" s="443">
        <v>7656</v>
      </c>
      <c r="AS805" s="483">
        <v>8798</v>
      </c>
      <c r="AT805" s="483">
        <v>0</v>
      </c>
      <c r="AU805" s="483">
        <v>0</v>
      </c>
      <c r="AV805" s="483">
        <v>0</v>
      </c>
      <c r="AW805" s="443">
        <v>8700</v>
      </c>
      <c r="AX805" s="443">
        <v>98</v>
      </c>
      <c r="AY805" s="443">
        <v>0</v>
      </c>
      <c r="AZ805" s="504">
        <v>0</v>
      </c>
      <c r="BA805" s="504">
        <v>0</v>
      </c>
      <c r="BB805" s="444">
        <v>0</v>
      </c>
      <c r="BC805" s="517">
        <v>0</v>
      </c>
      <c r="BD805" s="540">
        <v>77611</v>
      </c>
      <c r="BE805" s="651">
        <v>74735</v>
      </c>
      <c r="BF805" s="651">
        <v>7169</v>
      </c>
      <c r="BG805" s="540">
        <v>1269</v>
      </c>
    </row>
    <row r="806" spans="1:59" x14ac:dyDescent="0.2">
      <c r="A806" s="609" t="s">
        <v>2084</v>
      </c>
      <c r="B806" t="s">
        <v>2085</v>
      </c>
      <c r="C806">
        <v>0</v>
      </c>
      <c r="D806" s="439">
        <v>18000</v>
      </c>
      <c r="E806" s="440">
        <v>0</v>
      </c>
      <c r="F806" s="440">
        <v>0</v>
      </c>
      <c r="G806" s="440">
        <v>0</v>
      </c>
      <c r="H806" s="440">
        <v>0</v>
      </c>
      <c r="I806" s="440">
        <v>0</v>
      </c>
      <c r="J806" s="440">
        <v>0</v>
      </c>
      <c r="K806" s="440">
        <v>0</v>
      </c>
      <c r="L806" s="440">
        <v>0</v>
      </c>
      <c r="M806" s="482">
        <v>0</v>
      </c>
      <c r="N806" s="482">
        <v>0</v>
      </c>
      <c r="O806" s="440">
        <v>0</v>
      </c>
      <c r="P806" s="440">
        <v>0</v>
      </c>
      <c r="Q806" s="440">
        <v>0</v>
      </c>
      <c r="R806" s="440">
        <v>0</v>
      </c>
      <c r="S806" s="440">
        <v>0</v>
      </c>
      <c r="T806" s="440">
        <v>0</v>
      </c>
      <c r="U806" s="440">
        <v>0</v>
      </c>
      <c r="V806" s="440">
        <v>0</v>
      </c>
      <c r="W806" s="440">
        <v>0</v>
      </c>
      <c r="X806" s="440">
        <v>0</v>
      </c>
      <c r="Y806" s="482">
        <v>0</v>
      </c>
      <c r="Z806" s="482">
        <v>0</v>
      </c>
      <c r="AA806" s="440">
        <v>0</v>
      </c>
      <c r="AB806" s="440">
        <v>0</v>
      </c>
      <c r="AC806" s="440">
        <v>0</v>
      </c>
      <c r="AD806" s="440">
        <v>0</v>
      </c>
      <c r="AE806" s="440">
        <v>0</v>
      </c>
      <c r="AF806" s="440">
        <v>0</v>
      </c>
      <c r="AG806" s="440">
        <v>0</v>
      </c>
      <c r="AH806" s="440">
        <v>0</v>
      </c>
      <c r="AI806" s="440">
        <v>0</v>
      </c>
      <c r="AJ806" s="482">
        <v>0</v>
      </c>
      <c r="AK806" s="482">
        <v>0</v>
      </c>
      <c r="AL806" s="482">
        <v>0</v>
      </c>
      <c r="AM806" s="482">
        <v>0</v>
      </c>
      <c r="AN806" s="440">
        <v>0</v>
      </c>
      <c r="AO806" s="440">
        <v>0</v>
      </c>
      <c r="AP806" s="440">
        <v>0</v>
      </c>
      <c r="AQ806" s="440">
        <v>0</v>
      </c>
      <c r="AR806" s="440">
        <v>0</v>
      </c>
      <c r="AS806" s="482">
        <v>0</v>
      </c>
      <c r="AT806" s="482">
        <v>0</v>
      </c>
      <c r="AU806" s="482">
        <v>0</v>
      </c>
      <c r="AV806" s="482">
        <v>0</v>
      </c>
      <c r="AW806" s="440">
        <v>0</v>
      </c>
      <c r="AX806" s="440">
        <v>0</v>
      </c>
      <c r="AY806" s="440">
        <v>0</v>
      </c>
      <c r="AZ806" s="503">
        <v>0</v>
      </c>
      <c r="BA806" s="503">
        <v>0</v>
      </c>
      <c r="BB806" s="441">
        <v>0</v>
      </c>
      <c r="BC806" s="200">
        <v>0</v>
      </c>
      <c r="BD806" s="539">
        <v>3332557</v>
      </c>
      <c r="BE806" s="539">
        <v>0</v>
      </c>
      <c r="BF806" s="539">
        <v>0</v>
      </c>
      <c r="BG806" s="539">
        <v>0</v>
      </c>
    </row>
    <row r="807" spans="1:59" x14ac:dyDescent="0.2">
      <c r="A807" s="609" t="s">
        <v>2086</v>
      </c>
      <c r="B807" t="s">
        <v>2085</v>
      </c>
      <c r="C807" t="s">
        <v>2087</v>
      </c>
      <c r="D807" s="442">
        <v>18201</v>
      </c>
      <c r="E807" s="443">
        <v>372581</v>
      </c>
      <c r="F807" s="443">
        <v>0</v>
      </c>
      <c r="G807" s="443">
        <v>372581</v>
      </c>
      <c r="H807" s="443">
        <v>0</v>
      </c>
      <c r="I807" s="443">
        <v>1400630</v>
      </c>
      <c r="J807" s="443">
        <v>1400630</v>
      </c>
      <c r="K807" s="443">
        <v>0</v>
      </c>
      <c r="L807" s="443">
        <v>0</v>
      </c>
      <c r="M807" s="483">
        <v>0</v>
      </c>
      <c r="N807" s="483">
        <v>105000</v>
      </c>
      <c r="O807" s="443">
        <v>0</v>
      </c>
      <c r="P807" s="443">
        <v>0</v>
      </c>
      <c r="Q807" s="443">
        <v>105000</v>
      </c>
      <c r="R807" s="443">
        <v>0</v>
      </c>
      <c r="S807" s="443">
        <v>105000</v>
      </c>
      <c r="T807" s="443">
        <v>0</v>
      </c>
      <c r="U807" s="443">
        <v>50023</v>
      </c>
      <c r="V807" s="443">
        <v>50023</v>
      </c>
      <c r="W807" s="443">
        <v>0</v>
      </c>
      <c r="X807" s="443">
        <v>0</v>
      </c>
      <c r="Y807" s="483">
        <v>3203</v>
      </c>
      <c r="Z807" s="483">
        <v>3750</v>
      </c>
      <c r="AA807" s="443">
        <v>0</v>
      </c>
      <c r="AB807" s="443">
        <v>0</v>
      </c>
      <c r="AC807" s="443">
        <v>6953</v>
      </c>
      <c r="AD807" s="443">
        <v>0</v>
      </c>
      <c r="AE807" s="443">
        <v>3203</v>
      </c>
      <c r="AF807" s="443">
        <v>3750</v>
      </c>
      <c r="AG807" s="443">
        <v>1700820</v>
      </c>
      <c r="AH807" s="443">
        <v>470000</v>
      </c>
      <c r="AI807" s="443">
        <v>1230820</v>
      </c>
      <c r="AJ807" s="483">
        <v>1601650</v>
      </c>
      <c r="AK807" s="483">
        <v>0</v>
      </c>
      <c r="AL807" s="483">
        <v>0</v>
      </c>
      <c r="AM807" s="483">
        <v>606760</v>
      </c>
      <c r="AN807" s="443">
        <v>1601650</v>
      </c>
      <c r="AO807" s="443">
        <v>606760</v>
      </c>
      <c r="AP807" s="443">
        <v>137131</v>
      </c>
      <c r="AQ807" s="443">
        <v>25912</v>
      </c>
      <c r="AR807" s="443">
        <v>111219</v>
      </c>
      <c r="AS807" s="483">
        <v>106063</v>
      </c>
      <c r="AT807" s="483">
        <v>3146</v>
      </c>
      <c r="AU807" s="483">
        <v>0</v>
      </c>
      <c r="AV807" s="483">
        <v>25413</v>
      </c>
      <c r="AW807" s="443">
        <v>109209</v>
      </c>
      <c r="AX807" s="443">
        <v>24449</v>
      </c>
      <c r="AY807" s="443">
        <v>0</v>
      </c>
      <c r="AZ807" s="504">
        <v>0</v>
      </c>
      <c r="BA807" s="504">
        <v>0</v>
      </c>
      <c r="BB807" s="444">
        <v>0</v>
      </c>
      <c r="BC807" s="517">
        <v>0</v>
      </c>
      <c r="BD807" s="540">
        <v>559176</v>
      </c>
      <c r="BE807" s="651">
        <v>931925</v>
      </c>
      <c r="BF807" s="651">
        <v>96923</v>
      </c>
      <c r="BG807" s="540">
        <v>7829</v>
      </c>
    </row>
    <row r="808" spans="1:59" x14ac:dyDescent="0.2">
      <c r="A808" s="609" t="s">
        <v>2088</v>
      </c>
      <c r="B808" t="s">
        <v>2085</v>
      </c>
      <c r="C808" t="s">
        <v>2089</v>
      </c>
      <c r="D808" s="439">
        <v>18202</v>
      </c>
      <c r="E808" s="440">
        <v>0</v>
      </c>
      <c r="F808" s="440">
        <v>0</v>
      </c>
      <c r="G808" s="440">
        <v>0</v>
      </c>
      <c r="H808" s="440">
        <v>0</v>
      </c>
      <c r="I808" s="440">
        <v>313040</v>
      </c>
      <c r="J808" s="440">
        <v>313040</v>
      </c>
      <c r="K808" s="440">
        <v>0</v>
      </c>
      <c r="L808" s="440">
        <v>94220</v>
      </c>
      <c r="M808" s="482">
        <v>0</v>
      </c>
      <c r="N808" s="482">
        <v>0</v>
      </c>
      <c r="O808" s="440">
        <v>0</v>
      </c>
      <c r="P808" s="440">
        <v>0</v>
      </c>
      <c r="Q808" s="440">
        <v>94220</v>
      </c>
      <c r="R808" s="440">
        <v>94220</v>
      </c>
      <c r="S808" s="440">
        <v>0</v>
      </c>
      <c r="T808" s="440">
        <v>0</v>
      </c>
      <c r="U808" s="440">
        <v>11180</v>
      </c>
      <c r="V808" s="440">
        <v>11180</v>
      </c>
      <c r="W808" s="440">
        <v>0</v>
      </c>
      <c r="X808" s="440">
        <v>3365</v>
      </c>
      <c r="Y808" s="482">
        <v>0</v>
      </c>
      <c r="Z808" s="482">
        <v>0</v>
      </c>
      <c r="AA808" s="440">
        <v>0</v>
      </c>
      <c r="AB808" s="440">
        <v>0</v>
      </c>
      <c r="AC808" s="440">
        <v>3365</v>
      </c>
      <c r="AD808" s="440">
        <v>0</v>
      </c>
      <c r="AE808" s="440">
        <v>0</v>
      </c>
      <c r="AF808" s="440">
        <v>3365</v>
      </c>
      <c r="AG808" s="440">
        <v>442190</v>
      </c>
      <c r="AH808" s="440">
        <v>178500</v>
      </c>
      <c r="AI808" s="440">
        <v>263690</v>
      </c>
      <c r="AJ808" s="482">
        <v>351140</v>
      </c>
      <c r="AK808" s="482">
        <v>0</v>
      </c>
      <c r="AL808" s="482">
        <v>0</v>
      </c>
      <c r="AM808" s="482">
        <v>84390</v>
      </c>
      <c r="AN808" s="440">
        <v>351140</v>
      </c>
      <c r="AO808" s="440">
        <v>84390</v>
      </c>
      <c r="AP808" s="440">
        <v>34110</v>
      </c>
      <c r="AQ808" s="440">
        <v>8485</v>
      </c>
      <c r="AR808" s="440">
        <v>25625</v>
      </c>
      <c r="AS808" s="482">
        <v>23483</v>
      </c>
      <c r="AT808" s="482">
        <v>0</v>
      </c>
      <c r="AU808" s="482">
        <v>0</v>
      </c>
      <c r="AV808" s="482">
        <v>0</v>
      </c>
      <c r="AW808" s="440">
        <v>23483</v>
      </c>
      <c r="AX808" s="440">
        <v>0</v>
      </c>
      <c r="AY808" s="440">
        <v>0</v>
      </c>
      <c r="AZ808" s="503">
        <v>0</v>
      </c>
      <c r="BA808" s="503">
        <v>0</v>
      </c>
      <c r="BB808" s="441">
        <v>0</v>
      </c>
      <c r="BC808" s="200">
        <v>0</v>
      </c>
      <c r="BD808" s="539">
        <v>122442</v>
      </c>
      <c r="BE808" s="650">
        <v>241630</v>
      </c>
      <c r="BF808" s="650">
        <v>24750</v>
      </c>
      <c r="BG808" s="539">
        <v>2949</v>
      </c>
    </row>
    <row r="809" spans="1:59" x14ac:dyDescent="0.2">
      <c r="A809" s="609" t="s">
        <v>2090</v>
      </c>
      <c r="B809" t="s">
        <v>2085</v>
      </c>
      <c r="C809" t="s">
        <v>2091</v>
      </c>
      <c r="D809" s="442">
        <v>18204</v>
      </c>
      <c r="E809" s="443">
        <v>12000</v>
      </c>
      <c r="F809" s="443">
        <v>0</v>
      </c>
      <c r="G809" s="443">
        <v>3575</v>
      </c>
      <c r="H809" s="443">
        <v>8425</v>
      </c>
      <c r="I809" s="443">
        <v>173950</v>
      </c>
      <c r="J809" s="443">
        <v>173950</v>
      </c>
      <c r="K809" s="443">
        <v>0</v>
      </c>
      <c r="L809" s="443">
        <v>11410</v>
      </c>
      <c r="M809" s="483">
        <v>0</v>
      </c>
      <c r="N809" s="483">
        <v>0</v>
      </c>
      <c r="O809" s="443">
        <v>0</v>
      </c>
      <c r="P809" s="443">
        <v>0</v>
      </c>
      <c r="Q809" s="443">
        <v>11410</v>
      </c>
      <c r="R809" s="443">
        <v>11410</v>
      </c>
      <c r="S809" s="443">
        <v>0</v>
      </c>
      <c r="T809" s="443">
        <v>0</v>
      </c>
      <c r="U809" s="443">
        <v>6213</v>
      </c>
      <c r="V809" s="443">
        <v>3158</v>
      </c>
      <c r="W809" s="443">
        <v>3055</v>
      </c>
      <c r="X809" s="443">
        <v>407</v>
      </c>
      <c r="Y809" s="483">
        <v>0</v>
      </c>
      <c r="Z809" s="483">
        <v>0</v>
      </c>
      <c r="AA809" s="443">
        <v>0</v>
      </c>
      <c r="AB809" s="443">
        <v>0</v>
      </c>
      <c r="AC809" s="443">
        <v>3462</v>
      </c>
      <c r="AD809" s="443">
        <v>0</v>
      </c>
      <c r="AE809" s="443">
        <v>0</v>
      </c>
      <c r="AF809" s="443">
        <v>3462</v>
      </c>
      <c r="AG809" s="443">
        <v>194490</v>
      </c>
      <c r="AH809" s="443">
        <v>163200</v>
      </c>
      <c r="AI809" s="443">
        <v>31290</v>
      </c>
      <c r="AJ809" s="483">
        <v>76970</v>
      </c>
      <c r="AK809" s="483">
        <v>0</v>
      </c>
      <c r="AL809" s="483">
        <v>0</v>
      </c>
      <c r="AM809" s="483">
        <v>22070</v>
      </c>
      <c r="AN809" s="443">
        <v>76970</v>
      </c>
      <c r="AO809" s="443">
        <v>22070</v>
      </c>
      <c r="AP809" s="443">
        <v>14776</v>
      </c>
      <c r="AQ809" s="443">
        <v>1783</v>
      </c>
      <c r="AR809" s="443">
        <v>12993</v>
      </c>
      <c r="AS809" s="483">
        <v>12733</v>
      </c>
      <c r="AT809" s="483">
        <v>0</v>
      </c>
      <c r="AU809" s="483">
        <v>0</v>
      </c>
      <c r="AV809" s="483">
        <v>0</v>
      </c>
      <c r="AW809" s="443">
        <v>12733</v>
      </c>
      <c r="AX809" s="443">
        <v>0</v>
      </c>
      <c r="AY809" s="443">
        <v>635</v>
      </c>
      <c r="AZ809" s="504">
        <v>0</v>
      </c>
      <c r="BA809" s="504">
        <v>0</v>
      </c>
      <c r="BB809" s="444">
        <v>0</v>
      </c>
      <c r="BC809" s="517">
        <v>0</v>
      </c>
      <c r="BD809" s="540">
        <v>99553</v>
      </c>
      <c r="BE809" s="651">
        <v>107300</v>
      </c>
      <c r="BF809" s="651">
        <v>10927</v>
      </c>
      <c r="BG809" s="540">
        <v>1290</v>
      </c>
    </row>
    <row r="810" spans="1:59" x14ac:dyDescent="0.2">
      <c r="A810" s="609" t="s">
        <v>2092</v>
      </c>
      <c r="B810" t="s">
        <v>2085</v>
      </c>
      <c r="C810" t="s">
        <v>2093</v>
      </c>
      <c r="D810" s="439">
        <v>18205</v>
      </c>
      <c r="E810" s="440">
        <v>0</v>
      </c>
      <c r="F810" s="440">
        <v>0</v>
      </c>
      <c r="G810" s="440">
        <v>0</v>
      </c>
      <c r="H810" s="440">
        <v>0</v>
      </c>
      <c r="I810" s="440">
        <v>172200</v>
      </c>
      <c r="J810" s="440">
        <v>172200</v>
      </c>
      <c r="K810" s="440">
        <v>0</v>
      </c>
      <c r="L810" s="440">
        <v>0</v>
      </c>
      <c r="M810" s="482">
        <v>0</v>
      </c>
      <c r="N810" s="482">
        <v>0</v>
      </c>
      <c r="O810" s="440">
        <v>0</v>
      </c>
      <c r="P810" s="440">
        <v>0</v>
      </c>
      <c r="Q810" s="440">
        <v>0</v>
      </c>
      <c r="R810" s="440">
        <v>0</v>
      </c>
      <c r="S810" s="440">
        <v>0</v>
      </c>
      <c r="T810" s="440">
        <v>0</v>
      </c>
      <c r="U810" s="440">
        <v>6150</v>
      </c>
      <c r="V810" s="440">
        <v>4586</v>
      </c>
      <c r="W810" s="440">
        <v>1564</v>
      </c>
      <c r="X810" s="440">
        <v>0</v>
      </c>
      <c r="Y810" s="482">
        <v>0</v>
      </c>
      <c r="Z810" s="482">
        <v>0</v>
      </c>
      <c r="AA810" s="440">
        <v>0</v>
      </c>
      <c r="AB810" s="440">
        <v>0</v>
      </c>
      <c r="AC810" s="440">
        <v>0</v>
      </c>
      <c r="AD810" s="440">
        <v>0</v>
      </c>
      <c r="AE810" s="440">
        <v>0</v>
      </c>
      <c r="AF810" s="440">
        <v>0</v>
      </c>
      <c r="AG810" s="440">
        <v>229280</v>
      </c>
      <c r="AH810" s="440">
        <v>86500</v>
      </c>
      <c r="AI810" s="440">
        <v>142780</v>
      </c>
      <c r="AJ810" s="482">
        <v>174630</v>
      </c>
      <c r="AK810" s="482">
        <v>0</v>
      </c>
      <c r="AL810" s="482">
        <v>0</v>
      </c>
      <c r="AM810" s="482">
        <v>56730</v>
      </c>
      <c r="AN810" s="440">
        <v>174630</v>
      </c>
      <c r="AO810" s="440">
        <v>56730</v>
      </c>
      <c r="AP810" s="440">
        <v>16726</v>
      </c>
      <c r="AQ810" s="440">
        <v>1713</v>
      </c>
      <c r="AR810" s="440">
        <v>15013</v>
      </c>
      <c r="AS810" s="482">
        <v>14654</v>
      </c>
      <c r="AT810" s="482">
        <v>0</v>
      </c>
      <c r="AU810" s="482">
        <v>0</v>
      </c>
      <c r="AV810" s="482">
        <v>2490</v>
      </c>
      <c r="AW810" s="440">
        <v>9202</v>
      </c>
      <c r="AX810" s="440">
        <v>0</v>
      </c>
      <c r="AY810" s="440">
        <v>0</v>
      </c>
      <c r="AZ810" s="503">
        <v>0</v>
      </c>
      <c r="BA810" s="503">
        <v>0</v>
      </c>
      <c r="BB810" s="441">
        <v>0</v>
      </c>
      <c r="BC810" s="200">
        <v>0</v>
      </c>
      <c r="BD810" s="539">
        <v>108213</v>
      </c>
      <c r="BE810" s="650">
        <v>104205</v>
      </c>
      <c r="BF810" s="650">
        <v>10903</v>
      </c>
      <c r="BG810" s="539">
        <v>1749</v>
      </c>
    </row>
    <row r="811" spans="1:59" x14ac:dyDescent="0.2">
      <c r="A811" s="609" t="s">
        <v>2094</v>
      </c>
      <c r="B811" t="s">
        <v>2085</v>
      </c>
      <c r="C811" t="s">
        <v>2095</v>
      </c>
      <c r="D811" s="442">
        <v>18206</v>
      </c>
      <c r="E811" s="443">
        <v>44653</v>
      </c>
      <c r="F811" s="443">
        <v>0</v>
      </c>
      <c r="G811" s="443">
        <v>44653</v>
      </c>
      <c r="H811" s="443">
        <v>0</v>
      </c>
      <c r="I811" s="443">
        <v>113750</v>
      </c>
      <c r="J811" s="443">
        <v>113750</v>
      </c>
      <c r="K811" s="443">
        <v>0</v>
      </c>
      <c r="L811" s="443">
        <v>2310</v>
      </c>
      <c r="M811" s="483">
        <v>0</v>
      </c>
      <c r="N811" s="483">
        <v>0</v>
      </c>
      <c r="O811" s="443">
        <v>0</v>
      </c>
      <c r="P811" s="443">
        <v>0</v>
      </c>
      <c r="Q811" s="443">
        <v>2310</v>
      </c>
      <c r="R811" s="443">
        <v>2310</v>
      </c>
      <c r="S811" s="443">
        <v>0</v>
      </c>
      <c r="T811" s="443">
        <v>0</v>
      </c>
      <c r="U811" s="443">
        <v>4063</v>
      </c>
      <c r="V811" s="443">
        <v>2805</v>
      </c>
      <c r="W811" s="443">
        <v>1258</v>
      </c>
      <c r="X811" s="443">
        <v>82</v>
      </c>
      <c r="Y811" s="483">
        <v>0</v>
      </c>
      <c r="Z811" s="483">
        <v>0</v>
      </c>
      <c r="AA811" s="443">
        <v>0</v>
      </c>
      <c r="AB811" s="443">
        <v>0</v>
      </c>
      <c r="AC811" s="443">
        <v>0</v>
      </c>
      <c r="AD811" s="443">
        <v>0</v>
      </c>
      <c r="AE811" s="443">
        <v>0</v>
      </c>
      <c r="AF811" s="443">
        <v>0</v>
      </c>
      <c r="AG811" s="443">
        <v>165290</v>
      </c>
      <c r="AH811" s="443">
        <v>58150</v>
      </c>
      <c r="AI811" s="443">
        <v>107140</v>
      </c>
      <c r="AJ811" s="483">
        <v>136430</v>
      </c>
      <c r="AK811" s="483">
        <v>0</v>
      </c>
      <c r="AL811" s="483">
        <v>0</v>
      </c>
      <c r="AM811" s="483">
        <v>0</v>
      </c>
      <c r="AN811" s="443">
        <v>136430</v>
      </c>
      <c r="AO811" s="443">
        <v>0</v>
      </c>
      <c r="AP811" s="443">
        <v>11842</v>
      </c>
      <c r="AQ811" s="443">
        <v>1433</v>
      </c>
      <c r="AR811" s="443">
        <v>10409</v>
      </c>
      <c r="AS811" s="483">
        <v>10606</v>
      </c>
      <c r="AT811" s="483">
        <v>0</v>
      </c>
      <c r="AU811" s="483">
        <v>0</v>
      </c>
      <c r="AV811" s="483">
        <v>0</v>
      </c>
      <c r="AW811" s="443">
        <v>10606</v>
      </c>
      <c r="AX811" s="443">
        <v>0</v>
      </c>
      <c r="AY811" s="443">
        <v>0</v>
      </c>
      <c r="AZ811" s="504">
        <v>0</v>
      </c>
      <c r="BA811" s="504">
        <v>0</v>
      </c>
      <c r="BB811" s="444">
        <v>0</v>
      </c>
      <c r="BC811" s="517">
        <v>0</v>
      </c>
      <c r="BD811" s="540">
        <v>73704</v>
      </c>
      <c r="BE811" s="651">
        <v>72355</v>
      </c>
      <c r="BF811" s="651">
        <v>7584</v>
      </c>
      <c r="BG811" s="540">
        <v>1509</v>
      </c>
    </row>
    <row r="812" spans="1:59" x14ac:dyDescent="0.2">
      <c r="A812" s="609" t="s">
        <v>2096</v>
      </c>
      <c r="B812" t="s">
        <v>2085</v>
      </c>
      <c r="C812" t="s">
        <v>2097</v>
      </c>
      <c r="D812" s="439">
        <v>18207</v>
      </c>
      <c r="E812" s="440">
        <v>0</v>
      </c>
      <c r="F812" s="440">
        <v>0</v>
      </c>
      <c r="G812" s="440">
        <v>0</v>
      </c>
      <c r="H812" s="440">
        <v>0</v>
      </c>
      <c r="I812" s="440">
        <v>205800</v>
      </c>
      <c r="J812" s="440">
        <v>205800</v>
      </c>
      <c r="K812" s="440">
        <v>0</v>
      </c>
      <c r="L812" s="440">
        <v>57050</v>
      </c>
      <c r="M812" s="482">
        <v>0</v>
      </c>
      <c r="N812" s="482">
        <v>840</v>
      </c>
      <c r="O812" s="440">
        <v>0</v>
      </c>
      <c r="P812" s="440">
        <v>0</v>
      </c>
      <c r="Q812" s="440">
        <v>57890</v>
      </c>
      <c r="R812" s="440">
        <v>57050</v>
      </c>
      <c r="S812" s="440">
        <v>840</v>
      </c>
      <c r="T812" s="440">
        <v>0</v>
      </c>
      <c r="U812" s="440">
        <v>7350</v>
      </c>
      <c r="V812" s="440">
        <v>3000</v>
      </c>
      <c r="W812" s="440">
        <v>4350</v>
      </c>
      <c r="X812" s="440">
        <v>2038</v>
      </c>
      <c r="Y812" s="482">
        <v>0</v>
      </c>
      <c r="Z812" s="482">
        <v>30</v>
      </c>
      <c r="AA812" s="440">
        <v>0</v>
      </c>
      <c r="AB812" s="440">
        <v>0</v>
      </c>
      <c r="AC812" s="440">
        <v>6418</v>
      </c>
      <c r="AD812" s="440">
        <v>0</v>
      </c>
      <c r="AE812" s="440">
        <v>0</v>
      </c>
      <c r="AF812" s="440">
        <v>6418</v>
      </c>
      <c r="AG812" s="440">
        <v>479800</v>
      </c>
      <c r="AH812" s="440">
        <v>166300</v>
      </c>
      <c r="AI812" s="440">
        <v>313500</v>
      </c>
      <c r="AJ812" s="482">
        <v>387590</v>
      </c>
      <c r="AK812" s="482">
        <v>0</v>
      </c>
      <c r="AL812" s="482">
        <v>0</v>
      </c>
      <c r="AM812" s="482">
        <v>57760</v>
      </c>
      <c r="AN812" s="440">
        <v>387590</v>
      </c>
      <c r="AO812" s="440">
        <v>57760</v>
      </c>
      <c r="AP812" s="440">
        <v>37630</v>
      </c>
      <c r="AQ812" s="440">
        <v>4000</v>
      </c>
      <c r="AR812" s="440">
        <v>33630</v>
      </c>
      <c r="AS812" s="482">
        <v>31345</v>
      </c>
      <c r="AT812" s="482">
        <v>0</v>
      </c>
      <c r="AU812" s="482">
        <v>0</v>
      </c>
      <c r="AV812" s="482">
        <v>0</v>
      </c>
      <c r="AW812" s="440">
        <v>31345</v>
      </c>
      <c r="AX812" s="440">
        <v>0</v>
      </c>
      <c r="AY812" s="440">
        <v>0</v>
      </c>
      <c r="AZ812" s="503">
        <v>0</v>
      </c>
      <c r="BA812" s="503">
        <v>0</v>
      </c>
      <c r="BB812" s="441">
        <v>0</v>
      </c>
      <c r="BC812" s="200">
        <v>0</v>
      </c>
      <c r="BD812" s="539">
        <v>166227</v>
      </c>
      <c r="BE812" s="650">
        <v>200880</v>
      </c>
      <c r="BF812" s="650">
        <v>21923</v>
      </c>
      <c r="BG812" s="539">
        <v>2709</v>
      </c>
    </row>
    <row r="813" spans="1:59" x14ac:dyDescent="0.2">
      <c r="A813" s="609" t="s">
        <v>2098</v>
      </c>
      <c r="B813" t="s">
        <v>2085</v>
      </c>
      <c r="C813" t="s">
        <v>2099</v>
      </c>
      <c r="D813" s="442">
        <v>18208</v>
      </c>
      <c r="E813" s="443">
        <v>0</v>
      </c>
      <c r="F813" s="443">
        <v>0</v>
      </c>
      <c r="G813" s="443">
        <v>0</v>
      </c>
      <c r="H813" s="443">
        <v>0</v>
      </c>
      <c r="I813" s="443">
        <v>121170</v>
      </c>
      <c r="J813" s="443">
        <v>121170</v>
      </c>
      <c r="K813" s="443">
        <v>0</v>
      </c>
      <c r="L813" s="443">
        <v>5880</v>
      </c>
      <c r="M813" s="483">
        <v>0</v>
      </c>
      <c r="N813" s="483">
        <v>0</v>
      </c>
      <c r="O813" s="443">
        <v>0</v>
      </c>
      <c r="P813" s="443">
        <v>0</v>
      </c>
      <c r="Q813" s="443">
        <v>5880</v>
      </c>
      <c r="R813" s="443">
        <v>5880</v>
      </c>
      <c r="S813" s="443">
        <v>0</v>
      </c>
      <c r="T813" s="443">
        <v>0</v>
      </c>
      <c r="U813" s="443">
        <v>4328</v>
      </c>
      <c r="V813" s="443">
        <v>3462</v>
      </c>
      <c r="W813" s="443">
        <v>866</v>
      </c>
      <c r="X813" s="443">
        <v>210</v>
      </c>
      <c r="Y813" s="483">
        <v>0</v>
      </c>
      <c r="Z813" s="483">
        <v>0</v>
      </c>
      <c r="AA813" s="443">
        <v>0</v>
      </c>
      <c r="AB813" s="443">
        <v>0</v>
      </c>
      <c r="AC813" s="443">
        <v>1076</v>
      </c>
      <c r="AD813" s="443">
        <v>0</v>
      </c>
      <c r="AE813" s="443">
        <v>0</v>
      </c>
      <c r="AF813" s="443">
        <v>1076</v>
      </c>
      <c r="AG813" s="443">
        <v>196420</v>
      </c>
      <c r="AH813" s="443">
        <v>62600</v>
      </c>
      <c r="AI813" s="443">
        <v>133820</v>
      </c>
      <c r="AJ813" s="483">
        <v>161920</v>
      </c>
      <c r="AK813" s="483">
        <v>0</v>
      </c>
      <c r="AL813" s="483">
        <v>0</v>
      </c>
      <c r="AM813" s="483">
        <v>65070</v>
      </c>
      <c r="AN813" s="443">
        <v>161920</v>
      </c>
      <c r="AO813" s="443">
        <v>65070</v>
      </c>
      <c r="AP813" s="443">
        <v>14822</v>
      </c>
      <c r="AQ813" s="443">
        <v>6454</v>
      </c>
      <c r="AR813" s="443">
        <v>8368</v>
      </c>
      <c r="AS813" s="483">
        <v>7525</v>
      </c>
      <c r="AT813" s="483">
        <v>0</v>
      </c>
      <c r="AU813" s="483">
        <v>0</v>
      </c>
      <c r="AV813" s="483">
        <v>3573</v>
      </c>
      <c r="AW813" s="443">
        <v>7525</v>
      </c>
      <c r="AX813" s="443">
        <v>3573</v>
      </c>
      <c r="AY813" s="443">
        <v>0</v>
      </c>
      <c r="AZ813" s="504">
        <v>0</v>
      </c>
      <c r="BA813" s="504">
        <v>0</v>
      </c>
      <c r="BB813" s="444">
        <v>0</v>
      </c>
      <c r="BC813" s="517">
        <v>0</v>
      </c>
      <c r="BD813" s="540">
        <v>74553</v>
      </c>
      <c r="BE813" s="651">
        <v>85665</v>
      </c>
      <c r="BF813" s="651">
        <v>9149</v>
      </c>
      <c r="BG813" s="540">
        <v>1749</v>
      </c>
    </row>
    <row r="814" spans="1:59" x14ac:dyDescent="0.2">
      <c r="A814" s="609" t="s">
        <v>2100</v>
      </c>
      <c r="B814" t="s">
        <v>2085</v>
      </c>
      <c r="C814" t="s">
        <v>2101</v>
      </c>
      <c r="D814" s="439">
        <v>18209</v>
      </c>
      <c r="E814" s="440">
        <v>4457</v>
      </c>
      <c r="F814" s="440">
        <v>0</v>
      </c>
      <c r="G814" s="440">
        <v>4457</v>
      </c>
      <c r="H814" s="440">
        <v>0</v>
      </c>
      <c r="I814" s="440">
        <v>285824</v>
      </c>
      <c r="J814" s="440">
        <v>285824</v>
      </c>
      <c r="K814" s="440">
        <v>0</v>
      </c>
      <c r="L814" s="440">
        <v>58996</v>
      </c>
      <c r="M814" s="482">
        <v>0</v>
      </c>
      <c r="N814" s="482">
        <v>0</v>
      </c>
      <c r="O814" s="440">
        <v>0</v>
      </c>
      <c r="P814" s="440">
        <v>0</v>
      </c>
      <c r="Q814" s="440">
        <v>58996</v>
      </c>
      <c r="R814" s="440">
        <v>58996</v>
      </c>
      <c r="S814" s="440">
        <v>0</v>
      </c>
      <c r="T814" s="440">
        <v>0</v>
      </c>
      <c r="U814" s="440">
        <v>10208</v>
      </c>
      <c r="V814" s="440">
        <v>6490</v>
      </c>
      <c r="W814" s="440">
        <v>3718</v>
      </c>
      <c r="X814" s="440">
        <v>2107</v>
      </c>
      <c r="Y814" s="482">
        <v>0</v>
      </c>
      <c r="Z814" s="482">
        <v>0</v>
      </c>
      <c r="AA814" s="440">
        <v>0</v>
      </c>
      <c r="AB814" s="440">
        <v>0</v>
      </c>
      <c r="AC814" s="440">
        <v>5825</v>
      </c>
      <c r="AD814" s="440">
        <v>0</v>
      </c>
      <c r="AE814" s="440">
        <v>0</v>
      </c>
      <c r="AF814" s="440">
        <v>5825</v>
      </c>
      <c r="AG814" s="440">
        <v>585210</v>
      </c>
      <c r="AH814" s="440">
        <v>225000</v>
      </c>
      <c r="AI814" s="440">
        <v>360210</v>
      </c>
      <c r="AJ814" s="482">
        <v>434770</v>
      </c>
      <c r="AK814" s="482">
        <v>0</v>
      </c>
      <c r="AL814" s="482">
        <v>0</v>
      </c>
      <c r="AM814" s="482">
        <v>55660</v>
      </c>
      <c r="AN814" s="440">
        <v>434770</v>
      </c>
      <c r="AO814" s="440">
        <v>55660</v>
      </c>
      <c r="AP814" s="440">
        <v>44706</v>
      </c>
      <c r="AQ814" s="440">
        <v>5763</v>
      </c>
      <c r="AR814" s="440">
        <v>38943</v>
      </c>
      <c r="AS814" s="482">
        <v>35123</v>
      </c>
      <c r="AT814" s="482">
        <v>0</v>
      </c>
      <c r="AU814" s="482">
        <v>0</v>
      </c>
      <c r="AV814" s="482">
        <v>0</v>
      </c>
      <c r="AW814" s="440">
        <v>35123</v>
      </c>
      <c r="AX814" s="440">
        <v>0</v>
      </c>
      <c r="AY814" s="440">
        <v>0</v>
      </c>
      <c r="AZ814" s="503">
        <v>0</v>
      </c>
      <c r="BA814" s="503">
        <v>0</v>
      </c>
      <c r="BB814" s="441">
        <v>0</v>
      </c>
      <c r="BC814" s="200">
        <v>0</v>
      </c>
      <c r="BD814" s="539">
        <v>180141</v>
      </c>
      <c r="BE814" s="650">
        <v>248265</v>
      </c>
      <c r="BF814" s="650">
        <v>26743</v>
      </c>
      <c r="BG814" s="539">
        <v>2949</v>
      </c>
    </row>
    <row r="815" spans="1:59" x14ac:dyDescent="0.2">
      <c r="A815" s="609" t="s">
        <v>2102</v>
      </c>
      <c r="B815" t="s">
        <v>2085</v>
      </c>
      <c r="C815" t="s">
        <v>2103</v>
      </c>
      <c r="D815" s="442">
        <v>18210</v>
      </c>
      <c r="E815" s="443">
        <v>0</v>
      </c>
      <c r="F815" s="443">
        <v>0</v>
      </c>
      <c r="G815" s="443">
        <v>0</v>
      </c>
      <c r="H815" s="443">
        <v>0</v>
      </c>
      <c r="I815" s="443">
        <v>298368</v>
      </c>
      <c r="J815" s="443">
        <v>298368</v>
      </c>
      <c r="K815" s="443">
        <v>0</v>
      </c>
      <c r="L815" s="443">
        <v>64232</v>
      </c>
      <c r="M815" s="483">
        <v>0</v>
      </c>
      <c r="N815" s="483">
        <v>0</v>
      </c>
      <c r="O815" s="443">
        <v>0</v>
      </c>
      <c r="P815" s="443">
        <v>0</v>
      </c>
      <c r="Q815" s="443">
        <v>64232</v>
      </c>
      <c r="R815" s="443">
        <v>64232</v>
      </c>
      <c r="S815" s="443">
        <v>0</v>
      </c>
      <c r="T815" s="443">
        <v>0</v>
      </c>
      <c r="U815" s="443">
        <v>10656</v>
      </c>
      <c r="V815" s="443">
        <v>9300</v>
      </c>
      <c r="W815" s="443">
        <v>1356</v>
      </c>
      <c r="X815" s="443">
        <v>2294</v>
      </c>
      <c r="Y815" s="483">
        <v>0</v>
      </c>
      <c r="Z815" s="483">
        <v>0</v>
      </c>
      <c r="AA815" s="443">
        <v>0</v>
      </c>
      <c r="AB815" s="443">
        <v>0</v>
      </c>
      <c r="AC815" s="443">
        <v>0</v>
      </c>
      <c r="AD815" s="443">
        <v>0</v>
      </c>
      <c r="AE815" s="443">
        <v>0</v>
      </c>
      <c r="AF815" s="443">
        <v>0</v>
      </c>
      <c r="AG815" s="443">
        <v>639490</v>
      </c>
      <c r="AH815" s="443">
        <v>230750</v>
      </c>
      <c r="AI815" s="443">
        <v>408740</v>
      </c>
      <c r="AJ815" s="483">
        <v>513500</v>
      </c>
      <c r="AK815" s="483">
        <v>0</v>
      </c>
      <c r="AL815" s="483">
        <v>0</v>
      </c>
      <c r="AM815" s="483">
        <v>225220</v>
      </c>
      <c r="AN815" s="443">
        <v>513500</v>
      </c>
      <c r="AO815" s="443">
        <v>225220</v>
      </c>
      <c r="AP815" s="443">
        <v>48793</v>
      </c>
      <c r="AQ815" s="443">
        <v>12060</v>
      </c>
      <c r="AR815" s="443">
        <v>36733</v>
      </c>
      <c r="AS815" s="483">
        <v>34360</v>
      </c>
      <c r="AT815" s="483">
        <v>0</v>
      </c>
      <c r="AU815" s="483">
        <v>0</v>
      </c>
      <c r="AV815" s="483">
        <v>10868</v>
      </c>
      <c r="AW815" s="443">
        <v>34360</v>
      </c>
      <c r="AX815" s="443">
        <v>0</v>
      </c>
      <c r="AY815" s="443">
        <v>0</v>
      </c>
      <c r="AZ815" s="504">
        <v>0</v>
      </c>
      <c r="BA815" s="504">
        <v>0</v>
      </c>
      <c r="BB815" s="444">
        <v>0</v>
      </c>
      <c r="BC815" s="517">
        <v>0</v>
      </c>
      <c r="BD815" s="540">
        <v>213794</v>
      </c>
      <c r="BE815" s="651">
        <v>265495</v>
      </c>
      <c r="BF815" s="651">
        <v>28831</v>
      </c>
      <c r="BG815" s="540">
        <v>3189</v>
      </c>
    </row>
    <row r="816" spans="1:59" x14ac:dyDescent="0.2">
      <c r="A816" s="609" t="s">
        <v>2104</v>
      </c>
      <c r="B816" t="s">
        <v>2085</v>
      </c>
      <c r="C816" t="s">
        <v>2105</v>
      </c>
      <c r="D816" s="439">
        <v>18322</v>
      </c>
      <c r="E816" s="440">
        <v>0</v>
      </c>
      <c r="F816" s="440">
        <v>0</v>
      </c>
      <c r="G816" s="440">
        <v>0</v>
      </c>
      <c r="H816" s="440">
        <v>0</v>
      </c>
      <c r="I816" s="440">
        <v>52808</v>
      </c>
      <c r="J816" s="440">
        <v>52808</v>
      </c>
      <c r="K816" s="440">
        <v>0</v>
      </c>
      <c r="L816" s="440">
        <v>18242</v>
      </c>
      <c r="M816" s="482">
        <v>0</v>
      </c>
      <c r="N816" s="482">
        <v>0</v>
      </c>
      <c r="O816" s="440">
        <v>0</v>
      </c>
      <c r="P816" s="440">
        <v>0</v>
      </c>
      <c r="Q816" s="440">
        <v>18242</v>
      </c>
      <c r="R816" s="440">
        <v>18242</v>
      </c>
      <c r="S816" s="440">
        <v>0</v>
      </c>
      <c r="T816" s="440">
        <v>0</v>
      </c>
      <c r="U816" s="440">
        <v>1886</v>
      </c>
      <c r="V816" s="440">
        <v>1886</v>
      </c>
      <c r="W816" s="440">
        <v>0</v>
      </c>
      <c r="X816" s="440">
        <v>652</v>
      </c>
      <c r="Y816" s="482">
        <v>0</v>
      </c>
      <c r="Z816" s="482">
        <v>0</v>
      </c>
      <c r="AA816" s="440">
        <v>0</v>
      </c>
      <c r="AB816" s="440">
        <v>0</v>
      </c>
      <c r="AC816" s="440">
        <v>652</v>
      </c>
      <c r="AD816" s="440">
        <v>652</v>
      </c>
      <c r="AE816" s="440">
        <v>0</v>
      </c>
      <c r="AF816" s="440">
        <v>0</v>
      </c>
      <c r="AG816" s="440">
        <v>131070</v>
      </c>
      <c r="AH816" s="440">
        <v>48350</v>
      </c>
      <c r="AI816" s="440">
        <v>82720</v>
      </c>
      <c r="AJ816" s="482">
        <v>103050</v>
      </c>
      <c r="AK816" s="482">
        <v>0</v>
      </c>
      <c r="AL816" s="482">
        <v>0</v>
      </c>
      <c r="AM816" s="482">
        <v>30160</v>
      </c>
      <c r="AN816" s="440">
        <v>103050</v>
      </c>
      <c r="AO816" s="440">
        <v>30160</v>
      </c>
      <c r="AP816" s="440">
        <v>9875</v>
      </c>
      <c r="AQ816" s="440">
        <v>7920</v>
      </c>
      <c r="AR816" s="440">
        <v>1955</v>
      </c>
      <c r="AS816" s="482">
        <v>1481</v>
      </c>
      <c r="AT816" s="482">
        <v>0</v>
      </c>
      <c r="AU816" s="482">
        <v>0</v>
      </c>
      <c r="AV816" s="482">
        <v>1531</v>
      </c>
      <c r="AW816" s="440">
        <v>1481</v>
      </c>
      <c r="AX816" s="440">
        <v>1531</v>
      </c>
      <c r="AY816" s="440">
        <v>0</v>
      </c>
      <c r="AZ816" s="503">
        <v>0</v>
      </c>
      <c r="BA816" s="503">
        <v>0</v>
      </c>
      <c r="BB816" s="441">
        <v>0</v>
      </c>
      <c r="BC816" s="200">
        <v>0</v>
      </c>
      <c r="BD816" s="539">
        <v>60951</v>
      </c>
      <c r="BE816" s="650">
        <v>52420</v>
      </c>
      <c r="BF816" s="650">
        <v>5720</v>
      </c>
      <c r="BG816" s="539">
        <v>1269</v>
      </c>
    </row>
    <row r="817" spans="1:59" x14ac:dyDescent="0.2">
      <c r="A817" s="609" t="s">
        <v>2106</v>
      </c>
      <c r="B817" t="s">
        <v>2085</v>
      </c>
      <c r="C817" t="s">
        <v>810</v>
      </c>
      <c r="D817" s="442">
        <v>18382</v>
      </c>
      <c r="E817" s="443">
        <v>0</v>
      </c>
      <c r="F817" s="443">
        <v>0</v>
      </c>
      <c r="G817" s="443">
        <v>0</v>
      </c>
      <c r="H817" s="443">
        <v>0</v>
      </c>
      <c r="I817" s="443">
        <v>12460</v>
      </c>
      <c r="J817" s="443">
        <v>12460</v>
      </c>
      <c r="K817" s="443">
        <v>0</v>
      </c>
      <c r="L817" s="443">
        <v>770</v>
      </c>
      <c r="M817" s="483">
        <v>0</v>
      </c>
      <c r="N817" s="483">
        <v>0</v>
      </c>
      <c r="O817" s="443">
        <v>0</v>
      </c>
      <c r="P817" s="443">
        <v>0</v>
      </c>
      <c r="Q817" s="443">
        <v>770</v>
      </c>
      <c r="R817" s="443">
        <v>770</v>
      </c>
      <c r="S817" s="443">
        <v>0</v>
      </c>
      <c r="T817" s="443">
        <v>0</v>
      </c>
      <c r="U817" s="443">
        <v>445</v>
      </c>
      <c r="V817" s="443">
        <v>83</v>
      </c>
      <c r="W817" s="443">
        <v>362</v>
      </c>
      <c r="X817" s="443">
        <v>28</v>
      </c>
      <c r="Y817" s="483">
        <v>0</v>
      </c>
      <c r="Z817" s="483">
        <v>0</v>
      </c>
      <c r="AA817" s="443">
        <v>0</v>
      </c>
      <c r="AB817" s="443">
        <v>0</v>
      </c>
      <c r="AC817" s="443">
        <v>0</v>
      </c>
      <c r="AD817" s="443">
        <v>0</v>
      </c>
      <c r="AE817" s="443">
        <v>0</v>
      </c>
      <c r="AF817" s="443">
        <v>0</v>
      </c>
      <c r="AG817" s="443">
        <v>18560</v>
      </c>
      <c r="AH817" s="443">
        <v>7450</v>
      </c>
      <c r="AI817" s="443">
        <v>11110</v>
      </c>
      <c r="AJ817" s="483">
        <v>13800</v>
      </c>
      <c r="AK817" s="483">
        <v>0</v>
      </c>
      <c r="AL817" s="483">
        <v>0</v>
      </c>
      <c r="AM817" s="483">
        <v>0</v>
      </c>
      <c r="AN817" s="443">
        <v>13800</v>
      </c>
      <c r="AO817" s="443">
        <v>0</v>
      </c>
      <c r="AP817" s="443">
        <v>1286</v>
      </c>
      <c r="AQ817" s="443">
        <v>65</v>
      </c>
      <c r="AR817" s="443">
        <v>1221</v>
      </c>
      <c r="AS817" s="483">
        <v>1181</v>
      </c>
      <c r="AT817" s="483">
        <v>0</v>
      </c>
      <c r="AU817" s="483">
        <v>0</v>
      </c>
      <c r="AV817" s="483">
        <v>0</v>
      </c>
      <c r="AW817" s="443">
        <v>327</v>
      </c>
      <c r="AX817" s="443">
        <v>54</v>
      </c>
      <c r="AY817" s="443">
        <v>0</v>
      </c>
      <c r="AZ817" s="504">
        <v>0</v>
      </c>
      <c r="BA817" s="504">
        <v>0</v>
      </c>
      <c r="BB817" s="444">
        <v>0</v>
      </c>
      <c r="BC817" s="517">
        <v>0</v>
      </c>
      <c r="BD817" s="540">
        <v>18585</v>
      </c>
      <c r="BE817" s="651">
        <v>8105</v>
      </c>
      <c r="BF817" s="540">
        <v>834</v>
      </c>
      <c r="BG817" s="540">
        <v>789</v>
      </c>
    </row>
    <row r="818" spans="1:59" x14ac:dyDescent="0.2">
      <c r="A818" s="609" t="s">
        <v>2107</v>
      </c>
      <c r="B818" t="s">
        <v>2085</v>
      </c>
      <c r="C818" t="s">
        <v>2108</v>
      </c>
      <c r="D818" s="439">
        <v>18404</v>
      </c>
      <c r="E818" s="440">
        <v>9731</v>
      </c>
      <c r="F818" s="440">
        <v>0</v>
      </c>
      <c r="G818" s="440">
        <v>393</v>
      </c>
      <c r="H818" s="440">
        <v>9338</v>
      </c>
      <c r="I818" s="440">
        <v>33824</v>
      </c>
      <c r="J818" s="440">
        <v>33824</v>
      </c>
      <c r="K818" s="440">
        <v>0</v>
      </c>
      <c r="L818" s="440">
        <v>4536</v>
      </c>
      <c r="M818" s="482">
        <v>0</v>
      </c>
      <c r="N818" s="482">
        <v>0</v>
      </c>
      <c r="O818" s="440">
        <v>0</v>
      </c>
      <c r="P818" s="440">
        <v>0</v>
      </c>
      <c r="Q818" s="440">
        <v>4536</v>
      </c>
      <c r="R818" s="440">
        <v>4536</v>
      </c>
      <c r="S818" s="440">
        <v>0</v>
      </c>
      <c r="T818" s="440">
        <v>0</v>
      </c>
      <c r="U818" s="440">
        <v>1208</v>
      </c>
      <c r="V818" s="440">
        <v>422</v>
      </c>
      <c r="W818" s="440">
        <v>786</v>
      </c>
      <c r="X818" s="440">
        <v>162</v>
      </c>
      <c r="Y818" s="482">
        <v>0</v>
      </c>
      <c r="Z818" s="482">
        <v>0</v>
      </c>
      <c r="AA818" s="440">
        <v>0</v>
      </c>
      <c r="AB818" s="440">
        <v>0</v>
      </c>
      <c r="AC818" s="440">
        <v>0</v>
      </c>
      <c r="AD818" s="440">
        <v>0</v>
      </c>
      <c r="AE818" s="440">
        <v>0</v>
      </c>
      <c r="AF818" s="440">
        <v>0</v>
      </c>
      <c r="AG818" s="440">
        <v>72560</v>
      </c>
      <c r="AH818" s="440">
        <v>47500</v>
      </c>
      <c r="AI818" s="440">
        <v>25060</v>
      </c>
      <c r="AJ818" s="482">
        <v>49460</v>
      </c>
      <c r="AK818" s="482">
        <v>0</v>
      </c>
      <c r="AL818" s="482">
        <v>0</v>
      </c>
      <c r="AM818" s="482">
        <v>0</v>
      </c>
      <c r="AN818" s="440">
        <v>49460</v>
      </c>
      <c r="AO818" s="440">
        <v>0</v>
      </c>
      <c r="AP818" s="440">
        <v>5314</v>
      </c>
      <c r="AQ818" s="440">
        <v>2315</v>
      </c>
      <c r="AR818" s="440">
        <v>2999</v>
      </c>
      <c r="AS818" s="482">
        <v>3291</v>
      </c>
      <c r="AT818" s="482">
        <v>0</v>
      </c>
      <c r="AU818" s="482">
        <v>0</v>
      </c>
      <c r="AV818" s="482">
        <v>0</v>
      </c>
      <c r="AW818" s="440">
        <v>0</v>
      </c>
      <c r="AX818" s="440">
        <v>281</v>
      </c>
      <c r="AY818" s="440">
        <v>1214</v>
      </c>
      <c r="AZ818" s="503">
        <v>0</v>
      </c>
      <c r="BA818" s="503">
        <v>0</v>
      </c>
      <c r="BB818" s="441">
        <v>907</v>
      </c>
      <c r="BC818" s="200">
        <v>0</v>
      </c>
      <c r="BD818" s="539">
        <v>42407</v>
      </c>
      <c r="BE818" s="650">
        <v>27830</v>
      </c>
      <c r="BF818" s="650">
        <v>3023</v>
      </c>
      <c r="BG818" s="539">
        <v>570</v>
      </c>
    </row>
    <row r="819" spans="1:59" x14ac:dyDescent="0.2">
      <c r="A819" s="609" t="s">
        <v>2109</v>
      </c>
      <c r="B819" t="s">
        <v>2085</v>
      </c>
      <c r="C819" t="s">
        <v>2110</v>
      </c>
      <c r="D819" s="442">
        <v>18423</v>
      </c>
      <c r="E819" s="443">
        <v>64648</v>
      </c>
      <c r="F819" s="443">
        <v>0</v>
      </c>
      <c r="G819" s="443">
        <v>64648</v>
      </c>
      <c r="H819" s="443">
        <v>0</v>
      </c>
      <c r="I819" s="443">
        <v>82320</v>
      </c>
      <c r="J819" s="443">
        <v>82320</v>
      </c>
      <c r="K819" s="443">
        <v>0</v>
      </c>
      <c r="L819" s="443">
        <v>26320</v>
      </c>
      <c r="M819" s="483">
        <v>0</v>
      </c>
      <c r="N819" s="483">
        <v>0</v>
      </c>
      <c r="O819" s="443">
        <v>0</v>
      </c>
      <c r="P819" s="443">
        <v>0</v>
      </c>
      <c r="Q819" s="443">
        <v>26320</v>
      </c>
      <c r="R819" s="443">
        <v>26320</v>
      </c>
      <c r="S819" s="443">
        <v>0</v>
      </c>
      <c r="T819" s="443">
        <v>0</v>
      </c>
      <c r="U819" s="443">
        <v>2940</v>
      </c>
      <c r="V819" s="443">
        <v>987</v>
      </c>
      <c r="W819" s="443">
        <v>1953</v>
      </c>
      <c r="X819" s="443">
        <v>940</v>
      </c>
      <c r="Y819" s="483">
        <v>0</v>
      </c>
      <c r="Z819" s="483">
        <v>0</v>
      </c>
      <c r="AA819" s="443">
        <v>0</v>
      </c>
      <c r="AB819" s="443">
        <v>0</v>
      </c>
      <c r="AC819" s="443">
        <v>2893</v>
      </c>
      <c r="AD819" s="443">
        <v>0</v>
      </c>
      <c r="AE819" s="443">
        <v>0</v>
      </c>
      <c r="AF819" s="443">
        <v>2893</v>
      </c>
      <c r="AG819" s="443">
        <v>147680</v>
      </c>
      <c r="AH819" s="443">
        <v>0</v>
      </c>
      <c r="AI819" s="443">
        <v>147680</v>
      </c>
      <c r="AJ819" s="483">
        <v>168370</v>
      </c>
      <c r="AK819" s="483">
        <v>0</v>
      </c>
      <c r="AL819" s="483">
        <v>0</v>
      </c>
      <c r="AM819" s="483">
        <v>0</v>
      </c>
      <c r="AN819" s="443">
        <v>168370</v>
      </c>
      <c r="AO819" s="443">
        <v>0</v>
      </c>
      <c r="AP819" s="443">
        <v>10942</v>
      </c>
      <c r="AQ819" s="443">
        <v>0</v>
      </c>
      <c r="AR819" s="443">
        <v>10942</v>
      </c>
      <c r="AS819" s="483">
        <v>10653</v>
      </c>
      <c r="AT819" s="483">
        <v>0</v>
      </c>
      <c r="AU819" s="483">
        <v>0</v>
      </c>
      <c r="AV819" s="483">
        <v>0</v>
      </c>
      <c r="AW819" s="443">
        <v>10653</v>
      </c>
      <c r="AX819" s="443">
        <v>0</v>
      </c>
      <c r="AY819" s="443">
        <v>0</v>
      </c>
      <c r="AZ819" s="504">
        <v>0</v>
      </c>
      <c r="BA819" s="504">
        <v>0</v>
      </c>
      <c r="BB819" s="444">
        <v>0</v>
      </c>
      <c r="BC819" s="517">
        <v>0</v>
      </c>
      <c r="BD819" s="540">
        <v>74751</v>
      </c>
      <c r="BE819" s="651">
        <v>68350</v>
      </c>
      <c r="BF819" s="651">
        <v>7176</v>
      </c>
      <c r="BG819" s="540">
        <v>1269</v>
      </c>
    </row>
    <row r="820" spans="1:59" x14ac:dyDescent="0.2">
      <c r="A820" s="609" t="s">
        <v>2111</v>
      </c>
      <c r="B820" t="s">
        <v>2085</v>
      </c>
      <c r="C820" t="s">
        <v>2112</v>
      </c>
      <c r="D820" s="439">
        <v>18442</v>
      </c>
      <c r="E820" s="440">
        <v>0</v>
      </c>
      <c r="F820" s="440">
        <v>0</v>
      </c>
      <c r="G820" s="440">
        <v>0</v>
      </c>
      <c r="H820" s="440">
        <v>0</v>
      </c>
      <c r="I820" s="440">
        <v>53830</v>
      </c>
      <c r="J820" s="440">
        <v>53830</v>
      </c>
      <c r="K820" s="440">
        <v>0</v>
      </c>
      <c r="L820" s="440">
        <v>420</v>
      </c>
      <c r="M820" s="482">
        <v>0</v>
      </c>
      <c r="N820" s="482">
        <v>0</v>
      </c>
      <c r="O820" s="440">
        <v>0</v>
      </c>
      <c r="P820" s="440">
        <v>0</v>
      </c>
      <c r="Q820" s="440">
        <v>420</v>
      </c>
      <c r="R820" s="440">
        <v>420</v>
      </c>
      <c r="S820" s="440">
        <v>0</v>
      </c>
      <c r="T820" s="440">
        <v>0</v>
      </c>
      <c r="U820" s="440">
        <v>1923</v>
      </c>
      <c r="V820" s="440">
        <v>1543</v>
      </c>
      <c r="W820" s="440">
        <v>380</v>
      </c>
      <c r="X820" s="440">
        <v>15</v>
      </c>
      <c r="Y820" s="482">
        <v>0</v>
      </c>
      <c r="Z820" s="482">
        <v>0</v>
      </c>
      <c r="AA820" s="440">
        <v>0</v>
      </c>
      <c r="AB820" s="440">
        <v>0</v>
      </c>
      <c r="AC820" s="440">
        <v>395</v>
      </c>
      <c r="AD820" s="440">
        <v>0</v>
      </c>
      <c r="AE820" s="440">
        <v>0</v>
      </c>
      <c r="AF820" s="440">
        <v>395</v>
      </c>
      <c r="AG820" s="440">
        <v>63770</v>
      </c>
      <c r="AH820" s="440">
        <v>27850</v>
      </c>
      <c r="AI820" s="440">
        <v>35920</v>
      </c>
      <c r="AJ820" s="482">
        <v>50010</v>
      </c>
      <c r="AK820" s="482">
        <v>0</v>
      </c>
      <c r="AL820" s="482">
        <v>0</v>
      </c>
      <c r="AM820" s="482">
        <v>11760</v>
      </c>
      <c r="AN820" s="440">
        <v>50010</v>
      </c>
      <c r="AO820" s="440">
        <v>11760</v>
      </c>
      <c r="AP820" s="440">
        <v>4716</v>
      </c>
      <c r="AQ820" s="440">
        <v>2310</v>
      </c>
      <c r="AR820" s="440">
        <v>2406</v>
      </c>
      <c r="AS820" s="482">
        <v>2342</v>
      </c>
      <c r="AT820" s="482">
        <v>0</v>
      </c>
      <c r="AU820" s="482">
        <v>0</v>
      </c>
      <c r="AV820" s="482">
        <v>494</v>
      </c>
      <c r="AW820" s="440">
        <v>2342</v>
      </c>
      <c r="AX820" s="440">
        <v>494</v>
      </c>
      <c r="AY820" s="440">
        <v>0</v>
      </c>
      <c r="AZ820" s="503">
        <v>0</v>
      </c>
      <c r="BA820" s="503">
        <v>0</v>
      </c>
      <c r="BB820" s="441">
        <v>0</v>
      </c>
      <c r="BC820" s="200">
        <v>0</v>
      </c>
      <c r="BD820" s="539">
        <v>19062</v>
      </c>
      <c r="BE820" s="650">
        <v>31370</v>
      </c>
      <c r="BF820" s="650">
        <v>3246</v>
      </c>
      <c r="BG820" s="539">
        <v>1029</v>
      </c>
    </row>
    <row r="821" spans="1:59" x14ac:dyDescent="0.2">
      <c r="A821" s="609" t="s">
        <v>2113</v>
      </c>
      <c r="B821" t="s">
        <v>2085</v>
      </c>
      <c r="C821" t="s">
        <v>2114</v>
      </c>
      <c r="D821" s="442">
        <v>18481</v>
      </c>
      <c r="E821" s="443">
        <v>0</v>
      </c>
      <c r="F821" s="443">
        <v>0</v>
      </c>
      <c r="G821" s="443">
        <v>0</v>
      </c>
      <c r="H821" s="443">
        <v>0</v>
      </c>
      <c r="I821" s="443">
        <v>58730</v>
      </c>
      <c r="J821" s="443">
        <v>58730</v>
      </c>
      <c r="K821" s="443">
        <v>0</v>
      </c>
      <c r="L821" s="443">
        <v>2030</v>
      </c>
      <c r="M821" s="483">
        <v>0</v>
      </c>
      <c r="N821" s="483">
        <v>0</v>
      </c>
      <c r="O821" s="443">
        <v>0</v>
      </c>
      <c r="P821" s="443">
        <v>0</v>
      </c>
      <c r="Q821" s="443">
        <v>2030</v>
      </c>
      <c r="R821" s="443">
        <v>2030</v>
      </c>
      <c r="S821" s="443">
        <v>0</v>
      </c>
      <c r="T821" s="443">
        <v>0</v>
      </c>
      <c r="U821" s="443">
        <v>2098</v>
      </c>
      <c r="V821" s="443">
        <v>1678</v>
      </c>
      <c r="W821" s="443">
        <v>420</v>
      </c>
      <c r="X821" s="443">
        <v>72</v>
      </c>
      <c r="Y821" s="483">
        <v>0</v>
      </c>
      <c r="Z821" s="483">
        <v>0</v>
      </c>
      <c r="AA821" s="443">
        <v>0</v>
      </c>
      <c r="AB821" s="443">
        <v>0</v>
      </c>
      <c r="AC821" s="443">
        <v>0</v>
      </c>
      <c r="AD821" s="443">
        <v>0</v>
      </c>
      <c r="AE821" s="443">
        <v>0</v>
      </c>
      <c r="AF821" s="443">
        <v>0</v>
      </c>
      <c r="AG821" s="443">
        <v>68950</v>
      </c>
      <c r="AH821" s="443">
        <v>33650</v>
      </c>
      <c r="AI821" s="443">
        <v>35300</v>
      </c>
      <c r="AJ821" s="483">
        <v>54090</v>
      </c>
      <c r="AK821" s="483">
        <v>0</v>
      </c>
      <c r="AL821" s="483">
        <v>0</v>
      </c>
      <c r="AM821" s="483">
        <v>17970</v>
      </c>
      <c r="AN821" s="443">
        <v>54090</v>
      </c>
      <c r="AO821" s="443">
        <v>17970</v>
      </c>
      <c r="AP821" s="443">
        <v>5149</v>
      </c>
      <c r="AQ821" s="443">
        <v>868</v>
      </c>
      <c r="AR821" s="443">
        <v>4281</v>
      </c>
      <c r="AS821" s="483">
        <v>4351</v>
      </c>
      <c r="AT821" s="483">
        <v>0</v>
      </c>
      <c r="AU821" s="483">
        <v>0</v>
      </c>
      <c r="AV821" s="483">
        <v>185</v>
      </c>
      <c r="AW821" s="443">
        <v>4304</v>
      </c>
      <c r="AX821" s="443">
        <v>0</v>
      </c>
      <c r="AY821" s="443">
        <v>0</v>
      </c>
      <c r="AZ821" s="504">
        <v>0</v>
      </c>
      <c r="BA821" s="504">
        <v>0</v>
      </c>
      <c r="BB821" s="444">
        <v>0</v>
      </c>
      <c r="BC821" s="517">
        <v>0</v>
      </c>
      <c r="BD821" s="540">
        <v>15286</v>
      </c>
      <c r="BE821" s="651">
        <v>36335</v>
      </c>
      <c r="BF821" s="651">
        <v>3684</v>
      </c>
      <c r="BG821" s="540">
        <v>1029</v>
      </c>
    </row>
    <row r="822" spans="1:59" x14ac:dyDescent="0.2">
      <c r="A822" s="609" t="s">
        <v>2115</v>
      </c>
      <c r="B822" t="s">
        <v>2085</v>
      </c>
      <c r="C822" t="s">
        <v>2116</v>
      </c>
      <c r="D822" s="439">
        <v>18483</v>
      </c>
      <c r="E822" s="440">
        <v>0</v>
      </c>
      <c r="F822" s="440">
        <v>0</v>
      </c>
      <c r="G822" s="440">
        <v>0</v>
      </c>
      <c r="H822" s="440">
        <v>0</v>
      </c>
      <c r="I822" s="440">
        <v>43540</v>
      </c>
      <c r="J822" s="440">
        <v>43540</v>
      </c>
      <c r="K822" s="440">
        <v>0</v>
      </c>
      <c r="L822" s="440">
        <v>2100</v>
      </c>
      <c r="M822" s="482">
        <v>0</v>
      </c>
      <c r="N822" s="482">
        <v>0</v>
      </c>
      <c r="O822" s="440">
        <v>0</v>
      </c>
      <c r="P822" s="440">
        <v>0</v>
      </c>
      <c r="Q822" s="440">
        <v>2100</v>
      </c>
      <c r="R822" s="440">
        <v>2100</v>
      </c>
      <c r="S822" s="440">
        <v>0</v>
      </c>
      <c r="T822" s="440">
        <v>0</v>
      </c>
      <c r="U822" s="440">
        <v>1555</v>
      </c>
      <c r="V822" s="440">
        <v>559</v>
      </c>
      <c r="W822" s="440">
        <v>996</v>
      </c>
      <c r="X822" s="440">
        <v>75</v>
      </c>
      <c r="Y822" s="482">
        <v>0</v>
      </c>
      <c r="Z822" s="482">
        <v>0</v>
      </c>
      <c r="AA822" s="440">
        <v>0</v>
      </c>
      <c r="AB822" s="440">
        <v>0</v>
      </c>
      <c r="AC822" s="440">
        <v>1071</v>
      </c>
      <c r="AD822" s="440">
        <v>0</v>
      </c>
      <c r="AE822" s="440">
        <v>0</v>
      </c>
      <c r="AF822" s="440">
        <v>1071</v>
      </c>
      <c r="AG822" s="440">
        <v>53460</v>
      </c>
      <c r="AH822" s="440">
        <v>19050</v>
      </c>
      <c r="AI822" s="440">
        <v>34410</v>
      </c>
      <c r="AJ822" s="482">
        <v>49180</v>
      </c>
      <c r="AK822" s="482">
        <v>0</v>
      </c>
      <c r="AL822" s="482">
        <v>0</v>
      </c>
      <c r="AM822" s="482">
        <v>13570</v>
      </c>
      <c r="AN822" s="440">
        <v>49180</v>
      </c>
      <c r="AO822" s="440">
        <v>13570</v>
      </c>
      <c r="AP822" s="440">
        <v>4068</v>
      </c>
      <c r="AQ822" s="440">
        <v>106</v>
      </c>
      <c r="AR822" s="440">
        <v>3962</v>
      </c>
      <c r="AS822" s="482">
        <v>4108</v>
      </c>
      <c r="AT822" s="482">
        <v>0</v>
      </c>
      <c r="AU822" s="482">
        <v>0</v>
      </c>
      <c r="AV822" s="482">
        <v>229</v>
      </c>
      <c r="AW822" s="440">
        <v>4108</v>
      </c>
      <c r="AX822" s="440">
        <v>229</v>
      </c>
      <c r="AY822" s="440">
        <v>0</v>
      </c>
      <c r="AZ822" s="503">
        <v>0</v>
      </c>
      <c r="BA822" s="503">
        <v>0</v>
      </c>
      <c r="BB822" s="441">
        <v>0</v>
      </c>
      <c r="BC822" s="200">
        <v>0</v>
      </c>
      <c r="BD822" s="539">
        <v>17161</v>
      </c>
      <c r="BE822" s="650">
        <v>27475</v>
      </c>
      <c r="BF822" s="650">
        <v>2831</v>
      </c>
      <c r="BG822" s="539">
        <v>1029</v>
      </c>
    </row>
    <row r="823" spans="1:59" x14ac:dyDescent="0.2">
      <c r="A823" s="609" t="s">
        <v>2117</v>
      </c>
      <c r="B823" t="s">
        <v>2085</v>
      </c>
      <c r="C823" t="s">
        <v>2118</v>
      </c>
      <c r="D823" s="442">
        <v>18501</v>
      </c>
      <c r="E823" s="443">
        <v>0</v>
      </c>
      <c r="F823" s="443">
        <v>0</v>
      </c>
      <c r="G823" s="443">
        <v>0</v>
      </c>
      <c r="H823" s="443">
        <v>0</v>
      </c>
      <c r="I823" s="443">
        <v>49840</v>
      </c>
      <c r="J823" s="443">
        <v>49840</v>
      </c>
      <c r="K823" s="443">
        <v>0</v>
      </c>
      <c r="L823" s="443">
        <v>16100</v>
      </c>
      <c r="M823" s="483">
        <v>0</v>
      </c>
      <c r="N823" s="483">
        <v>0</v>
      </c>
      <c r="O823" s="443">
        <v>0</v>
      </c>
      <c r="P823" s="443">
        <v>0</v>
      </c>
      <c r="Q823" s="443">
        <v>16100</v>
      </c>
      <c r="R823" s="443">
        <v>16100</v>
      </c>
      <c r="S823" s="443">
        <v>0</v>
      </c>
      <c r="T823" s="443">
        <v>0</v>
      </c>
      <c r="U823" s="443">
        <v>1780</v>
      </c>
      <c r="V823" s="443">
        <v>1722</v>
      </c>
      <c r="W823" s="443">
        <v>58</v>
      </c>
      <c r="X823" s="443">
        <v>575</v>
      </c>
      <c r="Y823" s="483">
        <v>0</v>
      </c>
      <c r="Z823" s="483">
        <v>0</v>
      </c>
      <c r="AA823" s="443">
        <v>0</v>
      </c>
      <c r="AB823" s="443">
        <v>0</v>
      </c>
      <c r="AC823" s="443">
        <v>633</v>
      </c>
      <c r="AD823" s="443">
        <v>0</v>
      </c>
      <c r="AE823" s="443">
        <v>0</v>
      </c>
      <c r="AF823" s="443">
        <v>633</v>
      </c>
      <c r="AG823" s="443">
        <v>98350</v>
      </c>
      <c r="AH823" s="443">
        <v>43500</v>
      </c>
      <c r="AI823" s="443">
        <v>54850</v>
      </c>
      <c r="AJ823" s="483">
        <v>85070</v>
      </c>
      <c r="AK823" s="483">
        <v>0</v>
      </c>
      <c r="AL823" s="483">
        <v>0</v>
      </c>
      <c r="AM823" s="483">
        <v>28210</v>
      </c>
      <c r="AN823" s="443">
        <v>85070</v>
      </c>
      <c r="AO823" s="443">
        <v>28210</v>
      </c>
      <c r="AP823" s="443">
        <v>7196</v>
      </c>
      <c r="AQ823" s="443">
        <v>7196</v>
      </c>
      <c r="AR823" s="443">
        <v>0</v>
      </c>
      <c r="AS823" s="483">
        <v>436</v>
      </c>
      <c r="AT823" s="483">
        <v>0</v>
      </c>
      <c r="AU823" s="483">
        <v>0</v>
      </c>
      <c r="AV823" s="483">
        <v>1094</v>
      </c>
      <c r="AW823" s="443">
        <v>436</v>
      </c>
      <c r="AX823" s="443">
        <v>764</v>
      </c>
      <c r="AY823" s="443">
        <v>0</v>
      </c>
      <c r="AZ823" s="504">
        <v>0</v>
      </c>
      <c r="BA823" s="504">
        <v>0</v>
      </c>
      <c r="BB823" s="444">
        <v>0</v>
      </c>
      <c r="BC823" s="517">
        <v>0</v>
      </c>
      <c r="BD823" s="540">
        <v>58893</v>
      </c>
      <c r="BE823" s="651">
        <v>43150</v>
      </c>
      <c r="BF823" s="651">
        <v>4536</v>
      </c>
      <c r="BG823" s="540">
        <v>1029</v>
      </c>
    </row>
    <row r="824" spans="1:59" x14ac:dyDescent="0.2">
      <c r="A824" s="609" t="s">
        <v>2119</v>
      </c>
      <c r="B824" t="s">
        <v>2120</v>
      </c>
      <c r="C824">
        <v>0</v>
      </c>
      <c r="D824" s="439">
        <v>19000</v>
      </c>
      <c r="E824" s="440">
        <v>0</v>
      </c>
      <c r="F824" s="440">
        <v>0</v>
      </c>
      <c r="G824" s="440">
        <v>0</v>
      </c>
      <c r="H824" s="440">
        <v>0</v>
      </c>
      <c r="I824" s="440">
        <v>0</v>
      </c>
      <c r="J824" s="440">
        <v>0</v>
      </c>
      <c r="K824" s="440">
        <v>0</v>
      </c>
      <c r="L824" s="440">
        <v>0</v>
      </c>
      <c r="M824" s="482">
        <v>0</v>
      </c>
      <c r="N824" s="482">
        <v>0</v>
      </c>
      <c r="O824" s="440">
        <v>0</v>
      </c>
      <c r="P824" s="440">
        <v>0</v>
      </c>
      <c r="Q824" s="440">
        <v>0</v>
      </c>
      <c r="R824" s="440">
        <v>0</v>
      </c>
      <c r="S824" s="440">
        <v>0</v>
      </c>
      <c r="T824" s="440">
        <v>0</v>
      </c>
      <c r="U824" s="440">
        <v>0</v>
      </c>
      <c r="V824" s="440">
        <v>0</v>
      </c>
      <c r="W824" s="440">
        <v>0</v>
      </c>
      <c r="X824" s="440">
        <v>0</v>
      </c>
      <c r="Y824" s="482">
        <v>0</v>
      </c>
      <c r="Z824" s="482">
        <v>0</v>
      </c>
      <c r="AA824" s="440">
        <v>0</v>
      </c>
      <c r="AB824" s="440">
        <v>0</v>
      </c>
      <c r="AC824" s="440">
        <v>0</v>
      </c>
      <c r="AD824" s="440">
        <v>0</v>
      </c>
      <c r="AE824" s="440">
        <v>0</v>
      </c>
      <c r="AF824" s="440">
        <v>0</v>
      </c>
      <c r="AG824" s="440">
        <v>0</v>
      </c>
      <c r="AH824" s="440">
        <v>0</v>
      </c>
      <c r="AI824" s="440">
        <v>0</v>
      </c>
      <c r="AJ824" s="482">
        <v>0</v>
      </c>
      <c r="AK824" s="482">
        <v>0</v>
      </c>
      <c r="AL824" s="482">
        <v>0</v>
      </c>
      <c r="AM824" s="482">
        <v>0</v>
      </c>
      <c r="AN824" s="440">
        <v>0</v>
      </c>
      <c r="AO824" s="440">
        <v>0</v>
      </c>
      <c r="AP824" s="440">
        <v>0</v>
      </c>
      <c r="AQ824" s="440">
        <v>0</v>
      </c>
      <c r="AR824" s="440">
        <v>0</v>
      </c>
      <c r="AS824" s="482">
        <v>0</v>
      </c>
      <c r="AT824" s="482">
        <v>0</v>
      </c>
      <c r="AU824" s="482">
        <v>0</v>
      </c>
      <c r="AV824" s="482">
        <v>0</v>
      </c>
      <c r="AW824" s="440">
        <v>0</v>
      </c>
      <c r="AX824" s="440">
        <v>0</v>
      </c>
      <c r="AY824" s="440">
        <v>0</v>
      </c>
      <c r="AZ824" s="503">
        <v>0</v>
      </c>
      <c r="BA824" s="503">
        <v>0</v>
      </c>
      <c r="BB824" s="441">
        <v>0</v>
      </c>
      <c r="BC824" s="200">
        <v>0</v>
      </c>
      <c r="BD824" s="539">
        <v>3825133</v>
      </c>
      <c r="BE824" s="539">
        <v>0</v>
      </c>
      <c r="BF824" s="539">
        <v>0</v>
      </c>
      <c r="BG824" s="539">
        <v>0</v>
      </c>
    </row>
    <row r="825" spans="1:59" x14ac:dyDescent="0.2">
      <c r="A825" s="609" t="s">
        <v>2121</v>
      </c>
      <c r="B825" t="s">
        <v>2120</v>
      </c>
      <c r="C825" t="s">
        <v>2122</v>
      </c>
      <c r="D825" s="442">
        <v>19201</v>
      </c>
      <c r="E825" s="443">
        <v>0</v>
      </c>
      <c r="F825" s="443">
        <v>0</v>
      </c>
      <c r="G825" s="443">
        <v>0</v>
      </c>
      <c r="H825" s="443">
        <v>0</v>
      </c>
      <c r="I825" s="443">
        <v>1784300</v>
      </c>
      <c r="J825" s="443">
        <v>1784300</v>
      </c>
      <c r="K825" s="443">
        <v>0</v>
      </c>
      <c r="L825" s="443">
        <v>14770</v>
      </c>
      <c r="M825" s="483">
        <v>0</v>
      </c>
      <c r="N825" s="483">
        <v>210</v>
      </c>
      <c r="O825" s="443">
        <v>0</v>
      </c>
      <c r="P825" s="443">
        <v>0</v>
      </c>
      <c r="Q825" s="443">
        <v>14980</v>
      </c>
      <c r="R825" s="443">
        <v>14770</v>
      </c>
      <c r="S825" s="443">
        <v>210</v>
      </c>
      <c r="T825" s="443">
        <v>0</v>
      </c>
      <c r="U825" s="443">
        <v>63725</v>
      </c>
      <c r="V825" s="443">
        <v>41201</v>
      </c>
      <c r="W825" s="443">
        <v>22524</v>
      </c>
      <c r="X825" s="443">
        <v>528</v>
      </c>
      <c r="Y825" s="483">
        <v>0</v>
      </c>
      <c r="Z825" s="483">
        <v>7</v>
      </c>
      <c r="AA825" s="443">
        <v>0</v>
      </c>
      <c r="AB825" s="443">
        <v>0</v>
      </c>
      <c r="AC825" s="443">
        <v>7095</v>
      </c>
      <c r="AD825" s="443">
        <v>0</v>
      </c>
      <c r="AE825" s="443">
        <v>0</v>
      </c>
      <c r="AF825" s="443">
        <v>7095</v>
      </c>
      <c r="AG825" s="443">
        <v>1202160</v>
      </c>
      <c r="AH825" s="443">
        <v>511200</v>
      </c>
      <c r="AI825" s="443">
        <v>690960</v>
      </c>
      <c r="AJ825" s="483">
        <v>1087550</v>
      </c>
      <c r="AK825" s="483">
        <v>0</v>
      </c>
      <c r="AL825" s="483">
        <v>0</v>
      </c>
      <c r="AM825" s="483">
        <v>286930</v>
      </c>
      <c r="AN825" s="443">
        <v>1087550</v>
      </c>
      <c r="AO825" s="443">
        <v>286930</v>
      </c>
      <c r="AP825" s="443">
        <v>93588</v>
      </c>
      <c r="AQ825" s="443">
        <v>17705</v>
      </c>
      <c r="AR825" s="443">
        <v>75883</v>
      </c>
      <c r="AS825" s="483">
        <v>71294</v>
      </c>
      <c r="AT825" s="483">
        <v>0</v>
      </c>
      <c r="AU825" s="483">
        <v>0</v>
      </c>
      <c r="AV825" s="483">
        <v>8287</v>
      </c>
      <c r="AW825" s="443">
        <v>71294</v>
      </c>
      <c r="AX825" s="443">
        <v>8287</v>
      </c>
      <c r="AY825" s="443">
        <v>0</v>
      </c>
      <c r="AZ825" s="504">
        <v>0</v>
      </c>
      <c r="BA825" s="504">
        <v>0</v>
      </c>
      <c r="BB825" s="444">
        <v>0</v>
      </c>
      <c r="BC825" s="517">
        <v>0</v>
      </c>
      <c r="BD825" s="540">
        <v>436829</v>
      </c>
      <c r="BE825" s="651">
        <v>917315</v>
      </c>
      <c r="BF825" s="651">
        <v>89329</v>
      </c>
      <c r="BG825" s="540">
        <v>7189</v>
      </c>
    </row>
    <row r="826" spans="1:59" x14ac:dyDescent="0.2">
      <c r="A826" s="609" t="s">
        <v>2123</v>
      </c>
      <c r="B826" t="s">
        <v>2120</v>
      </c>
      <c r="C826" t="s">
        <v>2124</v>
      </c>
      <c r="D826" s="439">
        <v>19202</v>
      </c>
      <c r="E826" s="440">
        <v>0</v>
      </c>
      <c r="F826" s="440">
        <v>0</v>
      </c>
      <c r="G826" s="440">
        <v>0</v>
      </c>
      <c r="H826" s="440">
        <v>0</v>
      </c>
      <c r="I826" s="440">
        <v>212856</v>
      </c>
      <c r="J826" s="440">
        <v>212856</v>
      </c>
      <c r="K826" s="440">
        <v>0</v>
      </c>
      <c r="L826" s="440">
        <v>63084</v>
      </c>
      <c r="M826" s="482">
        <v>0</v>
      </c>
      <c r="N826" s="482">
        <v>3780</v>
      </c>
      <c r="O826" s="440">
        <v>0</v>
      </c>
      <c r="P826" s="440">
        <v>0</v>
      </c>
      <c r="Q826" s="440">
        <v>66864</v>
      </c>
      <c r="R826" s="440">
        <v>63084</v>
      </c>
      <c r="S826" s="440">
        <v>3780</v>
      </c>
      <c r="T826" s="440">
        <v>0</v>
      </c>
      <c r="U826" s="440">
        <v>7602</v>
      </c>
      <c r="V826" s="440">
        <v>5917</v>
      </c>
      <c r="W826" s="440">
        <v>1685</v>
      </c>
      <c r="X826" s="440">
        <v>2253</v>
      </c>
      <c r="Y826" s="482">
        <v>0</v>
      </c>
      <c r="Z826" s="482">
        <v>135</v>
      </c>
      <c r="AA826" s="440">
        <v>0</v>
      </c>
      <c r="AB826" s="440">
        <v>0</v>
      </c>
      <c r="AC826" s="440">
        <v>1294</v>
      </c>
      <c r="AD826" s="440">
        <v>1294</v>
      </c>
      <c r="AE826" s="440">
        <v>0</v>
      </c>
      <c r="AF826" s="440">
        <v>0</v>
      </c>
      <c r="AG826" s="440">
        <v>323940</v>
      </c>
      <c r="AH826" s="440">
        <v>204000</v>
      </c>
      <c r="AI826" s="440">
        <v>119940</v>
      </c>
      <c r="AJ826" s="482">
        <v>212040</v>
      </c>
      <c r="AK826" s="482">
        <v>0</v>
      </c>
      <c r="AL826" s="482">
        <v>0</v>
      </c>
      <c r="AM826" s="482">
        <v>33870</v>
      </c>
      <c r="AN826" s="440">
        <v>212040</v>
      </c>
      <c r="AO826" s="440">
        <v>33870</v>
      </c>
      <c r="AP826" s="440">
        <v>24653</v>
      </c>
      <c r="AQ826" s="440">
        <v>3780</v>
      </c>
      <c r="AR826" s="440">
        <v>20873</v>
      </c>
      <c r="AS826" s="482">
        <v>20905</v>
      </c>
      <c r="AT826" s="482">
        <v>0</v>
      </c>
      <c r="AU826" s="482">
        <v>0</v>
      </c>
      <c r="AV826" s="482">
        <v>0</v>
      </c>
      <c r="AW826" s="440">
        <v>16751</v>
      </c>
      <c r="AX826" s="440">
        <v>0</v>
      </c>
      <c r="AY826" s="440">
        <v>0</v>
      </c>
      <c r="AZ826" s="503">
        <v>0</v>
      </c>
      <c r="BA826" s="503">
        <v>0</v>
      </c>
      <c r="BB826" s="441">
        <v>0</v>
      </c>
      <c r="BC826" s="200">
        <v>0</v>
      </c>
      <c r="BD826" s="539">
        <v>140169</v>
      </c>
      <c r="BE826" s="650">
        <v>171370</v>
      </c>
      <c r="BF826" s="650">
        <v>17671</v>
      </c>
      <c r="BG826" s="539">
        <v>2709</v>
      </c>
    </row>
    <row r="827" spans="1:59" x14ac:dyDescent="0.2">
      <c r="A827" s="609" t="s">
        <v>2125</v>
      </c>
      <c r="B827" t="s">
        <v>2120</v>
      </c>
      <c r="C827" t="s">
        <v>2126</v>
      </c>
      <c r="D827" s="442">
        <v>19204</v>
      </c>
      <c r="E827" s="443">
        <v>0</v>
      </c>
      <c r="F827" s="443">
        <v>0</v>
      </c>
      <c r="G827" s="443">
        <v>0</v>
      </c>
      <c r="H827" s="443">
        <v>0</v>
      </c>
      <c r="I827" s="443">
        <v>194950</v>
      </c>
      <c r="J827" s="443">
        <v>194950</v>
      </c>
      <c r="K827" s="443">
        <v>0</v>
      </c>
      <c r="L827" s="443">
        <v>0</v>
      </c>
      <c r="M827" s="483">
        <v>0</v>
      </c>
      <c r="N827" s="483">
        <v>0</v>
      </c>
      <c r="O827" s="443">
        <v>0</v>
      </c>
      <c r="P827" s="443">
        <v>0</v>
      </c>
      <c r="Q827" s="443">
        <v>0</v>
      </c>
      <c r="R827" s="443">
        <v>0</v>
      </c>
      <c r="S827" s="443">
        <v>0</v>
      </c>
      <c r="T827" s="443">
        <v>0</v>
      </c>
      <c r="U827" s="443">
        <v>6963</v>
      </c>
      <c r="V827" s="443">
        <v>6963</v>
      </c>
      <c r="W827" s="443">
        <v>0</v>
      </c>
      <c r="X827" s="443">
        <v>0</v>
      </c>
      <c r="Y827" s="483">
        <v>0</v>
      </c>
      <c r="Z827" s="483">
        <v>0</v>
      </c>
      <c r="AA827" s="443">
        <v>0</v>
      </c>
      <c r="AB827" s="443">
        <v>0</v>
      </c>
      <c r="AC827" s="443">
        <v>0</v>
      </c>
      <c r="AD827" s="443">
        <v>0</v>
      </c>
      <c r="AE827" s="443">
        <v>0</v>
      </c>
      <c r="AF827" s="443">
        <v>0</v>
      </c>
      <c r="AG827" s="443">
        <v>197550</v>
      </c>
      <c r="AH827" s="443">
        <v>197550</v>
      </c>
      <c r="AI827" s="443">
        <v>0</v>
      </c>
      <c r="AJ827" s="483">
        <v>54140</v>
      </c>
      <c r="AK827" s="483">
        <v>0</v>
      </c>
      <c r="AL827" s="483">
        <v>0</v>
      </c>
      <c r="AM827" s="483">
        <v>43620</v>
      </c>
      <c r="AN827" s="443">
        <v>54140</v>
      </c>
      <c r="AO827" s="443">
        <v>43620</v>
      </c>
      <c r="AP827" s="443">
        <v>14784</v>
      </c>
      <c r="AQ827" s="443">
        <v>14784</v>
      </c>
      <c r="AR827" s="443">
        <v>0</v>
      </c>
      <c r="AS827" s="483">
        <v>79</v>
      </c>
      <c r="AT827" s="483">
        <v>0</v>
      </c>
      <c r="AU827" s="483">
        <v>0</v>
      </c>
      <c r="AV827" s="483">
        <v>1351</v>
      </c>
      <c r="AW827" s="443">
        <v>79</v>
      </c>
      <c r="AX827" s="443">
        <v>1351</v>
      </c>
      <c r="AY827" s="443">
        <v>0</v>
      </c>
      <c r="AZ827" s="504">
        <v>0</v>
      </c>
      <c r="BA827" s="504">
        <v>0</v>
      </c>
      <c r="BB827" s="444">
        <v>0</v>
      </c>
      <c r="BC827" s="517">
        <v>0</v>
      </c>
      <c r="BD827" s="540">
        <v>99192</v>
      </c>
      <c r="BE827" s="651">
        <v>101050</v>
      </c>
      <c r="BF827" s="651">
        <v>10398</v>
      </c>
      <c r="BG827" s="540">
        <v>1989</v>
      </c>
    </row>
    <row r="828" spans="1:59" x14ac:dyDescent="0.2">
      <c r="A828" s="609" t="s">
        <v>2127</v>
      </c>
      <c r="B828" t="s">
        <v>2120</v>
      </c>
      <c r="C828" t="s">
        <v>2128</v>
      </c>
      <c r="D828" s="439">
        <v>19205</v>
      </c>
      <c r="E828" s="440">
        <v>95789</v>
      </c>
      <c r="F828" s="440">
        <v>0</v>
      </c>
      <c r="G828" s="440">
        <v>95789</v>
      </c>
      <c r="H828" s="440">
        <v>0</v>
      </c>
      <c r="I828" s="440">
        <v>233380</v>
      </c>
      <c r="J828" s="440">
        <v>233380</v>
      </c>
      <c r="K828" s="440">
        <v>0</v>
      </c>
      <c r="L828" s="440">
        <v>0</v>
      </c>
      <c r="M828" s="482">
        <v>0</v>
      </c>
      <c r="N828" s="482">
        <v>0</v>
      </c>
      <c r="O828" s="440">
        <v>0</v>
      </c>
      <c r="P828" s="440">
        <v>0</v>
      </c>
      <c r="Q828" s="440">
        <v>0</v>
      </c>
      <c r="R828" s="440">
        <v>0</v>
      </c>
      <c r="S828" s="440">
        <v>0</v>
      </c>
      <c r="T828" s="440">
        <v>0</v>
      </c>
      <c r="U828" s="440">
        <v>8335</v>
      </c>
      <c r="V828" s="440">
        <v>8335</v>
      </c>
      <c r="W828" s="440">
        <v>0</v>
      </c>
      <c r="X828" s="440">
        <v>0</v>
      </c>
      <c r="Y828" s="482">
        <v>0</v>
      </c>
      <c r="Z828" s="482">
        <v>0</v>
      </c>
      <c r="AA828" s="440">
        <v>0</v>
      </c>
      <c r="AB828" s="440">
        <v>0</v>
      </c>
      <c r="AC828" s="440">
        <v>0</v>
      </c>
      <c r="AD828" s="440">
        <v>0</v>
      </c>
      <c r="AE828" s="440">
        <v>0</v>
      </c>
      <c r="AF828" s="440">
        <v>0</v>
      </c>
      <c r="AG828" s="440">
        <v>233890</v>
      </c>
      <c r="AH828" s="440">
        <v>116000</v>
      </c>
      <c r="AI828" s="440">
        <v>117890</v>
      </c>
      <c r="AJ828" s="482">
        <v>190430</v>
      </c>
      <c r="AK828" s="482">
        <v>0</v>
      </c>
      <c r="AL828" s="482">
        <v>0</v>
      </c>
      <c r="AM828" s="482">
        <v>44890</v>
      </c>
      <c r="AN828" s="440">
        <v>190430</v>
      </c>
      <c r="AO828" s="440">
        <v>44890</v>
      </c>
      <c r="AP828" s="440">
        <v>17198</v>
      </c>
      <c r="AQ828" s="440">
        <v>5323</v>
      </c>
      <c r="AR828" s="440">
        <v>11875</v>
      </c>
      <c r="AS828" s="482">
        <v>12380</v>
      </c>
      <c r="AT828" s="482">
        <v>0</v>
      </c>
      <c r="AU828" s="482">
        <v>0</v>
      </c>
      <c r="AV828" s="482">
        <v>1174</v>
      </c>
      <c r="AW828" s="440">
        <v>12380</v>
      </c>
      <c r="AX828" s="440">
        <v>1174</v>
      </c>
      <c r="AY828" s="440">
        <v>0</v>
      </c>
      <c r="AZ828" s="503">
        <v>0</v>
      </c>
      <c r="BA828" s="503">
        <v>0</v>
      </c>
      <c r="BB828" s="441">
        <v>0</v>
      </c>
      <c r="BC828" s="200">
        <v>0</v>
      </c>
      <c r="BD828" s="539">
        <v>111126</v>
      </c>
      <c r="BE828" s="650">
        <v>130690</v>
      </c>
      <c r="BF828" s="650">
        <v>13140</v>
      </c>
      <c r="BG828" s="539">
        <v>1989</v>
      </c>
    </row>
    <row r="829" spans="1:59" x14ac:dyDescent="0.2">
      <c r="A829" s="609" t="s">
        <v>2129</v>
      </c>
      <c r="B829" t="s">
        <v>2120</v>
      </c>
      <c r="C829" t="s">
        <v>2130</v>
      </c>
      <c r="D829" s="442">
        <v>19206</v>
      </c>
      <c r="E829" s="443">
        <v>0</v>
      </c>
      <c r="F829" s="443">
        <v>0</v>
      </c>
      <c r="G829" s="443">
        <v>0</v>
      </c>
      <c r="H829" s="443">
        <v>0</v>
      </c>
      <c r="I829" s="443">
        <v>171990</v>
      </c>
      <c r="J829" s="443">
        <v>171990</v>
      </c>
      <c r="K829" s="443">
        <v>0</v>
      </c>
      <c r="L829" s="443">
        <v>3780</v>
      </c>
      <c r="M829" s="483">
        <v>0</v>
      </c>
      <c r="N829" s="483">
        <v>0</v>
      </c>
      <c r="O829" s="443">
        <v>0</v>
      </c>
      <c r="P829" s="443">
        <v>0</v>
      </c>
      <c r="Q829" s="443">
        <v>3780</v>
      </c>
      <c r="R829" s="443">
        <v>3780</v>
      </c>
      <c r="S829" s="443">
        <v>0</v>
      </c>
      <c r="T829" s="443">
        <v>0</v>
      </c>
      <c r="U829" s="443">
        <v>6143</v>
      </c>
      <c r="V829" s="443">
        <v>3832</v>
      </c>
      <c r="W829" s="443">
        <v>2311</v>
      </c>
      <c r="X829" s="443">
        <v>135</v>
      </c>
      <c r="Y829" s="483">
        <v>0</v>
      </c>
      <c r="Z829" s="483">
        <v>0</v>
      </c>
      <c r="AA829" s="443">
        <v>0</v>
      </c>
      <c r="AB829" s="443">
        <v>0</v>
      </c>
      <c r="AC829" s="443">
        <v>2446</v>
      </c>
      <c r="AD829" s="443">
        <v>0</v>
      </c>
      <c r="AE829" s="443">
        <v>0</v>
      </c>
      <c r="AF829" s="443">
        <v>2446</v>
      </c>
      <c r="AG829" s="443">
        <v>159590</v>
      </c>
      <c r="AH829" s="443">
        <v>82000</v>
      </c>
      <c r="AI829" s="443">
        <v>77590</v>
      </c>
      <c r="AJ829" s="483">
        <v>130100</v>
      </c>
      <c r="AK829" s="483">
        <v>0</v>
      </c>
      <c r="AL829" s="483">
        <v>0</v>
      </c>
      <c r="AM829" s="483">
        <v>41070</v>
      </c>
      <c r="AN829" s="443">
        <v>130100</v>
      </c>
      <c r="AO829" s="443">
        <v>41070</v>
      </c>
      <c r="AP829" s="443">
        <v>11477</v>
      </c>
      <c r="AQ829" s="443">
        <v>4097</v>
      </c>
      <c r="AR829" s="443">
        <v>7380</v>
      </c>
      <c r="AS829" s="483">
        <v>8406</v>
      </c>
      <c r="AT829" s="483">
        <v>0</v>
      </c>
      <c r="AU829" s="483">
        <v>0</v>
      </c>
      <c r="AV829" s="483">
        <v>1237</v>
      </c>
      <c r="AW829" s="443">
        <v>8406</v>
      </c>
      <c r="AX829" s="443">
        <v>1237</v>
      </c>
      <c r="AY829" s="443">
        <v>0</v>
      </c>
      <c r="AZ829" s="504">
        <v>0</v>
      </c>
      <c r="BA829" s="504">
        <v>0</v>
      </c>
      <c r="BB829" s="444">
        <v>0</v>
      </c>
      <c r="BC829" s="517">
        <v>0</v>
      </c>
      <c r="BD829" s="540">
        <v>62912</v>
      </c>
      <c r="BE829" s="651">
        <v>93260</v>
      </c>
      <c r="BF829" s="651">
        <v>9288</v>
      </c>
      <c r="BG829" s="540">
        <v>1749</v>
      </c>
    </row>
    <row r="830" spans="1:59" x14ac:dyDescent="0.2">
      <c r="A830" s="609" t="s">
        <v>2131</v>
      </c>
      <c r="B830" t="s">
        <v>2120</v>
      </c>
      <c r="C830" t="s">
        <v>2132</v>
      </c>
      <c r="D830" s="439">
        <v>19207</v>
      </c>
      <c r="E830" s="440">
        <v>0</v>
      </c>
      <c r="F830" s="440">
        <v>0</v>
      </c>
      <c r="G830" s="440">
        <v>0</v>
      </c>
      <c r="H830" s="440">
        <v>0</v>
      </c>
      <c r="I830" s="440">
        <v>147336</v>
      </c>
      <c r="J830" s="440">
        <v>147336</v>
      </c>
      <c r="K830" s="440">
        <v>0</v>
      </c>
      <c r="L830" s="440">
        <v>36204</v>
      </c>
      <c r="M830" s="482">
        <v>0</v>
      </c>
      <c r="N830" s="482">
        <v>3780</v>
      </c>
      <c r="O830" s="440">
        <v>0</v>
      </c>
      <c r="P830" s="440">
        <v>0</v>
      </c>
      <c r="Q830" s="440">
        <v>39984</v>
      </c>
      <c r="R830" s="440">
        <v>36204</v>
      </c>
      <c r="S830" s="440">
        <v>3780</v>
      </c>
      <c r="T830" s="440">
        <v>0</v>
      </c>
      <c r="U830" s="440">
        <v>5262</v>
      </c>
      <c r="V830" s="440">
        <v>5262</v>
      </c>
      <c r="W830" s="440">
        <v>0</v>
      </c>
      <c r="X830" s="440">
        <v>1293</v>
      </c>
      <c r="Y830" s="482">
        <v>0</v>
      </c>
      <c r="Z830" s="482">
        <v>135</v>
      </c>
      <c r="AA830" s="440">
        <v>0</v>
      </c>
      <c r="AB830" s="440">
        <v>0</v>
      </c>
      <c r="AC830" s="440">
        <v>1428</v>
      </c>
      <c r="AD830" s="440">
        <v>1293</v>
      </c>
      <c r="AE830" s="440">
        <v>135</v>
      </c>
      <c r="AF830" s="440">
        <v>0</v>
      </c>
      <c r="AG830" s="440">
        <v>196510</v>
      </c>
      <c r="AH830" s="440">
        <v>83450</v>
      </c>
      <c r="AI830" s="440">
        <v>113060</v>
      </c>
      <c r="AJ830" s="482">
        <v>159580</v>
      </c>
      <c r="AK830" s="482">
        <v>0</v>
      </c>
      <c r="AL830" s="482">
        <v>0</v>
      </c>
      <c r="AM830" s="482">
        <v>620</v>
      </c>
      <c r="AN830" s="440">
        <v>159580</v>
      </c>
      <c r="AO830" s="440">
        <v>620</v>
      </c>
      <c r="AP830" s="440">
        <v>14895</v>
      </c>
      <c r="AQ830" s="440">
        <v>2201</v>
      </c>
      <c r="AR830" s="440">
        <v>12694</v>
      </c>
      <c r="AS830" s="482">
        <v>12252</v>
      </c>
      <c r="AT830" s="482">
        <v>0</v>
      </c>
      <c r="AU830" s="482">
        <v>0</v>
      </c>
      <c r="AV830" s="482">
        <v>0</v>
      </c>
      <c r="AW830" s="440">
        <v>12252</v>
      </c>
      <c r="AX830" s="440">
        <v>0</v>
      </c>
      <c r="AY830" s="440">
        <v>0</v>
      </c>
      <c r="AZ830" s="503">
        <v>0</v>
      </c>
      <c r="BA830" s="503">
        <v>0</v>
      </c>
      <c r="BB830" s="441">
        <v>0</v>
      </c>
      <c r="BC830" s="200">
        <v>0</v>
      </c>
      <c r="BD830" s="539">
        <v>70918</v>
      </c>
      <c r="BE830" s="650">
        <v>108695</v>
      </c>
      <c r="BF830" s="650">
        <v>11068</v>
      </c>
      <c r="BG830" s="539">
        <v>1989</v>
      </c>
    </row>
    <row r="831" spans="1:59" x14ac:dyDescent="0.2">
      <c r="A831" s="609" t="s">
        <v>2133</v>
      </c>
      <c r="B831" t="s">
        <v>2120</v>
      </c>
      <c r="C831" t="s">
        <v>2134</v>
      </c>
      <c r="D831" s="442">
        <v>19208</v>
      </c>
      <c r="E831" s="443">
        <v>0</v>
      </c>
      <c r="F831" s="443">
        <v>0</v>
      </c>
      <c r="G831" s="443">
        <v>0</v>
      </c>
      <c r="H831" s="443">
        <v>0</v>
      </c>
      <c r="I831" s="443">
        <v>364280</v>
      </c>
      <c r="J831" s="443">
        <v>364280</v>
      </c>
      <c r="K831" s="443">
        <v>0</v>
      </c>
      <c r="L831" s="443">
        <v>0</v>
      </c>
      <c r="M831" s="483">
        <v>0</v>
      </c>
      <c r="N831" s="483">
        <v>11690</v>
      </c>
      <c r="O831" s="443">
        <v>0</v>
      </c>
      <c r="P831" s="443">
        <v>0</v>
      </c>
      <c r="Q831" s="443">
        <v>11690</v>
      </c>
      <c r="R831" s="443">
        <v>0</v>
      </c>
      <c r="S831" s="443">
        <v>11690</v>
      </c>
      <c r="T831" s="443">
        <v>0</v>
      </c>
      <c r="U831" s="443">
        <v>13010</v>
      </c>
      <c r="V831" s="443">
        <v>11627</v>
      </c>
      <c r="W831" s="443">
        <v>1383</v>
      </c>
      <c r="X831" s="443">
        <v>0</v>
      </c>
      <c r="Y831" s="483">
        <v>0</v>
      </c>
      <c r="Z831" s="483">
        <v>418</v>
      </c>
      <c r="AA831" s="443">
        <v>0</v>
      </c>
      <c r="AB831" s="443">
        <v>0</v>
      </c>
      <c r="AC831" s="443">
        <v>1801</v>
      </c>
      <c r="AD831" s="443">
        <v>0</v>
      </c>
      <c r="AE831" s="443">
        <v>0</v>
      </c>
      <c r="AF831" s="443">
        <v>1801</v>
      </c>
      <c r="AG831" s="443">
        <v>488090</v>
      </c>
      <c r="AH831" s="443">
        <v>235000</v>
      </c>
      <c r="AI831" s="443">
        <v>253090</v>
      </c>
      <c r="AJ831" s="483">
        <v>414110</v>
      </c>
      <c r="AK831" s="483">
        <v>0</v>
      </c>
      <c r="AL831" s="483">
        <v>0</v>
      </c>
      <c r="AM831" s="483">
        <v>33550</v>
      </c>
      <c r="AN831" s="443">
        <v>414110</v>
      </c>
      <c r="AO831" s="443">
        <v>33550</v>
      </c>
      <c r="AP831" s="443">
        <v>37178</v>
      </c>
      <c r="AQ831" s="443">
        <v>4749</v>
      </c>
      <c r="AR831" s="443">
        <v>32429</v>
      </c>
      <c r="AS831" s="483">
        <v>33196</v>
      </c>
      <c r="AT831" s="483">
        <v>0</v>
      </c>
      <c r="AU831" s="483">
        <v>0</v>
      </c>
      <c r="AV831" s="483">
        <v>0</v>
      </c>
      <c r="AW831" s="443">
        <v>33196</v>
      </c>
      <c r="AX831" s="443">
        <v>0</v>
      </c>
      <c r="AY831" s="443">
        <v>0</v>
      </c>
      <c r="AZ831" s="504">
        <v>0</v>
      </c>
      <c r="BA831" s="504">
        <v>0</v>
      </c>
      <c r="BB831" s="444">
        <v>0</v>
      </c>
      <c r="BC831" s="517">
        <v>0</v>
      </c>
      <c r="BD831" s="540">
        <v>197531</v>
      </c>
      <c r="BE831" s="651">
        <v>242945</v>
      </c>
      <c r="BF831" s="651">
        <v>25279</v>
      </c>
      <c r="BG831" s="540">
        <v>2949</v>
      </c>
    </row>
    <row r="832" spans="1:59" x14ac:dyDescent="0.2">
      <c r="A832" s="609" t="s">
        <v>2135</v>
      </c>
      <c r="B832" t="s">
        <v>2120</v>
      </c>
      <c r="C832" t="s">
        <v>2136</v>
      </c>
      <c r="D832" s="439">
        <v>19209</v>
      </c>
      <c r="E832" s="440">
        <v>118215</v>
      </c>
      <c r="F832" s="440">
        <v>0</v>
      </c>
      <c r="G832" s="440">
        <v>118215</v>
      </c>
      <c r="H832" s="440">
        <v>0</v>
      </c>
      <c r="I832" s="440">
        <v>375060</v>
      </c>
      <c r="J832" s="440">
        <v>375060</v>
      </c>
      <c r="K832" s="440">
        <v>0</v>
      </c>
      <c r="L832" s="440">
        <v>0</v>
      </c>
      <c r="M832" s="482">
        <v>0</v>
      </c>
      <c r="N832" s="482">
        <v>8890</v>
      </c>
      <c r="O832" s="440">
        <v>0</v>
      </c>
      <c r="P832" s="440">
        <v>0</v>
      </c>
      <c r="Q832" s="440">
        <v>8890</v>
      </c>
      <c r="R832" s="440">
        <v>0</v>
      </c>
      <c r="S832" s="440">
        <v>8890</v>
      </c>
      <c r="T832" s="440">
        <v>0</v>
      </c>
      <c r="U832" s="440">
        <v>13395</v>
      </c>
      <c r="V832" s="440">
        <v>11000</v>
      </c>
      <c r="W832" s="440">
        <v>2395</v>
      </c>
      <c r="X832" s="440">
        <v>0</v>
      </c>
      <c r="Y832" s="482">
        <v>0</v>
      </c>
      <c r="Z832" s="482">
        <v>318</v>
      </c>
      <c r="AA832" s="440">
        <v>0</v>
      </c>
      <c r="AB832" s="440">
        <v>0</v>
      </c>
      <c r="AC832" s="440">
        <v>2713</v>
      </c>
      <c r="AD832" s="440">
        <v>0</v>
      </c>
      <c r="AE832" s="440">
        <v>2713</v>
      </c>
      <c r="AF832" s="440">
        <v>0</v>
      </c>
      <c r="AG832" s="440">
        <v>333600</v>
      </c>
      <c r="AH832" s="440">
        <v>93250</v>
      </c>
      <c r="AI832" s="440">
        <v>240350</v>
      </c>
      <c r="AJ832" s="482">
        <v>373360</v>
      </c>
      <c r="AK832" s="482">
        <v>0</v>
      </c>
      <c r="AL832" s="482">
        <v>0</v>
      </c>
      <c r="AM832" s="482">
        <v>176580</v>
      </c>
      <c r="AN832" s="440">
        <v>373360</v>
      </c>
      <c r="AO832" s="440">
        <v>176580</v>
      </c>
      <c r="AP832" s="440">
        <v>23233</v>
      </c>
      <c r="AQ832" s="440">
        <v>10347</v>
      </c>
      <c r="AR832" s="440">
        <v>12886</v>
      </c>
      <c r="AS832" s="482">
        <v>17408</v>
      </c>
      <c r="AT832" s="482">
        <v>0</v>
      </c>
      <c r="AU832" s="482">
        <v>0</v>
      </c>
      <c r="AV832" s="482">
        <v>6374</v>
      </c>
      <c r="AW832" s="440">
        <v>17408</v>
      </c>
      <c r="AX832" s="440">
        <v>6374</v>
      </c>
      <c r="AY832" s="440">
        <v>0</v>
      </c>
      <c r="AZ832" s="503">
        <v>0</v>
      </c>
      <c r="BA832" s="503">
        <v>0</v>
      </c>
      <c r="BB832" s="441">
        <v>0</v>
      </c>
      <c r="BC832" s="200">
        <v>0</v>
      </c>
      <c r="BD832" s="539">
        <v>156584</v>
      </c>
      <c r="BE832" s="650">
        <v>203260</v>
      </c>
      <c r="BF832" s="650">
        <v>19862</v>
      </c>
      <c r="BG832" s="539">
        <v>2709</v>
      </c>
    </row>
    <row r="833" spans="1:59" x14ac:dyDescent="0.2">
      <c r="A833" s="609" t="s">
        <v>2137</v>
      </c>
      <c r="B833" t="s">
        <v>2120</v>
      </c>
      <c r="C833" t="s">
        <v>2138</v>
      </c>
      <c r="D833" s="442">
        <v>19210</v>
      </c>
      <c r="E833" s="443">
        <v>161086</v>
      </c>
      <c r="F833" s="443">
        <v>0</v>
      </c>
      <c r="G833" s="443">
        <v>161086</v>
      </c>
      <c r="H833" s="443">
        <v>0</v>
      </c>
      <c r="I833" s="443">
        <v>423710</v>
      </c>
      <c r="J833" s="443">
        <v>388710</v>
      </c>
      <c r="K833" s="443">
        <v>35000</v>
      </c>
      <c r="L833" s="443">
        <v>13230</v>
      </c>
      <c r="M833" s="483">
        <v>0</v>
      </c>
      <c r="N833" s="483">
        <v>6090</v>
      </c>
      <c r="O833" s="443">
        <v>0</v>
      </c>
      <c r="P833" s="443">
        <v>0</v>
      </c>
      <c r="Q833" s="443">
        <v>54320</v>
      </c>
      <c r="R833" s="443">
        <v>48230</v>
      </c>
      <c r="S833" s="443">
        <v>6090</v>
      </c>
      <c r="T833" s="443">
        <v>0</v>
      </c>
      <c r="U833" s="443">
        <v>15133</v>
      </c>
      <c r="V833" s="443">
        <v>6114</v>
      </c>
      <c r="W833" s="443">
        <v>9019</v>
      </c>
      <c r="X833" s="443">
        <v>472</v>
      </c>
      <c r="Y833" s="483">
        <v>0</v>
      </c>
      <c r="Z833" s="483">
        <v>218</v>
      </c>
      <c r="AA833" s="443">
        <v>0</v>
      </c>
      <c r="AB833" s="443">
        <v>0</v>
      </c>
      <c r="AC833" s="443">
        <v>20</v>
      </c>
      <c r="AD833" s="443">
        <v>0</v>
      </c>
      <c r="AE833" s="443">
        <v>20</v>
      </c>
      <c r="AF833" s="443">
        <v>0</v>
      </c>
      <c r="AG833" s="443">
        <v>502850</v>
      </c>
      <c r="AH833" s="443">
        <v>0</v>
      </c>
      <c r="AI833" s="443">
        <v>502850</v>
      </c>
      <c r="AJ833" s="483">
        <v>656600</v>
      </c>
      <c r="AK833" s="483">
        <v>0</v>
      </c>
      <c r="AL833" s="483">
        <v>0</v>
      </c>
      <c r="AM833" s="483">
        <v>0</v>
      </c>
      <c r="AN833" s="443">
        <v>656600</v>
      </c>
      <c r="AO833" s="443">
        <v>0</v>
      </c>
      <c r="AP833" s="443">
        <v>39575</v>
      </c>
      <c r="AQ833" s="443">
        <v>2890</v>
      </c>
      <c r="AR833" s="443">
        <v>36685</v>
      </c>
      <c r="AS833" s="483">
        <v>38308</v>
      </c>
      <c r="AT833" s="483">
        <v>0</v>
      </c>
      <c r="AU833" s="483">
        <v>0</v>
      </c>
      <c r="AV833" s="483">
        <v>0</v>
      </c>
      <c r="AW833" s="443">
        <v>36685</v>
      </c>
      <c r="AX833" s="443">
        <v>0</v>
      </c>
      <c r="AY833" s="443">
        <v>0</v>
      </c>
      <c r="AZ833" s="504">
        <v>0</v>
      </c>
      <c r="BA833" s="504">
        <v>0</v>
      </c>
      <c r="BB833" s="444">
        <v>0</v>
      </c>
      <c r="BC833" s="517">
        <v>0</v>
      </c>
      <c r="BD833" s="540">
        <v>182783</v>
      </c>
      <c r="BE833" s="651">
        <v>275900</v>
      </c>
      <c r="BF833" s="651">
        <v>28539</v>
      </c>
      <c r="BG833" s="540">
        <v>3189</v>
      </c>
    </row>
    <row r="834" spans="1:59" x14ac:dyDescent="0.2">
      <c r="A834" s="609" t="s">
        <v>2139</v>
      </c>
      <c r="B834" t="s">
        <v>2120</v>
      </c>
      <c r="C834" t="s">
        <v>2140</v>
      </c>
      <c r="D834" s="439">
        <v>19211</v>
      </c>
      <c r="E834" s="440">
        <v>0</v>
      </c>
      <c r="F834" s="440">
        <v>0</v>
      </c>
      <c r="G834" s="440">
        <v>0</v>
      </c>
      <c r="H834" s="440">
        <v>0</v>
      </c>
      <c r="I834" s="440">
        <v>355600</v>
      </c>
      <c r="J834" s="440">
        <v>355600</v>
      </c>
      <c r="K834" s="440">
        <v>0</v>
      </c>
      <c r="L834" s="440">
        <v>0</v>
      </c>
      <c r="M834" s="482">
        <v>0</v>
      </c>
      <c r="N834" s="482">
        <v>106330</v>
      </c>
      <c r="O834" s="440">
        <v>0</v>
      </c>
      <c r="P834" s="440">
        <v>0</v>
      </c>
      <c r="Q834" s="440">
        <v>106330</v>
      </c>
      <c r="R834" s="440">
        <v>0</v>
      </c>
      <c r="S834" s="440">
        <v>106330</v>
      </c>
      <c r="T834" s="440">
        <v>0</v>
      </c>
      <c r="U834" s="440">
        <v>12700</v>
      </c>
      <c r="V834" s="440">
        <v>12700</v>
      </c>
      <c r="W834" s="440">
        <v>0</v>
      </c>
      <c r="X834" s="440">
        <v>0</v>
      </c>
      <c r="Y834" s="482">
        <v>0</v>
      </c>
      <c r="Z834" s="482">
        <v>3798</v>
      </c>
      <c r="AA834" s="440">
        <v>0</v>
      </c>
      <c r="AB834" s="440">
        <v>0</v>
      </c>
      <c r="AC834" s="440">
        <v>3798</v>
      </c>
      <c r="AD834" s="440">
        <v>0</v>
      </c>
      <c r="AE834" s="440">
        <v>2504</v>
      </c>
      <c r="AF834" s="440">
        <v>1294</v>
      </c>
      <c r="AG834" s="440">
        <v>481220</v>
      </c>
      <c r="AH834" s="440">
        <v>80000</v>
      </c>
      <c r="AI834" s="440">
        <v>401220</v>
      </c>
      <c r="AJ834" s="482">
        <v>513850</v>
      </c>
      <c r="AK834" s="482">
        <v>0</v>
      </c>
      <c r="AL834" s="482">
        <v>0</v>
      </c>
      <c r="AM834" s="482">
        <v>101030</v>
      </c>
      <c r="AN834" s="440">
        <v>513850</v>
      </c>
      <c r="AO834" s="440">
        <v>101030</v>
      </c>
      <c r="AP834" s="440">
        <v>35523</v>
      </c>
      <c r="AQ834" s="440">
        <v>2500</v>
      </c>
      <c r="AR834" s="440">
        <v>33023</v>
      </c>
      <c r="AS834" s="482">
        <v>32500</v>
      </c>
      <c r="AT834" s="482">
        <v>0</v>
      </c>
      <c r="AU834" s="482">
        <v>0</v>
      </c>
      <c r="AV834" s="482">
        <v>1872</v>
      </c>
      <c r="AW834" s="440">
        <v>29357</v>
      </c>
      <c r="AX834" s="440">
        <v>5015</v>
      </c>
      <c r="AY834" s="440">
        <v>0</v>
      </c>
      <c r="AZ834" s="503">
        <v>0</v>
      </c>
      <c r="BA834" s="503">
        <v>0</v>
      </c>
      <c r="BB834" s="441">
        <v>0</v>
      </c>
      <c r="BC834" s="200">
        <v>0</v>
      </c>
      <c r="BD834" s="539">
        <v>192049</v>
      </c>
      <c r="BE834" s="650">
        <v>267135</v>
      </c>
      <c r="BF834" s="650">
        <v>27009</v>
      </c>
      <c r="BG834" s="539">
        <v>2949</v>
      </c>
    </row>
    <row r="835" spans="1:59" x14ac:dyDescent="0.2">
      <c r="A835" s="609" t="s">
        <v>2141</v>
      </c>
      <c r="B835" t="s">
        <v>2120</v>
      </c>
      <c r="C835" t="s">
        <v>2142</v>
      </c>
      <c r="D835" s="442">
        <v>19212</v>
      </c>
      <c r="E835" s="443">
        <v>0</v>
      </c>
      <c r="F835" s="443">
        <v>0</v>
      </c>
      <c r="G835" s="443">
        <v>0</v>
      </c>
      <c r="H835" s="443">
        <v>0</v>
      </c>
      <c r="I835" s="443">
        <v>141260</v>
      </c>
      <c r="J835" s="443">
        <v>141260</v>
      </c>
      <c r="K835" s="443">
        <v>0</v>
      </c>
      <c r="L835" s="443">
        <v>140</v>
      </c>
      <c r="M835" s="483">
        <v>0</v>
      </c>
      <c r="N835" s="483">
        <v>2730</v>
      </c>
      <c r="O835" s="443">
        <v>0</v>
      </c>
      <c r="P835" s="443">
        <v>0</v>
      </c>
      <c r="Q835" s="443">
        <v>2870</v>
      </c>
      <c r="R835" s="443">
        <v>140</v>
      </c>
      <c r="S835" s="443">
        <v>2730</v>
      </c>
      <c r="T835" s="443">
        <v>0</v>
      </c>
      <c r="U835" s="443">
        <v>5045</v>
      </c>
      <c r="V835" s="443">
        <v>4975</v>
      </c>
      <c r="W835" s="443">
        <v>70</v>
      </c>
      <c r="X835" s="443">
        <v>5</v>
      </c>
      <c r="Y835" s="483">
        <v>0</v>
      </c>
      <c r="Z835" s="483">
        <v>98</v>
      </c>
      <c r="AA835" s="443">
        <v>0</v>
      </c>
      <c r="AB835" s="443">
        <v>0</v>
      </c>
      <c r="AC835" s="443">
        <v>173</v>
      </c>
      <c r="AD835" s="443">
        <v>0</v>
      </c>
      <c r="AE835" s="443">
        <v>173</v>
      </c>
      <c r="AF835" s="443">
        <v>0</v>
      </c>
      <c r="AG835" s="443">
        <v>158630</v>
      </c>
      <c r="AH835" s="443">
        <v>158630</v>
      </c>
      <c r="AI835" s="443">
        <v>0</v>
      </c>
      <c r="AJ835" s="483">
        <v>28750</v>
      </c>
      <c r="AK835" s="483">
        <v>0</v>
      </c>
      <c r="AL835" s="483">
        <v>0</v>
      </c>
      <c r="AM835" s="483">
        <v>24500</v>
      </c>
      <c r="AN835" s="443">
        <v>28750</v>
      </c>
      <c r="AO835" s="443">
        <v>24500</v>
      </c>
      <c r="AP835" s="443">
        <v>11720</v>
      </c>
      <c r="AQ835" s="443">
        <v>8094</v>
      </c>
      <c r="AR835" s="443">
        <v>3626</v>
      </c>
      <c r="AS835" s="483">
        <v>3275</v>
      </c>
      <c r="AT835" s="483">
        <v>0</v>
      </c>
      <c r="AU835" s="483">
        <v>0</v>
      </c>
      <c r="AV835" s="483">
        <v>461</v>
      </c>
      <c r="AW835" s="443">
        <v>3275</v>
      </c>
      <c r="AX835" s="443">
        <v>461</v>
      </c>
      <c r="AY835" s="443">
        <v>0</v>
      </c>
      <c r="AZ835" s="504">
        <v>0</v>
      </c>
      <c r="BA835" s="504">
        <v>0</v>
      </c>
      <c r="BB835" s="444">
        <v>0</v>
      </c>
      <c r="BC835" s="517">
        <v>0</v>
      </c>
      <c r="BD835" s="540">
        <v>66855</v>
      </c>
      <c r="BE835" s="651">
        <v>82795</v>
      </c>
      <c r="BF835" s="651">
        <v>8462</v>
      </c>
      <c r="BG835" s="540">
        <v>1509</v>
      </c>
    </row>
    <row r="836" spans="1:59" x14ac:dyDescent="0.2">
      <c r="A836" s="609" t="s">
        <v>2143</v>
      </c>
      <c r="B836" t="s">
        <v>2120</v>
      </c>
      <c r="C836" t="s">
        <v>2144</v>
      </c>
      <c r="D836" s="439">
        <v>19213</v>
      </c>
      <c r="E836" s="440">
        <v>0</v>
      </c>
      <c r="F836" s="440">
        <v>0</v>
      </c>
      <c r="G836" s="440">
        <v>0</v>
      </c>
      <c r="H836" s="440">
        <v>0</v>
      </c>
      <c r="I836" s="440">
        <v>165592</v>
      </c>
      <c r="J836" s="440">
        <v>165592</v>
      </c>
      <c r="K836" s="440">
        <v>0</v>
      </c>
      <c r="L836" s="440">
        <v>0</v>
      </c>
      <c r="M836" s="482">
        <v>0</v>
      </c>
      <c r="N836" s="482">
        <v>48048</v>
      </c>
      <c r="O836" s="440">
        <v>0</v>
      </c>
      <c r="P836" s="440">
        <v>0</v>
      </c>
      <c r="Q836" s="440">
        <v>48048</v>
      </c>
      <c r="R836" s="440">
        <v>0</v>
      </c>
      <c r="S836" s="440">
        <v>48048</v>
      </c>
      <c r="T836" s="440">
        <v>0</v>
      </c>
      <c r="U836" s="440">
        <v>5914</v>
      </c>
      <c r="V836" s="440">
        <v>3627</v>
      </c>
      <c r="W836" s="440">
        <v>2287</v>
      </c>
      <c r="X836" s="440">
        <v>0</v>
      </c>
      <c r="Y836" s="482">
        <v>0</v>
      </c>
      <c r="Z836" s="482">
        <v>1716</v>
      </c>
      <c r="AA836" s="440">
        <v>0</v>
      </c>
      <c r="AB836" s="440">
        <v>0</v>
      </c>
      <c r="AC836" s="440">
        <v>4003</v>
      </c>
      <c r="AD836" s="440">
        <v>0</v>
      </c>
      <c r="AE836" s="440">
        <v>4003</v>
      </c>
      <c r="AF836" s="440">
        <v>0</v>
      </c>
      <c r="AG836" s="440">
        <v>216170</v>
      </c>
      <c r="AH836" s="440">
        <v>99250</v>
      </c>
      <c r="AI836" s="440">
        <v>116920</v>
      </c>
      <c r="AJ836" s="482">
        <v>179230</v>
      </c>
      <c r="AK836" s="482">
        <v>0</v>
      </c>
      <c r="AL836" s="482">
        <v>0</v>
      </c>
      <c r="AM836" s="482">
        <v>14150</v>
      </c>
      <c r="AN836" s="440">
        <v>179230</v>
      </c>
      <c r="AO836" s="440">
        <v>14150</v>
      </c>
      <c r="AP836" s="440">
        <v>15329</v>
      </c>
      <c r="AQ836" s="440">
        <v>4601</v>
      </c>
      <c r="AR836" s="440">
        <v>10728</v>
      </c>
      <c r="AS836" s="482">
        <v>11062</v>
      </c>
      <c r="AT836" s="482">
        <v>0</v>
      </c>
      <c r="AU836" s="482">
        <v>0</v>
      </c>
      <c r="AV836" s="482">
        <v>0</v>
      </c>
      <c r="AW836" s="440">
        <v>11062</v>
      </c>
      <c r="AX836" s="440">
        <v>0</v>
      </c>
      <c r="AY836" s="440">
        <v>0</v>
      </c>
      <c r="AZ836" s="503">
        <v>0</v>
      </c>
      <c r="BA836" s="503">
        <v>0</v>
      </c>
      <c r="BB836" s="441">
        <v>0</v>
      </c>
      <c r="BC836" s="200">
        <v>0</v>
      </c>
      <c r="BD836" s="539">
        <v>98131</v>
      </c>
      <c r="BE836" s="650">
        <v>118335</v>
      </c>
      <c r="BF836" s="650">
        <v>11836</v>
      </c>
      <c r="BG836" s="539">
        <v>1989</v>
      </c>
    </row>
    <row r="837" spans="1:59" x14ac:dyDescent="0.2">
      <c r="A837" s="609" t="s">
        <v>2145</v>
      </c>
      <c r="B837" t="s">
        <v>2120</v>
      </c>
      <c r="C837" t="s">
        <v>2146</v>
      </c>
      <c r="D837" s="442">
        <v>19214</v>
      </c>
      <c r="E837" s="443">
        <v>0</v>
      </c>
      <c r="F837" s="443">
        <v>0</v>
      </c>
      <c r="G837" s="443">
        <v>0</v>
      </c>
      <c r="H837" s="443">
        <v>0</v>
      </c>
      <c r="I837" s="443">
        <v>169960</v>
      </c>
      <c r="J837" s="443">
        <v>169960</v>
      </c>
      <c r="K837" s="443">
        <v>0</v>
      </c>
      <c r="L837" s="443">
        <v>4900</v>
      </c>
      <c r="M837" s="483">
        <v>0</v>
      </c>
      <c r="N837" s="483">
        <v>0</v>
      </c>
      <c r="O837" s="443">
        <v>0</v>
      </c>
      <c r="P837" s="443">
        <v>0</v>
      </c>
      <c r="Q837" s="443">
        <v>4900</v>
      </c>
      <c r="R837" s="443">
        <v>4900</v>
      </c>
      <c r="S837" s="443">
        <v>0</v>
      </c>
      <c r="T837" s="443">
        <v>0</v>
      </c>
      <c r="U837" s="443">
        <v>6070</v>
      </c>
      <c r="V837" s="443">
        <v>2718</v>
      </c>
      <c r="W837" s="443">
        <v>3352</v>
      </c>
      <c r="X837" s="443">
        <v>175</v>
      </c>
      <c r="Y837" s="483">
        <v>0</v>
      </c>
      <c r="Z837" s="483">
        <v>0</v>
      </c>
      <c r="AA837" s="443">
        <v>0</v>
      </c>
      <c r="AB837" s="443">
        <v>0</v>
      </c>
      <c r="AC837" s="443">
        <v>3527</v>
      </c>
      <c r="AD837" s="443">
        <v>0</v>
      </c>
      <c r="AE837" s="443">
        <v>2255</v>
      </c>
      <c r="AF837" s="443">
        <v>1272</v>
      </c>
      <c r="AG837" s="443">
        <v>218330</v>
      </c>
      <c r="AH837" s="443">
        <v>130000</v>
      </c>
      <c r="AI837" s="443">
        <v>88330</v>
      </c>
      <c r="AJ837" s="483">
        <v>147570</v>
      </c>
      <c r="AK837" s="483">
        <v>0</v>
      </c>
      <c r="AL837" s="483">
        <v>0</v>
      </c>
      <c r="AM837" s="483">
        <v>63240</v>
      </c>
      <c r="AN837" s="443">
        <v>147570</v>
      </c>
      <c r="AO837" s="443">
        <v>63240</v>
      </c>
      <c r="AP837" s="443">
        <v>16515</v>
      </c>
      <c r="AQ837" s="443">
        <v>5151</v>
      </c>
      <c r="AR837" s="443">
        <v>11364</v>
      </c>
      <c r="AS837" s="483">
        <v>11502</v>
      </c>
      <c r="AT837" s="483">
        <v>0</v>
      </c>
      <c r="AU837" s="483">
        <v>0</v>
      </c>
      <c r="AV837" s="483">
        <v>1571</v>
      </c>
      <c r="AW837" s="443">
        <v>11502</v>
      </c>
      <c r="AX837" s="443">
        <v>355</v>
      </c>
      <c r="AY837" s="443">
        <v>0</v>
      </c>
      <c r="AZ837" s="504">
        <v>0</v>
      </c>
      <c r="BA837" s="504">
        <v>0</v>
      </c>
      <c r="BB837" s="444">
        <v>0</v>
      </c>
      <c r="BC837" s="517">
        <v>0</v>
      </c>
      <c r="BD837" s="540">
        <v>74108</v>
      </c>
      <c r="BE837" s="651">
        <v>111415</v>
      </c>
      <c r="BF837" s="651">
        <v>11535</v>
      </c>
      <c r="BG837" s="540">
        <v>1989</v>
      </c>
    </row>
    <row r="838" spans="1:59" x14ac:dyDescent="0.2">
      <c r="A838" s="609" t="s">
        <v>2147</v>
      </c>
      <c r="B838" t="s">
        <v>2120</v>
      </c>
      <c r="C838" t="s">
        <v>2148</v>
      </c>
      <c r="D838" s="439">
        <v>19346</v>
      </c>
      <c r="E838" s="440">
        <v>48642</v>
      </c>
      <c r="F838" s="440">
        <v>0</v>
      </c>
      <c r="G838" s="440">
        <v>48642</v>
      </c>
      <c r="H838" s="440">
        <v>0</v>
      </c>
      <c r="I838" s="440">
        <v>123620</v>
      </c>
      <c r="J838" s="440">
        <v>123620</v>
      </c>
      <c r="K838" s="440">
        <v>0</v>
      </c>
      <c r="L838" s="440">
        <v>0</v>
      </c>
      <c r="M838" s="482">
        <v>0</v>
      </c>
      <c r="N838" s="482">
        <v>0</v>
      </c>
      <c r="O838" s="440">
        <v>0</v>
      </c>
      <c r="P838" s="440">
        <v>0</v>
      </c>
      <c r="Q838" s="440">
        <v>0</v>
      </c>
      <c r="R838" s="440">
        <v>0</v>
      </c>
      <c r="S838" s="440">
        <v>0</v>
      </c>
      <c r="T838" s="440">
        <v>0</v>
      </c>
      <c r="U838" s="440">
        <v>4415</v>
      </c>
      <c r="V838" s="440">
        <v>4415</v>
      </c>
      <c r="W838" s="440">
        <v>0</v>
      </c>
      <c r="X838" s="440">
        <v>0</v>
      </c>
      <c r="Y838" s="482">
        <v>0</v>
      </c>
      <c r="Z838" s="482">
        <v>0</v>
      </c>
      <c r="AA838" s="440">
        <v>0</v>
      </c>
      <c r="AB838" s="440">
        <v>0</v>
      </c>
      <c r="AC838" s="440">
        <v>0</v>
      </c>
      <c r="AD838" s="440">
        <v>0</v>
      </c>
      <c r="AE838" s="440">
        <v>0</v>
      </c>
      <c r="AF838" s="440">
        <v>0</v>
      </c>
      <c r="AG838" s="440">
        <v>108260</v>
      </c>
      <c r="AH838" s="440">
        <v>0</v>
      </c>
      <c r="AI838" s="440">
        <v>108260</v>
      </c>
      <c r="AJ838" s="482">
        <v>150130</v>
      </c>
      <c r="AK838" s="482">
        <v>0</v>
      </c>
      <c r="AL838" s="482">
        <v>0</v>
      </c>
      <c r="AM838" s="482">
        <v>14640</v>
      </c>
      <c r="AN838" s="440">
        <v>150130</v>
      </c>
      <c r="AO838" s="440">
        <v>14640</v>
      </c>
      <c r="AP838" s="440">
        <v>7551</v>
      </c>
      <c r="AQ838" s="440">
        <v>0</v>
      </c>
      <c r="AR838" s="440">
        <v>7551</v>
      </c>
      <c r="AS838" s="482">
        <v>8414</v>
      </c>
      <c r="AT838" s="482">
        <v>0</v>
      </c>
      <c r="AU838" s="482">
        <v>0</v>
      </c>
      <c r="AV838" s="482">
        <v>134</v>
      </c>
      <c r="AW838" s="440">
        <v>8414</v>
      </c>
      <c r="AX838" s="440">
        <v>134</v>
      </c>
      <c r="AY838" s="440">
        <v>0</v>
      </c>
      <c r="AZ838" s="503">
        <v>0</v>
      </c>
      <c r="BA838" s="503">
        <v>0</v>
      </c>
      <c r="BB838" s="441">
        <v>0</v>
      </c>
      <c r="BC838" s="200">
        <v>0</v>
      </c>
      <c r="BD838" s="539">
        <v>56551</v>
      </c>
      <c r="BE838" s="650">
        <v>63820</v>
      </c>
      <c r="BF838" s="650">
        <v>6276</v>
      </c>
      <c r="BG838" s="539">
        <v>1269</v>
      </c>
    </row>
    <row r="839" spans="1:59" x14ac:dyDescent="0.2">
      <c r="A839" s="609" t="s">
        <v>2149</v>
      </c>
      <c r="B839" t="s">
        <v>2120</v>
      </c>
      <c r="C839" t="s">
        <v>2150</v>
      </c>
      <c r="D839" s="442">
        <v>19364</v>
      </c>
      <c r="E839" s="443">
        <v>0</v>
      </c>
      <c r="F839" s="443">
        <v>0</v>
      </c>
      <c r="G839" s="443">
        <v>0</v>
      </c>
      <c r="H839" s="443">
        <v>0</v>
      </c>
      <c r="I839" s="443">
        <v>10808</v>
      </c>
      <c r="J839" s="443">
        <v>10808</v>
      </c>
      <c r="K839" s="443">
        <v>0</v>
      </c>
      <c r="L839" s="443">
        <v>0</v>
      </c>
      <c r="M839" s="483">
        <v>0</v>
      </c>
      <c r="N839" s="483">
        <v>1652</v>
      </c>
      <c r="O839" s="443">
        <v>0</v>
      </c>
      <c r="P839" s="443">
        <v>0</v>
      </c>
      <c r="Q839" s="443">
        <v>1652</v>
      </c>
      <c r="R839" s="443">
        <v>0</v>
      </c>
      <c r="S839" s="443">
        <v>1652</v>
      </c>
      <c r="T839" s="443">
        <v>0</v>
      </c>
      <c r="U839" s="443">
        <v>386</v>
      </c>
      <c r="V839" s="443">
        <v>386</v>
      </c>
      <c r="W839" s="443">
        <v>0</v>
      </c>
      <c r="X839" s="443">
        <v>0</v>
      </c>
      <c r="Y839" s="483">
        <v>0</v>
      </c>
      <c r="Z839" s="483">
        <v>59</v>
      </c>
      <c r="AA839" s="443">
        <v>0</v>
      </c>
      <c r="AB839" s="443">
        <v>0</v>
      </c>
      <c r="AC839" s="443">
        <v>59</v>
      </c>
      <c r="AD839" s="443">
        <v>0</v>
      </c>
      <c r="AE839" s="443">
        <v>0</v>
      </c>
      <c r="AF839" s="443">
        <v>59</v>
      </c>
      <c r="AG839" s="443">
        <v>6450</v>
      </c>
      <c r="AH839" s="443">
        <v>0</v>
      </c>
      <c r="AI839" s="443">
        <v>6450</v>
      </c>
      <c r="AJ839" s="483">
        <v>8410</v>
      </c>
      <c r="AK839" s="483">
        <v>0</v>
      </c>
      <c r="AL839" s="483">
        <v>0</v>
      </c>
      <c r="AM839" s="483">
        <v>560</v>
      </c>
      <c r="AN839" s="443">
        <v>8410</v>
      </c>
      <c r="AO839" s="443">
        <v>560</v>
      </c>
      <c r="AP839" s="443">
        <v>461</v>
      </c>
      <c r="AQ839" s="443">
        <v>0</v>
      </c>
      <c r="AR839" s="443">
        <v>461</v>
      </c>
      <c r="AS839" s="483">
        <v>438</v>
      </c>
      <c r="AT839" s="483">
        <v>0</v>
      </c>
      <c r="AU839" s="483">
        <v>0</v>
      </c>
      <c r="AV839" s="483">
        <v>29</v>
      </c>
      <c r="AW839" s="443">
        <v>438</v>
      </c>
      <c r="AX839" s="443">
        <v>29</v>
      </c>
      <c r="AY839" s="443">
        <v>0</v>
      </c>
      <c r="AZ839" s="504">
        <v>0</v>
      </c>
      <c r="BA839" s="504">
        <v>0</v>
      </c>
      <c r="BB839" s="444">
        <v>0</v>
      </c>
      <c r="BC839" s="517">
        <v>0</v>
      </c>
      <c r="BD839" s="540">
        <v>8114</v>
      </c>
      <c r="BE839" s="651">
        <v>5610</v>
      </c>
      <c r="BF839" s="540">
        <v>528</v>
      </c>
      <c r="BG839" s="540">
        <v>789</v>
      </c>
    </row>
    <row r="840" spans="1:59" x14ac:dyDescent="0.2">
      <c r="A840" s="609" t="s">
        <v>2151</v>
      </c>
      <c r="B840" t="s">
        <v>2120</v>
      </c>
      <c r="C840" t="s">
        <v>2152</v>
      </c>
      <c r="D840" s="439">
        <v>19365</v>
      </c>
      <c r="E840" s="440">
        <v>0</v>
      </c>
      <c r="F840" s="440">
        <v>0</v>
      </c>
      <c r="G840" s="440">
        <v>0</v>
      </c>
      <c r="H840" s="440">
        <v>0</v>
      </c>
      <c r="I840" s="440">
        <v>116200</v>
      </c>
      <c r="J840" s="440">
        <v>116200</v>
      </c>
      <c r="K840" s="440">
        <v>0</v>
      </c>
      <c r="L840" s="440">
        <v>0</v>
      </c>
      <c r="M840" s="482">
        <v>0</v>
      </c>
      <c r="N840" s="482">
        <v>700</v>
      </c>
      <c r="O840" s="440">
        <v>0</v>
      </c>
      <c r="P840" s="440">
        <v>0</v>
      </c>
      <c r="Q840" s="440">
        <v>700</v>
      </c>
      <c r="R840" s="440">
        <v>0</v>
      </c>
      <c r="S840" s="440">
        <v>700</v>
      </c>
      <c r="T840" s="440">
        <v>0</v>
      </c>
      <c r="U840" s="440">
        <v>4150</v>
      </c>
      <c r="V840" s="440">
        <v>4150</v>
      </c>
      <c r="W840" s="440">
        <v>0</v>
      </c>
      <c r="X840" s="440">
        <v>0</v>
      </c>
      <c r="Y840" s="482">
        <v>0</v>
      </c>
      <c r="Z840" s="482">
        <v>25</v>
      </c>
      <c r="AA840" s="440">
        <v>0</v>
      </c>
      <c r="AB840" s="440">
        <v>0</v>
      </c>
      <c r="AC840" s="440">
        <v>25</v>
      </c>
      <c r="AD840" s="440">
        <v>0</v>
      </c>
      <c r="AE840" s="440">
        <v>2</v>
      </c>
      <c r="AF840" s="440">
        <v>23</v>
      </c>
      <c r="AG840" s="440">
        <v>78570</v>
      </c>
      <c r="AH840" s="440">
        <v>0</v>
      </c>
      <c r="AI840" s="440">
        <v>78570</v>
      </c>
      <c r="AJ840" s="482">
        <v>102190</v>
      </c>
      <c r="AK840" s="482">
        <v>0</v>
      </c>
      <c r="AL840" s="482">
        <v>0</v>
      </c>
      <c r="AM840" s="482">
        <v>0</v>
      </c>
      <c r="AN840" s="440">
        <v>102190</v>
      </c>
      <c r="AO840" s="440">
        <v>0</v>
      </c>
      <c r="AP840" s="440">
        <v>5324</v>
      </c>
      <c r="AQ840" s="440">
        <v>0</v>
      </c>
      <c r="AR840" s="440">
        <v>5324</v>
      </c>
      <c r="AS840" s="482">
        <v>5785</v>
      </c>
      <c r="AT840" s="482">
        <v>0</v>
      </c>
      <c r="AU840" s="482">
        <v>0</v>
      </c>
      <c r="AV840" s="482">
        <v>0</v>
      </c>
      <c r="AW840" s="440">
        <v>5785</v>
      </c>
      <c r="AX840" s="440">
        <v>0</v>
      </c>
      <c r="AY840" s="440">
        <v>0</v>
      </c>
      <c r="AZ840" s="503">
        <v>0</v>
      </c>
      <c r="BA840" s="503">
        <v>0</v>
      </c>
      <c r="BB840" s="441">
        <v>0</v>
      </c>
      <c r="BC840" s="200">
        <v>0</v>
      </c>
      <c r="BD840" s="539">
        <v>49719</v>
      </c>
      <c r="BE840" s="650">
        <v>54525</v>
      </c>
      <c r="BF840" s="650">
        <v>5211</v>
      </c>
      <c r="BG840" s="539">
        <v>1029</v>
      </c>
    </row>
    <row r="841" spans="1:59" x14ac:dyDescent="0.2">
      <c r="A841" s="609" t="s">
        <v>2153</v>
      </c>
      <c r="B841" t="s">
        <v>2120</v>
      </c>
      <c r="C841" t="s">
        <v>920</v>
      </c>
      <c r="D841" s="442">
        <v>19366</v>
      </c>
      <c r="E841" s="443">
        <v>0</v>
      </c>
      <c r="F841" s="443">
        <v>0</v>
      </c>
      <c r="G841" s="443">
        <v>0</v>
      </c>
      <c r="H841" s="443">
        <v>0</v>
      </c>
      <c r="I841" s="443">
        <v>49560</v>
      </c>
      <c r="J841" s="443">
        <v>49560</v>
      </c>
      <c r="K841" s="443">
        <v>0</v>
      </c>
      <c r="L841" s="443">
        <v>2940</v>
      </c>
      <c r="M841" s="483">
        <v>0</v>
      </c>
      <c r="N841" s="483">
        <v>0</v>
      </c>
      <c r="O841" s="443">
        <v>0</v>
      </c>
      <c r="P841" s="443">
        <v>0</v>
      </c>
      <c r="Q841" s="443">
        <v>2940</v>
      </c>
      <c r="R841" s="443">
        <v>2940</v>
      </c>
      <c r="S841" s="443">
        <v>0</v>
      </c>
      <c r="T841" s="443">
        <v>0</v>
      </c>
      <c r="U841" s="443">
        <v>1770</v>
      </c>
      <c r="V841" s="443">
        <v>1416</v>
      </c>
      <c r="W841" s="443">
        <v>354</v>
      </c>
      <c r="X841" s="443">
        <v>105</v>
      </c>
      <c r="Y841" s="483">
        <v>0</v>
      </c>
      <c r="Z841" s="483">
        <v>0</v>
      </c>
      <c r="AA841" s="443">
        <v>0</v>
      </c>
      <c r="AB841" s="443">
        <v>0</v>
      </c>
      <c r="AC841" s="443">
        <v>459</v>
      </c>
      <c r="AD841" s="443">
        <v>0</v>
      </c>
      <c r="AE841" s="443">
        <v>0</v>
      </c>
      <c r="AF841" s="443">
        <v>459</v>
      </c>
      <c r="AG841" s="443">
        <v>53210</v>
      </c>
      <c r="AH841" s="443">
        <v>0</v>
      </c>
      <c r="AI841" s="443">
        <v>53210</v>
      </c>
      <c r="AJ841" s="483">
        <v>68870</v>
      </c>
      <c r="AK841" s="483">
        <v>0</v>
      </c>
      <c r="AL841" s="483">
        <v>0</v>
      </c>
      <c r="AM841" s="483">
        <v>12320</v>
      </c>
      <c r="AN841" s="443">
        <v>68870</v>
      </c>
      <c r="AO841" s="443">
        <v>12320</v>
      </c>
      <c r="AP841" s="443">
        <v>3788</v>
      </c>
      <c r="AQ841" s="443">
        <v>0</v>
      </c>
      <c r="AR841" s="443">
        <v>3788</v>
      </c>
      <c r="AS841" s="483">
        <v>4000</v>
      </c>
      <c r="AT841" s="483">
        <v>0</v>
      </c>
      <c r="AU841" s="483">
        <v>0</v>
      </c>
      <c r="AV841" s="483">
        <v>433</v>
      </c>
      <c r="AW841" s="443">
        <v>4000</v>
      </c>
      <c r="AX841" s="443">
        <v>0</v>
      </c>
      <c r="AY841" s="443">
        <v>0</v>
      </c>
      <c r="AZ841" s="504">
        <v>0</v>
      </c>
      <c r="BA841" s="504">
        <v>0</v>
      </c>
      <c r="BB841" s="444">
        <v>0</v>
      </c>
      <c r="BC841" s="517">
        <v>0</v>
      </c>
      <c r="BD841" s="540">
        <v>34359</v>
      </c>
      <c r="BE841" s="651">
        <v>28170</v>
      </c>
      <c r="BF841" s="651">
        <v>2835</v>
      </c>
      <c r="BG841" s="540">
        <v>1029</v>
      </c>
    </row>
    <row r="842" spans="1:59" x14ac:dyDescent="0.2">
      <c r="A842" s="609" t="s">
        <v>2154</v>
      </c>
      <c r="B842" t="s">
        <v>2120</v>
      </c>
      <c r="C842" t="s">
        <v>2155</v>
      </c>
      <c r="D842" s="439">
        <v>19368</v>
      </c>
      <c r="E842" s="440">
        <v>0</v>
      </c>
      <c r="F842" s="440">
        <v>0</v>
      </c>
      <c r="G842" s="440">
        <v>0</v>
      </c>
      <c r="H842" s="440">
        <v>0</v>
      </c>
      <c r="I842" s="440">
        <v>102830</v>
      </c>
      <c r="J842" s="440">
        <v>102830</v>
      </c>
      <c r="K842" s="440">
        <v>0</v>
      </c>
      <c r="L842" s="440">
        <v>4130</v>
      </c>
      <c r="M842" s="482">
        <v>0</v>
      </c>
      <c r="N842" s="482">
        <v>2940</v>
      </c>
      <c r="O842" s="440">
        <v>0</v>
      </c>
      <c r="P842" s="440">
        <v>0</v>
      </c>
      <c r="Q842" s="440">
        <v>7070</v>
      </c>
      <c r="R842" s="440">
        <v>4130</v>
      </c>
      <c r="S842" s="440">
        <v>2940</v>
      </c>
      <c r="T842" s="440">
        <v>0</v>
      </c>
      <c r="U842" s="440">
        <v>3673</v>
      </c>
      <c r="V842" s="440">
        <v>2938</v>
      </c>
      <c r="W842" s="440">
        <v>735</v>
      </c>
      <c r="X842" s="440">
        <v>147</v>
      </c>
      <c r="Y842" s="482">
        <v>0</v>
      </c>
      <c r="Z842" s="482">
        <v>105</v>
      </c>
      <c r="AA842" s="440">
        <v>0</v>
      </c>
      <c r="AB842" s="440">
        <v>0</v>
      </c>
      <c r="AC842" s="440">
        <v>987</v>
      </c>
      <c r="AD842" s="440">
        <v>0</v>
      </c>
      <c r="AE842" s="440">
        <v>60</v>
      </c>
      <c r="AF842" s="440">
        <v>927</v>
      </c>
      <c r="AG842" s="440">
        <v>100670</v>
      </c>
      <c r="AH842" s="440">
        <v>0</v>
      </c>
      <c r="AI842" s="440">
        <v>100670</v>
      </c>
      <c r="AJ842" s="482">
        <v>156890</v>
      </c>
      <c r="AK842" s="482">
        <v>0</v>
      </c>
      <c r="AL842" s="482">
        <v>0</v>
      </c>
      <c r="AM842" s="482">
        <v>0</v>
      </c>
      <c r="AN842" s="440">
        <v>156890</v>
      </c>
      <c r="AO842" s="440">
        <v>0</v>
      </c>
      <c r="AP842" s="440">
        <v>7396</v>
      </c>
      <c r="AQ842" s="440">
        <v>0</v>
      </c>
      <c r="AR842" s="440">
        <v>7396</v>
      </c>
      <c r="AS842" s="482">
        <v>8284</v>
      </c>
      <c r="AT842" s="482">
        <v>0</v>
      </c>
      <c r="AU842" s="482">
        <v>0</v>
      </c>
      <c r="AV842" s="482">
        <v>0</v>
      </c>
      <c r="AW842" s="440">
        <v>4065</v>
      </c>
      <c r="AX842" s="440">
        <v>1429</v>
      </c>
      <c r="AY842" s="440">
        <v>0</v>
      </c>
      <c r="AZ842" s="503">
        <v>0</v>
      </c>
      <c r="BA842" s="503">
        <v>0</v>
      </c>
      <c r="BB842" s="441">
        <v>0</v>
      </c>
      <c r="BC842" s="200">
        <v>0</v>
      </c>
      <c r="BD842" s="539">
        <v>52131</v>
      </c>
      <c r="BE842" s="650">
        <v>59705</v>
      </c>
      <c r="BF842" s="650">
        <v>5947</v>
      </c>
      <c r="BG842" s="539">
        <v>1269</v>
      </c>
    </row>
    <row r="843" spans="1:59" x14ac:dyDescent="0.2">
      <c r="A843" s="609" t="s">
        <v>2156</v>
      </c>
      <c r="B843" t="s">
        <v>2120</v>
      </c>
      <c r="C843" t="s">
        <v>2157</v>
      </c>
      <c r="D843" s="442">
        <v>19384</v>
      </c>
      <c r="E843" s="443">
        <v>28029</v>
      </c>
      <c r="F843" s="443">
        <v>0</v>
      </c>
      <c r="G843" s="443">
        <v>28029</v>
      </c>
      <c r="H843" s="443">
        <v>0</v>
      </c>
      <c r="I843" s="443">
        <v>76552</v>
      </c>
      <c r="J843" s="443">
        <v>76552</v>
      </c>
      <c r="K843" s="443">
        <v>0</v>
      </c>
      <c r="L843" s="443">
        <v>0</v>
      </c>
      <c r="M843" s="483">
        <v>0</v>
      </c>
      <c r="N843" s="483">
        <v>16618</v>
      </c>
      <c r="O843" s="443">
        <v>0</v>
      </c>
      <c r="P843" s="443">
        <v>0</v>
      </c>
      <c r="Q843" s="443">
        <v>16618</v>
      </c>
      <c r="R843" s="443">
        <v>0</v>
      </c>
      <c r="S843" s="443">
        <v>16618</v>
      </c>
      <c r="T843" s="443">
        <v>0</v>
      </c>
      <c r="U843" s="443">
        <v>2734</v>
      </c>
      <c r="V843" s="443">
        <v>2734</v>
      </c>
      <c r="W843" s="443">
        <v>0</v>
      </c>
      <c r="X843" s="443">
        <v>0</v>
      </c>
      <c r="Y843" s="483">
        <v>0</v>
      </c>
      <c r="Z843" s="483">
        <v>594</v>
      </c>
      <c r="AA843" s="443">
        <v>0</v>
      </c>
      <c r="AB843" s="443">
        <v>0</v>
      </c>
      <c r="AC843" s="443">
        <v>594</v>
      </c>
      <c r="AD843" s="443">
        <v>0</v>
      </c>
      <c r="AE843" s="443">
        <v>0</v>
      </c>
      <c r="AF843" s="443">
        <v>594</v>
      </c>
      <c r="AG843" s="443">
        <v>135360</v>
      </c>
      <c r="AH843" s="443">
        <v>53000</v>
      </c>
      <c r="AI843" s="443">
        <v>82360</v>
      </c>
      <c r="AJ843" s="483">
        <v>117000</v>
      </c>
      <c r="AK843" s="483">
        <v>0</v>
      </c>
      <c r="AL843" s="483">
        <v>0</v>
      </c>
      <c r="AM843" s="483">
        <v>19870</v>
      </c>
      <c r="AN843" s="443">
        <v>117000</v>
      </c>
      <c r="AO843" s="443">
        <v>19870</v>
      </c>
      <c r="AP843" s="443">
        <v>11096</v>
      </c>
      <c r="AQ843" s="443">
        <v>100</v>
      </c>
      <c r="AR843" s="443">
        <v>10996</v>
      </c>
      <c r="AS843" s="483">
        <v>9777</v>
      </c>
      <c r="AT843" s="483">
        <v>0</v>
      </c>
      <c r="AU843" s="483">
        <v>0</v>
      </c>
      <c r="AV843" s="483">
        <v>0</v>
      </c>
      <c r="AW843" s="443">
        <v>9777</v>
      </c>
      <c r="AX843" s="443">
        <v>0</v>
      </c>
      <c r="AY843" s="443">
        <v>0</v>
      </c>
      <c r="AZ843" s="504">
        <v>0</v>
      </c>
      <c r="BA843" s="504">
        <v>0</v>
      </c>
      <c r="BB843" s="444">
        <v>0</v>
      </c>
      <c r="BC843" s="517">
        <v>0</v>
      </c>
      <c r="BD843" s="540">
        <v>32700</v>
      </c>
      <c r="BE843" s="651">
        <v>68415</v>
      </c>
      <c r="BF843" s="651">
        <v>7281</v>
      </c>
      <c r="BG843" s="540">
        <v>1269</v>
      </c>
    </row>
    <row r="844" spans="1:59" x14ac:dyDescent="0.2">
      <c r="A844" s="609" t="s">
        <v>2158</v>
      </c>
      <c r="B844" t="s">
        <v>2120</v>
      </c>
      <c r="C844" t="s">
        <v>2159</v>
      </c>
      <c r="D844" s="439">
        <v>19422</v>
      </c>
      <c r="E844" s="440">
        <v>0</v>
      </c>
      <c r="F844" s="440">
        <v>0</v>
      </c>
      <c r="G844" s="440">
        <v>0</v>
      </c>
      <c r="H844" s="440">
        <v>0</v>
      </c>
      <c r="I844" s="440">
        <v>7280</v>
      </c>
      <c r="J844" s="440">
        <v>7280</v>
      </c>
      <c r="K844" s="440">
        <v>0</v>
      </c>
      <c r="L844" s="440">
        <v>0</v>
      </c>
      <c r="M844" s="482">
        <v>0</v>
      </c>
      <c r="N844" s="482">
        <v>630</v>
      </c>
      <c r="O844" s="440">
        <v>0</v>
      </c>
      <c r="P844" s="440">
        <v>0</v>
      </c>
      <c r="Q844" s="440">
        <v>630</v>
      </c>
      <c r="R844" s="440">
        <v>0</v>
      </c>
      <c r="S844" s="440">
        <v>630</v>
      </c>
      <c r="T844" s="440">
        <v>0</v>
      </c>
      <c r="U844" s="440">
        <v>260</v>
      </c>
      <c r="V844" s="440">
        <v>260</v>
      </c>
      <c r="W844" s="440">
        <v>0</v>
      </c>
      <c r="X844" s="440">
        <v>0</v>
      </c>
      <c r="Y844" s="482">
        <v>0</v>
      </c>
      <c r="Z844" s="482">
        <v>23</v>
      </c>
      <c r="AA844" s="440">
        <v>0</v>
      </c>
      <c r="AB844" s="440">
        <v>0</v>
      </c>
      <c r="AC844" s="440">
        <v>23</v>
      </c>
      <c r="AD844" s="440">
        <v>0</v>
      </c>
      <c r="AE844" s="440">
        <v>0</v>
      </c>
      <c r="AF844" s="440">
        <v>23</v>
      </c>
      <c r="AG844" s="440">
        <v>11990</v>
      </c>
      <c r="AH844" s="440">
        <v>4850</v>
      </c>
      <c r="AI844" s="440">
        <v>7140</v>
      </c>
      <c r="AJ844" s="482">
        <v>9200</v>
      </c>
      <c r="AK844" s="482">
        <v>450</v>
      </c>
      <c r="AL844" s="482">
        <v>0</v>
      </c>
      <c r="AM844" s="482">
        <v>2960</v>
      </c>
      <c r="AN844" s="440">
        <v>9650</v>
      </c>
      <c r="AO844" s="440">
        <v>2960</v>
      </c>
      <c r="AP844" s="440">
        <v>880</v>
      </c>
      <c r="AQ844" s="440">
        <v>13</v>
      </c>
      <c r="AR844" s="440">
        <v>867</v>
      </c>
      <c r="AS844" s="482">
        <v>839</v>
      </c>
      <c r="AT844" s="482">
        <v>0</v>
      </c>
      <c r="AU844" s="482">
        <v>0</v>
      </c>
      <c r="AV844" s="482">
        <v>94</v>
      </c>
      <c r="AW844" s="440">
        <v>839</v>
      </c>
      <c r="AX844" s="440">
        <v>94</v>
      </c>
      <c r="AY844" s="440">
        <v>0</v>
      </c>
      <c r="AZ844" s="503">
        <v>0</v>
      </c>
      <c r="BA844" s="503">
        <v>0</v>
      </c>
      <c r="BB844" s="441">
        <v>0</v>
      </c>
      <c r="BC844" s="200">
        <v>0</v>
      </c>
      <c r="BD844" s="539">
        <v>13858</v>
      </c>
      <c r="BE844" s="650">
        <v>5235</v>
      </c>
      <c r="BF844" s="539">
        <v>548</v>
      </c>
      <c r="BG844" s="539">
        <v>789</v>
      </c>
    </row>
    <row r="845" spans="1:59" x14ac:dyDescent="0.2">
      <c r="A845" s="609" t="s">
        <v>2160</v>
      </c>
      <c r="B845" t="s">
        <v>2120</v>
      </c>
      <c r="C845" t="s">
        <v>2161</v>
      </c>
      <c r="D845" s="442">
        <v>19423</v>
      </c>
      <c r="E845" s="443">
        <v>0</v>
      </c>
      <c r="F845" s="443">
        <v>0</v>
      </c>
      <c r="G845" s="443">
        <v>0</v>
      </c>
      <c r="H845" s="443">
        <v>0</v>
      </c>
      <c r="I845" s="443">
        <v>18970</v>
      </c>
      <c r="J845" s="443">
        <v>18970</v>
      </c>
      <c r="K845" s="443">
        <v>0</v>
      </c>
      <c r="L845" s="443">
        <v>0</v>
      </c>
      <c r="M845" s="483">
        <v>0</v>
      </c>
      <c r="N845" s="483">
        <v>560</v>
      </c>
      <c r="O845" s="443">
        <v>0</v>
      </c>
      <c r="P845" s="443">
        <v>0</v>
      </c>
      <c r="Q845" s="443">
        <v>560</v>
      </c>
      <c r="R845" s="443">
        <v>0</v>
      </c>
      <c r="S845" s="443">
        <v>560</v>
      </c>
      <c r="T845" s="443">
        <v>0</v>
      </c>
      <c r="U845" s="443">
        <v>678</v>
      </c>
      <c r="V845" s="443">
        <v>678</v>
      </c>
      <c r="W845" s="443">
        <v>0</v>
      </c>
      <c r="X845" s="443">
        <v>0</v>
      </c>
      <c r="Y845" s="483">
        <v>0</v>
      </c>
      <c r="Z845" s="483">
        <v>20</v>
      </c>
      <c r="AA845" s="443">
        <v>0</v>
      </c>
      <c r="AB845" s="443">
        <v>0</v>
      </c>
      <c r="AC845" s="443">
        <v>20</v>
      </c>
      <c r="AD845" s="443">
        <v>0</v>
      </c>
      <c r="AE845" s="443">
        <v>20</v>
      </c>
      <c r="AF845" s="443">
        <v>0</v>
      </c>
      <c r="AG845" s="443">
        <v>27940</v>
      </c>
      <c r="AH845" s="443">
        <v>14000</v>
      </c>
      <c r="AI845" s="443">
        <v>13940</v>
      </c>
      <c r="AJ845" s="483">
        <v>23230</v>
      </c>
      <c r="AK845" s="483">
        <v>0</v>
      </c>
      <c r="AL845" s="483">
        <v>0</v>
      </c>
      <c r="AM845" s="483">
        <v>5550</v>
      </c>
      <c r="AN845" s="443">
        <v>23230</v>
      </c>
      <c r="AO845" s="443">
        <v>5550</v>
      </c>
      <c r="AP845" s="443">
        <v>2111</v>
      </c>
      <c r="AQ845" s="443">
        <v>2111</v>
      </c>
      <c r="AR845" s="443">
        <v>0</v>
      </c>
      <c r="AS845" s="483">
        <v>61</v>
      </c>
      <c r="AT845" s="483">
        <v>0</v>
      </c>
      <c r="AU845" s="483">
        <v>0</v>
      </c>
      <c r="AV845" s="483">
        <v>144</v>
      </c>
      <c r="AW845" s="443">
        <v>61</v>
      </c>
      <c r="AX845" s="443">
        <v>83</v>
      </c>
      <c r="AY845" s="443">
        <v>0</v>
      </c>
      <c r="AZ845" s="504">
        <v>0</v>
      </c>
      <c r="BA845" s="504">
        <v>0</v>
      </c>
      <c r="BB845" s="444">
        <v>0</v>
      </c>
      <c r="BC845" s="517">
        <v>0</v>
      </c>
      <c r="BD845" s="540">
        <v>19924</v>
      </c>
      <c r="BE845" s="651">
        <v>13065</v>
      </c>
      <c r="BF845" s="651">
        <v>1376</v>
      </c>
      <c r="BG845" s="540">
        <v>789</v>
      </c>
    </row>
    <row r="846" spans="1:59" x14ac:dyDescent="0.2">
      <c r="A846" s="609" t="s">
        <v>2162</v>
      </c>
      <c r="B846" t="s">
        <v>2120</v>
      </c>
      <c r="C846" t="s">
        <v>2163</v>
      </c>
      <c r="D846" s="439">
        <v>19424</v>
      </c>
      <c r="E846" s="440">
        <v>0</v>
      </c>
      <c r="F846" s="440">
        <v>0</v>
      </c>
      <c r="G846" s="440">
        <v>0</v>
      </c>
      <c r="H846" s="440">
        <v>0</v>
      </c>
      <c r="I846" s="440">
        <v>32410</v>
      </c>
      <c r="J846" s="440">
        <v>32410</v>
      </c>
      <c r="K846" s="440">
        <v>0</v>
      </c>
      <c r="L846" s="440">
        <v>0</v>
      </c>
      <c r="M846" s="482">
        <v>0</v>
      </c>
      <c r="N846" s="482">
        <v>0</v>
      </c>
      <c r="O846" s="440">
        <v>0</v>
      </c>
      <c r="P846" s="440">
        <v>0</v>
      </c>
      <c r="Q846" s="440">
        <v>0</v>
      </c>
      <c r="R846" s="440">
        <v>0</v>
      </c>
      <c r="S846" s="440">
        <v>0</v>
      </c>
      <c r="T846" s="440">
        <v>0</v>
      </c>
      <c r="U846" s="440">
        <v>1158</v>
      </c>
      <c r="V846" s="440">
        <v>1158</v>
      </c>
      <c r="W846" s="440">
        <v>0</v>
      </c>
      <c r="X846" s="440">
        <v>0</v>
      </c>
      <c r="Y846" s="482">
        <v>0</v>
      </c>
      <c r="Z846" s="482">
        <v>0</v>
      </c>
      <c r="AA846" s="440">
        <v>0</v>
      </c>
      <c r="AB846" s="440">
        <v>0</v>
      </c>
      <c r="AC846" s="440">
        <v>0</v>
      </c>
      <c r="AD846" s="440">
        <v>0</v>
      </c>
      <c r="AE846" s="440">
        <v>0</v>
      </c>
      <c r="AF846" s="440">
        <v>0</v>
      </c>
      <c r="AG846" s="440">
        <v>62190</v>
      </c>
      <c r="AH846" s="440">
        <v>19050</v>
      </c>
      <c r="AI846" s="440">
        <v>43140</v>
      </c>
      <c r="AJ846" s="482">
        <v>39580</v>
      </c>
      <c r="AK846" s="482">
        <v>0</v>
      </c>
      <c r="AL846" s="482">
        <v>0</v>
      </c>
      <c r="AM846" s="482">
        <v>0</v>
      </c>
      <c r="AN846" s="440">
        <v>39580</v>
      </c>
      <c r="AO846" s="440">
        <v>0</v>
      </c>
      <c r="AP846" s="440">
        <v>5183</v>
      </c>
      <c r="AQ846" s="440">
        <v>496</v>
      </c>
      <c r="AR846" s="440">
        <v>4687</v>
      </c>
      <c r="AS846" s="482">
        <v>3015</v>
      </c>
      <c r="AT846" s="482">
        <v>0</v>
      </c>
      <c r="AU846" s="482">
        <v>0</v>
      </c>
      <c r="AV846" s="482">
        <v>0</v>
      </c>
      <c r="AW846" s="440">
        <v>3015</v>
      </c>
      <c r="AX846" s="440">
        <v>0</v>
      </c>
      <c r="AY846" s="440">
        <v>0</v>
      </c>
      <c r="AZ846" s="503">
        <v>0</v>
      </c>
      <c r="BA846" s="503">
        <v>0</v>
      </c>
      <c r="BB846" s="441">
        <v>0</v>
      </c>
      <c r="BC846" s="200">
        <v>0</v>
      </c>
      <c r="BD846" s="539">
        <v>15780</v>
      </c>
      <c r="BE846" s="650">
        <v>25715</v>
      </c>
      <c r="BF846" s="650">
        <v>2908</v>
      </c>
      <c r="BG846" s="539">
        <v>1029</v>
      </c>
    </row>
    <row r="847" spans="1:59" x14ac:dyDescent="0.2">
      <c r="A847" s="609" t="s">
        <v>2164</v>
      </c>
      <c r="B847" t="s">
        <v>2120</v>
      </c>
      <c r="C847" t="s">
        <v>2165</v>
      </c>
      <c r="D847" s="442">
        <v>19425</v>
      </c>
      <c r="E847" s="443">
        <v>0</v>
      </c>
      <c r="F847" s="443">
        <v>0</v>
      </c>
      <c r="G847" s="443">
        <v>0</v>
      </c>
      <c r="H847" s="443">
        <v>0</v>
      </c>
      <c r="I847" s="443">
        <v>30800</v>
      </c>
      <c r="J847" s="443">
        <v>30800</v>
      </c>
      <c r="K847" s="443">
        <v>0</v>
      </c>
      <c r="L847" s="443">
        <v>0</v>
      </c>
      <c r="M847" s="483">
        <v>0</v>
      </c>
      <c r="N847" s="483">
        <v>5600</v>
      </c>
      <c r="O847" s="443">
        <v>0</v>
      </c>
      <c r="P847" s="443">
        <v>0</v>
      </c>
      <c r="Q847" s="443">
        <v>5600</v>
      </c>
      <c r="R847" s="443">
        <v>0</v>
      </c>
      <c r="S847" s="443">
        <v>5600</v>
      </c>
      <c r="T847" s="443">
        <v>0</v>
      </c>
      <c r="U847" s="443">
        <v>1100</v>
      </c>
      <c r="V847" s="443">
        <v>1100</v>
      </c>
      <c r="W847" s="443">
        <v>0</v>
      </c>
      <c r="X847" s="443">
        <v>0</v>
      </c>
      <c r="Y847" s="483">
        <v>0</v>
      </c>
      <c r="Z847" s="483">
        <v>200</v>
      </c>
      <c r="AA847" s="443">
        <v>0</v>
      </c>
      <c r="AB847" s="443">
        <v>0</v>
      </c>
      <c r="AC847" s="443">
        <v>200</v>
      </c>
      <c r="AD847" s="443">
        <v>0</v>
      </c>
      <c r="AE847" s="443">
        <v>166</v>
      </c>
      <c r="AF847" s="443">
        <v>34</v>
      </c>
      <c r="AG847" s="443">
        <v>41220</v>
      </c>
      <c r="AH847" s="443">
        <v>0</v>
      </c>
      <c r="AI847" s="443">
        <v>41220</v>
      </c>
      <c r="AJ847" s="483">
        <v>50720</v>
      </c>
      <c r="AK847" s="483">
        <v>0</v>
      </c>
      <c r="AL847" s="483">
        <v>0</v>
      </c>
      <c r="AM847" s="483">
        <v>7080</v>
      </c>
      <c r="AN847" s="443">
        <v>50720</v>
      </c>
      <c r="AO847" s="443">
        <v>7080</v>
      </c>
      <c r="AP847" s="443">
        <v>3012</v>
      </c>
      <c r="AQ847" s="443">
        <v>0</v>
      </c>
      <c r="AR847" s="443">
        <v>3012</v>
      </c>
      <c r="AS847" s="483">
        <v>3032</v>
      </c>
      <c r="AT847" s="483">
        <v>0</v>
      </c>
      <c r="AU847" s="483">
        <v>0</v>
      </c>
      <c r="AV847" s="483">
        <v>107</v>
      </c>
      <c r="AW847" s="443">
        <v>3032</v>
      </c>
      <c r="AX847" s="443">
        <v>107</v>
      </c>
      <c r="AY847" s="443">
        <v>0</v>
      </c>
      <c r="AZ847" s="504">
        <v>0</v>
      </c>
      <c r="BA847" s="504">
        <v>0</v>
      </c>
      <c r="BB847" s="444">
        <v>0</v>
      </c>
      <c r="BC847" s="517">
        <v>0</v>
      </c>
      <c r="BD847" s="540">
        <v>11582</v>
      </c>
      <c r="BE847" s="651">
        <v>21340</v>
      </c>
      <c r="BF847" s="651">
        <v>2186</v>
      </c>
      <c r="BG847" s="540">
        <v>1029</v>
      </c>
    </row>
    <row r="848" spans="1:59" x14ac:dyDescent="0.2">
      <c r="A848" s="609" t="s">
        <v>2166</v>
      </c>
      <c r="B848" t="s">
        <v>2120</v>
      </c>
      <c r="C848" t="s">
        <v>2167</v>
      </c>
      <c r="D848" s="439">
        <v>19429</v>
      </c>
      <c r="E848" s="440">
        <v>0</v>
      </c>
      <c r="F848" s="440">
        <v>0</v>
      </c>
      <c r="G848" s="440">
        <v>0</v>
      </c>
      <c r="H848" s="440">
        <v>0</v>
      </c>
      <c r="I848" s="440">
        <v>19460</v>
      </c>
      <c r="J848" s="440">
        <v>19460</v>
      </c>
      <c r="K848" s="440">
        <v>0</v>
      </c>
      <c r="L848" s="440">
        <v>1890</v>
      </c>
      <c r="M848" s="482">
        <v>0</v>
      </c>
      <c r="N848" s="482">
        <v>0</v>
      </c>
      <c r="O848" s="440">
        <v>0</v>
      </c>
      <c r="P848" s="440">
        <v>0</v>
      </c>
      <c r="Q848" s="440">
        <v>1890</v>
      </c>
      <c r="R848" s="440">
        <v>1890</v>
      </c>
      <c r="S848" s="440">
        <v>0</v>
      </c>
      <c r="T848" s="440">
        <v>0</v>
      </c>
      <c r="U848" s="440">
        <v>695</v>
      </c>
      <c r="V848" s="440">
        <v>695</v>
      </c>
      <c r="W848" s="440">
        <v>0</v>
      </c>
      <c r="X848" s="440">
        <v>68</v>
      </c>
      <c r="Y848" s="482">
        <v>0</v>
      </c>
      <c r="Z848" s="482">
        <v>0</v>
      </c>
      <c r="AA848" s="440">
        <v>0</v>
      </c>
      <c r="AB848" s="440">
        <v>0</v>
      </c>
      <c r="AC848" s="440">
        <v>68</v>
      </c>
      <c r="AD848" s="440">
        <v>68</v>
      </c>
      <c r="AE848" s="440">
        <v>0</v>
      </c>
      <c r="AF848" s="440">
        <v>0</v>
      </c>
      <c r="AG848" s="440">
        <v>21200</v>
      </c>
      <c r="AH848" s="440">
        <v>10000</v>
      </c>
      <c r="AI848" s="440">
        <v>11200</v>
      </c>
      <c r="AJ848" s="482">
        <v>18500</v>
      </c>
      <c r="AK848" s="482">
        <v>0</v>
      </c>
      <c r="AL848" s="482">
        <v>0</v>
      </c>
      <c r="AM848" s="482">
        <v>7180</v>
      </c>
      <c r="AN848" s="440">
        <v>18500</v>
      </c>
      <c r="AO848" s="440">
        <v>7180</v>
      </c>
      <c r="AP848" s="440">
        <v>1577</v>
      </c>
      <c r="AQ848" s="440">
        <v>1577</v>
      </c>
      <c r="AR848" s="440">
        <v>0</v>
      </c>
      <c r="AS848" s="482">
        <v>116</v>
      </c>
      <c r="AT848" s="482">
        <v>0</v>
      </c>
      <c r="AU848" s="482">
        <v>0</v>
      </c>
      <c r="AV848" s="482">
        <v>219</v>
      </c>
      <c r="AW848" s="440">
        <v>116</v>
      </c>
      <c r="AX848" s="440">
        <v>219</v>
      </c>
      <c r="AY848" s="440">
        <v>0</v>
      </c>
      <c r="AZ848" s="503">
        <v>0</v>
      </c>
      <c r="BA848" s="503">
        <v>0</v>
      </c>
      <c r="BB848" s="441">
        <v>0</v>
      </c>
      <c r="BC848" s="200">
        <v>0</v>
      </c>
      <c r="BD848" s="539">
        <v>14552</v>
      </c>
      <c r="BE848" s="650">
        <v>11835</v>
      </c>
      <c r="BF848" s="650">
        <v>1208</v>
      </c>
      <c r="BG848" s="539">
        <v>789</v>
      </c>
    </row>
    <row r="849" spans="1:59" x14ac:dyDescent="0.2">
      <c r="A849" s="609" t="s">
        <v>2168</v>
      </c>
      <c r="B849" t="s">
        <v>2120</v>
      </c>
      <c r="C849" t="s">
        <v>2169</v>
      </c>
      <c r="D849" s="442">
        <v>19430</v>
      </c>
      <c r="E849" s="443">
        <v>0</v>
      </c>
      <c r="F849" s="443">
        <v>0</v>
      </c>
      <c r="G849" s="443">
        <v>0</v>
      </c>
      <c r="H849" s="443">
        <v>0</v>
      </c>
      <c r="I849" s="443">
        <v>111104</v>
      </c>
      <c r="J849" s="443">
        <v>111104</v>
      </c>
      <c r="K849" s="443">
        <v>0</v>
      </c>
      <c r="L849" s="443">
        <v>32536</v>
      </c>
      <c r="M849" s="483">
        <v>0</v>
      </c>
      <c r="N849" s="483">
        <v>4900</v>
      </c>
      <c r="O849" s="443">
        <v>0</v>
      </c>
      <c r="P849" s="443">
        <v>0</v>
      </c>
      <c r="Q849" s="443">
        <v>37436</v>
      </c>
      <c r="R849" s="443">
        <v>32536</v>
      </c>
      <c r="S849" s="443">
        <v>4900</v>
      </c>
      <c r="T849" s="443">
        <v>0</v>
      </c>
      <c r="U849" s="443">
        <v>3968</v>
      </c>
      <c r="V849" s="443">
        <v>3968</v>
      </c>
      <c r="W849" s="443">
        <v>0</v>
      </c>
      <c r="X849" s="443">
        <v>1162</v>
      </c>
      <c r="Y849" s="483">
        <v>0</v>
      </c>
      <c r="Z849" s="483">
        <v>175</v>
      </c>
      <c r="AA849" s="443">
        <v>0</v>
      </c>
      <c r="AB849" s="443">
        <v>0</v>
      </c>
      <c r="AC849" s="443">
        <v>1337</v>
      </c>
      <c r="AD849" s="443">
        <v>1162</v>
      </c>
      <c r="AE849" s="443">
        <v>0</v>
      </c>
      <c r="AF849" s="443">
        <v>175</v>
      </c>
      <c r="AG849" s="443">
        <v>179770</v>
      </c>
      <c r="AH849" s="443">
        <v>50000</v>
      </c>
      <c r="AI849" s="443">
        <v>129770</v>
      </c>
      <c r="AJ849" s="483">
        <v>186340</v>
      </c>
      <c r="AK849" s="483">
        <v>0</v>
      </c>
      <c r="AL849" s="483">
        <v>0</v>
      </c>
      <c r="AM849" s="483">
        <v>0</v>
      </c>
      <c r="AN849" s="443">
        <v>186340</v>
      </c>
      <c r="AO849" s="443">
        <v>0</v>
      </c>
      <c r="AP849" s="443">
        <v>13759</v>
      </c>
      <c r="AQ849" s="443">
        <v>5218</v>
      </c>
      <c r="AR849" s="443">
        <v>8541</v>
      </c>
      <c r="AS849" s="483">
        <v>8567</v>
      </c>
      <c r="AT849" s="483">
        <v>0</v>
      </c>
      <c r="AU849" s="483">
        <v>0</v>
      </c>
      <c r="AV849" s="483">
        <v>0</v>
      </c>
      <c r="AW849" s="443">
        <v>8567</v>
      </c>
      <c r="AX849" s="443">
        <v>0</v>
      </c>
      <c r="AY849" s="443">
        <v>0</v>
      </c>
      <c r="AZ849" s="504">
        <v>0</v>
      </c>
      <c r="BA849" s="504">
        <v>0</v>
      </c>
      <c r="BB849" s="444">
        <v>0</v>
      </c>
      <c r="BC849" s="517">
        <v>0</v>
      </c>
      <c r="BD849" s="540">
        <v>80922</v>
      </c>
      <c r="BE849" s="651">
        <v>89125</v>
      </c>
      <c r="BF849" s="651">
        <v>9385</v>
      </c>
      <c r="BG849" s="540">
        <v>1509</v>
      </c>
    </row>
    <row r="850" spans="1:59" x14ac:dyDescent="0.2">
      <c r="A850" s="609" t="s">
        <v>2170</v>
      </c>
      <c r="B850" t="s">
        <v>2120</v>
      </c>
      <c r="C850" t="s">
        <v>2171</v>
      </c>
      <c r="D850" s="439">
        <v>19442</v>
      </c>
      <c r="E850" s="440">
        <v>0</v>
      </c>
      <c r="F850" s="440">
        <v>0</v>
      </c>
      <c r="G850" s="440">
        <v>0</v>
      </c>
      <c r="H850" s="440">
        <v>0</v>
      </c>
      <c r="I850" s="440">
        <v>5488</v>
      </c>
      <c r="J850" s="440">
        <v>5488</v>
      </c>
      <c r="K850" s="440">
        <v>0</v>
      </c>
      <c r="L850" s="440">
        <v>952</v>
      </c>
      <c r="M850" s="482">
        <v>0</v>
      </c>
      <c r="N850" s="482">
        <v>0</v>
      </c>
      <c r="O850" s="440">
        <v>0</v>
      </c>
      <c r="P850" s="440">
        <v>0</v>
      </c>
      <c r="Q850" s="440">
        <v>952</v>
      </c>
      <c r="R850" s="440">
        <v>952</v>
      </c>
      <c r="S850" s="440">
        <v>0</v>
      </c>
      <c r="T850" s="440">
        <v>0</v>
      </c>
      <c r="U850" s="440">
        <v>196</v>
      </c>
      <c r="V850" s="440">
        <v>196</v>
      </c>
      <c r="W850" s="440">
        <v>0</v>
      </c>
      <c r="X850" s="440">
        <v>34</v>
      </c>
      <c r="Y850" s="482">
        <v>0</v>
      </c>
      <c r="Z850" s="482">
        <v>0</v>
      </c>
      <c r="AA850" s="440">
        <v>0</v>
      </c>
      <c r="AB850" s="440">
        <v>0</v>
      </c>
      <c r="AC850" s="440">
        <v>34</v>
      </c>
      <c r="AD850" s="440">
        <v>34</v>
      </c>
      <c r="AE850" s="440">
        <v>0</v>
      </c>
      <c r="AF850" s="440">
        <v>0</v>
      </c>
      <c r="AG850" s="440">
        <v>4810</v>
      </c>
      <c r="AH850" s="440">
        <v>2500</v>
      </c>
      <c r="AI850" s="440">
        <v>2310</v>
      </c>
      <c r="AJ850" s="482">
        <v>3770</v>
      </c>
      <c r="AK850" s="482">
        <v>0</v>
      </c>
      <c r="AL850" s="482">
        <v>0</v>
      </c>
      <c r="AM850" s="482">
        <v>940</v>
      </c>
      <c r="AN850" s="440">
        <v>3770</v>
      </c>
      <c r="AO850" s="440">
        <v>940</v>
      </c>
      <c r="AP850" s="440">
        <v>330</v>
      </c>
      <c r="AQ850" s="440">
        <v>330</v>
      </c>
      <c r="AR850" s="440">
        <v>0</v>
      </c>
      <c r="AS850" s="482">
        <v>12</v>
      </c>
      <c r="AT850" s="482">
        <v>0</v>
      </c>
      <c r="AU850" s="482">
        <v>0</v>
      </c>
      <c r="AV850" s="482">
        <v>11</v>
      </c>
      <c r="AW850" s="440">
        <v>12</v>
      </c>
      <c r="AX850" s="440">
        <v>11</v>
      </c>
      <c r="AY850" s="440">
        <v>0</v>
      </c>
      <c r="AZ850" s="503">
        <v>0</v>
      </c>
      <c r="BA850" s="503">
        <v>0</v>
      </c>
      <c r="BB850" s="441">
        <v>0</v>
      </c>
      <c r="BC850" s="200">
        <v>0</v>
      </c>
      <c r="BD850" s="539">
        <v>8138</v>
      </c>
      <c r="BE850" s="650">
        <v>3190</v>
      </c>
      <c r="BF850" s="539">
        <v>306</v>
      </c>
      <c r="BG850" s="539">
        <v>789</v>
      </c>
    </row>
    <row r="851" spans="1:59" x14ac:dyDescent="0.2">
      <c r="A851" s="609" t="s">
        <v>2172</v>
      </c>
      <c r="B851" t="s">
        <v>2120</v>
      </c>
      <c r="C851" t="s">
        <v>2173</v>
      </c>
      <c r="D851" s="442">
        <v>19443</v>
      </c>
      <c r="E851" s="443">
        <v>0</v>
      </c>
      <c r="F851" s="443">
        <v>0</v>
      </c>
      <c r="G851" s="443">
        <v>0</v>
      </c>
      <c r="H851" s="443">
        <v>0</v>
      </c>
      <c r="I851" s="443">
        <v>5880</v>
      </c>
      <c r="J851" s="443">
        <v>5880</v>
      </c>
      <c r="K851" s="443">
        <v>0</v>
      </c>
      <c r="L851" s="443">
        <v>0</v>
      </c>
      <c r="M851" s="483">
        <v>0</v>
      </c>
      <c r="N851" s="483">
        <v>70</v>
      </c>
      <c r="O851" s="443">
        <v>0</v>
      </c>
      <c r="P851" s="443">
        <v>0</v>
      </c>
      <c r="Q851" s="443">
        <v>70</v>
      </c>
      <c r="R851" s="443">
        <v>0</v>
      </c>
      <c r="S851" s="443">
        <v>70</v>
      </c>
      <c r="T851" s="443">
        <v>0</v>
      </c>
      <c r="U851" s="443">
        <v>210</v>
      </c>
      <c r="V851" s="443">
        <v>210</v>
      </c>
      <c r="W851" s="443">
        <v>0</v>
      </c>
      <c r="X851" s="443">
        <v>0</v>
      </c>
      <c r="Y851" s="483">
        <v>0</v>
      </c>
      <c r="Z851" s="483">
        <v>3</v>
      </c>
      <c r="AA851" s="443">
        <v>0</v>
      </c>
      <c r="AB851" s="443">
        <v>0</v>
      </c>
      <c r="AC851" s="443">
        <v>3</v>
      </c>
      <c r="AD851" s="443">
        <v>0</v>
      </c>
      <c r="AE851" s="443">
        <v>3</v>
      </c>
      <c r="AF851" s="443">
        <v>0</v>
      </c>
      <c r="AG851" s="443">
        <v>3730</v>
      </c>
      <c r="AH851" s="443">
        <v>1300</v>
      </c>
      <c r="AI851" s="443">
        <v>2430</v>
      </c>
      <c r="AJ851" s="483">
        <v>3510</v>
      </c>
      <c r="AK851" s="483">
        <v>0</v>
      </c>
      <c r="AL851" s="483">
        <v>0</v>
      </c>
      <c r="AM851" s="483">
        <v>0</v>
      </c>
      <c r="AN851" s="443">
        <v>3510</v>
      </c>
      <c r="AO851" s="443">
        <v>0</v>
      </c>
      <c r="AP851" s="443">
        <v>248</v>
      </c>
      <c r="AQ851" s="443">
        <v>14</v>
      </c>
      <c r="AR851" s="443">
        <v>234</v>
      </c>
      <c r="AS851" s="483">
        <v>247</v>
      </c>
      <c r="AT851" s="483">
        <v>0</v>
      </c>
      <c r="AU851" s="483">
        <v>0</v>
      </c>
      <c r="AV851" s="483">
        <v>0</v>
      </c>
      <c r="AW851" s="443">
        <v>234</v>
      </c>
      <c r="AX851" s="443">
        <v>13</v>
      </c>
      <c r="AY851" s="443">
        <v>0</v>
      </c>
      <c r="AZ851" s="504">
        <v>0</v>
      </c>
      <c r="BA851" s="504">
        <v>0</v>
      </c>
      <c r="BB851" s="444">
        <v>0</v>
      </c>
      <c r="BC851" s="517">
        <v>0</v>
      </c>
      <c r="BD851" s="540">
        <v>6824</v>
      </c>
      <c r="BE851" s="651">
        <v>2725</v>
      </c>
      <c r="BF851" s="540">
        <v>263</v>
      </c>
      <c r="BG851" s="540">
        <v>789</v>
      </c>
    </row>
    <row r="852" spans="1:59" x14ac:dyDescent="0.2">
      <c r="A852" s="609" t="s">
        <v>2174</v>
      </c>
      <c r="B852" t="s">
        <v>2175</v>
      </c>
      <c r="C852">
        <v>0</v>
      </c>
      <c r="D852" s="439">
        <v>20000</v>
      </c>
      <c r="E852" s="440">
        <v>548149</v>
      </c>
      <c r="F852" s="440">
        <v>0</v>
      </c>
      <c r="G852" s="440">
        <v>0</v>
      </c>
      <c r="H852" s="440">
        <v>548149</v>
      </c>
      <c r="I852" s="440">
        <v>0</v>
      </c>
      <c r="J852" s="440">
        <v>0</v>
      </c>
      <c r="K852" s="440">
        <v>0</v>
      </c>
      <c r="L852" s="440">
        <v>0</v>
      </c>
      <c r="M852" s="482">
        <v>0</v>
      </c>
      <c r="N852" s="482">
        <v>0</v>
      </c>
      <c r="O852" s="440">
        <v>0</v>
      </c>
      <c r="P852" s="440">
        <v>0</v>
      </c>
      <c r="Q852" s="440">
        <v>0</v>
      </c>
      <c r="R852" s="440">
        <v>0</v>
      </c>
      <c r="S852" s="440">
        <v>0</v>
      </c>
      <c r="T852" s="440">
        <v>0</v>
      </c>
      <c r="U852" s="440">
        <v>0</v>
      </c>
      <c r="V852" s="440">
        <v>0</v>
      </c>
      <c r="W852" s="440">
        <v>0</v>
      </c>
      <c r="X852" s="440">
        <v>0</v>
      </c>
      <c r="Y852" s="482">
        <v>0</v>
      </c>
      <c r="Z852" s="482">
        <v>0</v>
      </c>
      <c r="AA852" s="440">
        <v>0</v>
      </c>
      <c r="AB852" s="440">
        <v>0</v>
      </c>
      <c r="AC852" s="440">
        <v>0</v>
      </c>
      <c r="AD852" s="440">
        <v>0</v>
      </c>
      <c r="AE852" s="440">
        <v>0</v>
      </c>
      <c r="AF852" s="440">
        <v>0</v>
      </c>
      <c r="AG852" s="440">
        <v>0</v>
      </c>
      <c r="AH852" s="440">
        <v>0</v>
      </c>
      <c r="AI852" s="440">
        <v>0</v>
      </c>
      <c r="AJ852" s="482">
        <v>0</v>
      </c>
      <c r="AK852" s="482">
        <v>0</v>
      </c>
      <c r="AL852" s="482">
        <v>0</v>
      </c>
      <c r="AM852" s="482">
        <v>0</v>
      </c>
      <c r="AN852" s="440">
        <v>0</v>
      </c>
      <c r="AO852" s="440">
        <v>0</v>
      </c>
      <c r="AP852" s="440">
        <v>0</v>
      </c>
      <c r="AQ852" s="440">
        <v>0</v>
      </c>
      <c r="AR852" s="440">
        <v>0</v>
      </c>
      <c r="AS852" s="482">
        <v>0</v>
      </c>
      <c r="AT852" s="482">
        <v>0</v>
      </c>
      <c r="AU852" s="482">
        <v>0</v>
      </c>
      <c r="AV852" s="482">
        <v>0</v>
      </c>
      <c r="AW852" s="440">
        <v>0</v>
      </c>
      <c r="AX852" s="440">
        <v>0</v>
      </c>
      <c r="AY852" s="440">
        <v>0</v>
      </c>
      <c r="AZ852" s="503">
        <v>0</v>
      </c>
      <c r="BA852" s="503">
        <v>0</v>
      </c>
      <c r="BB852" s="441">
        <v>0</v>
      </c>
      <c r="BC852" s="200">
        <v>0</v>
      </c>
      <c r="BD852" s="539">
        <v>6861226</v>
      </c>
      <c r="BE852" s="539">
        <v>0</v>
      </c>
      <c r="BF852" s="539">
        <v>0</v>
      </c>
      <c r="BG852" s="539">
        <v>0</v>
      </c>
    </row>
    <row r="853" spans="1:59" x14ac:dyDescent="0.2">
      <c r="A853" s="609" t="s">
        <v>2176</v>
      </c>
      <c r="B853" t="s">
        <v>2175</v>
      </c>
      <c r="C853" t="s">
        <v>2177</v>
      </c>
      <c r="D853" s="442">
        <v>20201</v>
      </c>
      <c r="E853" s="443">
        <v>91158</v>
      </c>
      <c r="F853" s="443">
        <v>0</v>
      </c>
      <c r="G853" s="443">
        <v>91158</v>
      </c>
      <c r="H853" s="443">
        <v>0</v>
      </c>
      <c r="I853" s="443">
        <v>2339190</v>
      </c>
      <c r="J853" s="443">
        <v>2339190</v>
      </c>
      <c r="K853" s="443">
        <v>0</v>
      </c>
      <c r="L853" s="443">
        <v>26180</v>
      </c>
      <c r="M853" s="483">
        <v>0</v>
      </c>
      <c r="N853" s="483">
        <v>0</v>
      </c>
      <c r="O853" s="443">
        <v>0</v>
      </c>
      <c r="P853" s="443">
        <v>0</v>
      </c>
      <c r="Q853" s="443">
        <v>26180</v>
      </c>
      <c r="R853" s="443">
        <v>26180</v>
      </c>
      <c r="S853" s="443">
        <v>0</v>
      </c>
      <c r="T853" s="443">
        <v>0</v>
      </c>
      <c r="U853" s="443">
        <v>83543</v>
      </c>
      <c r="V853" s="443">
        <v>83543</v>
      </c>
      <c r="W853" s="443">
        <v>0</v>
      </c>
      <c r="X853" s="443">
        <v>935</v>
      </c>
      <c r="Y853" s="483">
        <v>0</v>
      </c>
      <c r="Z853" s="483">
        <v>0</v>
      </c>
      <c r="AA853" s="443">
        <v>0</v>
      </c>
      <c r="AB853" s="443">
        <v>0</v>
      </c>
      <c r="AC853" s="443">
        <v>935</v>
      </c>
      <c r="AD853" s="443">
        <v>0</v>
      </c>
      <c r="AE853" s="443">
        <v>0</v>
      </c>
      <c r="AF853" s="443">
        <v>935</v>
      </c>
      <c r="AG853" s="443">
        <v>2349070</v>
      </c>
      <c r="AH853" s="443">
        <v>1100000</v>
      </c>
      <c r="AI853" s="443">
        <v>1249070</v>
      </c>
      <c r="AJ853" s="483">
        <v>1867330</v>
      </c>
      <c r="AK853" s="483">
        <v>0</v>
      </c>
      <c r="AL853" s="483">
        <v>0</v>
      </c>
      <c r="AM853" s="483">
        <v>426870</v>
      </c>
      <c r="AN853" s="443">
        <v>1867330</v>
      </c>
      <c r="AO853" s="443">
        <v>426870</v>
      </c>
      <c r="AP853" s="443">
        <v>188560</v>
      </c>
      <c r="AQ853" s="443">
        <v>121829</v>
      </c>
      <c r="AR853" s="443">
        <v>66731</v>
      </c>
      <c r="AS853" s="483">
        <v>59679</v>
      </c>
      <c r="AT853" s="483">
        <v>0</v>
      </c>
      <c r="AU853" s="483">
        <v>0</v>
      </c>
      <c r="AV853" s="483">
        <v>4764</v>
      </c>
      <c r="AW853" s="443">
        <v>59679</v>
      </c>
      <c r="AX853" s="443">
        <v>4764</v>
      </c>
      <c r="AY853" s="443">
        <v>0</v>
      </c>
      <c r="AZ853" s="504">
        <v>0</v>
      </c>
      <c r="BA853" s="504">
        <v>0</v>
      </c>
      <c r="BB853" s="444">
        <v>0</v>
      </c>
      <c r="BC853" s="517">
        <v>0</v>
      </c>
      <c r="BD853" s="540">
        <v>883558</v>
      </c>
      <c r="BE853" s="651">
        <v>1392280</v>
      </c>
      <c r="BF853" s="651">
        <v>142301</v>
      </c>
      <c r="BG853" s="540">
        <v>10869</v>
      </c>
    </row>
    <row r="854" spans="1:59" x14ac:dyDescent="0.2">
      <c r="A854" s="609" t="s">
        <v>2178</v>
      </c>
      <c r="B854" t="s">
        <v>2175</v>
      </c>
      <c r="C854" t="s">
        <v>2179</v>
      </c>
      <c r="D854" s="439">
        <v>20202</v>
      </c>
      <c r="E854" s="440">
        <v>0</v>
      </c>
      <c r="F854" s="440">
        <v>0</v>
      </c>
      <c r="G854" s="440">
        <v>0</v>
      </c>
      <c r="H854" s="440">
        <v>0</v>
      </c>
      <c r="I854" s="440">
        <v>1525230</v>
      </c>
      <c r="J854" s="440">
        <v>1525230</v>
      </c>
      <c r="K854" s="440">
        <v>0</v>
      </c>
      <c r="L854" s="440">
        <v>34230</v>
      </c>
      <c r="M854" s="482">
        <v>0</v>
      </c>
      <c r="N854" s="482">
        <v>0</v>
      </c>
      <c r="O854" s="440">
        <v>0</v>
      </c>
      <c r="P854" s="440">
        <v>0</v>
      </c>
      <c r="Q854" s="440">
        <v>34230</v>
      </c>
      <c r="R854" s="440">
        <v>34230</v>
      </c>
      <c r="S854" s="440">
        <v>0</v>
      </c>
      <c r="T854" s="440">
        <v>0</v>
      </c>
      <c r="U854" s="440">
        <v>54473</v>
      </c>
      <c r="V854" s="440">
        <v>27110</v>
      </c>
      <c r="W854" s="440">
        <v>27363</v>
      </c>
      <c r="X854" s="440">
        <v>1222</v>
      </c>
      <c r="Y854" s="482">
        <v>0</v>
      </c>
      <c r="Z854" s="482">
        <v>0</v>
      </c>
      <c r="AA854" s="440">
        <v>0</v>
      </c>
      <c r="AB854" s="440">
        <v>0</v>
      </c>
      <c r="AC854" s="440">
        <v>0</v>
      </c>
      <c r="AD854" s="440">
        <v>0</v>
      </c>
      <c r="AE854" s="440">
        <v>0</v>
      </c>
      <c r="AF854" s="440">
        <v>0</v>
      </c>
      <c r="AG854" s="440">
        <v>1506650</v>
      </c>
      <c r="AH854" s="440">
        <v>537500</v>
      </c>
      <c r="AI854" s="440">
        <v>969150</v>
      </c>
      <c r="AJ854" s="482">
        <v>1345060</v>
      </c>
      <c r="AK854" s="482">
        <v>0</v>
      </c>
      <c r="AL854" s="482">
        <v>0</v>
      </c>
      <c r="AM854" s="482">
        <v>485800</v>
      </c>
      <c r="AN854" s="440">
        <v>1345060</v>
      </c>
      <c r="AO854" s="440">
        <v>485800</v>
      </c>
      <c r="AP854" s="440">
        <v>120394</v>
      </c>
      <c r="AQ854" s="440">
        <v>13440</v>
      </c>
      <c r="AR854" s="440">
        <v>106954</v>
      </c>
      <c r="AS854" s="482">
        <v>99773</v>
      </c>
      <c r="AT854" s="482">
        <v>0</v>
      </c>
      <c r="AU854" s="482">
        <v>0</v>
      </c>
      <c r="AV854" s="482">
        <v>15026</v>
      </c>
      <c r="AW854" s="440">
        <v>66700</v>
      </c>
      <c r="AX854" s="440">
        <v>0</v>
      </c>
      <c r="AY854" s="440">
        <v>5500</v>
      </c>
      <c r="AZ854" s="503">
        <v>-5500</v>
      </c>
      <c r="BA854" s="503">
        <v>0</v>
      </c>
      <c r="BB854" s="441">
        <v>0</v>
      </c>
      <c r="BC854" s="200">
        <v>0</v>
      </c>
      <c r="BD854" s="539">
        <v>593283</v>
      </c>
      <c r="BE854" s="650">
        <v>915365</v>
      </c>
      <c r="BF854" s="650">
        <v>93141</v>
      </c>
      <c r="BG854" s="539">
        <v>7989</v>
      </c>
    </row>
    <row r="855" spans="1:59" x14ac:dyDescent="0.2">
      <c r="A855" s="609" t="s">
        <v>2180</v>
      </c>
      <c r="B855" t="s">
        <v>2175</v>
      </c>
      <c r="C855" t="s">
        <v>2181</v>
      </c>
      <c r="D855" s="442">
        <v>20203</v>
      </c>
      <c r="E855" s="443">
        <v>187066</v>
      </c>
      <c r="F855" s="443">
        <v>0</v>
      </c>
      <c r="G855" s="443">
        <v>187066</v>
      </c>
      <c r="H855" s="443">
        <v>0</v>
      </c>
      <c r="I855" s="443">
        <v>1011640</v>
      </c>
      <c r="J855" s="443">
        <v>1011640</v>
      </c>
      <c r="K855" s="443">
        <v>0</v>
      </c>
      <c r="L855" s="443">
        <v>34370</v>
      </c>
      <c r="M855" s="483">
        <v>0</v>
      </c>
      <c r="N855" s="483">
        <v>0</v>
      </c>
      <c r="O855" s="443">
        <v>0</v>
      </c>
      <c r="P855" s="443">
        <v>0</v>
      </c>
      <c r="Q855" s="443">
        <v>34370</v>
      </c>
      <c r="R855" s="443">
        <v>34370</v>
      </c>
      <c r="S855" s="443">
        <v>0</v>
      </c>
      <c r="T855" s="443">
        <v>0</v>
      </c>
      <c r="U855" s="443">
        <v>36130</v>
      </c>
      <c r="V855" s="443">
        <v>10700</v>
      </c>
      <c r="W855" s="443">
        <v>25430</v>
      </c>
      <c r="X855" s="443">
        <v>1228</v>
      </c>
      <c r="Y855" s="483">
        <v>0</v>
      </c>
      <c r="Z855" s="483">
        <v>0</v>
      </c>
      <c r="AA855" s="443">
        <v>0</v>
      </c>
      <c r="AB855" s="443">
        <v>0</v>
      </c>
      <c r="AC855" s="443">
        <v>26658</v>
      </c>
      <c r="AD855" s="443">
        <v>0</v>
      </c>
      <c r="AE855" s="443">
        <v>0</v>
      </c>
      <c r="AF855" s="443">
        <v>26658</v>
      </c>
      <c r="AG855" s="443">
        <v>1001900</v>
      </c>
      <c r="AH855" s="443">
        <v>375000</v>
      </c>
      <c r="AI855" s="443">
        <v>626900</v>
      </c>
      <c r="AJ855" s="483">
        <v>1025300</v>
      </c>
      <c r="AK855" s="483">
        <v>0</v>
      </c>
      <c r="AL855" s="483">
        <v>0</v>
      </c>
      <c r="AM855" s="483">
        <v>239290</v>
      </c>
      <c r="AN855" s="443">
        <v>1025300</v>
      </c>
      <c r="AO855" s="443">
        <v>239290</v>
      </c>
      <c r="AP855" s="443">
        <v>78035</v>
      </c>
      <c r="AQ855" s="443">
        <v>10900</v>
      </c>
      <c r="AR855" s="443">
        <v>67135</v>
      </c>
      <c r="AS855" s="483">
        <v>72129</v>
      </c>
      <c r="AT855" s="483">
        <v>0</v>
      </c>
      <c r="AU855" s="483">
        <v>0</v>
      </c>
      <c r="AV855" s="483">
        <v>5909</v>
      </c>
      <c r="AW855" s="443">
        <v>72129</v>
      </c>
      <c r="AX855" s="443">
        <v>4919</v>
      </c>
      <c r="AY855" s="443">
        <v>0</v>
      </c>
      <c r="AZ855" s="504">
        <v>0</v>
      </c>
      <c r="BA855" s="504">
        <v>0</v>
      </c>
      <c r="BB855" s="444">
        <v>0</v>
      </c>
      <c r="BC855" s="517">
        <v>0</v>
      </c>
      <c r="BD855" s="540">
        <v>417741</v>
      </c>
      <c r="BE855" s="651">
        <v>599395</v>
      </c>
      <c r="BF855" s="651">
        <v>60670</v>
      </c>
      <c r="BG855" s="540">
        <v>5909</v>
      </c>
    </row>
    <row r="856" spans="1:59" x14ac:dyDescent="0.2">
      <c r="A856" s="609" t="s">
        <v>2182</v>
      </c>
      <c r="B856" t="s">
        <v>2175</v>
      </c>
      <c r="C856" t="s">
        <v>2183</v>
      </c>
      <c r="D856" s="439">
        <v>20204</v>
      </c>
      <c r="E856" s="440">
        <v>0</v>
      </c>
      <c r="F856" s="440">
        <v>0</v>
      </c>
      <c r="G856" s="440">
        <v>0</v>
      </c>
      <c r="H856" s="440">
        <v>0</v>
      </c>
      <c r="I856" s="440">
        <v>297780</v>
      </c>
      <c r="J856" s="440">
        <v>297780</v>
      </c>
      <c r="K856" s="440">
        <v>0</v>
      </c>
      <c r="L856" s="440">
        <v>6720</v>
      </c>
      <c r="M856" s="482">
        <v>0</v>
      </c>
      <c r="N856" s="482">
        <v>0</v>
      </c>
      <c r="O856" s="440">
        <v>0</v>
      </c>
      <c r="P856" s="440">
        <v>0</v>
      </c>
      <c r="Q856" s="440">
        <v>6720</v>
      </c>
      <c r="R856" s="440">
        <v>6720</v>
      </c>
      <c r="S856" s="440">
        <v>0</v>
      </c>
      <c r="T856" s="440">
        <v>0</v>
      </c>
      <c r="U856" s="440">
        <v>10635</v>
      </c>
      <c r="V856" s="440">
        <v>10635</v>
      </c>
      <c r="W856" s="440">
        <v>0</v>
      </c>
      <c r="X856" s="440">
        <v>240</v>
      </c>
      <c r="Y856" s="482">
        <v>0</v>
      </c>
      <c r="Z856" s="482">
        <v>0</v>
      </c>
      <c r="AA856" s="440">
        <v>0</v>
      </c>
      <c r="AB856" s="440">
        <v>0</v>
      </c>
      <c r="AC856" s="440">
        <v>240</v>
      </c>
      <c r="AD856" s="440">
        <v>0</v>
      </c>
      <c r="AE856" s="440">
        <v>0</v>
      </c>
      <c r="AF856" s="440">
        <v>240</v>
      </c>
      <c r="AG856" s="440">
        <v>311320</v>
      </c>
      <c r="AH856" s="440">
        <v>0</v>
      </c>
      <c r="AI856" s="440">
        <v>311320</v>
      </c>
      <c r="AJ856" s="482">
        <v>408260</v>
      </c>
      <c r="AK856" s="482">
        <v>0</v>
      </c>
      <c r="AL856" s="482">
        <v>0</v>
      </c>
      <c r="AM856" s="482">
        <v>100890</v>
      </c>
      <c r="AN856" s="440">
        <v>408260</v>
      </c>
      <c r="AO856" s="440">
        <v>100890</v>
      </c>
      <c r="AP856" s="440">
        <v>25041</v>
      </c>
      <c r="AQ856" s="440">
        <v>0</v>
      </c>
      <c r="AR856" s="440">
        <v>25041</v>
      </c>
      <c r="AS856" s="482">
        <v>25251</v>
      </c>
      <c r="AT856" s="482">
        <v>0</v>
      </c>
      <c r="AU856" s="482">
        <v>0</v>
      </c>
      <c r="AV856" s="482">
        <v>4161</v>
      </c>
      <c r="AW856" s="440">
        <v>25251</v>
      </c>
      <c r="AX856" s="440">
        <v>4161</v>
      </c>
      <c r="AY856" s="440">
        <v>0</v>
      </c>
      <c r="AZ856" s="503">
        <v>0</v>
      </c>
      <c r="BA856" s="503">
        <v>0</v>
      </c>
      <c r="BB856" s="441">
        <v>0</v>
      </c>
      <c r="BC856" s="200">
        <v>0</v>
      </c>
      <c r="BD856" s="539">
        <v>140739</v>
      </c>
      <c r="BE856" s="650">
        <v>180020</v>
      </c>
      <c r="BF856" s="650">
        <v>18493</v>
      </c>
      <c r="BG856" s="539">
        <v>2709</v>
      </c>
    </row>
    <row r="857" spans="1:59" x14ac:dyDescent="0.2">
      <c r="A857" s="609" t="s">
        <v>2184</v>
      </c>
      <c r="B857" t="s">
        <v>2175</v>
      </c>
      <c r="C857" t="s">
        <v>2185</v>
      </c>
      <c r="D857" s="442">
        <v>20205</v>
      </c>
      <c r="E857" s="443">
        <v>120000</v>
      </c>
      <c r="F857" s="443">
        <v>0</v>
      </c>
      <c r="G857" s="443">
        <v>0</v>
      </c>
      <c r="H857" s="443">
        <v>120000</v>
      </c>
      <c r="I857" s="443">
        <v>528640</v>
      </c>
      <c r="J857" s="443">
        <v>528640</v>
      </c>
      <c r="K857" s="443">
        <v>0</v>
      </c>
      <c r="L857" s="443">
        <v>31780</v>
      </c>
      <c r="M857" s="483">
        <v>0</v>
      </c>
      <c r="N857" s="483">
        <v>0</v>
      </c>
      <c r="O857" s="443">
        <v>0</v>
      </c>
      <c r="P857" s="443">
        <v>0</v>
      </c>
      <c r="Q857" s="443">
        <v>31780</v>
      </c>
      <c r="R857" s="443">
        <v>31780</v>
      </c>
      <c r="S857" s="443">
        <v>0</v>
      </c>
      <c r="T857" s="443">
        <v>0</v>
      </c>
      <c r="U857" s="443">
        <v>18880</v>
      </c>
      <c r="V857" s="443">
        <v>12500</v>
      </c>
      <c r="W857" s="443">
        <v>6380</v>
      </c>
      <c r="X857" s="443">
        <v>1135</v>
      </c>
      <c r="Y857" s="483">
        <v>0</v>
      </c>
      <c r="Z857" s="483">
        <v>0</v>
      </c>
      <c r="AA857" s="443">
        <v>0</v>
      </c>
      <c r="AB857" s="443">
        <v>0</v>
      </c>
      <c r="AC857" s="443">
        <v>7515</v>
      </c>
      <c r="AD857" s="443">
        <v>0</v>
      </c>
      <c r="AE857" s="443">
        <v>0</v>
      </c>
      <c r="AF857" s="443">
        <v>7515</v>
      </c>
      <c r="AG857" s="443">
        <v>670730</v>
      </c>
      <c r="AH857" s="443">
        <v>292500</v>
      </c>
      <c r="AI857" s="443">
        <v>378230</v>
      </c>
      <c r="AJ857" s="483">
        <v>576800</v>
      </c>
      <c r="AK857" s="483">
        <v>0</v>
      </c>
      <c r="AL857" s="483">
        <v>0</v>
      </c>
      <c r="AM857" s="483">
        <v>232410</v>
      </c>
      <c r="AN857" s="443">
        <v>576800</v>
      </c>
      <c r="AO857" s="443">
        <v>232410</v>
      </c>
      <c r="AP857" s="443">
        <v>50803</v>
      </c>
      <c r="AQ857" s="443">
        <v>9320</v>
      </c>
      <c r="AR857" s="443">
        <v>41483</v>
      </c>
      <c r="AS857" s="483">
        <v>42257</v>
      </c>
      <c r="AT857" s="483">
        <v>0</v>
      </c>
      <c r="AU857" s="483">
        <v>0</v>
      </c>
      <c r="AV857" s="483">
        <v>9431</v>
      </c>
      <c r="AW857" s="443">
        <v>42257</v>
      </c>
      <c r="AX857" s="443">
        <v>9431</v>
      </c>
      <c r="AY857" s="443">
        <v>3300</v>
      </c>
      <c r="AZ857" s="504">
        <v>-3300</v>
      </c>
      <c r="BA857" s="504">
        <v>0</v>
      </c>
      <c r="BB857" s="444">
        <v>0</v>
      </c>
      <c r="BC857" s="517">
        <v>0</v>
      </c>
      <c r="BD857" s="540">
        <v>312842</v>
      </c>
      <c r="BE857" s="651">
        <v>346995</v>
      </c>
      <c r="BF857" s="651">
        <v>35744</v>
      </c>
      <c r="BG857" s="540">
        <v>3669</v>
      </c>
    </row>
    <row r="858" spans="1:59" x14ac:dyDescent="0.2">
      <c r="A858" s="609" t="s">
        <v>2186</v>
      </c>
      <c r="B858" t="s">
        <v>2175</v>
      </c>
      <c r="C858" t="s">
        <v>2187</v>
      </c>
      <c r="D858" s="439">
        <v>20206</v>
      </c>
      <c r="E858" s="440">
        <v>73061</v>
      </c>
      <c r="F858" s="440">
        <v>0</v>
      </c>
      <c r="G858" s="440">
        <v>73061</v>
      </c>
      <c r="H858" s="440">
        <v>0</v>
      </c>
      <c r="I858" s="440">
        <v>315000</v>
      </c>
      <c r="J858" s="440">
        <v>315000</v>
      </c>
      <c r="K858" s="440">
        <v>0</v>
      </c>
      <c r="L858" s="440">
        <v>29610</v>
      </c>
      <c r="M858" s="482">
        <v>0</v>
      </c>
      <c r="N858" s="482">
        <v>0</v>
      </c>
      <c r="O858" s="440">
        <v>0</v>
      </c>
      <c r="P858" s="440">
        <v>0</v>
      </c>
      <c r="Q858" s="440">
        <v>29610</v>
      </c>
      <c r="R858" s="440">
        <v>29610</v>
      </c>
      <c r="S858" s="440">
        <v>0</v>
      </c>
      <c r="T858" s="440">
        <v>0</v>
      </c>
      <c r="U858" s="440">
        <v>11250</v>
      </c>
      <c r="V858" s="440">
        <v>6091</v>
      </c>
      <c r="W858" s="440">
        <v>5159</v>
      </c>
      <c r="X858" s="440">
        <v>1058</v>
      </c>
      <c r="Y858" s="482">
        <v>0</v>
      </c>
      <c r="Z858" s="482">
        <v>0</v>
      </c>
      <c r="AA858" s="440">
        <v>0</v>
      </c>
      <c r="AB858" s="440">
        <v>0</v>
      </c>
      <c r="AC858" s="440">
        <v>0</v>
      </c>
      <c r="AD858" s="440">
        <v>0</v>
      </c>
      <c r="AE858" s="440">
        <v>0</v>
      </c>
      <c r="AF858" s="440">
        <v>0</v>
      </c>
      <c r="AG858" s="440">
        <v>319290</v>
      </c>
      <c r="AH858" s="440">
        <v>0</v>
      </c>
      <c r="AI858" s="440">
        <v>319290</v>
      </c>
      <c r="AJ858" s="482">
        <v>392120</v>
      </c>
      <c r="AK858" s="482">
        <v>0</v>
      </c>
      <c r="AL858" s="482">
        <v>0</v>
      </c>
      <c r="AM858" s="482">
        <v>59580</v>
      </c>
      <c r="AN858" s="440">
        <v>392120</v>
      </c>
      <c r="AO858" s="440">
        <v>59580</v>
      </c>
      <c r="AP858" s="440">
        <v>25667</v>
      </c>
      <c r="AQ858" s="440">
        <v>0</v>
      </c>
      <c r="AR858" s="440">
        <v>25667</v>
      </c>
      <c r="AS858" s="482">
        <v>23340</v>
      </c>
      <c r="AT858" s="482">
        <v>0</v>
      </c>
      <c r="AU858" s="482">
        <v>0</v>
      </c>
      <c r="AV858" s="482">
        <v>1398</v>
      </c>
      <c r="AW858" s="440">
        <v>23340</v>
      </c>
      <c r="AX858" s="440">
        <v>1398</v>
      </c>
      <c r="AY858" s="440">
        <v>0</v>
      </c>
      <c r="AZ858" s="503">
        <v>0</v>
      </c>
      <c r="BA858" s="503">
        <v>0</v>
      </c>
      <c r="BB858" s="441">
        <v>0</v>
      </c>
      <c r="BC858" s="200">
        <v>0</v>
      </c>
      <c r="BD858" s="539">
        <v>127233</v>
      </c>
      <c r="BE858" s="650">
        <v>196935</v>
      </c>
      <c r="BF858" s="650">
        <v>20002</v>
      </c>
      <c r="BG858" s="539">
        <v>2709</v>
      </c>
    </row>
    <row r="859" spans="1:59" x14ac:dyDescent="0.2">
      <c r="A859" s="609" t="s">
        <v>2188</v>
      </c>
      <c r="B859" t="s">
        <v>2175</v>
      </c>
      <c r="C859" t="s">
        <v>2189</v>
      </c>
      <c r="D859" s="442">
        <v>20207</v>
      </c>
      <c r="E859" s="443">
        <v>0</v>
      </c>
      <c r="F859" s="443">
        <v>0</v>
      </c>
      <c r="G859" s="443">
        <v>0</v>
      </c>
      <c r="H859" s="443">
        <v>0</v>
      </c>
      <c r="I859" s="443">
        <v>275800</v>
      </c>
      <c r="J859" s="443">
        <v>275800</v>
      </c>
      <c r="K859" s="443">
        <v>0</v>
      </c>
      <c r="L859" s="443">
        <v>0</v>
      </c>
      <c r="M859" s="483">
        <v>0</v>
      </c>
      <c r="N859" s="483">
        <v>12880</v>
      </c>
      <c r="O859" s="443">
        <v>0</v>
      </c>
      <c r="P859" s="443">
        <v>0</v>
      </c>
      <c r="Q859" s="443">
        <v>12880</v>
      </c>
      <c r="R859" s="443">
        <v>0</v>
      </c>
      <c r="S859" s="443">
        <v>12880</v>
      </c>
      <c r="T859" s="443">
        <v>0</v>
      </c>
      <c r="U859" s="443">
        <v>9850</v>
      </c>
      <c r="V859" s="443">
        <v>6354</v>
      </c>
      <c r="W859" s="443">
        <v>3496</v>
      </c>
      <c r="X859" s="443">
        <v>0</v>
      </c>
      <c r="Y859" s="483">
        <v>0</v>
      </c>
      <c r="Z859" s="483">
        <v>460</v>
      </c>
      <c r="AA859" s="443">
        <v>0</v>
      </c>
      <c r="AB859" s="443">
        <v>0</v>
      </c>
      <c r="AC859" s="443">
        <v>3956</v>
      </c>
      <c r="AD859" s="443">
        <v>0</v>
      </c>
      <c r="AE859" s="443">
        <v>0</v>
      </c>
      <c r="AF859" s="443">
        <v>3956</v>
      </c>
      <c r="AG859" s="443">
        <v>340890</v>
      </c>
      <c r="AH859" s="443">
        <v>185000</v>
      </c>
      <c r="AI859" s="443">
        <v>155890</v>
      </c>
      <c r="AJ859" s="483">
        <v>211910</v>
      </c>
      <c r="AK859" s="483">
        <v>0</v>
      </c>
      <c r="AL859" s="483">
        <v>0</v>
      </c>
      <c r="AM859" s="483">
        <v>138170</v>
      </c>
      <c r="AN859" s="443">
        <v>211910</v>
      </c>
      <c r="AO859" s="443">
        <v>138170</v>
      </c>
      <c r="AP859" s="443">
        <v>25762</v>
      </c>
      <c r="AQ859" s="443">
        <v>10351</v>
      </c>
      <c r="AR859" s="443">
        <v>15411</v>
      </c>
      <c r="AS859" s="483">
        <v>14553</v>
      </c>
      <c r="AT859" s="483">
        <v>0</v>
      </c>
      <c r="AU859" s="483">
        <v>0</v>
      </c>
      <c r="AV859" s="483">
        <v>4285</v>
      </c>
      <c r="AW859" s="443">
        <v>14553</v>
      </c>
      <c r="AX859" s="443">
        <v>4285</v>
      </c>
      <c r="AY859" s="443">
        <v>0</v>
      </c>
      <c r="AZ859" s="504">
        <v>0</v>
      </c>
      <c r="BA859" s="504">
        <v>0</v>
      </c>
      <c r="BB859" s="444">
        <v>0</v>
      </c>
      <c r="BC859" s="517">
        <v>0</v>
      </c>
      <c r="BD859" s="540">
        <v>155755</v>
      </c>
      <c r="BE859" s="651">
        <v>176375</v>
      </c>
      <c r="BF859" s="651">
        <v>18181</v>
      </c>
      <c r="BG859" s="540">
        <v>2709</v>
      </c>
    </row>
    <row r="860" spans="1:59" x14ac:dyDescent="0.2">
      <c r="A860" s="609" t="s">
        <v>2190</v>
      </c>
      <c r="B860" t="s">
        <v>2175</v>
      </c>
      <c r="C860" t="s">
        <v>2191</v>
      </c>
      <c r="D860" s="439">
        <v>20208</v>
      </c>
      <c r="E860" s="440">
        <v>0</v>
      </c>
      <c r="F860" s="440">
        <v>0</v>
      </c>
      <c r="G860" s="440">
        <v>0</v>
      </c>
      <c r="H860" s="440">
        <v>0</v>
      </c>
      <c r="I860" s="440">
        <v>312900</v>
      </c>
      <c r="J860" s="440">
        <v>312900</v>
      </c>
      <c r="K860" s="440">
        <v>0</v>
      </c>
      <c r="L860" s="440">
        <v>0</v>
      </c>
      <c r="M860" s="482">
        <v>0</v>
      </c>
      <c r="N860" s="482">
        <v>1680</v>
      </c>
      <c r="O860" s="440">
        <v>350</v>
      </c>
      <c r="P860" s="440">
        <v>0</v>
      </c>
      <c r="Q860" s="440">
        <v>2030</v>
      </c>
      <c r="R860" s="440">
        <v>0</v>
      </c>
      <c r="S860" s="440">
        <v>1680</v>
      </c>
      <c r="T860" s="440">
        <v>350</v>
      </c>
      <c r="U860" s="440">
        <v>11175</v>
      </c>
      <c r="V860" s="440">
        <v>11175</v>
      </c>
      <c r="W860" s="440">
        <v>0</v>
      </c>
      <c r="X860" s="440">
        <v>0</v>
      </c>
      <c r="Y860" s="482">
        <v>0</v>
      </c>
      <c r="Z860" s="482">
        <v>60</v>
      </c>
      <c r="AA860" s="440">
        <v>13</v>
      </c>
      <c r="AB860" s="440">
        <v>0</v>
      </c>
      <c r="AC860" s="440">
        <v>73</v>
      </c>
      <c r="AD860" s="440">
        <v>0</v>
      </c>
      <c r="AE860" s="440">
        <v>0</v>
      </c>
      <c r="AF860" s="440">
        <v>73</v>
      </c>
      <c r="AG860" s="440">
        <v>284030</v>
      </c>
      <c r="AH860" s="440">
        <v>186750</v>
      </c>
      <c r="AI860" s="440">
        <v>97280</v>
      </c>
      <c r="AJ860" s="482">
        <v>232930</v>
      </c>
      <c r="AK860" s="482">
        <v>0</v>
      </c>
      <c r="AL860" s="482">
        <v>0</v>
      </c>
      <c r="AM860" s="482">
        <v>69880</v>
      </c>
      <c r="AN860" s="440">
        <v>232930</v>
      </c>
      <c r="AO860" s="440">
        <v>69880</v>
      </c>
      <c r="AP860" s="440">
        <v>20966</v>
      </c>
      <c r="AQ860" s="440">
        <v>6784</v>
      </c>
      <c r="AR860" s="440">
        <v>14182</v>
      </c>
      <c r="AS860" s="482">
        <v>17091</v>
      </c>
      <c r="AT860" s="482">
        <v>0</v>
      </c>
      <c r="AU860" s="482">
        <v>0</v>
      </c>
      <c r="AV860" s="482">
        <v>1627</v>
      </c>
      <c r="AW860" s="440">
        <v>17091</v>
      </c>
      <c r="AX860" s="440">
        <v>1627</v>
      </c>
      <c r="AY860" s="440">
        <v>3300</v>
      </c>
      <c r="AZ860" s="503">
        <v>0</v>
      </c>
      <c r="BA860" s="503">
        <v>0</v>
      </c>
      <c r="BB860" s="441">
        <v>3300</v>
      </c>
      <c r="BC860" s="200">
        <v>0</v>
      </c>
      <c r="BD860" s="539">
        <v>126992</v>
      </c>
      <c r="BE860" s="650">
        <v>174230</v>
      </c>
      <c r="BF860" s="650">
        <v>17289</v>
      </c>
      <c r="BG860" s="539">
        <v>2010</v>
      </c>
    </row>
    <row r="861" spans="1:59" x14ac:dyDescent="0.2">
      <c r="A861" s="609" t="s">
        <v>2192</v>
      </c>
      <c r="B861" t="s">
        <v>2175</v>
      </c>
      <c r="C861" t="s">
        <v>2193</v>
      </c>
      <c r="D861" s="442">
        <v>20209</v>
      </c>
      <c r="E861" s="443">
        <v>129466</v>
      </c>
      <c r="F861" s="443">
        <v>0</v>
      </c>
      <c r="G861" s="443">
        <v>0</v>
      </c>
      <c r="H861" s="443">
        <v>129466</v>
      </c>
      <c r="I861" s="443">
        <v>361060</v>
      </c>
      <c r="J861" s="443">
        <v>361060</v>
      </c>
      <c r="K861" s="443">
        <v>0</v>
      </c>
      <c r="L861" s="443">
        <v>11410</v>
      </c>
      <c r="M861" s="483">
        <v>0</v>
      </c>
      <c r="N861" s="483">
        <v>0</v>
      </c>
      <c r="O861" s="443">
        <v>280</v>
      </c>
      <c r="P861" s="443">
        <v>0</v>
      </c>
      <c r="Q861" s="443">
        <v>11690</v>
      </c>
      <c r="R861" s="443">
        <v>11410</v>
      </c>
      <c r="S861" s="443">
        <v>0</v>
      </c>
      <c r="T861" s="443">
        <v>280</v>
      </c>
      <c r="U861" s="443">
        <v>12895</v>
      </c>
      <c r="V861" s="443">
        <v>7900</v>
      </c>
      <c r="W861" s="443">
        <v>4995</v>
      </c>
      <c r="X861" s="443">
        <v>408</v>
      </c>
      <c r="Y861" s="483">
        <v>0</v>
      </c>
      <c r="Z861" s="483">
        <v>0</v>
      </c>
      <c r="AA861" s="443">
        <v>10</v>
      </c>
      <c r="AB861" s="443">
        <v>0</v>
      </c>
      <c r="AC861" s="443">
        <v>1066</v>
      </c>
      <c r="AD861" s="443">
        <v>0</v>
      </c>
      <c r="AE861" s="443">
        <v>1066</v>
      </c>
      <c r="AF861" s="443">
        <v>0</v>
      </c>
      <c r="AG861" s="443">
        <v>458040</v>
      </c>
      <c r="AH861" s="443">
        <v>265000</v>
      </c>
      <c r="AI861" s="443">
        <v>193040</v>
      </c>
      <c r="AJ861" s="483">
        <v>331550</v>
      </c>
      <c r="AK861" s="483">
        <v>0</v>
      </c>
      <c r="AL861" s="483">
        <v>0</v>
      </c>
      <c r="AM861" s="483">
        <v>129400</v>
      </c>
      <c r="AN861" s="443">
        <v>331550</v>
      </c>
      <c r="AO861" s="443">
        <v>129400</v>
      </c>
      <c r="AP861" s="443">
        <v>34787</v>
      </c>
      <c r="AQ861" s="443">
        <v>6675</v>
      </c>
      <c r="AR861" s="443">
        <v>28112</v>
      </c>
      <c r="AS861" s="483">
        <v>28000</v>
      </c>
      <c r="AT861" s="483">
        <v>0</v>
      </c>
      <c r="AU861" s="483">
        <v>0</v>
      </c>
      <c r="AV861" s="483">
        <v>10386</v>
      </c>
      <c r="AW861" s="443">
        <v>25210</v>
      </c>
      <c r="AX861" s="443">
        <v>0</v>
      </c>
      <c r="AY861" s="443">
        <v>0</v>
      </c>
      <c r="AZ861" s="504">
        <v>0</v>
      </c>
      <c r="BA861" s="504">
        <v>0</v>
      </c>
      <c r="BB861" s="444">
        <v>0</v>
      </c>
      <c r="BC861" s="517">
        <v>0</v>
      </c>
      <c r="BD861" s="540">
        <v>210866</v>
      </c>
      <c r="BE861" s="651">
        <v>234335</v>
      </c>
      <c r="BF861" s="651">
        <v>24257</v>
      </c>
      <c r="BG861" s="540">
        <v>2709</v>
      </c>
    </row>
    <row r="862" spans="1:59" x14ac:dyDescent="0.2">
      <c r="A862" s="609" t="s">
        <v>2194</v>
      </c>
      <c r="B862" t="s">
        <v>2175</v>
      </c>
      <c r="C862" t="s">
        <v>2195</v>
      </c>
      <c r="D862" s="439">
        <v>20210</v>
      </c>
      <c r="E862" s="440">
        <v>10000</v>
      </c>
      <c r="F862" s="440">
        <v>0</v>
      </c>
      <c r="G862" s="440">
        <v>10000</v>
      </c>
      <c r="H862" s="440">
        <v>0</v>
      </c>
      <c r="I862" s="440">
        <v>186270</v>
      </c>
      <c r="J862" s="440">
        <v>186270</v>
      </c>
      <c r="K862" s="440">
        <v>0</v>
      </c>
      <c r="L862" s="440">
        <v>0</v>
      </c>
      <c r="M862" s="482">
        <v>0</v>
      </c>
      <c r="N862" s="482">
        <v>840</v>
      </c>
      <c r="O862" s="440">
        <v>0</v>
      </c>
      <c r="P862" s="440">
        <v>0</v>
      </c>
      <c r="Q862" s="440">
        <v>840</v>
      </c>
      <c r="R862" s="440">
        <v>0</v>
      </c>
      <c r="S862" s="440">
        <v>840</v>
      </c>
      <c r="T862" s="440">
        <v>0</v>
      </c>
      <c r="U862" s="440">
        <v>6653</v>
      </c>
      <c r="V862" s="440">
        <v>5322</v>
      </c>
      <c r="W862" s="440">
        <v>1331</v>
      </c>
      <c r="X862" s="440">
        <v>0</v>
      </c>
      <c r="Y862" s="482">
        <v>0</v>
      </c>
      <c r="Z862" s="482">
        <v>30</v>
      </c>
      <c r="AA862" s="440">
        <v>0</v>
      </c>
      <c r="AB862" s="440">
        <v>0</v>
      </c>
      <c r="AC862" s="440">
        <v>1361</v>
      </c>
      <c r="AD862" s="440">
        <v>0</v>
      </c>
      <c r="AE862" s="440">
        <v>1361</v>
      </c>
      <c r="AF862" s="440">
        <v>0</v>
      </c>
      <c r="AG862" s="440">
        <v>229920</v>
      </c>
      <c r="AH862" s="440">
        <v>112500</v>
      </c>
      <c r="AI862" s="440">
        <v>117420</v>
      </c>
      <c r="AJ862" s="482">
        <v>169710</v>
      </c>
      <c r="AK862" s="482">
        <v>0</v>
      </c>
      <c r="AL862" s="482">
        <v>0</v>
      </c>
      <c r="AM862" s="482">
        <v>63250</v>
      </c>
      <c r="AN862" s="440">
        <v>169710</v>
      </c>
      <c r="AO862" s="440">
        <v>63250</v>
      </c>
      <c r="AP862" s="440">
        <v>17087</v>
      </c>
      <c r="AQ862" s="440">
        <v>6000</v>
      </c>
      <c r="AR862" s="440">
        <v>11087</v>
      </c>
      <c r="AS862" s="482">
        <v>10394</v>
      </c>
      <c r="AT862" s="482">
        <v>0</v>
      </c>
      <c r="AU862" s="482">
        <v>0</v>
      </c>
      <c r="AV862" s="482">
        <v>2701</v>
      </c>
      <c r="AW862" s="440">
        <v>10394</v>
      </c>
      <c r="AX862" s="440">
        <v>0</v>
      </c>
      <c r="AY862" s="440">
        <v>0</v>
      </c>
      <c r="AZ862" s="503">
        <v>0</v>
      </c>
      <c r="BA862" s="503">
        <v>0</v>
      </c>
      <c r="BB862" s="441">
        <v>0</v>
      </c>
      <c r="BC862" s="200">
        <v>0</v>
      </c>
      <c r="BD862" s="539">
        <v>101387</v>
      </c>
      <c r="BE862" s="650">
        <v>114420</v>
      </c>
      <c r="BF862" s="650">
        <v>11847</v>
      </c>
      <c r="BG862" s="539">
        <v>1989</v>
      </c>
    </row>
    <row r="863" spans="1:59" x14ac:dyDescent="0.2">
      <c r="A863" s="609" t="s">
        <v>2196</v>
      </c>
      <c r="B863" t="s">
        <v>2175</v>
      </c>
      <c r="C863" t="s">
        <v>2197</v>
      </c>
      <c r="D863" s="442">
        <v>20211</v>
      </c>
      <c r="E863" s="443">
        <v>0</v>
      </c>
      <c r="F863" s="443">
        <v>0</v>
      </c>
      <c r="G863" s="443">
        <v>0</v>
      </c>
      <c r="H863" s="443">
        <v>0</v>
      </c>
      <c r="I863" s="443">
        <v>239120</v>
      </c>
      <c r="J863" s="443">
        <v>239120</v>
      </c>
      <c r="K863" s="443">
        <v>0</v>
      </c>
      <c r="L863" s="443">
        <v>0</v>
      </c>
      <c r="M863" s="483">
        <v>0</v>
      </c>
      <c r="N863" s="483">
        <v>16030</v>
      </c>
      <c r="O863" s="443">
        <v>70</v>
      </c>
      <c r="P863" s="443">
        <v>0</v>
      </c>
      <c r="Q863" s="443">
        <v>16100</v>
      </c>
      <c r="R863" s="443">
        <v>0</v>
      </c>
      <c r="S863" s="443">
        <v>16030</v>
      </c>
      <c r="T863" s="443">
        <v>70</v>
      </c>
      <c r="U863" s="443">
        <v>8540</v>
      </c>
      <c r="V863" s="443">
        <v>6047</v>
      </c>
      <c r="W863" s="443">
        <v>2493</v>
      </c>
      <c r="X863" s="443">
        <v>0</v>
      </c>
      <c r="Y863" s="483">
        <v>0</v>
      </c>
      <c r="Z863" s="483">
        <v>573</v>
      </c>
      <c r="AA863" s="443">
        <v>2</v>
      </c>
      <c r="AB863" s="443">
        <v>0</v>
      </c>
      <c r="AC863" s="443">
        <v>3068</v>
      </c>
      <c r="AD863" s="443">
        <v>0</v>
      </c>
      <c r="AE863" s="443">
        <v>1914</v>
      </c>
      <c r="AF863" s="443">
        <v>1154</v>
      </c>
      <c r="AG863" s="443">
        <v>302030</v>
      </c>
      <c r="AH863" s="443">
        <v>152500</v>
      </c>
      <c r="AI863" s="443">
        <v>149530</v>
      </c>
      <c r="AJ863" s="483">
        <v>244530</v>
      </c>
      <c r="AK863" s="483">
        <v>0</v>
      </c>
      <c r="AL863" s="483">
        <v>0</v>
      </c>
      <c r="AM863" s="483">
        <v>14180</v>
      </c>
      <c r="AN863" s="443">
        <v>244530</v>
      </c>
      <c r="AO863" s="443">
        <v>14180</v>
      </c>
      <c r="AP863" s="443">
        <v>22361</v>
      </c>
      <c r="AQ863" s="443">
        <v>5399</v>
      </c>
      <c r="AR863" s="443">
        <v>16962</v>
      </c>
      <c r="AS863" s="483">
        <v>17794</v>
      </c>
      <c r="AT863" s="483">
        <v>0</v>
      </c>
      <c r="AU863" s="483">
        <v>0</v>
      </c>
      <c r="AV863" s="483">
        <v>0</v>
      </c>
      <c r="AW863" s="443">
        <v>17794</v>
      </c>
      <c r="AX863" s="443">
        <v>0</v>
      </c>
      <c r="AY863" s="443">
        <v>0</v>
      </c>
      <c r="AZ863" s="504">
        <v>0</v>
      </c>
      <c r="BA863" s="504">
        <v>0</v>
      </c>
      <c r="BB863" s="444">
        <v>0</v>
      </c>
      <c r="BC863" s="517">
        <v>0</v>
      </c>
      <c r="BD863" s="540">
        <v>131218</v>
      </c>
      <c r="BE863" s="651">
        <v>154790</v>
      </c>
      <c r="BF863" s="651">
        <v>15835</v>
      </c>
      <c r="BG863" s="540">
        <v>2229</v>
      </c>
    </row>
    <row r="864" spans="1:59" x14ac:dyDescent="0.2">
      <c r="A864" s="609" t="s">
        <v>2198</v>
      </c>
      <c r="B864" t="s">
        <v>2175</v>
      </c>
      <c r="C864" t="s">
        <v>2199</v>
      </c>
      <c r="D864" s="439">
        <v>20212</v>
      </c>
      <c r="E864" s="440">
        <v>0</v>
      </c>
      <c r="F864" s="440">
        <v>0</v>
      </c>
      <c r="G864" s="440">
        <v>0</v>
      </c>
      <c r="H864" s="440">
        <v>0</v>
      </c>
      <c r="I864" s="440">
        <v>210840</v>
      </c>
      <c r="J864" s="440">
        <v>210840</v>
      </c>
      <c r="K864" s="440">
        <v>0</v>
      </c>
      <c r="L864" s="440">
        <v>0</v>
      </c>
      <c r="M864" s="482">
        <v>0</v>
      </c>
      <c r="N864" s="482">
        <v>7700</v>
      </c>
      <c r="O864" s="440">
        <v>0</v>
      </c>
      <c r="P864" s="440">
        <v>0</v>
      </c>
      <c r="Q864" s="440">
        <v>7700</v>
      </c>
      <c r="R864" s="440">
        <v>0</v>
      </c>
      <c r="S864" s="440">
        <v>7700</v>
      </c>
      <c r="T864" s="440">
        <v>0</v>
      </c>
      <c r="U864" s="440">
        <v>7530</v>
      </c>
      <c r="V864" s="440">
        <v>3927</v>
      </c>
      <c r="W864" s="440">
        <v>3603</v>
      </c>
      <c r="X864" s="440">
        <v>0</v>
      </c>
      <c r="Y864" s="482">
        <v>0</v>
      </c>
      <c r="Z864" s="482">
        <v>275</v>
      </c>
      <c r="AA864" s="440">
        <v>0</v>
      </c>
      <c r="AB864" s="440">
        <v>0</v>
      </c>
      <c r="AC864" s="440">
        <v>3878</v>
      </c>
      <c r="AD864" s="440">
        <v>0</v>
      </c>
      <c r="AE864" s="440">
        <v>0</v>
      </c>
      <c r="AF864" s="440">
        <v>3878</v>
      </c>
      <c r="AG864" s="440">
        <v>185360</v>
      </c>
      <c r="AH864" s="440">
        <v>104850</v>
      </c>
      <c r="AI864" s="440">
        <v>80510</v>
      </c>
      <c r="AJ864" s="482">
        <v>141980</v>
      </c>
      <c r="AK864" s="482">
        <v>0</v>
      </c>
      <c r="AL864" s="482">
        <v>0</v>
      </c>
      <c r="AM864" s="482">
        <v>39330</v>
      </c>
      <c r="AN864" s="440">
        <v>141980</v>
      </c>
      <c r="AO864" s="440">
        <v>39330</v>
      </c>
      <c r="AP864" s="440">
        <v>13202</v>
      </c>
      <c r="AQ864" s="440">
        <v>3170</v>
      </c>
      <c r="AR864" s="440">
        <v>10032</v>
      </c>
      <c r="AS864" s="482">
        <v>10849</v>
      </c>
      <c r="AT864" s="482">
        <v>0</v>
      </c>
      <c r="AU864" s="482">
        <v>0</v>
      </c>
      <c r="AV864" s="482">
        <v>0</v>
      </c>
      <c r="AW864" s="440">
        <v>10849</v>
      </c>
      <c r="AX864" s="440">
        <v>0</v>
      </c>
      <c r="AY864" s="440">
        <v>0</v>
      </c>
      <c r="AZ864" s="503">
        <v>0</v>
      </c>
      <c r="BA864" s="503">
        <v>0</v>
      </c>
      <c r="BB864" s="441">
        <v>0</v>
      </c>
      <c r="BC864" s="200">
        <v>0</v>
      </c>
      <c r="BD864" s="539">
        <v>94963</v>
      </c>
      <c r="BE864" s="650">
        <v>115310</v>
      </c>
      <c r="BF864" s="650">
        <v>11310</v>
      </c>
      <c r="BG864" s="539">
        <v>1749</v>
      </c>
    </row>
    <row r="865" spans="1:59" x14ac:dyDescent="0.2">
      <c r="A865" s="609" t="s">
        <v>2200</v>
      </c>
      <c r="B865" t="s">
        <v>2175</v>
      </c>
      <c r="C865" t="s">
        <v>2201</v>
      </c>
      <c r="D865" s="442">
        <v>20213</v>
      </c>
      <c r="E865" s="443">
        <v>0</v>
      </c>
      <c r="F865" s="443">
        <v>0</v>
      </c>
      <c r="G865" s="443">
        <v>0</v>
      </c>
      <c r="H865" s="443">
        <v>0</v>
      </c>
      <c r="I865" s="443">
        <v>140700</v>
      </c>
      <c r="J865" s="443">
        <v>140700</v>
      </c>
      <c r="K865" s="443">
        <v>0</v>
      </c>
      <c r="L865" s="443">
        <v>1120</v>
      </c>
      <c r="M865" s="483">
        <v>0</v>
      </c>
      <c r="N865" s="483">
        <v>0</v>
      </c>
      <c r="O865" s="443">
        <v>0</v>
      </c>
      <c r="P865" s="443">
        <v>0</v>
      </c>
      <c r="Q865" s="443">
        <v>1120</v>
      </c>
      <c r="R865" s="443">
        <v>1120</v>
      </c>
      <c r="S865" s="443">
        <v>0</v>
      </c>
      <c r="T865" s="443">
        <v>0</v>
      </c>
      <c r="U865" s="443">
        <v>5025</v>
      </c>
      <c r="V865" s="443">
        <v>2631</v>
      </c>
      <c r="W865" s="443">
        <v>2394</v>
      </c>
      <c r="X865" s="443">
        <v>40</v>
      </c>
      <c r="Y865" s="483">
        <v>0</v>
      </c>
      <c r="Z865" s="483">
        <v>0</v>
      </c>
      <c r="AA865" s="443">
        <v>0</v>
      </c>
      <c r="AB865" s="443">
        <v>0</v>
      </c>
      <c r="AC865" s="443">
        <v>2434</v>
      </c>
      <c r="AD865" s="443">
        <v>0</v>
      </c>
      <c r="AE865" s="443">
        <v>0</v>
      </c>
      <c r="AF865" s="443">
        <v>2434</v>
      </c>
      <c r="AG865" s="443">
        <v>143440</v>
      </c>
      <c r="AH865" s="443">
        <v>85000</v>
      </c>
      <c r="AI865" s="443">
        <v>58440</v>
      </c>
      <c r="AJ865" s="483">
        <v>116850</v>
      </c>
      <c r="AK865" s="483">
        <v>0</v>
      </c>
      <c r="AL865" s="483">
        <v>0</v>
      </c>
      <c r="AM865" s="483">
        <v>13470</v>
      </c>
      <c r="AN865" s="443">
        <v>116850</v>
      </c>
      <c r="AO865" s="443">
        <v>13470</v>
      </c>
      <c r="AP865" s="443">
        <v>9723</v>
      </c>
      <c r="AQ865" s="443">
        <v>1400</v>
      </c>
      <c r="AR865" s="443">
        <v>8323</v>
      </c>
      <c r="AS865" s="483">
        <v>10499</v>
      </c>
      <c r="AT865" s="483">
        <v>0</v>
      </c>
      <c r="AU865" s="483">
        <v>0</v>
      </c>
      <c r="AV865" s="483">
        <v>0</v>
      </c>
      <c r="AW865" s="443">
        <v>10499</v>
      </c>
      <c r="AX865" s="443">
        <v>0</v>
      </c>
      <c r="AY865" s="443">
        <v>0</v>
      </c>
      <c r="AZ865" s="504">
        <v>0</v>
      </c>
      <c r="BA865" s="504">
        <v>0</v>
      </c>
      <c r="BB865" s="444">
        <v>0</v>
      </c>
      <c r="BC865" s="517">
        <v>0</v>
      </c>
      <c r="BD865" s="540">
        <v>82509</v>
      </c>
      <c r="BE865" s="651">
        <v>76985</v>
      </c>
      <c r="BF865" s="651">
        <v>7640</v>
      </c>
      <c r="BG865" s="540">
        <v>1509</v>
      </c>
    </row>
    <row r="866" spans="1:59" x14ac:dyDescent="0.2">
      <c r="A866" s="609" t="s">
        <v>2202</v>
      </c>
      <c r="B866" t="s">
        <v>2175</v>
      </c>
      <c r="C866" t="s">
        <v>2203</v>
      </c>
      <c r="D866" s="439">
        <v>20214</v>
      </c>
      <c r="E866" s="440">
        <v>12000</v>
      </c>
      <c r="F866" s="440">
        <v>0</v>
      </c>
      <c r="G866" s="440">
        <v>12000</v>
      </c>
      <c r="H866" s="440">
        <v>0</v>
      </c>
      <c r="I866" s="440">
        <v>324660</v>
      </c>
      <c r="J866" s="440">
        <v>324660</v>
      </c>
      <c r="K866" s="440">
        <v>0</v>
      </c>
      <c r="L866" s="440">
        <v>15610</v>
      </c>
      <c r="M866" s="482">
        <v>0</v>
      </c>
      <c r="N866" s="482">
        <v>0</v>
      </c>
      <c r="O866" s="440">
        <v>0</v>
      </c>
      <c r="P866" s="440">
        <v>0</v>
      </c>
      <c r="Q866" s="440">
        <v>15610</v>
      </c>
      <c r="R866" s="440">
        <v>15610</v>
      </c>
      <c r="S866" s="440">
        <v>0</v>
      </c>
      <c r="T866" s="440">
        <v>0</v>
      </c>
      <c r="U866" s="440">
        <v>11595</v>
      </c>
      <c r="V866" s="440">
        <v>5389</v>
      </c>
      <c r="W866" s="440">
        <v>6206</v>
      </c>
      <c r="X866" s="440">
        <v>558</v>
      </c>
      <c r="Y866" s="482">
        <v>0</v>
      </c>
      <c r="Z866" s="482">
        <v>0</v>
      </c>
      <c r="AA866" s="440">
        <v>0</v>
      </c>
      <c r="AB866" s="440">
        <v>0</v>
      </c>
      <c r="AC866" s="440">
        <v>0</v>
      </c>
      <c r="AD866" s="440">
        <v>0</v>
      </c>
      <c r="AE866" s="440">
        <v>0</v>
      </c>
      <c r="AF866" s="440">
        <v>0</v>
      </c>
      <c r="AG866" s="440">
        <v>377240</v>
      </c>
      <c r="AH866" s="440">
        <v>0</v>
      </c>
      <c r="AI866" s="440">
        <v>377240</v>
      </c>
      <c r="AJ866" s="482">
        <v>480600</v>
      </c>
      <c r="AK866" s="482">
        <v>0</v>
      </c>
      <c r="AL866" s="482">
        <v>0</v>
      </c>
      <c r="AM866" s="482">
        <v>72510</v>
      </c>
      <c r="AN866" s="440">
        <v>480600</v>
      </c>
      <c r="AO866" s="440">
        <v>72510</v>
      </c>
      <c r="AP866" s="440">
        <v>28759</v>
      </c>
      <c r="AQ866" s="440">
        <v>0</v>
      </c>
      <c r="AR866" s="440">
        <v>28759</v>
      </c>
      <c r="AS866" s="482">
        <v>28120</v>
      </c>
      <c r="AT866" s="482">
        <v>0</v>
      </c>
      <c r="AU866" s="482">
        <v>0</v>
      </c>
      <c r="AV866" s="482">
        <v>629</v>
      </c>
      <c r="AW866" s="440">
        <v>28120</v>
      </c>
      <c r="AX866" s="440">
        <v>629</v>
      </c>
      <c r="AY866" s="440">
        <v>0</v>
      </c>
      <c r="AZ866" s="503">
        <v>0</v>
      </c>
      <c r="BA866" s="503">
        <v>0</v>
      </c>
      <c r="BB866" s="441">
        <v>0</v>
      </c>
      <c r="BC866" s="200">
        <v>0</v>
      </c>
      <c r="BD866" s="539">
        <v>168484</v>
      </c>
      <c r="BE866" s="650">
        <v>204950</v>
      </c>
      <c r="BF866" s="650">
        <v>20963</v>
      </c>
      <c r="BG866" s="539">
        <v>2469</v>
      </c>
    </row>
    <row r="867" spans="1:59" x14ac:dyDescent="0.2">
      <c r="A867" s="609" t="s">
        <v>2204</v>
      </c>
      <c r="B867" t="s">
        <v>2175</v>
      </c>
      <c r="C867" t="s">
        <v>2205</v>
      </c>
      <c r="D867" s="442">
        <v>20215</v>
      </c>
      <c r="E867" s="443">
        <v>130603</v>
      </c>
      <c r="F867" s="443">
        <v>0</v>
      </c>
      <c r="G867" s="443">
        <v>130603</v>
      </c>
      <c r="H867" s="443">
        <v>0</v>
      </c>
      <c r="I867" s="443">
        <v>343350</v>
      </c>
      <c r="J867" s="443">
        <v>343350</v>
      </c>
      <c r="K867" s="443">
        <v>0</v>
      </c>
      <c r="L867" s="443">
        <v>6930</v>
      </c>
      <c r="M867" s="483">
        <v>0</v>
      </c>
      <c r="N867" s="483">
        <v>0</v>
      </c>
      <c r="O867" s="443">
        <v>0</v>
      </c>
      <c r="P867" s="443">
        <v>0</v>
      </c>
      <c r="Q867" s="443">
        <v>6930</v>
      </c>
      <c r="R867" s="443">
        <v>6930</v>
      </c>
      <c r="S867" s="443">
        <v>0</v>
      </c>
      <c r="T867" s="443">
        <v>0</v>
      </c>
      <c r="U867" s="443">
        <v>12263</v>
      </c>
      <c r="V867" s="443">
        <v>8000</v>
      </c>
      <c r="W867" s="443">
        <v>4263</v>
      </c>
      <c r="X867" s="443">
        <v>247</v>
      </c>
      <c r="Y867" s="483">
        <v>0</v>
      </c>
      <c r="Z867" s="483">
        <v>0</v>
      </c>
      <c r="AA867" s="443">
        <v>0</v>
      </c>
      <c r="AB867" s="443">
        <v>0</v>
      </c>
      <c r="AC867" s="443">
        <v>0</v>
      </c>
      <c r="AD867" s="443">
        <v>0</v>
      </c>
      <c r="AE867" s="443">
        <v>0</v>
      </c>
      <c r="AF867" s="443">
        <v>0</v>
      </c>
      <c r="AG867" s="443">
        <v>451640</v>
      </c>
      <c r="AH867" s="443">
        <v>225000</v>
      </c>
      <c r="AI867" s="443">
        <v>226640</v>
      </c>
      <c r="AJ867" s="483">
        <v>344240</v>
      </c>
      <c r="AK867" s="483">
        <v>0</v>
      </c>
      <c r="AL867" s="483">
        <v>0</v>
      </c>
      <c r="AM867" s="483">
        <v>50910</v>
      </c>
      <c r="AN867" s="443">
        <v>344240</v>
      </c>
      <c r="AO867" s="443">
        <v>50910</v>
      </c>
      <c r="AP867" s="443">
        <v>35041</v>
      </c>
      <c r="AQ867" s="443">
        <v>9250</v>
      </c>
      <c r="AR867" s="443">
        <v>25791</v>
      </c>
      <c r="AS867" s="483">
        <v>25565</v>
      </c>
      <c r="AT867" s="483">
        <v>0</v>
      </c>
      <c r="AU867" s="483">
        <v>0</v>
      </c>
      <c r="AV867" s="483">
        <v>0</v>
      </c>
      <c r="AW867" s="443">
        <v>25377</v>
      </c>
      <c r="AX867" s="443">
        <v>0</v>
      </c>
      <c r="AY867" s="443">
        <v>0</v>
      </c>
      <c r="AZ867" s="504">
        <v>0</v>
      </c>
      <c r="BA867" s="504">
        <v>0</v>
      </c>
      <c r="BB867" s="444">
        <v>0</v>
      </c>
      <c r="BC867" s="517">
        <v>0</v>
      </c>
      <c r="BD867" s="540">
        <v>191158</v>
      </c>
      <c r="BE867" s="651">
        <v>224790</v>
      </c>
      <c r="BF867" s="651">
        <v>23598</v>
      </c>
      <c r="BG867" s="540">
        <v>2949</v>
      </c>
    </row>
    <row r="868" spans="1:59" x14ac:dyDescent="0.2">
      <c r="A868" s="609" t="s">
        <v>2206</v>
      </c>
      <c r="B868" t="s">
        <v>2175</v>
      </c>
      <c r="C868" t="s">
        <v>2207</v>
      </c>
      <c r="D868" s="439">
        <v>20217</v>
      </c>
      <c r="E868" s="440">
        <v>77643</v>
      </c>
      <c r="F868" s="440">
        <v>0</v>
      </c>
      <c r="G868" s="440">
        <v>39315</v>
      </c>
      <c r="H868" s="440">
        <v>38328</v>
      </c>
      <c r="I868" s="440">
        <v>617120</v>
      </c>
      <c r="J868" s="440">
        <v>617120</v>
      </c>
      <c r="K868" s="440">
        <v>0</v>
      </c>
      <c r="L868" s="440">
        <v>0</v>
      </c>
      <c r="M868" s="482">
        <v>0</v>
      </c>
      <c r="N868" s="482">
        <v>14350</v>
      </c>
      <c r="O868" s="440">
        <v>0</v>
      </c>
      <c r="P868" s="440">
        <v>0</v>
      </c>
      <c r="Q868" s="440">
        <v>14350</v>
      </c>
      <c r="R868" s="440">
        <v>0</v>
      </c>
      <c r="S868" s="440">
        <v>14350</v>
      </c>
      <c r="T868" s="440">
        <v>0</v>
      </c>
      <c r="U868" s="440">
        <v>22040</v>
      </c>
      <c r="V868" s="440">
        <v>10070</v>
      </c>
      <c r="W868" s="440">
        <v>11970</v>
      </c>
      <c r="X868" s="440">
        <v>0</v>
      </c>
      <c r="Y868" s="482">
        <v>0</v>
      </c>
      <c r="Z868" s="482">
        <v>513</v>
      </c>
      <c r="AA868" s="440">
        <v>0</v>
      </c>
      <c r="AB868" s="440">
        <v>0</v>
      </c>
      <c r="AC868" s="440">
        <v>12483</v>
      </c>
      <c r="AD868" s="440">
        <v>0</v>
      </c>
      <c r="AE868" s="440">
        <v>0</v>
      </c>
      <c r="AF868" s="440">
        <v>12483</v>
      </c>
      <c r="AG868" s="440">
        <v>665430</v>
      </c>
      <c r="AH868" s="440">
        <v>325000</v>
      </c>
      <c r="AI868" s="440">
        <v>340430</v>
      </c>
      <c r="AJ868" s="482">
        <v>585470</v>
      </c>
      <c r="AK868" s="482">
        <v>0</v>
      </c>
      <c r="AL868" s="482">
        <v>0</v>
      </c>
      <c r="AM868" s="482">
        <v>253520</v>
      </c>
      <c r="AN868" s="440">
        <v>585470</v>
      </c>
      <c r="AO868" s="440">
        <v>253520</v>
      </c>
      <c r="AP868" s="440">
        <v>49790</v>
      </c>
      <c r="AQ868" s="440">
        <v>9120</v>
      </c>
      <c r="AR868" s="440">
        <v>40670</v>
      </c>
      <c r="AS868" s="482">
        <v>43519</v>
      </c>
      <c r="AT868" s="482">
        <v>0</v>
      </c>
      <c r="AU868" s="482">
        <v>0</v>
      </c>
      <c r="AV868" s="482">
        <v>11774</v>
      </c>
      <c r="AW868" s="440">
        <v>43519</v>
      </c>
      <c r="AX868" s="440">
        <v>11774</v>
      </c>
      <c r="AY868" s="440">
        <v>3300</v>
      </c>
      <c r="AZ868" s="503">
        <v>0</v>
      </c>
      <c r="BA868" s="503">
        <v>0</v>
      </c>
      <c r="BB868" s="441">
        <v>2957</v>
      </c>
      <c r="BC868" s="200">
        <v>0</v>
      </c>
      <c r="BD868" s="539">
        <v>324332</v>
      </c>
      <c r="BE868" s="650">
        <v>370130</v>
      </c>
      <c r="BF868" s="650">
        <v>37553</v>
      </c>
      <c r="BG868" s="539">
        <v>3909</v>
      </c>
    </row>
    <row r="869" spans="1:59" x14ac:dyDescent="0.2">
      <c r="A869" s="609" t="s">
        <v>2208</v>
      </c>
      <c r="B869" t="s">
        <v>2175</v>
      </c>
      <c r="C869" t="s">
        <v>2209</v>
      </c>
      <c r="D869" s="442">
        <v>20218</v>
      </c>
      <c r="E869" s="443">
        <v>138707</v>
      </c>
      <c r="F869" s="443">
        <v>0</v>
      </c>
      <c r="G869" s="443">
        <v>138707</v>
      </c>
      <c r="H869" s="443">
        <v>0</v>
      </c>
      <c r="I869" s="443">
        <v>318430</v>
      </c>
      <c r="J869" s="443">
        <v>318430</v>
      </c>
      <c r="K869" s="443">
        <v>0</v>
      </c>
      <c r="L869" s="443">
        <v>4690</v>
      </c>
      <c r="M869" s="483">
        <v>0</v>
      </c>
      <c r="N869" s="483">
        <v>0</v>
      </c>
      <c r="O869" s="443">
        <v>0</v>
      </c>
      <c r="P869" s="443">
        <v>0</v>
      </c>
      <c r="Q869" s="443">
        <v>4690</v>
      </c>
      <c r="R869" s="443">
        <v>4690</v>
      </c>
      <c r="S869" s="443">
        <v>0</v>
      </c>
      <c r="T869" s="443">
        <v>0</v>
      </c>
      <c r="U869" s="443">
        <v>11373</v>
      </c>
      <c r="V869" s="443">
        <v>7500</v>
      </c>
      <c r="W869" s="443">
        <v>3873</v>
      </c>
      <c r="X869" s="443">
        <v>167</v>
      </c>
      <c r="Y869" s="483">
        <v>0</v>
      </c>
      <c r="Z869" s="483">
        <v>0</v>
      </c>
      <c r="AA869" s="443">
        <v>0</v>
      </c>
      <c r="AB869" s="443">
        <v>0</v>
      </c>
      <c r="AC869" s="443">
        <v>4040</v>
      </c>
      <c r="AD869" s="443">
        <v>0</v>
      </c>
      <c r="AE869" s="443">
        <v>0</v>
      </c>
      <c r="AF869" s="443">
        <v>4040</v>
      </c>
      <c r="AG869" s="443">
        <v>414790</v>
      </c>
      <c r="AH869" s="443">
        <v>210000</v>
      </c>
      <c r="AI869" s="443">
        <v>204790</v>
      </c>
      <c r="AJ869" s="483">
        <v>351590</v>
      </c>
      <c r="AK869" s="483">
        <v>0</v>
      </c>
      <c r="AL869" s="483">
        <v>0</v>
      </c>
      <c r="AM869" s="483">
        <v>119350</v>
      </c>
      <c r="AN869" s="443">
        <v>351590</v>
      </c>
      <c r="AO869" s="443">
        <v>119350</v>
      </c>
      <c r="AP869" s="443">
        <v>30699</v>
      </c>
      <c r="AQ869" s="443">
        <v>9438</v>
      </c>
      <c r="AR869" s="443">
        <v>21261</v>
      </c>
      <c r="AS869" s="483">
        <v>24332</v>
      </c>
      <c r="AT869" s="483">
        <v>0</v>
      </c>
      <c r="AU869" s="483">
        <v>0</v>
      </c>
      <c r="AV869" s="483">
        <v>1979</v>
      </c>
      <c r="AW869" s="443">
        <v>24332</v>
      </c>
      <c r="AX869" s="443">
        <v>1979</v>
      </c>
      <c r="AY869" s="443">
        <v>0</v>
      </c>
      <c r="AZ869" s="504">
        <v>0</v>
      </c>
      <c r="BA869" s="504">
        <v>0</v>
      </c>
      <c r="BB869" s="444">
        <v>0</v>
      </c>
      <c r="BC869" s="517">
        <v>0</v>
      </c>
      <c r="BD869" s="540">
        <v>172347</v>
      </c>
      <c r="BE869" s="651">
        <v>201115</v>
      </c>
      <c r="BF869" s="651">
        <v>20904</v>
      </c>
      <c r="BG869" s="540">
        <v>2469</v>
      </c>
    </row>
    <row r="870" spans="1:59" x14ac:dyDescent="0.2">
      <c r="A870" s="609" t="s">
        <v>2210</v>
      </c>
      <c r="B870" t="s">
        <v>2175</v>
      </c>
      <c r="C870" t="s">
        <v>2211</v>
      </c>
      <c r="D870" s="439">
        <v>20219</v>
      </c>
      <c r="E870" s="440">
        <v>25000</v>
      </c>
      <c r="F870" s="440">
        <v>0</v>
      </c>
      <c r="G870" s="440">
        <v>0</v>
      </c>
      <c r="H870" s="440">
        <v>25000</v>
      </c>
      <c r="I870" s="440">
        <v>169540</v>
      </c>
      <c r="J870" s="440">
        <v>169540</v>
      </c>
      <c r="K870" s="440">
        <v>0</v>
      </c>
      <c r="L870" s="440">
        <v>7420</v>
      </c>
      <c r="M870" s="482">
        <v>0</v>
      </c>
      <c r="N870" s="482">
        <v>0</v>
      </c>
      <c r="O870" s="440">
        <v>0</v>
      </c>
      <c r="P870" s="440">
        <v>0</v>
      </c>
      <c r="Q870" s="440">
        <v>7420</v>
      </c>
      <c r="R870" s="440">
        <v>7420</v>
      </c>
      <c r="S870" s="440">
        <v>0</v>
      </c>
      <c r="T870" s="440">
        <v>0</v>
      </c>
      <c r="U870" s="440">
        <v>6055</v>
      </c>
      <c r="V870" s="440">
        <v>1531</v>
      </c>
      <c r="W870" s="440">
        <v>4524</v>
      </c>
      <c r="X870" s="440">
        <v>265</v>
      </c>
      <c r="Y870" s="482">
        <v>0</v>
      </c>
      <c r="Z870" s="482">
        <v>0</v>
      </c>
      <c r="AA870" s="440">
        <v>0</v>
      </c>
      <c r="AB870" s="440">
        <v>0</v>
      </c>
      <c r="AC870" s="440">
        <v>0</v>
      </c>
      <c r="AD870" s="440">
        <v>0</v>
      </c>
      <c r="AE870" s="440">
        <v>0</v>
      </c>
      <c r="AF870" s="440">
        <v>0</v>
      </c>
      <c r="AG870" s="440">
        <v>204720</v>
      </c>
      <c r="AH870" s="440">
        <v>110000</v>
      </c>
      <c r="AI870" s="440">
        <v>94720</v>
      </c>
      <c r="AJ870" s="482">
        <v>158280</v>
      </c>
      <c r="AK870" s="482">
        <v>0</v>
      </c>
      <c r="AL870" s="482">
        <v>0</v>
      </c>
      <c r="AM870" s="482">
        <v>69650</v>
      </c>
      <c r="AN870" s="440">
        <v>158280</v>
      </c>
      <c r="AO870" s="440">
        <v>69650</v>
      </c>
      <c r="AP870" s="440">
        <v>15091</v>
      </c>
      <c r="AQ870" s="440">
        <v>3355</v>
      </c>
      <c r="AR870" s="440">
        <v>11736</v>
      </c>
      <c r="AS870" s="482">
        <v>12604</v>
      </c>
      <c r="AT870" s="482">
        <v>0</v>
      </c>
      <c r="AU870" s="482">
        <v>0</v>
      </c>
      <c r="AV870" s="482">
        <v>2488</v>
      </c>
      <c r="AW870" s="440">
        <v>12604</v>
      </c>
      <c r="AX870" s="440">
        <v>1817</v>
      </c>
      <c r="AY870" s="440">
        <v>0</v>
      </c>
      <c r="AZ870" s="503">
        <v>0</v>
      </c>
      <c r="BA870" s="503">
        <v>0</v>
      </c>
      <c r="BB870" s="441">
        <v>0</v>
      </c>
      <c r="BC870" s="200">
        <v>0</v>
      </c>
      <c r="BD870" s="539">
        <v>92153</v>
      </c>
      <c r="BE870" s="650">
        <v>106310</v>
      </c>
      <c r="BF870" s="650">
        <v>10882</v>
      </c>
      <c r="BG870" s="539">
        <v>1749</v>
      </c>
    </row>
    <row r="871" spans="1:59" x14ac:dyDescent="0.2">
      <c r="A871" s="609" t="s">
        <v>2212</v>
      </c>
      <c r="B871" t="s">
        <v>2175</v>
      </c>
      <c r="C871" t="s">
        <v>2213</v>
      </c>
      <c r="D871" s="442">
        <v>20220</v>
      </c>
      <c r="E871" s="443">
        <v>0</v>
      </c>
      <c r="F871" s="443">
        <v>0</v>
      </c>
      <c r="G871" s="443">
        <v>0</v>
      </c>
      <c r="H871" s="443">
        <v>0</v>
      </c>
      <c r="I871" s="443">
        <v>546000</v>
      </c>
      <c r="J871" s="443">
        <v>546000</v>
      </c>
      <c r="K871" s="443">
        <v>0</v>
      </c>
      <c r="L871" s="443">
        <v>11340</v>
      </c>
      <c r="M871" s="483">
        <v>0</v>
      </c>
      <c r="N871" s="483">
        <v>0</v>
      </c>
      <c r="O871" s="443">
        <v>0</v>
      </c>
      <c r="P871" s="443">
        <v>0</v>
      </c>
      <c r="Q871" s="443">
        <v>11340</v>
      </c>
      <c r="R871" s="443">
        <v>11340</v>
      </c>
      <c r="S871" s="443">
        <v>0</v>
      </c>
      <c r="T871" s="443">
        <v>0</v>
      </c>
      <c r="U871" s="443">
        <v>19500</v>
      </c>
      <c r="V871" s="443">
        <v>6769</v>
      </c>
      <c r="W871" s="443">
        <v>12731</v>
      </c>
      <c r="X871" s="443">
        <v>405</v>
      </c>
      <c r="Y871" s="483">
        <v>0</v>
      </c>
      <c r="Z871" s="483">
        <v>0</v>
      </c>
      <c r="AA871" s="443">
        <v>0</v>
      </c>
      <c r="AB871" s="443">
        <v>0</v>
      </c>
      <c r="AC871" s="443">
        <v>0</v>
      </c>
      <c r="AD871" s="443">
        <v>0</v>
      </c>
      <c r="AE871" s="443">
        <v>0</v>
      </c>
      <c r="AF871" s="443">
        <v>0</v>
      </c>
      <c r="AG871" s="443">
        <v>657930</v>
      </c>
      <c r="AH871" s="443">
        <v>345000</v>
      </c>
      <c r="AI871" s="443">
        <v>312930</v>
      </c>
      <c r="AJ871" s="483">
        <v>541910</v>
      </c>
      <c r="AK871" s="483">
        <v>0</v>
      </c>
      <c r="AL871" s="483">
        <v>0</v>
      </c>
      <c r="AM871" s="483">
        <v>75470</v>
      </c>
      <c r="AN871" s="443">
        <v>541910</v>
      </c>
      <c r="AO871" s="443">
        <v>75470</v>
      </c>
      <c r="AP871" s="443">
        <v>49732</v>
      </c>
      <c r="AQ871" s="443">
        <v>10116</v>
      </c>
      <c r="AR871" s="443">
        <v>39616</v>
      </c>
      <c r="AS871" s="483">
        <v>42852</v>
      </c>
      <c r="AT871" s="483">
        <v>0</v>
      </c>
      <c r="AU871" s="483">
        <v>0</v>
      </c>
      <c r="AV871" s="483">
        <v>173</v>
      </c>
      <c r="AW871" s="443">
        <v>42852</v>
      </c>
      <c r="AX871" s="443">
        <v>173</v>
      </c>
      <c r="AY871" s="443">
        <v>0</v>
      </c>
      <c r="AZ871" s="504">
        <v>0</v>
      </c>
      <c r="BA871" s="504">
        <v>0</v>
      </c>
      <c r="BB871" s="444">
        <v>0</v>
      </c>
      <c r="BC871" s="517">
        <v>0</v>
      </c>
      <c r="BD871" s="540">
        <v>285107</v>
      </c>
      <c r="BE871" s="651">
        <v>327595</v>
      </c>
      <c r="BF871" s="651">
        <v>34264</v>
      </c>
      <c r="BG871" s="540">
        <v>3909</v>
      </c>
    </row>
    <row r="872" spans="1:59" x14ac:dyDescent="0.2">
      <c r="A872" s="609" t="s">
        <v>2214</v>
      </c>
      <c r="B872" t="s">
        <v>2175</v>
      </c>
      <c r="C872" t="s">
        <v>2215</v>
      </c>
      <c r="D872" s="439">
        <v>20303</v>
      </c>
      <c r="E872" s="440">
        <v>0</v>
      </c>
      <c r="F872" s="440">
        <v>0</v>
      </c>
      <c r="G872" s="440">
        <v>0</v>
      </c>
      <c r="H872" s="440">
        <v>0</v>
      </c>
      <c r="I872" s="440">
        <v>35560</v>
      </c>
      <c r="J872" s="440">
        <v>35560</v>
      </c>
      <c r="K872" s="440">
        <v>0</v>
      </c>
      <c r="L872" s="440">
        <v>0</v>
      </c>
      <c r="M872" s="482">
        <v>0</v>
      </c>
      <c r="N872" s="482">
        <v>0</v>
      </c>
      <c r="O872" s="440">
        <v>0</v>
      </c>
      <c r="P872" s="440">
        <v>0</v>
      </c>
      <c r="Q872" s="440">
        <v>0</v>
      </c>
      <c r="R872" s="440">
        <v>0</v>
      </c>
      <c r="S872" s="440">
        <v>0</v>
      </c>
      <c r="T872" s="440">
        <v>0</v>
      </c>
      <c r="U872" s="440">
        <v>1270</v>
      </c>
      <c r="V872" s="440">
        <v>1250</v>
      </c>
      <c r="W872" s="440">
        <v>20</v>
      </c>
      <c r="X872" s="440">
        <v>0</v>
      </c>
      <c r="Y872" s="482">
        <v>0</v>
      </c>
      <c r="Z872" s="482">
        <v>0</v>
      </c>
      <c r="AA872" s="440">
        <v>0</v>
      </c>
      <c r="AB872" s="440">
        <v>0</v>
      </c>
      <c r="AC872" s="440">
        <v>20</v>
      </c>
      <c r="AD872" s="440">
        <v>0</v>
      </c>
      <c r="AE872" s="440">
        <v>0</v>
      </c>
      <c r="AF872" s="440">
        <v>20</v>
      </c>
      <c r="AG872" s="440">
        <v>31660</v>
      </c>
      <c r="AH872" s="440">
        <v>17750</v>
      </c>
      <c r="AI872" s="440">
        <v>13910</v>
      </c>
      <c r="AJ872" s="482">
        <v>22490</v>
      </c>
      <c r="AK872" s="482">
        <v>0</v>
      </c>
      <c r="AL872" s="482">
        <v>0</v>
      </c>
      <c r="AM872" s="482">
        <v>540</v>
      </c>
      <c r="AN872" s="440">
        <v>22490</v>
      </c>
      <c r="AO872" s="440">
        <v>540</v>
      </c>
      <c r="AP872" s="440">
        <v>2214</v>
      </c>
      <c r="AQ872" s="440">
        <v>458</v>
      </c>
      <c r="AR872" s="440">
        <v>1756</v>
      </c>
      <c r="AS872" s="482">
        <v>1774</v>
      </c>
      <c r="AT872" s="482">
        <v>0</v>
      </c>
      <c r="AU872" s="482">
        <v>0</v>
      </c>
      <c r="AV872" s="482">
        <v>0</v>
      </c>
      <c r="AW872" s="440">
        <v>1571</v>
      </c>
      <c r="AX872" s="440">
        <v>203</v>
      </c>
      <c r="AY872" s="440">
        <v>0</v>
      </c>
      <c r="AZ872" s="503">
        <v>0</v>
      </c>
      <c r="BA872" s="503">
        <v>0</v>
      </c>
      <c r="BB872" s="441">
        <v>0</v>
      </c>
      <c r="BC872" s="200">
        <v>0</v>
      </c>
      <c r="BD872" s="539">
        <v>27664</v>
      </c>
      <c r="BE872" s="650">
        <v>18215</v>
      </c>
      <c r="BF872" s="650">
        <v>1796</v>
      </c>
      <c r="BG872" s="539">
        <v>789</v>
      </c>
    </row>
    <row r="873" spans="1:59" x14ac:dyDescent="0.2">
      <c r="A873" s="609" t="s">
        <v>2216</v>
      </c>
      <c r="B873" t="s">
        <v>2175</v>
      </c>
      <c r="C873" t="s">
        <v>2217</v>
      </c>
      <c r="D873" s="442">
        <v>20304</v>
      </c>
      <c r="E873" s="443">
        <v>0</v>
      </c>
      <c r="F873" s="443">
        <v>0</v>
      </c>
      <c r="G873" s="443">
        <v>0</v>
      </c>
      <c r="H873" s="443">
        <v>0</v>
      </c>
      <c r="I873" s="443">
        <v>19432</v>
      </c>
      <c r="J873" s="443">
        <v>18200</v>
      </c>
      <c r="K873" s="443">
        <v>1232</v>
      </c>
      <c r="L873" s="443">
        <v>0</v>
      </c>
      <c r="M873" s="483">
        <v>0</v>
      </c>
      <c r="N873" s="483">
        <v>0</v>
      </c>
      <c r="O873" s="443">
        <v>0</v>
      </c>
      <c r="P873" s="443">
        <v>0</v>
      </c>
      <c r="Q873" s="443">
        <v>0</v>
      </c>
      <c r="R873" s="443">
        <v>0</v>
      </c>
      <c r="S873" s="443">
        <v>0</v>
      </c>
      <c r="T873" s="443">
        <v>0</v>
      </c>
      <c r="U873" s="443">
        <v>694</v>
      </c>
      <c r="V873" s="443">
        <v>450</v>
      </c>
      <c r="W873" s="443">
        <v>244</v>
      </c>
      <c r="X873" s="443">
        <v>0</v>
      </c>
      <c r="Y873" s="483">
        <v>0</v>
      </c>
      <c r="Z873" s="483">
        <v>0</v>
      </c>
      <c r="AA873" s="443">
        <v>0</v>
      </c>
      <c r="AB873" s="443">
        <v>0</v>
      </c>
      <c r="AC873" s="443">
        <v>244</v>
      </c>
      <c r="AD873" s="443">
        <v>0</v>
      </c>
      <c r="AE873" s="443">
        <v>0</v>
      </c>
      <c r="AF873" s="443">
        <v>244</v>
      </c>
      <c r="AG873" s="443">
        <v>30930</v>
      </c>
      <c r="AH873" s="443">
        <v>0</v>
      </c>
      <c r="AI873" s="443">
        <v>30930</v>
      </c>
      <c r="AJ873" s="483">
        <v>29760</v>
      </c>
      <c r="AK873" s="483">
        <v>0</v>
      </c>
      <c r="AL873" s="483">
        <v>0</v>
      </c>
      <c r="AM873" s="483">
        <v>7390</v>
      </c>
      <c r="AN873" s="443">
        <v>29760</v>
      </c>
      <c r="AO873" s="443">
        <v>7390</v>
      </c>
      <c r="AP873" s="443">
        <v>2185</v>
      </c>
      <c r="AQ873" s="443">
        <v>450</v>
      </c>
      <c r="AR873" s="443">
        <v>1735</v>
      </c>
      <c r="AS873" s="483">
        <v>1387</v>
      </c>
      <c r="AT873" s="483">
        <v>0</v>
      </c>
      <c r="AU873" s="483">
        <v>0</v>
      </c>
      <c r="AV873" s="483">
        <v>89</v>
      </c>
      <c r="AW873" s="443">
        <v>1387</v>
      </c>
      <c r="AX873" s="443">
        <v>89</v>
      </c>
      <c r="AY873" s="443">
        <v>0</v>
      </c>
      <c r="AZ873" s="504">
        <v>0</v>
      </c>
      <c r="BA873" s="504">
        <v>0</v>
      </c>
      <c r="BB873" s="444">
        <v>0</v>
      </c>
      <c r="BC873" s="517">
        <v>0</v>
      </c>
      <c r="BD873" s="540">
        <v>26214</v>
      </c>
      <c r="BE873" s="651">
        <v>11460</v>
      </c>
      <c r="BF873" s="651">
        <v>1242</v>
      </c>
      <c r="BG873" s="540">
        <v>789</v>
      </c>
    </row>
    <row r="874" spans="1:59" x14ac:dyDescent="0.2">
      <c r="A874" s="609" t="s">
        <v>2218</v>
      </c>
      <c r="B874" t="s">
        <v>2175</v>
      </c>
      <c r="C874" t="s">
        <v>1486</v>
      </c>
      <c r="D874" s="439">
        <v>20305</v>
      </c>
      <c r="E874" s="440">
        <v>0</v>
      </c>
      <c r="F874" s="440">
        <v>0</v>
      </c>
      <c r="G874" s="440">
        <v>0</v>
      </c>
      <c r="H874" s="440">
        <v>0</v>
      </c>
      <c r="I874" s="440">
        <v>20496</v>
      </c>
      <c r="J874" s="440">
        <v>20496</v>
      </c>
      <c r="K874" s="440">
        <v>0</v>
      </c>
      <c r="L874" s="440">
        <v>0</v>
      </c>
      <c r="M874" s="482">
        <v>0</v>
      </c>
      <c r="N874" s="482">
        <v>0</v>
      </c>
      <c r="O874" s="440">
        <v>0</v>
      </c>
      <c r="P874" s="440">
        <v>0</v>
      </c>
      <c r="Q874" s="440">
        <v>0</v>
      </c>
      <c r="R874" s="440">
        <v>0</v>
      </c>
      <c r="S874" s="440">
        <v>0</v>
      </c>
      <c r="T874" s="440">
        <v>0</v>
      </c>
      <c r="U874" s="440">
        <v>732</v>
      </c>
      <c r="V874" s="440">
        <v>311</v>
      </c>
      <c r="W874" s="440">
        <v>421</v>
      </c>
      <c r="X874" s="440">
        <v>0</v>
      </c>
      <c r="Y874" s="482">
        <v>0</v>
      </c>
      <c r="Z874" s="482">
        <v>0</v>
      </c>
      <c r="AA874" s="440">
        <v>0</v>
      </c>
      <c r="AB874" s="440">
        <v>0</v>
      </c>
      <c r="AC874" s="440">
        <v>421</v>
      </c>
      <c r="AD874" s="440">
        <v>0</v>
      </c>
      <c r="AE874" s="440">
        <v>0</v>
      </c>
      <c r="AF874" s="440">
        <v>421</v>
      </c>
      <c r="AG874" s="440">
        <v>24050</v>
      </c>
      <c r="AH874" s="440">
        <v>15250</v>
      </c>
      <c r="AI874" s="440">
        <v>8800</v>
      </c>
      <c r="AJ874" s="482">
        <v>14140</v>
      </c>
      <c r="AK874" s="482">
        <v>0</v>
      </c>
      <c r="AL874" s="482">
        <v>0</v>
      </c>
      <c r="AM874" s="482">
        <v>9840</v>
      </c>
      <c r="AN874" s="440">
        <v>14140</v>
      </c>
      <c r="AO874" s="440">
        <v>9840</v>
      </c>
      <c r="AP874" s="440">
        <v>1642</v>
      </c>
      <c r="AQ874" s="440">
        <v>550</v>
      </c>
      <c r="AR874" s="440">
        <v>1092</v>
      </c>
      <c r="AS874" s="482">
        <v>1099</v>
      </c>
      <c r="AT874" s="482">
        <v>0</v>
      </c>
      <c r="AU874" s="482">
        <v>0</v>
      </c>
      <c r="AV874" s="482">
        <v>323</v>
      </c>
      <c r="AW874" s="440">
        <v>1063</v>
      </c>
      <c r="AX874" s="440">
        <v>359</v>
      </c>
      <c r="AY874" s="440">
        <v>0</v>
      </c>
      <c r="AZ874" s="503">
        <v>0</v>
      </c>
      <c r="BA874" s="503">
        <v>0</v>
      </c>
      <c r="BB874" s="441">
        <v>0</v>
      </c>
      <c r="BC874" s="200">
        <v>0</v>
      </c>
      <c r="BD874" s="539">
        <v>20083</v>
      </c>
      <c r="BE874" s="650">
        <v>10695</v>
      </c>
      <c r="BF874" s="650">
        <v>1085</v>
      </c>
      <c r="BG874" s="539">
        <v>789</v>
      </c>
    </row>
    <row r="875" spans="1:59" x14ac:dyDescent="0.2">
      <c r="A875" s="609" t="s">
        <v>2219</v>
      </c>
      <c r="B875" t="s">
        <v>2175</v>
      </c>
      <c r="C875" t="s">
        <v>2220</v>
      </c>
      <c r="D875" s="442">
        <v>20306</v>
      </c>
      <c r="E875" s="443">
        <v>0</v>
      </c>
      <c r="F875" s="443">
        <v>0</v>
      </c>
      <c r="G875" s="443">
        <v>0</v>
      </c>
      <c r="H875" s="443">
        <v>0</v>
      </c>
      <c r="I875" s="443">
        <v>9100</v>
      </c>
      <c r="J875" s="443">
        <v>9100</v>
      </c>
      <c r="K875" s="443">
        <v>0</v>
      </c>
      <c r="L875" s="443">
        <v>0</v>
      </c>
      <c r="M875" s="483">
        <v>0</v>
      </c>
      <c r="N875" s="483">
        <v>0</v>
      </c>
      <c r="O875" s="443">
        <v>0</v>
      </c>
      <c r="P875" s="443">
        <v>0</v>
      </c>
      <c r="Q875" s="443">
        <v>0</v>
      </c>
      <c r="R875" s="443">
        <v>0</v>
      </c>
      <c r="S875" s="443">
        <v>0</v>
      </c>
      <c r="T875" s="443">
        <v>0</v>
      </c>
      <c r="U875" s="443">
        <v>325</v>
      </c>
      <c r="V875" s="443">
        <v>260</v>
      </c>
      <c r="W875" s="443">
        <v>65</v>
      </c>
      <c r="X875" s="443">
        <v>0</v>
      </c>
      <c r="Y875" s="483">
        <v>0</v>
      </c>
      <c r="Z875" s="483">
        <v>0</v>
      </c>
      <c r="AA875" s="443">
        <v>0</v>
      </c>
      <c r="AB875" s="443">
        <v>0</v>
      </c>
      <c r="AC875" s="443">
        <v>65</v>
      </c>
      <c r="AD875" s="443">
        <v>0</v>
      </c>
      <c r="AE875" s="443">
        <v>0</v>
      </c>
      <c r="AF875" s="443">
        <v>65</v>
      </c>
      <c r="AG875" s="443">
        <v>6310</v>
      </c>
      <c r="AH875" s="443">
        <v>3900</v>
      </c>
      <c r="AI875" s="443">
        <v>2410</v>
      </c>
      <c r="AJ875" s="483">
        <v>5810</v>
      </c>
      <c r="AK875" s="483">
        <v>0</v>
      </c>
      <c r="AL875" s="483">
        <v>0</v>
      </c>
      <c r="AM875" s="483">
        <v>2870</v>
      </c>
      <c r="AN875" s="443">
        <v>5810</v>
      </c>
      <c r="AO875" s="443">
        <v>2870</v>
      </c>
      <c r="AP875" s="443">
        <v>444</v>
      </c>
      <c r="AQ875" s="443">
        <v>444</v>
      </c>
      <c r="AR875" s="443">
        <v>0</v>
      </c>
      <c r="AS875" s="483">
        <v>37</v>
      </c>
      <c r="AT875" s="483">
        <v>0</v>
      </c>
      <c r="AU875" s="483">
        <v>0</v>
      </c>
      <c r="AV875" s="483">
        <v>110</v>
      </c>
      <c r="AW875" s="443">
        <v>37</v>
      </c>
      <c r="AX875" s="443">
        <v>110</v>
      </c>
      <c r="AY875" s="443">
        <v>0</v>
      </c>
      <c r="AZ875" s="504">
        <v>0</v>
      </c>
      <c r="BA875" s="504">
        <v>0</v>
      </c>
      <c r="BB875" s="444">
        <v>0</v>
      </c>
      <c r="BC875" s="517">
        <v>0</v>
      </c>
      <c r="BD875" s="540">
        <v>5995</v>
      </c>
      <c r="BE875" s="651">
        <v>4505</v>
      </c>
      <c r="BF875" s="540">
        <v>426</v>
      </c>
      <c r="BG875" s="540">
        <v>789</v>
      </c>
    </row>
    <row r="876" spans="1:59" x14ac:dyDescent="0.2">
      <c r="A876" s="609" t="s">
        <v>2221</v>
      </c>
      <c r="B876" t="s">
        <v>2175</v>
      </c>
      <c r="C876" t="s">
        <v>2222</v>
      </c>
      <c r="D876" s="439">
        <v>20307</v>
      </c>
      <c r="E876" s="440">
        <v>0</v>
      </c>
      <c r="F876" s="440">
        <v>0</v>
      </c>
      <c r="G876" s="440">
        <v>0</v>
      </c>
      <c r="H876" s="440">
        <v>0</v>
      </c>
      <c r="I876" s="440">
        <v>4270</v>
      </c>
      <c r="J876" s="440">
        <v>4270</v>
      </c>
      <c r="K876" s="440">
        <v>0</v>
      </c>
      <c r="L876" s="440">
        <v>0</v>
      </c>
      <c r="M876" s="482">
        <v>0</v>
      </c>
      <c r="N876" s="482">
        <v>0</v>
      </c>
      <c r="O876" s="440">
        <v>0</v>
      </c>
      <c r="P876" s="440">
        <v>0</v>
      </c>
      <c r="Q876" s="440">
        <v>0</v>
      </c>
      <c r="R876" s="440">
        <v>0</v>
      </c>
      <c r="S876" s="440">
        <v>0</v>
      </c>
      <c r="T876" s="440">
        <v>0</v>
      </c>
      <c r="U876" s="440">
        <v>153</v>
      </c>
      <c r="V876" s="440">
        <v>153</v>
      </c>
      <c r="W876" s="440">
        <v>0</v>
      </c>
      <c r="X876" s="440">
        <v>0</v>
      </c>
      <c r="Y876" s="482">
        <v>0</v>
      </c>
      <c r="Z876" s="482">
        <v>0</v>
      </c>
      <c r="AA876" s="440">
        <v>0</v>
      </c>
      <c r="AB876" s="440">
        <v>0</v>
      </c>
      <c r="AC876" s="440">
        <v>0</v>
      </c>
      <c r="AD876" s="440">
        <v>0</v>
      </c>
      <c r="AE876" s="440">
        <v>0</v>
      </c>
      <c r="AF876" s="440">
        <v>0</v>
      </c>
      <c r="AG876" s="440">
        <v>4680</v>
      </c>
      <c r="AH876" s="440">
        <v>2350</v>
      </c>
      <c r="AI876" s="440">
        <v>2330</v>
      </c>
      <c r="AJ876" s="482">
        <v>3470</v>
      </c>
      <c r="AK876" s="482">
        <v>0</v>
      </c>
      <c r="AL876" s="482">
        <v>0</v>
      </c>
      <c r="AM876" s="482">
        <v>0</v>
      </c>
      <c r="AN876" s="440">
        <v>3470</v>
      </c>
      <c r="AO876" s="440">
        <v>0</v>
      </c>
      <c r="AP876" s="440">
        <v>302</v>
      </c>
      <c r="AQ876" s="440">
        <v>302</v>
      </c>
      <c r="AR876" s="440">
        <v>0</v>
      </c>
      <c r="AS876" s="482">
        <v>0</v>
      </c>
      <c r="AT876" s="482">
        <v>0</v>
      </c>
      <c r="AU876" s="482">
        <v>0</v>
      </c>
      <c r="AV876" s="482">
        <v>0</v>
      </c>
      <c r="AW876" s="440">
        <v>0</v>
      </c>
      <c r="AX876" s="440">
        <v>0</v>
      </c>
      <c r="AY876" s="440">
        <v>0</v>
      </c>
      <c r="AZ876" s="503">
        <v>0</v>
      </c>
      <c r="BA876" s="503">
        <v>0</v>
      </c>
      <c r="BB876" s="441">
        <v>0</v>
      </c>
      <c r="BC876" s="200">
        <v>0</v>
      </c>
      <c r="BD876" s="539">
        <v>8077</v>
      </c>
      <c r="BE876" s="650">
        <v>2245</v>
      </c>
      <c r="BF876" s="539">
        <v>226</v>
      </c>
      <c r="BG876" s="539">
        <v>789</v>
      </c>
    </row>
    <row r="877" spans="1:59" x14ac:dyDescent="0.2">
      <c r="A877" s="609" t="s">
        <v>2223</v>
      </c>
      <c r="B877" t="s">
        <v>2175</v>
      </c>
      <c r="C877" t="s">
        <v>2224</v>
      </c>
      <c r="D877" s="442">
        <v>20309</v>
      </c>
      <c r="E877" s="443">
        <v>0</v>
      </c>
      <c r="F877" s="443">
        <v>0</v>
      </c>
      <c r="G877" s="443">
        <v>0</v>
      </c>
      <c r="H877" s="443">
        <v>0</v>
      </c>
      <c r="I877" s="443">
        <v>72240</v>
      </c>
      <c r="J877" s="443">
        <v>72240</v>
      </c>
      <c r="K877" s="443">
        <v>0</v>
      </c>
      <c r="L877" s="443">
        <v>0</v>
      </c>
      <c r="M877" s="483">
        <v>0</v>
      </c>
      <c r="N877" s="483">
        <v>770</v>
      </c>
      <c r="O877" s="443">
        <v>0</v>
      </c>
      <c r="P877" s="443">
        <v>0</v>
      </c>
      <c r="Q877" s="443">
        <v>770</v>
      </c>
      <c r="R877" s="443">
        <v>0</v>
      </c>
      <c r="S877" s="443">
        <v>770</v>
      </c>
      <c r="T877" s="443">
        <v>0</v>
      </c>
      <c r="U877" s="443">
        <v>2580</v>
      </c>
      <c r="V877" s="443">
        <v>1214</v>
      </c>
      <c r="W877" s="443">
        <v>1366</v>
      </c>
      <c r="X877" s="443">
        <v>0</v>
      </c>
      <c r="Y877" s="483">
        <v>0</v>
      </c>
      <c r="Z877" s="483">
        <v>28</v>
      </c>
      <c r="AA877" s="443">
        <v>0</v>
      </c>
      <c r="AB877" s="443">
        <v>0</v>
      </c>
      <c r="AC877" s="443">
        <v>0</v>
      </c>
      <c r="AD877" s="443">
        <v>0</v>
      </c>
      <c r="AE877" s="443">
        <v>0</v>
      </c>
      <c r="AF877" s="443">
        <v>0</v>
      </c>
      <c r="AG877" s="443">
        <v>72100</v>
      </c>
      <c r="AH877" s="443">
        <v>38700</v>
      </c>
      <c r="AI877" s="443">
        <v>33400</v>
      </c>
      <c r="AJ877" s="483">
        <v>59990</v>
      </c>
      <c r="AK877" s="483">
        <v>0</v>
      </c>
      <c r="AL877" s="483">
        <v>0</v>
      </c>
      <c r="AM877" s="483">
        <v>17020</v>
      </c>
      <c r="AN877" s="443">
        <v>59990</v>
      </c>
      <c r="AO877" s="443">
        <v>17020</v>
      </c>
      <c r="AP877" s="443">
        <v>5116</v>
      </c>
      <c r="AQ877" s="443">
        <v>489</v>
      </c>
      <c r="AR877" s="443">
        <v>4627</v>
      </c>
      <c r="AS877" s="483">
        <v>5197</v>
      </c>
      <c r="AT877" s="483">
        <v>0</v>
      </c>
      <c r="AU877" s="483">
        <v>0</v>
      </c>
      <c r="AV877" s="483">
        <v>534</v>
      </c>
      <c r="AW877" s="443">
        <v>3080</v>
      </c>
      <c r="AX877" s="443">
        <v>0</v>
      </c>
      <c r="AY877" s="443">
        <v>0</v>
      </c>
      <c r="AZ877" s="504">
        <v>0</v>
      </c>
      <c r="BA877" s="504">
        <v>0</v>
      </c>
      <c r="BB877" s="444">
        <v>0</v>
      </c>
      <c r="BC877" s="517">
        <v>0</v>
      </c>
      <c r="BD877" s="540">
        <v>52301</v>
      </c>
      <c r="BE877" s="651">
        <v>40495</v>
      </c>
      <c r="BF877" s="651">
        <v>4022</v>
      </c>
      <c r="BG877" s="540">
        <v>1029</v>
      </c>
    </row>
    <row r="878" spans="1:59" x14ac:dyDescent="0.2">
      <c r="A878" s="609" t="s">
        <v>2225</v>
      </c>
      <c r="B878" t="s">
        <v>2175</v>
      </c>
      <c r="C878" t="s">
        <v>2226</v>
      </c>
      <c r="D878" s="439">
        <v>20321</v>
      </c>
      <c r="E878" s="440">
        <v>0</v>
      </c>
      <c r="F878" s="440">
        <v>0</v>
      </c>
      <c r="G878" s="440">
        <v>0</v>
      </c>
      <c r="H878" s="440">
        <v>0</v>
      </c>
      <c r="I878" s="440">
        <v>165340</v>
      </c>
      <c r="J878" s="440">
        <v>165340</v>
      </c>
      <c r="K878" s="440">
        <v>0</v>
      </c>
      <c r="L878" s="440">
        <v>11060</v>
      </c>
      <c r="M878" s="482">
        <v>0</v>
      </c>
      <c r="N878" s="482">
        <v>0</v>
      </c>
      <c r="O878" s="440">
        <v>0</v>
      </c>
      <c r="P878" s="440">
        <v>0</v>
      </c>
      <c r="Q878" s="440">
        <v>11060</v>
      </c>
      <c r="R878" s="440">
        <v>11060</v>
      </c>
      <c r="S878" s="440">
        <v>0</v>
      </c>
      <c r="T878" s="440">
        <v>0</v>
      </c>
      <c r="U878" s="440">
        <v>5905</v>
      </c>
      <c r="V878" s="440">
        <v>5905</v>
      </c>
      <c r="W878" s="440">
        <v>0</v>
      </c>
      <c r="X878" s="440">
        <v>395</v>
      </c>
      <c r="Y878" s="482">
        <v>0</v>
      </c>
      <c r="Z878" s="482">
        <v>0</v>
      </c>
      <c r="AA878" s="440">
        <v>0</v>
      </c>
      <c r="AB878" s="440">
        <v>0</v>
      </c>
      <c r="AC878" s="440">
        <v>395</v>
      </c>
      <c r="AD878" s="440">
        <v>0</v>
      </c>
      <c r="AE878" s="440">
        <v>0</v>
      </c>
      <c r="AF878" s="440">
        <v>395</v>
      </c>
      <c r="AG878" s="440">
        <v>150210</v>
      </c>
      <c r="AH878" s="440">
        <v>150210</v>
      </c>
      <c r="AI878" s="440">
        <v>0</v>
      </c>
      <c r="AJ878" s="482">
        <v>19800</v>
      </c>
      <c r="AK878" s="482">
        <v>0</v>
      </c>
      <c r="AL878" s="482">
        <v>0</v>
      </c>
      <c r="AM878" s="482">
        <v>45590</v>
      </c>
      <c r="AN878" s="440">
        <v>19800</v>
      </c>
      <c r="AO878" s="440">
        <v>45590</v>
      </c>
      <c r="AP878" s="440">
        <v>11036</v>
      </c>
      <c r="AQ878" s="440">
        <v>11036</v>
      </c>
      <c r="AR878" s="440">
        <v>0</v>
      </c>
      <c r="AS878" s="482">
        <v>0</v>
      </c>
      <c r="AT878" s="482">
        <v>0</v>
      </c>
      <c r="AU878" s="482">
        <v>0</v>
      </c>
      <c r="AV878" s="482">
        <v>0</v>
      </c>
      <c r="AW878" s="440">
        <v>0</v>
      </c>
      <c r="AX878" s="440">
        <v>0</v>
      </c>
      <c r="AY878" s="440">
        <v>0</v>
      </c>
      <c r="AZ878" s="503">
        <v>0</v>
      </c>
      <c r="BA878" s="503">
        <v>0</v>
      </c>
      <c r="BB878" s="441">
        <v>0</v>
      </c>
      <c r="BC878" s="200">
        <v>0</v>
      </c>
      <c r="BD878" s="539">
        <v>34487</v>
      </c>
      <c r="BE878" s="650">
        <v>90520</v>
      </c>
      <c r="BF878" s="650">
        <v>9071</v>
      </c>
      <c r="BG878" s="539">
        <v>1749</v>
      </c>
    </row>
    <row r="879" spans="1:59" x14ac:dyDescent="0.2">
      <c r="A879" s="609" t="s">
        <v>2227</v>
      </c>
      <c r="B879" t="s">
        <v>2175</v>
      </c>
      <c r="C879" t="s">
        <v>2228</v>
      </c>
      <c r="D879" s="442">
        <v>20323</v>
      </c>
      <c r="E879" s="443">
        <v>0</v>
      </c>
      <c r="F879" s="443">
        <v>0</v>
      </c>
      <c r="G879" s="443">
        <v>0</v>
      </c>
      <c r="H879" s="443">
        <v>0</v>
      </c>
      <c r="I879" s="443">
        <v>97440</v>
      </c>
      <c r="J879" s="443">
        <v>97440</v>
      </c>
      <c r="K879" s="443">
        <v>0</v>
      </c>
      <c r="L879" s="443">
        <v>1890</v>
      </c>
      <c r="M879" s="483">
        <v>0</v>
      </c>
      <c r="N879" s="483">
        <v>0</v>
      </c>
      <c r="O879" s="443">
        <v>0</v>
      </c>
      <c r="P879" s="443">
        <v>0</v>
      </c>
      <c r="Q879" s="443">
        <v>1890</v>
      </c>
      <c r="R879" s="443">
        <v>1890</v>
      </c>
      <c r="S879" s="443">
        <v>0</v>
      </c>
      <c r="T879" s="443">
        <v>0</v>
      </c>
      <c r="U879" s="443">
        <v>3480</v>
      </c>
      <c r="V879" s="443">
        <v>3480</v>
      </c>
      <c r="W879" s="443">
        <v>0</v>
      </c>
      <c r="X879" s="443">
        <v>68</v>
      </c>
      <c r="Y879" s="483">
        <v>0</v>
      </c>
      <c r="Z879" s="483">
        <v>0</v>
      </c>
      <c r="AA879" s="443">
        <v>0</v>
      </c>
      <c r="AB879" s="443">
        <v>0</v>
      </c>
      <c r="AC879" s="443">
        <v>68</v>
      </c>
      <c r="AD879" s="443">
        <v>0</v>
      </c>
      <c r="AE879" s="443">
        <v>0</v>
      </c>
      <c r="AF879" s="443">
        <v>68</v>
      </c>
      <c r="AG879" s="443">
        <v>113020</v>
      </c>
      <c r="AH879" s="443">
        <v>53000</v>
      </c>
      <c r="AI879" s="443">
        <v>60020</v>
      </c>
      <c r="AJ879" s="483">
        <v>96570</v>
      </c>
      <c r="AK879" s="483">
        <v>2650</v>
      </c>
      <c r="AL879" s="483">
        <v>0</v>
      </c>
      <c r="AM879" s="483">
        <v>34060</v>
      </c>
      <c r="AN879" s="443">
        <v>99220</v>
      </c>
      <c r="AO879" s="443">
        <v>34060</v>
      </c>
      <c r="AP879" s="443">
        <v>8530</v>
      </c>
      <c r="AQ879" s="443">
        <v>871</v>
      </c>
      <c r="AR879" s="443">
        <v>7659</v>
      </c>
      <c r="AS879" s="483">
        <v>7903</v>
      </c>
      <c r="AT879" s="483">
        <v>0</v>
      </c>
      <c r="AU879" s="483">
        <v>0</v>
      </c>
      <c r="AV879" s="483">
        <v>718</v>
      </c>
      <c r="AW879" s="443">
        <v>7903</v>
      </c>
      <c r="AX879" s="443">
        <v>718</v>
      </c>
      <c r="AY879" s="443">
        <v>0</v>
      </c>
      <c r="AZ879" s="504">
        <v>0</v>
      </c>
      <c r="BA879" s="504">
        <v>0</v>
      </c>
      <c r="BB879" s="444">
        <v>0</v>
      </c>
      <c r="BC879" s="517">
        <v>0</v>
      </c>
      <c r="BD879" s="540">
        <v>46341</v>
      </c>
      <c r="BE879" s="651">
        <v>60405</v>
      </c>
      <c r="BF879" s="651">
        <v>6202</v>
      </c>
      <c r="BG879" s="540">
        <v>1269</v>
      </c>
    </row>
    <row r="880" spans="1:59" x14ac:dyDescent="0.2">
      <c r="A880" s="609" t="s">
        <v>2229</v>
      </c>
      <c r="B880" t="s">
        <v>2175</v>
      </c>
      <c r="C880" t="s">
        <v>2230</v>
      </c>
      <c r="D880" s="439">
        <v>20324</v>
      </c>
      <c r="E880" s="440">
        <v>20000</v>
      </c>
      <c r="F880" s="440">
        <v>0</v>
      </c>
      <c r="G880" s="440">
        <v>20000</v>
      </c>
      <c r="H880" s="440">
        <v>0</v>
      </c>
      <c r="I880" s="440">
        <v>49490</v>
      </c>
      <c r="J880" s="440">
        <v>49490</v>
      </c>
      <c r="K880" s="440">
        <v>0</v>
      </c>
      <c r="L880" s="440">
        <v>0</v>
      </c>
      <c r="M880" s="482">
        <v>0</v>
      </c>
      <c r="N880" s="482">
        <v>0</v>
      </c>
      <c r="O880" s="440">
        <v>0</v>
      </c>
      <c r="P880" s="440">
        <v>0</v>
      </c>
      <c r="Q880" s="440">
        <v>0</v>
      </c>
      <c r="R880" s="440">
        <v>0</v>
      </c>
      <c r="S880" s="440">
        <v>0</v>
      </c>
      <c r="T880" s="440">
        <v>0</v>
      </c>
      <c r="U880" s="440">
        <v>1768</v>
      </c>
      <c r="V880" s="440">
        <v>1414</v>
      </c>
      <c r="W880" s="440">
        <v>354</v>
      </c>
      <c r="X880" s="440">
        <v>0</v>
      </c>
      <c r="Y880" s="482">
        <v>0</v>
      </c>
      <c r="Z880" s="482">
        <v>0</v>
      </c>
      <c r="AA880" s="440">
        <v>0</v>
      </c>
      <c r="AB880" s="440">
        <v>0</v>
      </c>
      <c r="AC880" s="440">
        <v>354</v>
      </c>
      <c r="AD880" s="440">
        <v>0</v>
      </c>
      <c r="AE880" s="440">
        <v>0</v>
      </c>
      <c r="AF880" s="440">
        <v>354</v>
      </c>
      <c r="AG880" s="440">
        <v>51750</v>
      </c>
      <c r="AH880" s="440">
        <v>30500</v>
      </c>
      <c r="AI880" s="440">
        <v>21250</v>
      </c>
      <c r="AJ880" s="482">
        <v>38430</v>
      </c>
      <c r="AK880" s="482">
        <v>0</v>
      </c>
      <c r="AL880" s="482">
        <v>0</v>
      </c>
      <c r="AM880" s="482">
        <v>13350</v>
      </c>
      <c r="AN880" s="440">
        <v>38430</v>
      </c>
      <c r="AO880" s="440">
        <v>13350</v>
      </c>
      <c r="AP880" s="440">
        <v>3476</v>
      </c>
      <c r="AQ880" s="440">
        <v>800</v>
      </c>
      <c r="AR880" s="440">
        <v>2676</v>
      </c>
      <c r="AS880" s="482">
        <v>3007</v>
      </c>
      <c r="AT880" s="482">
        <v>0</v>
      </c>
      <c r="AU880" s="482">
        <v>0</v>
      </c>
      <c r="AV880" s="482">
        <v>225</v>
      </c>
      <c r="AW880" s="440">
        <v>3007</v>
      </c>
      <c r="AX880" s="440">
        <v>225</v>
      </c>
      <c r="AY880" s="440">
        <v>0</v>
      </c>
      <c r="AZ880" s="503">
        <v>0</v>
      </c>
      <c r="BA880" s="503">
        <v>0</v>
      </c>
      <c r="BB880" s="441">
        <v>0</v>
      </c>
      <c r="BC880" s="200">
        <v>0</v>
      </c>
      <c r="BD880" s="539">
        <v>34836</v>
      </c>
      <c r="BE880" s="650">
        <v>26430</v>
      </c>
      <c r="BF880" s="650">
        <v>2644</v>
      </c>
      <c r="BG880" s="539">
        <v>1029</v>
      </c>
    </row>
    <row r="881" spans="1:59" x14ac:dyDescent="0.2">
      <c r="A881" s="609" t="s">
        <v>2231</v>
      </c>
      <c r="B881" t="s">
        <v>2175</v>
      </c>
      <c r="C881" t="s">
        <v>2232</v>
      </c>
      <c r="D881" s="442">
        <v>20349</v>
      </c>
      <c r="E881" s="443">
        <v>21445</v>
      </c>
      <c r="F881" s="443">
        <v>0</v>
      </c>
      <c r="G881" s="443">
        <v>21445</v>
      </c>
      <c r="H881" s="443">
        <v>0</v>
      </c>
      <c r="I881" s="443">
        <v>26950</v>
      </c>
      <c r="J881" s="443">
        <v>26950</v>
      </c>
      <c r="K881" s="443">
        <v>0</v>
      </c>
      <c r="L881" s="443">
        <v>1190</v>
      </c>
      <c r="M881" s="483">
        <v>0</v>
      </c>
      <c r="N881" s="483">
        <v>0</v>
      </c>
      <c r="O881" s="443">
        <v>0</v>
      </c>
      <c r="P881" s="443">
        <v>0</v>
      </c>
      <c r="Q881" s="443">
        <v>1190</v>
      </c>
      <c r="R881" s="443">
        <v>1190</v>
      </c>
      <c r="S881" s="443">
        <v>0</v>
      </c>
      <c r="T881" s="443">
        <v>0</v>
      </c>
      <c r="U881" s="443">
        <v>963</v>
      </c>
      <c r="V881" s="443">
        <v>963</v>
      </c>
      <c r="W881" s="443">
        <v>0</v>
      </c>
      <c r="X881" s="443">
        <v>42</v>
      </c>
      <c r="Y881" s="483">
        <v>0</v>
      </c>
      <c r="Z881" s="483">
        <v>0</v>
      </c>
      <c r="AA881" s="443">
        <v>0</v>
      </c>
      <c r="AB881" s="443">
        <v>0</v>
      </c>
      <c r="AC881" s="443">
        <v>0</v>
      </c>
      <c r="AD881" s="443">
        <v>0</v>
      </c>
      <c r="AE881" s="443">
        <v>0</v>
      </c>
      <c r="AF881" s="443">
        <v>0</v>
      </c>
      <c r="AG881" s="443">
        <v>30340</v>
      </c>
      <c r="AH881" s="443">
        <v>30340</v>
      </c>
      <c r="AI881" s="443">
        <v>0</v>
      </c>
      <c r="AJ881" s="483">
        <v>11340</v>
      </c>
      <c r="AK881" s="483">
        <v>0</v>
      </c>
      <c r="AL881" s="483">
        <v>0</v>
      </c>
      <c r="AM881" s="483">
        <v>10660</v>
      </c>
      <c r="AN881" s="443">
        <v>11340</v>
      </c>
      <c r="AO881" s="443">
        <v>10660</v>
      </c>
      <c r="AP881" s="443">
        <v>2058</v>
      </c>
      <c r="AQ881" s="443">
        <v>2058</v>
      </c>
      <c r="AR881" s="443">
        <v>0</v>
      </c>
      <c r="AS881" s="483">
        <v>325</v>
      </c>
      <c r="AT881" s="483">
        <v>0</v>
      </c>
      <c r="AU881" s="483">
        <v>0</v>
      </c>
      <c r="AV881" s="483">
        <v>89</v>
      </c>
      <c r="AW881" s="443">
        <v>0</v>
      </c>
      <c r="AX881" s="443">
        <v>0</v>
      </c>
      <c r="AY881" s="443">
        <v>0</v>
      </c>
      <c r="AZ881" s="504">
        <v>0</v>
      </c>
      <c r="BA881" s="504">
        <v>0</v>
      </c>
      <c r="BB881" s="444">
        <v>0</v>
      </c>
      <c r="BC881" s="517">
        <v>0</v>
      </c>
      <c r="BD881" s="540">
        <v>25868</v>
      </c>
      <c r="BE881" s="651">
        <v>15700</v>
      </c>
      <c r="BF881" s="651">
        <v>1567</v>
      </c>
      <c r="BG881" s="540">
        <v>789</v>
      </c>
    </row>
    <row r="882" spans="1:59" x14ac:dyDescent="0.2">
      <c r="A882" s="609" t="s">
        <v>2233</v>
      </c>
      <c r="B882" t="s">
        <v>2175</v>
      </c>
      <c r="C882" t="s">
        <v>2234</v>
      </c>
      <c r="D882" s="439">
        <v>20350</v>
      </c>
      <c r="E882" s="440">
        <v>0</v>
      </c>
      <c r="F882" s="440">
        <v>0</v>
      </c>
      <c r="G882" s="440">
        <v>0</v>
      </c>
      <c r="H882" s="440">
        <v>0</v>
      </c>
      <c r="I882" s="440">
        <v>50960</v>
      </c>
      <c r="J882" s="440">
        <v>50960</v>
      </c>
      <c r="K882" s="440">
        <v>0</v>
      </c>
      <c r="L882" s="440">
        <v>2590</v>
      </c>
      <c r="M882" s="482">
        <v>0</v>
      </c>
      <c r="N882" s="482">
        <v>0</v>
      </c>
      <c r="O882" s="440">
        <v>0</v>
      </c>
      <c r="P882" s="440">
        <v>0</v>
      </c>
      <c r="Q882" s="440">
        <v>2590</v>
      </c>
      <c r="R882" s="440">
        <v>2590</v>
      </c>
      <c r="S882" s="440">
        <v>0</v>
      </c>
      <c r="T882" s="440">
        <v>0</v>
      </c>
      <c r="U882" s="440">
        <v>1820</v>
      </c>
      <c r="V882" s="440">
        <v>1154</v>
      </c>
      <c r="W882" s="440">
        <v>666</v>
      </c>
      <c r="X882" s="440">
        <v>93</v>
      </c>
      <c r="Y882" s="482">
        <v>0</v>
      </c>
      <c r="Z882" s="482">
        <v>0</v>
      </c>
      <c r="AA882" s="440">
        <v>0</v>
      </c>
      <c r="AB882" s="440">
        <v>0</v>
      </c>
      <c r="AC882" s="440">
        <v>759</v>
      </c>
      <c r="AD882" s="440">
        <v>0</v>
      </c>
      <c r="AE882" s="440">
        <v>0</v>
      </c>
      <c r="AF882" s="440">
        <v>759</v>
      </c>
      <c r="AG882" s="440">
        <v>42870</v>
      </c>
      <c r="AH882" s="440">
        <v>28000</v>
      </c>
      <c r="AI882" s="440">
        <v>14870</v>
      </c>
      <c r="AJ882" s="482">
        <v>31930</v>
      </c>
      <c r="AK882" s="482">
        <v>0</v>
      </c>
      <c r="AL882" s="482">
        <v>0</v>
      </c>
      <c r="AM882" s="482">
        <v>3080</v>
      </c>
      <c r="AN882" s="440">
        <v>31930</v>
      </c>
      <c r="AO882" s="440">
        <v>3080</v>
      </c>
      <c r="AP882" s="440">
        <v>2836</v>
      </c>
      <c r="AQ882" s="440">
        <v>1363</v>
      </c>
      <c r="AR882" s="440">
        <v>1473</v>
      </c>
      <c r="AS882" s="482">
        <v>1810</v>
      </c>
      <c r="AT882" s="482">
        <v>0</v>
      </c>
      <c r="AU882" s="482">
        <v>0</v>
      </c>
      <c r="AV882" s="482">
        <v>0</v>
      </c>
      <c r="AW882" s="440">
        <v>1810</v>
      </c>
      <c r="AX882" s="440">
        <v>0</v>
      </c>
      <c r="AY882" s="440">
        <v>0</v>
      </c>
      <c r="AZ882" s="503">
        <v>0</v>
      </c>
      <c r="BA882" s="503">
        <v>0</v>
      </c>
      <c r="BB882" s="441">
        <v>0</v>
      </c>
      <c r="BC882" s="200">
        <v>0</v>
      </c>
      <c r="BD882" s="539">
        <v>35403</v>
      </c>
      <c r="BE882" s="650">
        <v>26140</v>
      </c>
      <c r="BF882" s="650">
        <v>2529</v>
      </c>
      <c r="BG882" s="539">
        <v>1029</v>
      </c>
    </row>
    <row r="883" spans="1:59" x14ac:dyDescent="0.2">
      <c r="A883" s="609" t="s">
        <v>2235</v>
      </c>
      <c r="B883" t="s">
        <v>2175</v>
      </c>
      <c r="C883" t="s">
        <v>2236</v>
      </c>
      <c r="D883" s="442">
        <v>20361</v>
      </c>
      <c r="E883" s="443">
        <v>0</v>
      </c>
      <c r="F883" s="443">
        <v>0</v>
      </c>
      <c r="G883" s="443">
        <v>0</v>
      </c>
      <c r="H883" s="443">
        <v>0</v>
      </c>
      <c r="I883" s="443">
        <v>133770</v>
      </c>
      <c r="J883" s="443">
        <v>133770</v>
      </c>
      <c r="K883" s="443">
        <v>0</v>
      </c>
      <c r="L883" s="443">
        <v>7490</v>
      </c>
      <c r="M883" s="483">
        <v>0</v>
      </c>
      <c r="N883" s="483">
        <v>2870</v>
      </c>
      <c r="O883" s="443">
        <v>0</v>
      </c>
      <c r="P883" s="443">
        <v>0</v>
      </c>
      <c r="Q883" s="443">
        <v>10360</v>
      </c>
      <c r="R883" s="443">
        <v>7490</v>
      </c>
      <c r="S883" s="443">
        <v>2870</v>
      </c>
      <c r="T883" s="443">
        <v>0</v>
      </c>
      <c r="U883" s="443">
        <v>4778</v>
      </c>
      <c r="V883" s="443">
        <v>3073</v>
      </c>
      <c r="W883" s="443">
        <v>1705</v>
      </c>
      <c r="X883" s="443">
        <v>267</v>
      </c>
      <c r="Y883" s="483">
        <v>0</v>
      </c>
      <c r="Z883" s="483">
        <v>103</v>
      </c>
      <c r="AA883" s="443">
        <v>0</v>
      </c>
      <c r="AB883" s="443">
        <v>0</v>
      </c>
      <c r="AC883" s="443">
        <v>2075</v>
      </c>
      <c r="AD883" s="443">
        <v>0</v>
      </c>
      <c r="AE883" s="443">
        <v>0</v>
      </c>
      <c r="AF883" s="443">
        <v>2075</v>
      </c>
      <c r="AG883" s="443">
        <v>133860</v>
      </c>
      <c r="AH883" s="443">
        <v>0</v>
      </c>
      <c r="AI883" s="443">
        <v>133860</v>
      </c>
      <c r="AJ883" s="483">
        <v>162370</v>
      </c>
      <c r="AK883" s="483">
        <v>0</v>
      </c>
      <c r="AL883" s="483">
        <v>0</v>
      </c>
      <c r="AM883" s="483">
        <v>11920</v>
      </c>
      <c r="AN883" s="443">
        <v>162370</v>
      </c>
      <c r="AO883" s="443">
        <v>11920</v>
      </c>
      <c r="AP883" s="443">
        <v>10033</v>
      </c>
      <c r="AQ883" s="443">
        <v>0</v>
      </c>
      <c r="AR883" s="443">
        <v>10033</v>
      </c>
      <c r="AS883" s="483">
        <v>9290</v>
      </c>
      <c r="AT883" s="483">
        <v>0</v>
      </c>
      <c r="AU883" s="483">
        <v>0</v>
      </c>
      <c r="AV883" s="483">
        <v>0</v>
      </c>
      <c r="AW883" s="443">
        <v>9290</v>
      </c>
      <c r="AX883" s="443">
        <v>0</v>
      </c>
      <c r="AY883" s="443">
        <v>0</v>
      </c>
      <c r="AZ883" s="504">
        <v>0</v>
      </c>
      <c r="BA883" s="504">
        <v>0</v>
      </c>
      <c r="BB883" s="444">
        <v>0</v>
      </c>
      <c r="BC883" s="517">
        <v>0</v>
      </c>
      <c r="BD883" s="540">
        <v>59819</v>
      </c>
      <c r="BE883" s="651">
        <v>78525</v>
      </c>
      <c r="BF883" s="651">
        <v>7885</v>
      </c>
      <c r="BG883" s="540">
        <v>1509</v>
      </c>
    </row>
    <row r="884" spans="1:59" x14ac:dyDescent="0.2">
      <c r="A884" s="609" t="s">
        <v>2237</v>
      </c>
      <c r="B884" t="s">
        <v>2175</v>
      </c>
      <c r="C884" t="s">
        <v>2238</v>
      </c>
      <c r="D884" s="439">
        <v>20362</v>
      </c>
      <c r="E884" s="440">
        <v>0</v>
      </c>
      <c r="F884" s="440">
        <v>0</v>
      </c>
      <c r="G884" s="440">
        <v>0</v>
      </c>
      <c r="H884" s="440">
        <v>0</v>
      </c>
      <c r="I884" s="440">
        <v>84840</v>
      </c>
      <c r="J884" s="440">
        <v>84840</v>
      </c>
      <c r="K884" s="440">
        <v>0</v>
      </c>
      <c r="L884" s="440">
        <v>6510</v>
      </c>
      <c r="M884" s="482">
        <v>0</v>
      </c>
      <c r="N884" s="482">
        <v>0</v>
      </c>
      <c r="O884" s="440">
        <v>0</v>
      </c>
      <c r="P884" s="440">
        <v>0</v>
      </c>
      <c r="Q884" s="440">
        <v>6510</v>
      </c>
      <c r="R884" s="440">
        <v>6510</v>
      </c>
      <c r="S884" s="440">
        <v>0</v>
      </c>
      <c r="T884" s="440">
        <v>0</v>
      </c>
      <c r="U884" s="440">
        <v>3030</v>
      </c>
      <c r="V884" s="440">
        <v>3030</v>
      </c>
      <c r="W884" s="440">
        <v>0</v>
      </c>
      <c r="X884" s="440">
        <v>233</v>
      </c>
      <c r="Y884" s="482">
        <v>0</v>
      </c>
      <c r="Z884" s="482">
        <v>0</v>
      </c>
      <c r="AA884" s="440">
        <v>0</v>
      </c>
      <c r="AB884" s="440">
        <v>0</v>
      </c>
      <c r="AC884" s="440">
        <v>0</v>
      </c>
      <c r="AD884" s="440">
        <v>0</v>
      </c>
      <c r="AE884" s="440">
        <v>0</v>
      </c>
      <c r="AF884" s="440">
        <v>0</v>
      </c>
      <c r="AG884" s="440">
        <v>101040</v>
      </c>
      <c r="AH884" s="440">
        <v>0</v>
      </c>
      <c r="AI884" s="440">
        <v>101040</v>
      </c>
      <c r="AJ884" s="482">
        <v>136410</v>
      </c>
      <c r="AK884" s="482">
        <v>0</v>
      </c>
      <c r="AL884" s="482">
        <v>0</v>
      </c>
      <c r="AM884" s="482">
        <v>27600</v>
      </c>
      <c r="AN884" s="440">
        <v>136410</v>
      </c>
      <c r="AO884" s="440">
        <v>27600</v>
      </c>
      <c r="AP884" s="440">
        <v>7453</v>
      </c>
      <c r="AQ884" s="440">
        <v>0</v>
      </c>
      <c r="AR884" s="440">
        <v>7453</v>
      </c>
      <c r="AS884" s="482">
        <v>8126</v>
      </c>
      <c r="AT884" s="482">
        <v>0</v>
      </c>
      <c r="AU884" s="482">
        <v>0</v>
      </c>
      <c r="AV884" s="482">
        <v>794</v>
      </c>
      <c r="AW884" s="440">
        <v>8126</v>
      </c>
      <c r="AX884" s="440">
        <v>794</v>
      </c>
      <c r="AY884" s="440">
        <v>0</v>
      </c>
      <c r="AZ884" s="503">
        <v>0</v>
      </c>
      <c r="BA884" s="503">
        <v>0</v>
      </c>
      <c r="BB884" s="441">
        <v>0</v>
      </c>
      <c r="BC884" s="200">
        <v>0</v>
      </c>
      <c r="BD884" s="539">
        <v>48562</v>
      </c>
      <c r="BE884" s="650">
        <v>53760</v>
      </c>
      <c r="BF884" s="650">
        <v>5458</v>
      </c>
      <c r="BG884" s="539">
        <v>1269</v>
      </c>
    </row>
    <row r="885" spans="1:59" x14ac:dyDescent="0.2">
      <c r="A885" s="609" t="s">
        <v>2239</v>
      </c>
      <c r="B885" t="s">
        <v>2175</v>
      </c>
      <c r="C885" t="s">
        <v>2240</v>
      </c>
      <c r="D885" s="442">
        <v>20363</v>
      </c>
      <c r="E885" s="443">
        <v>0</v>
      </c>
      <c r="F885" s="443">
        <v>0</v>
      </c>
      <c r="G885" s="443">
        <v>0</v>
      </c>
      <c r="H885" s="443">
        <v>0</v>
      </c>
      <c r="I885" s="443">
        <v>52010</v>
      </c>
      <c r="J885" s="443">
        <v>52010</v>
      </c>
      <c r="K885" s="443">
        <v>0</v>
      </c>
      <c r="L885" s="443">
        <v>5530</v>
      </c>
      <c r="M885" s="483">
        <v>0</v>
      </c>
      <c r="N885" s="483">
        <v>0</v>
      </c>
      <c r="O885" s="443">
        <v>0</v>
      </c>
      <c r="P885" s="443">
        <v>0</v>
      </c>
      <c r="Q885" s="443">
        <v>5530</v>
      </c>
      <c r="R885" s="443">
        <v>5530</v>
      </c>
      <c r="S885" s="443">
        <v>0</v>
      </c>
      <c r="T885" s="443">
        <v>0</v>
      </c>
      <c r="U885" s="443">
        <v>1858</v>
      </c>
      <c r="V885" s="443">
        <v>902</v>
      </c>
      <c r="W885" s="443">
        <v>956</v>
      </c>
      <c r="X885" s="443">
        <v>197</v>
      </c>
      <c r="Y885" s="483">
        <v>0</v>
      </c>
      <c r="Z885" s="483">
        <v>0</v>
      </c>
      <c r="AA885" s="443">
        <v>0</v>
      </c>
      <c r="AB885" s="443">
        <v>0</v>
      </c>
      <c r="AC885" s="443">
        <v>141</v>
      </c>
      <c r="AD885" s="443">
        <v>0</v>
      </c>
      <c r="AE885" s="443">
        <v>0</v>
      </c>
      <c r="AF885" s="443">
        <v>141</v>
      </c>
      <c r="AG885" s="443">
        <v>55860</v>
      </c>
      <c r="AH885" s="443">
        <v>0</v>
      </c>
      <c r="AI885" s="443">
        <v>55860</v>
      </c>
      <c r="AJ885" s="483">
        <v>76120</v>
      </c>
      <c r="AK885" s="483">
        <v>0</v>
      </c>
      <c r="AL885" s="483">
        <v>0</v>
      </c>
      <c r="AM885" s="483">
        <v>12350</v>
      </c>
      <c r="AN885" s="443">
        <v>76120</v>
      </c>
      <c r="AO885" s="443">
        <v>12350</v>
      </c>
      <c r="AP885" s="443">
        <v>3999</v>
      </c>
      <c r="AQ885" s="443">
        <v>0</v>
      </c>
      <c r="AR885" s="443">
        <v>3999</v>
      </c>
      <c r="AS885" s="483">
        <v>4443</v>
      </c>
      <c r="AT885" s="483">
        <v>0</v>
      </c>
      <c r="AU885" s="483">
        <v>0</v>
      </c>
      <c r="AV885" s="483">
        <v>289</v>
      </c>
      <c r="AW885" s="443">
        <v>4443</v>
      </c>
      <c r="AX885" s="443">
        <v>289</v>
      </c>
      <c r="AY885" s="443">
        <v>0</v>
      </c>
      <c r="AZ885" s="504">
        <v>0</v>
      </c>
      <c r="BA885" s="504">
        <v>0</v>
      </c>
      <c r="BB885" s="444">
        <v>0</v>
      </c>
      <c r="BC885" s="517">
        <v>0</v>
      </c>
      <c r="BD885" s="540">
        <v>37030</v>
      </c>
      <c r="BE885" s="651">
        <v>31435</v>
      </c>
      <c r="BF885" s="651">
        <v>3146</v>
      </c>
      <c r="BG885" s="540">
        <v>1029</v>
      </c>
    </row>
    <row r="886" spans="1:59" x14ac:dyDescent="0.2">
      <c r="A886" s="609" t="s">
        <v>2241</v>
      </c>
      <c r="B886" t="s">
        <v>2175</v>
      </c>
      <c r="C886" t="s">
        <v>2242</v>
      </c>
      <c r="D886" s="439">
        <v>20382</v>
      </c>
      <c r="E886" s="440">
        <v>0</v>
      </c>
      <c r="F886" s="440">
        <v>0</v>
      </c>
      <c r="G886" s="440">
        <v>0</v>
      </c>
      <c r="H886" s="440">
        <v>0</v>
      </c>
      <c r="I886" s="440">
        <v>110180</v>
      </c>
      <c r="J886" s="440">
        <v>110180</v>
      </c>
      <c r="K886" s="440">
        <v>0</v>
      </c>
      <c r="L886" s="440">
        <v>0</v>
      </c>
      <c r="M886" s="482">
        <v>0</v>
      </c>
      <c r="N886" s="482">
        <v>0</v>
      </c>
      <c r="O886" s="440">
        <v>0</v>
      </c>
      <c r="P886" s="440">
        <v>0</v>
      </c>
      <c r="Q886" s="440">
        <v>0</v>
      </c>
      <c r="R886" s="440">
        <v>0</v>
      </c>
      <c r="S886" s="440">
        <v>0</v>
      </c>
      <c r="T886" s="440">
        <v>0</v>
      </c>
      <c r="U886" s="440">
        <v>3935</v>
      </c>
      <c r="V886" s="440">
        <v>2150</v>
      </c>
      <c r="W886" s="440">
        <v>1785</v>
      </c>
      <c r="X886" s="440">
        <v>0</v>
      </c>
      <c r="Y886" s="482">
        <v>0</v>
      </c>
      <c r="Z886" s="482">
        <v>0</v>
      </c>
      <c r="AA886" s="440">
        <v>0</v>
      </c>
      <c r="AB886" s="440">
        <v>0</v>
      </c>
      <c r="AC886" s="440">
        <v>1217</v>
      </c>
      <c r="AD886" s="440">
        <v>0</v>
      </c>
      <c r="AE886" s="440">
        <v>0</v>
      </c>
      <c r="AF886" s="440">
        <v>1217</v>
      </c>
      <c r="AG886" s="440">
        <v>130750</v>
      </c>
      <c r="AH886" s="440">
        <v>63000</v>
      </c>
      <c r="AI886" s="440">
        <v>67750</v>
      </c>
      <c r="AJ886" s="482">
        <v>100830</v>
      </c>
      <c r="AK886" s="482">
        <v>0</v>
      </c>
      <c r="AL886" s="482">
        <v>0</v>
      </c>
      <c r="AM886" s="482">
        <v>26290</v>
      </c>
      <c r="AN886" s="440">
        <v>100830</v>
      </c>
      <c r="AO886" s="440">
        <v>26290</v>
      </c>
      <c r="AP886" s="440">
        <v>9738</v>
      </c>
      <c r="AQ886" s="440">
        <v>2500</v>
      </c>
      <c r="AR886" s="440">
        <v>7238</v>
      </c>
      <c r="AS886" s="482">
        <v>7337</v>
      </c>
      <c r="AT886" s="482">
        <v>0</v>
      </c>
      <c r="AU886" s="482">
        <v>0</v>
      </c>
      <c r="AV886" s="482">
        <v>684</v>
      </c>
      <c r="AW886" s="440">
        <v>5930</v>
      </c>
      <c r="AX886" s="440">
        <v>0</v>
      </c>
      <c r="AY886" s="440">
        <v>0</v>
      </c>
      <c r="AZ886" s="503">
        <v>0</v>
      </c>
      <c r="BA886" s="503">
        <v>0</v>
      </c>
      <c r="BB886" s="441">
        <v>0</v>
      </c>
      <c r="BC886" s="200">
        <v>0</v>
      </c>
      <c r="BD886" s="539">
        <v>69022</v>
      </c>
      <c r="BE886" s="650">
        <v>65050</v>
      </c>
      <c r="BF886" s="650">
        <v>6724</v>
      </c>
      <c r="BG886" s="539">
        <v>1269</v>
      </c>
    </row>
    <row r="887" spans="1:59" x14ac:dyDescent="0.2">
      <c r="A887" s="609" t="s">
        <v>2243</v>
      </c>
      <c r="B887" t="s">
        <v>2175</v>
      </c>
      <c r="C887" t="s">
        <v>2244</v>
      </c>
      <c r="D887" s="442">
        <v>20383</v>
      </c>
      <c r="E887" s="443">
        <v>60634</v>
      </c>
      <c r="F887" s="443">
        <v>0</v>
      </c>
      <c r="G887" s="443">
        <v>60634</v>
      </c>
      <c r="H887" s="443">
        <v>0</v>
      </c>
      <c r="I887" s="443">
        <v>115570</v>
      </c>
      <c r="J887" s="443">
        <v>115570</v>
      </c>
      <c r="K887" s="443">
        <v>0</v>
      </c>
      <c r="L887" s="443">
        <v>0</v>
      </c>
      <c r="M887" s="483">
        <v>0</v>
      </c>
      <c r="N887" s="483">
        <v>5880</v>
      </c>
      <c r="O887" s="443">
        <v>0</v>
      </c>
      <c r="P887" s="443">
        <v>0</v>
      </c>
      <c r="Q887" s="443">
        <v>5880</v>
      </c>
      <c r="R887" s="443">
        <v>0</v>
      </c>
      <c r="S887" s="443">
        <v>5880</v>
      </c>
      <c r="T887" s="443">
        <v>0</v>
      </c>
      <c r="U887" s="443">
        <v>4128</v>
      </c>
      <c r="V887" s="443">
        <v>3206</v>
      </c>
      <c r="W887" s="443">
        <v>922</v>
      </c>
      <c r="X887" s="443">
        <v>0</v>
      </c>
      <c r="Y887" s="483">
        <v>0</v>
      </c>
      <c r="Z887" s="483">
        <v>210</v>
      </c>
      <c r="AA887" s="443">
        <v>0</v>
      </c>
      <c r="AB887" s="443">
        <v>0</v>
      </c>
      <c r="AC887" s="443">
        <v>378</v>
      </c>
      <c r="AD887" s="443">
        <v>0</v>
      </c>
      <c r="AE887" s="443">
        <v>0</v>
      </c>
      <c r="AF887" s="443">
        <v>378</v>
      </c>
      <c r="AG887" s="443">
        <v>171290</v>
      </c>
      <c r="AH887" s="443">
        <v>106000</v>
      </c>
      <c r="AI887" s="443">
        <v>65290</v>
      </c>
      <c r="AJ887" s="483">
        <v>120200</v>
      </c>
      <c r="AK887" s="483">
        <v>0</v>
      </c>
      <c r="AL887" s="483">
        <v>0</v>
      </c>
      <c r="AM887" s="483">
        <v>43330</v>
      </c>
      <c r="AN887" s="443">
        <v>120200</v>
      </c>
      <c r="AO887" s="443">
        <v>43330</v>
      </c>
      <c r="AP887" s="443">
        <v>13135</v>
      </c>
      <c r="AQ887" s="443">
        <v>4494</v>
      </c>
      <c r="AR887" s="443">
        <v>8641</v>
      </c>
      <c r="AS887" s="483">
        <v>8876</v>
      </c>
      <c r="AT887" s="483">
        <v>0</v>
      </c>
      <c r="AU887" s="483">
        <v>0</v>
      </c>
      <c r="AV887" s="483">
        <v>1741</v>
      </c>
      <c r="AW887" s="443">
        <v>8876</v>
      </c>
      <c r="AX887" s="443">
        <v>68</v>
      </c>
      <c r="AY887" s="443">
        <v>0</v>
      </c>
      <c r="AZ887" s="504">
        <v>0</v>
      </c>
      <c r="BA887" s="504">
        <v>0</v>
      </c>
      <c r="BB887" s="444">
        <v>0</v>
      </c>
      <c r="BC887" s="517">
        <v>0</v>
      </c>
      <c r="BD887" s="540">
        <v>78682</v>
      </c>
      <c r="BE887" s="651">
        <v>81355</v>
      </c>
      <c r="BF887" s="651">
        <v>8580</v>
      </c>
      <c r="BG887" s="540">
        <v>1269</v>
      </c>
    </row>
    <row r="888" spans="1:59" x14ac:dyDescent="0.2">
      <c r="A888" s="609" t="s">
        <v>2245</v>
      </c>
      <c r="B888" t="s">
        <v>2175</v>
      </c>
      <c r="C888" t="s">
        <v>2246</v>
      </c>
      <c r="D888" s="439">
        <v>20384</v>
      </c>
      <c r="E888" s="440">
        <v>0</v>
      </c>
      <c r="F888" s="440">
        <v>0</v>
      </c>
      <c r="G888" s="440">
        <v>0</v>
      </c>
      <c r="H888" s="440">
        <v>0</v>
      </c>
      <c r="I888" s="440">
        <v>51940</v>
      </c>
      <c r="J888" s="440">
        <v>51940</v>
      </c>
      <c r="K888" s="440">
        <v>0</v>
      </c>
      <c r="L888" s="440">
        <v>0</v>
      </c>
      <c r="M888" s="482">
        <v>0</v>
      </c>
      <c r="N888" s="482">
        <v>0</v>
      </c>
      <c r="O888" s="440">
        <v>0</v>
      </c>
      <c r="P888" s="440">
        <v>0</v>
      </c>
      <c r="Q888" s="440">
        <v>0</v>
      </c>
      <c r="R888" s="440">
        <v>0</v>
      </c>
      <c r="S888" s="440">
        <v>0</v>
      </c>
      <c r="T888" s="440">
        <v>0</v>
      </c>
      <c r="U888" s="440">
        <v>1855</v>
      </c>
      <c r="V888" s="440">
        <v>688</v>
      </c>
      <c r="W888" s="440">
        <v>1167</v>
      </c>
      <c r="X888" s="440">
        <v>0</v>
      </c>
      <c r="Y888" s="482">
        <v>0</v>
      </c>
      <c r="Z888" s="482">
        <v>0</v>
      </c>
      <c r="AA888" s="440">
        <v>0</v>
      </c>
      <c r="AB888" s="440">
        <v>0</v>
      </c>
      <c r="AC888" s="440">
        <v>0</v>
      </c>
      <c r="AD888" s="440">
        <v>0</v>
      </c>
      <c r="AE888" s="440">
        <v>0</v>
      </c>
      <c r="AF888" s="440">
        <v>0</v>
      </c>
      <c r="AG888" s="440">
        <v>67770</v>
      </c>
      <c r="AH888" s="440">
        <v>40500</v>
      </c>
      <c r="AI888" s="440">
        <v>27270</v>
      </c>
      <c r="AJ888" s="482">
        <v>49510</v>
      </c>
      <c r="AK888" s="482">
        <v>0</v>
      </c>
      <c r="AL888" s="482">
        <v>0</v>
      </c>
      <c r="AM888" s="482">
        <v>2330</v>
      </c>
      <c r="AN888" s="440">
        <v>49510</v>
      </c>
      <c r="AO888" s="440">
        <v>2330</v>
      </c>
      <c r="AP888" s="440">
        <v>4800</v>
      </c>
      <c r="AQ888" s="440">
        <v>2331</v>
      </c>
      <c r="AR888" s="440">
        <v>2469</v>
      </c>
      <c r="AS888" s="482">
        <v>2782</v>
      </c>
      <c r="AT888" s="482">
        <v>0</v>
      </c>
      <c r="AU888" s="482">
        <v>0</v>
      </c>
      <c r="AV888" s="482">
        <v>0</v>
      </c>
      <c r="AW888" s="440">
        <v>2782</v>
      </c>
      <c r="AX888" s="440">
        <v>0</v>
      </c>
      <c r="AY888" s="440">
        <v>0</v>
      </c>
      <c r="AZ888" s="503">
        <v>0</v>
      </c>
      <c r="BA888" s="503">
        <v>0</v>
      </c>
      <c r="BB888" s="441">
        <v>0</v>
      </c>
      <c r="BC888" s="200">
        <v>0</v>
      </c>
      <c r="BD888" s="539">
        <v>38941</v>
      </c>
      <c r="BE888" s="650">
        <v>31680</v>
      </c>
      <c r="BF888" s="650">
        <v>3255</v>
      </c>
      <c r="BG888" s="539">
        <v>1029</v>
      </c>
    </row>
    <row r="889" spans="1:59" x14ac:dyDescent="0.2">
      <c r="A889" s="609" t="s">
        <v>2247</v>
      </c>
      <c r="B889" t="s">
        <v>2175</v>
      </c>
      <c r="C889" t="s">
        <v>2248</v>
      </c>
      <c r="D889" s="442">
        <v>20385</v>
      </c>
      <c r="E889" s="443">
        <v>0</v>
      </c>
      <c r="F889" s="443">
        <v>0</v>
      </c>
      <c r="G889" s="443">
        <v>0</v>
      </c>
      <c r="H889" s="443">
        <v>0</v>
      </c>
      <c r="I889" s="443">
        <v>71610</v>
      </c>
      <c r="J889" s="443">
        <v>71610</v>
      </c>
      <c r="K889" s="443">
        <v>0</v>
      </c>
      <c r="L889" s="443">
        <v>0</v>
      </c>
      <c r="M889" s="483">
        <v>0</v>
      </c>
      <c r="N889" s="483">
        <v>630</v>
      </c>
      <c r="O889" s="443">
        <v>0</v>
      </c>
      <c r="P889" s="443">
        <v>0</v>
      </c>
      <c r="Q889" s="443">
        <v>630</v>
      </c>
      <c r="R889" s="443">
        <v>0</v>
      </c>
      <c r="S889" s="443">
        <v>630</v>
      </c>
      <c r="T889" s="443">
        <v>0</v>
      </c>
      <c r="U889" s="443">
        <v>2558</v>
      </c>
      <c r="V889" s="443">
        <v>2046</v>
      </c>
      <c r="W889" s="443">
        <v>512</v>
      </c>
      <c r="X889" s="443">
        <v>0</v>
      </c>
      <c r="Y889" s="483">
        <v>0</v>
      </c>
      <c r="Z889" s="483">
        <v>22</v>
      </c>
      <c r="AA889" s="443">
        <v>0</v>
      </c>
      <c r="AB889" s="443">
        <v>0</v>
      </c>
      <c r="AC889" s="443">
        <v>534</v>
      </c>
      <c r="AD889" s="443">
        <v>0</v>
      </c>
      <c r="AE889" s="443">
        <v>534</v>
      </c>
      <c r="AF889" s="443">
        <v>0</v>
      </c>
      <c r="AG889" s="443">
        <v>103690</v>
      </c>
      <c r="AH889" s="443">
        <v>37800</v>
      </c>
      <c r="AI889" s="443">
        <v>65890</v>
      </c>
      <c r="AJ889" s="483">
        <v>100990</v>
      </c>
      <c r="AK889" s="483">
        <v>0</v>
      </c>
      <c r="AL889" s="483">
        <v>0</v>
      </c>
      <c r="AM889" s="483">
        <v>31160</v>
      </c>
      <c r="AN889" s="443">
        <v>100990</v>
      </c>
      <c r="AO889" s="443">
        <v>31160</v>
      </c>
      <c r="AP889" s="443">
        <v>8313</v>
      </c>
      <c r="AQ889" s="443">
        <v>991</v>
      </c>
      <c r="AR889" s="443">
        <v>7322</v>
      </c>
      <c r="AS889" s="483">
        <v>7108</v>
      </c>
      <c r="AT889" s="483">
        <v>0</v>
      </c>
      <c r="AU889" s="483">
        <v>0</v>
      </c>
      <c r="AV889" s="483">
        <v>1191</v>
      </c>
      <c r="AW889" s="443">
        <v>7108</v>
      </c>
      <c r="AX889" s="443">
        <v>1191</v>
      </c>
      <c r="AY889" s="443">
        <v>0</v>
      </c>
      <c r="AZ889" s="504">
        <v>0</v>
      </c>
      <c r="BA889" s="504">
        <v>0</v>
      </c>
      <c r="BB889" s="444">
        <v>0</v>
      </c>
      <c r="BC889" s="517">
        <v>0</v>
      </c>
      <c r="BD889" s="540">
        <v>49136</v>
      </c>
      <c r="BE889" s="651">
        <v>50570</v>
      </c>
      <c r="BF889" s="651">
        <v>5382</v>
      </c>
      <c r="BG889" s="540">
        <v>1269</v>
      </c>
    </row>
    <row r="890" spans="1:59" x14ac:dyDescent="0.2">
      <c r="A890" s="609" t="s">
        <v>2249</v>
      </c>
      <c r="B890" t="s">
        <v>2175</v>
      </c>
      <c r="C890" t="s">
        <v>2250</v>
      </c>
      <c r="D890" s="439">
        <v>20386</v>
      </c>
      <c r="E890" s="440">
        <v>0</v>
      </c>
      <c r="F890" s="440">
        <v>0</v>
      </c>
      <c r="G890" s="440">
        <v>0</v>
      </c>
      <c r="H890" s="440">
        <v>0</v>
      </c>
      <c r="I890" s="440">
        <v>22610</v>
      </c>
      <c r="J890" s="440">
        <v>22610</v>
      </c>
      <c r="K890" s="440">
        <v>0</v>
      </c>
      <c r="L890" s="440">
        <v>0</v>
      </c>
      <c r="M890" s="482">
        <v>0</v>
      </c>
      <c r="N890" s="482">
        <v>70</v>
      </c>
      <c r="O890" s="440">
        <v>0</v>
      </c>
      <c r="P890" s="440">
        <v>0</v>
      </c>
      <c r="Q890" s="440">
        <v>70</v>
      </c>
      <c r="R890" s="440">
        <v>0</v>
      </c>
      <c r="S890" s="440">
        <v>70</v>
      </c>
      <c r="T890" s="440">
        <v>0</v>
      </c>
      <c r="U890" s="440">
        <v>808</v>
      </c>
      <c r="V890" s="440">
        <v>361</v>
      </c>
      <c r="W890" s="440">
        <v>447</v>
      </c>
      <c r="X890" s="440">
        <v>0</v>
      </c>
      <c r="Y890" s="482">
        <v>0</v>
      </c>
      <c r="Z890" s="482">
        <v>2</v>
      </c>
      <c r="AA890" s="440">
        <v>0</v>
      </c>
      <c r="AB890" s="440">
        <v>0</v>
      </c>
      <c r="AC890" s="440">
        <v>0</v>
      </c>
      <c r="AD890" s="440">
        <v>0</v>
      </c>
      <c r="AE890" s="440">
        <v>0</v>
      </c>
      <c r="AF890" s="440">
        <v>0</v>
      </c>
      <c r="AG890" s="440">
        <v>33350</v>
      </c>
      <c r="AH890" s="440">
        <v>13400</v>
      </c>
      <c r="AI890" s="440">
        <v>19950</v>
      </c>
      <c r="AJ890" s="482">
        <v>31850</v>
      </c>
      <c r="AK890" s="482">
        <v>0</v>
      </c>
      <c r="AL890" s="482">
        <v>0</v>
      </c>
      <c r="AM890" s="482">
        <v>14890</v>
      </c>
      <c r="AN890" s="440">
        <v>31850</v>
      </c>
      <c r="AO890" s="440">
        <v>14890</v>
      </c>
      <c r="AP890" s="440">
        <v>2398</v>
      </c>
      <c r="AQ890" s="440">
        <v>579</v>
      </c>
      <c r="AR890" s="440">
        <v>1819</v>
      </c>
      <c r="AS890" s="482">
        <v>1990</v>
      </c>
      <c r="AT890" s="482">
        <v>0</v>
      </c>
      <c r="AU890" s="482">
        <v>0</v>
      </c>
      <c r="AV890" s="482">
        <v>694</v>
      </c>
      <c r="AW890" s="440">
        <v>1135</v>
      </c>
      <c r="AX890" s="440">
        <v>74</v>
      </c>
      <c r="AY890" s="440">
        <v>0</v>
      </c>
      <c r="AZ890" s="503">
        <v>0</v>
      </c>
      <c r="BA890" s="503">
        <v>0</v>
      </c>
      <c r="BB890" s="441">
        <v>0</v>
      </c>
      <c r="BC890" s="200">
        <v>0</v>
      </c>
      <c r="BD890" s="539">
        <v>28674</v>
      </c>
      <c r="BE890" s="650">
        <v>15145</v>
      </c>
      <c r="BF890" s="650">
        <v>1576</v>
      </c>
      <c r="BG890" s="539">
        <v>789</v>
      </c>
    </row>
    <row r="891" spans="1:59" x14ac:dyDescent="0.2">
      <c r="A891" s="609" t="s">
        <v>2251</v>
      </c>
      <c r="B891" t="s">
        <v>2175</v>
      </c>
      <c r="C891" t="s">
        <v>2252</v>
      </c>
      <c r="D891" s="442">
        <v>20388</v>
      </c>
      <c r="E891" s="443">
        <v>25840</v>
      </c>
      <c r="F891" s="443">
        <v>0</v>
      </c>
      <c r="G891" s="443">
        <v>25840</v>
      </c>
      <c r="H891" s="443">
        <v>0</v>
      </c>
      <c r="I891" s="443">
        <v>42280</v>
      </c>
      <c r="J891" s="443">
        <v>42280</v>
      </c>
      <c r="K891" s="443">
        <v>0</v>
      </c>
      <c r="L891" s="443">
        <v>0</v>
      </c>
      <c r="M891" s="483">
        <v>0</v>
      </c>
      <c r="N891" s="483">
        <v>0</v>
      </c>
      <c r="O891" s="443">
        <v>0</v>
      </c>
      <c r="P891" s="443">
        <v>0</v>
      </c>
      <c r="Q891" s="443">
        <v>0</v>
      </c>
      <c r="R891" s="443">
        <v>0</v>
      </c>
      <c r="S891" s="443">
        <v>0</v>
      </c>
      <c r="T891" s="443">
        <v>0</v>
      </c>
      <c r="U891" s="443">
        <v>1510</v>
      </c>
      <c r="V891" s="443">
        <v>1100</v>
      </c>
      <c r="W891" s="443">
        <v>410</v>
      </c>
      <c r="X891" s="443">
        <v>0</v>
      </c>
      <c r="Y891" s="483">
        <v>0</v>
      </c>
      <c r="Z891" s="483">
        <v>0</v>
      </c>
      <c r="AA891" s="443">
        <v>0</v>
      </c>
      <c r="AB891" s="443">
        <v>0</v>
      </c>
      <c r="AC891" s="443">
        <v>410</v>
      </c>
      <c r="AD891" s="443">
        <v>0</v>
      </c>
      <c r="AE891" s="443">
        <v>0</v>
      </c>
      <c r="AF891" s="443">
        <v>410</v>
      </c>
      <c r="AG891" s="443">
        <v>64660</v>
      </c>
      <c r="AH891" s="443">
        <v>36500</v>
      </c>
      <c r="AI891" s="443">
        <v>28160</v>
      </c>
      <c r="AJ891" s="483">
        <v>46270</v>
      </c>
      <c r="AK891" s="483">
        <v>0</v>
      </c>
      <c r="AL891" s="483">
        <v>0</v>
      </c>
      <c r="AM891" s="483">
        <v>0</v>
      </c>
      <c r="AN891" s="443">
        <v>46270</v>
      </c>
      <c r="AO891" s="443">
        <v>0</v>
      </c>
      <c r="AP891" s="443">
        <v>4737</v>
      </c>
      <c r="AQ891" s="443">
        <v>1000</v>
      </c>
      <c r="AR891" s="443">
        <v>3737</v>
      </c>
      <c r="AS891" s="483">
        <v>3711</v>
      </c>
      <c r="AT891" s="483">
        <v>0</v>
      </c>
      <c r="AU891" s="483">
        <v>0</v>
      </c>
      <c r="AV891" s="483">
        <v>0</v>
      </c>
      <c r="AW891" s="443">
        <v>2689</v>
      </c>
      <c r="AX891" s="443">
        <v>11</v>
      </c>
      <c r="AY891" s="443">
        <v>0</v>
      </c>
      <c r="AZ891" s="504">
        <v>0</v>
      </c>
      <c r="BA891" s="504">
        <v>0</v>
      </c>
      <c r="BB891" s="444">
        <v>0</v>
      </c>
      <c r="BC891" s="517">
        <v>0</v>
      </c>
      <c r="BD891" s="540">
        <v>32657</v>
      </c>
      <c r="BE891" s="651">
        <v>27375</v>
      </c>
      <c r="BF891" s="651">
        <v>2912</v>
      </c>
      <c r="BG891" s="540">
        <v>1029</v>
      </c>
    </row>
    <row r="892" spans="1:59" x14ac:dyDescent="0.2">
      <c r="A892" s="609" t="s">
        <v>2253</v>
      </c>
      <c r="B892" t="s">
        <v>2175</v>
      </c>
      <c r="C892" t="s">
        <v>2254</v>
      </c>
      <c r="D892" s="439">
        <v>20402</v>
      </c>
      <c r="E892" s="440">
        <v>0</v>
      </c>
      <c r="F892" s="440">
        <v>0</v>
      </c>
      <c r="G892" s="440">
        <v>0</v>
      </c>
      <c r="H892" s="440">
        <v>0</v>
      </c>
      <c r="I892" s="440">
        <v>63490</v>
      </c>
      <c r="J892" s="440">
        <v>63490</v>
      </c>
      <c r="K892" s="440">
        <v>0</v>
      </c>
      <c r="L892" s="440">
        <v>0</v>
      </c>
      <c r="M892" s="482">
        <v>0</v>
      </c>
      <c r="N892" s="482">
        <v>2380</v>
      </c>
      <c r="O892" s="440">
        <v>0</v>
      </c>
      <c r="P892" s="440">
        <v>0</v>
      </c>
      <c r="Q892" s="440">
        <v>2380</v>
      </c>
      <c r="R892" s="440">
        <v>0</v>
      </c>
      <c r="S892" s="440">
        <v>2380</v>
      </c>
      <c r="T892" s="440">
        <v>0</v>
      </c>
      <c r="U892" s="440">
        <v>2268</v>
      </c>
      <c r="V892" s="440">
        <v>2268</v>
      </c>
      <c r="W892" s="440">
        <v>0</v>
      </c>
      <c r="X892" s="440">
        <v>0</v>
      </c>
      <c r="Y892" s="482">
        <v>0</v>
      </c>
      <c r="Z892" s="482">
        <v>85</v>
      </c>
      <c r="AA892" s="440">
        <v>0</v>
      </c>
      <c r="AB892" s="440">
        <v>0</v>
      </c>
      <c r="AC892" s="440">
        <v>85</v>
      </c>
      <c r="AD892" s="440">
        <v>0</v>
      </c>
      <c r="AE892" s="440">
        <v>85</v>
      </c>
      <c r="AF892" s="440">
        <v>0</v>
      </c>
      <c r="AG892" s="440">
        <v>89630</v>
      </c>
      <c r="AH892" s="440">
        <v>54500</v>
      </c>
      <c r="AI892" s="440">
        <v>35130</v>
      </c>
      <c r="AJ892" s="482">
        <v>62090</v>
      </c>
      <c r="AK892" s="482">
        <v>0</v>
      </c>
      <c r="AL892" s="482">
        <v>0</v>
      </c>
      <c r="AM892" s="482">
        <v>30110</v>
      </c>
      <c r="AN892" s="440">
        <v>62090</v>
      </c>
      <c r="AO892" s="440">
        <v>30110</v>
      </c>
      <c r="AP892" s="440">
        <v>6529</v>
      </c>
      <c r="AQ892" s="440">
        <v>2280</v>
      </c>
      <c r="AR892" s="440">
        <v>4249</v>
      </c>
      <c r="AS892" s="482">
        <v>4670</v>
      </c>
      <c r="AT892" s="482">
        <v>0</v>
      </c>
      <c r="AU892" s="482">
        <v>0</v>
      </c>
      <c r="AV892" s="482">
        <v>741</v>
      </c>
      <c r="AW892" s="440">
        <v>4670</v>
      </c>
      <c r="AX892" s="440">
        <v>741</v>
      </c>
      <c r="AY892" s="440">
        <v>3300</v>
      </c>
      <c r="AZ892" s="503">
        <v>-3300</v>
      </c>
      <c r="BA892" s="503">
        <v>0</v>
      </c>
      <c r="BB892" s="441">
        <v>0</v>
      </c>
      <c r="BC892" s="200">
        <v>0</v>
      </c>
      <c r="BD892" s="539">
        <v>50504</v>
      </c>
      <c r="BE892" s="650">
        <v>42030</v>
      </c>
      <c r="BF892" s="650">
        <v>4355</v>
      </c>
      <c r="BG892" s="539">
        <v>1029</v>
      </c>
    </row>
    <row r="893" spans="1:59" x14ac:dyDescent="0.2">
      <c r="A893" s="609" t="s">
        <v>2255</v>
      </c>
      <c r="B893" t="s">
        <v>2175</v>
      </c>
      <c r="C893" t="s">
        <v>2256</v>
      </c>
      <c r="D893" s="442">
        <v>20403</v>
      </c>
      <c r="E893" s="443">
        <v>0</v>
      </c>
      <c r="F893" s="443">
        <v>0</v>
      </c>
      <c r="G893" s="443">
        <v>0</v>
      </c>
      <c r="H893" s="443">
        <v>0</v>
      </c>
      <c r="I893" s="443">
        <v>58030</v>
      </c>
      <c r="J893" s="443">
        <v>58030</v>
      </c>
      <c r="K893" s="443">
        <v>0</v>
      </c>
      <c r="L893" s="443">
        <v>0</v>
      </c>
      <c r="M893" s="483">
        <v>0</v>
      </c>
      <c r="N893" s="483">
        <v>0</v>
      </c>
      <c r="O893" s="443">
        <v>0</v>
      </c>
      <c r="P893" s="443">
        <v>0</v>
      </c>
      <c r="Q893" s="443">
        <v>0</v>
      </c>
      <c r="R893" s="443">
        <v>0</v>
      </c>
      <c r="S893" s="443">
        <v>0</v>
      </c>
      <c r="T893" s="443">
        <v>0</v>
      </c>
      <c r="U893" s="443">
        <v>2073</v>
      </c>
      <c r="V893" s="443">
        <v>2073</v>
      </c>
      <c r="W893" s="443">
        <v>0</v>
      </c>
      <c r="X893" s="443">
        <v>0</v>
      </c>
      <c r="Y893" s="483">
        <v>0</v>
      </c>
      <c r="Z893" s="483">
        <v>0</v>
      </c>
      <c r="AA893" s="443">
        <v>0</v>
      </c>
      <c r="AB893" s="443">
        <v>0</v>
      </c>
      <c r="AC893" s="443">
        <v>0</v>
      </c>
      <c r="AD893" s="443">
        <v>0</v>
      </c>
      <c r="AE893" s="443">
        <v>0</v>
      </c>
      <c r="AF893" s="443">
        <v>0</v>
      </c>
      <c r="AG893" s="443">
        <v>86890</v>
      </c>
      <c r="AH893" s="443">
        <v>43000</v>
      </c>
      <c r="AI893" s="443">
        <v>43890</v>
      </c>
      <c r="AJ893" s="483">
        <v>71180</v>
      </c>
      <c r="AK893" s="483">
        <v>0</v>
      </c>
      <c r="AL893" s="483">
        <v>0</v>
      </c>
      <c r="AM893" s="483">
        <v>0</v>
      </c>
      <c r="AN893" s="443">
        <v>71180</v>
      </c>
      <c r="AO893" s="443">
        <v>0</v>
      </c>
      <c r="AP893" s="443">
        <v>6482</v>
      </c>
      <c r="AQ893" s="443">
        <v>489</v>
      </c>
      <c r="AR893" s="443">
        <v>5993</v>
      </c>
      <c r="AS893" s="483">
        <v>6461</v>
      </c>
      <c r="AT893" s="483">
        <v>0</v>
      </c>
      <c r="AU893" s="483">
        <v>0</v>
      </c>
      <c r="AV893" s="483">
        <v>0</v>
      </c>
      <c r="AW893" s="443">
        <v>6461</v>
      </c>
      <c r="AX893" s="443">
        <v>0</v>
      </c>
      <c r="AY893" s="443">
        <v>0</v>
      </c>
      <c r="AZ893" s="504">
        <v>0</v>
      </c>
      <c r="BA893" s="504">
        <v>0</v>
      </c>
      <c r="BB893" s="444">
        <v>0</v>
      </c>
      <c r="BC893" s="517">
        <v>0</v>
      </c>
      <c r="BD893" s="540">
        <v>45693</v>
      </c>
      <c r="BE893" s="651">
        <v>38095</v>
      </c>
      <c r="BF893" s="651">
        <v>4079</v>
      </c>
      <c r="BG893" s="540">
        <v>1029</v>
      </c>
    </row>
    <row r="894" spans="1:59" x14ac:dyDescent="0.2">
      <c r="A894" s="609" t="s">
        <v>2257</v>
      </c>
      <c r="B894" t="s">
        <v>2175</v>
      </c>
      <c r="C894" t="s">
        <v>2258</v>
      </c>
      <c r="D894" s="439">
        <v>20404</v>
      </c>
      <c r="E894" s="440">
        <v>0</v>
      </c>
      <c r="F894" s="440">
        <v>0</v>
      </c>
      <c r="G894" s="440">
        <v>0</v>
      </c>
      <c r="H894" s="440">
        <v>0</v>
      </c>
      <c r="I894" s="440">
        <v>53760</v>
      </c>
      <c r="J894" s="440">
        <v>53760</v>
      </c>
      <c r="K894" s="440">
        <v>0</v>
      </c>
      <c r="L894" s="440">
        <v>910</v>
      </c>
      <c r="M894" s="482">
        <v>0</v>
      </c>
      <c r="N894" s="482">
        <v>0</v>
      </c>
      <c r="O894" s="440">
        <v>0</v>
      </c>
      <c r="P894" s="440">
        <v>0</v>
      </c>
      <c r="Q894" s="440">
        <v>910</v>
      </c>
      <c r="R894" s="440">
        <v>910</v>
      </c>
      <c r="S894" s="440">
        <v>0</v>
      </c>
      <c r="T894" s="440">
        <v>0</v>
      </c>
      <c r="U894" s="440">
        <v>1920</v>
      </c>
      <c r="V894" s="440">
        <v>1138</v>
      </c>
      <c r="W894" s="440">
        <v>782</v>
      </c>
      <c r="X894" s="440">
        <v>33</v>
      </c>
      <c r="Y894" s="482">
        <v>0</v>
      </c>
      <c r="Z894" s="482">
        <v>0</v>
      </c>
      <c r="AA894" s="440">
        <v>0</v>
      </c>
      <c r="AB894" s="440">
        <v>0</v>
      </c>
      <c r="AC894" s="440">
        <v>815</v>
      </c>
      <c r="AD894" s="440">
        <v>0</v>
      </c>
      <c r="AE894" s="440">
        <v>182</v>
      </c>
      <c r="AF894" s="440">
        <v>633</v>
      </c>
      <c r="AG894" s="440">
        <v>29360</v>
      </c>
      <c r="AH894" s="440">
        <v>14000</v>
      </c>
      <c r="AI894" s="440">
        <v>15360</v>
      </c>
      <c r="AJ894" s="482">
        <v>23520</v>
      </c>
      <c r="AK894" s="482">
        <v>0</v>
      </c>
      <c r="AL894" s="482">
        <v>0</v>
      </c>
      <c r="AM894" s="482">
        <v>4550</v>
      </c>
      <c r="AN894" s="440">
        <v>21360</v>
      </c>
      <c r="AO894" s="440">
        <v>6710</v>
      </c>
      <c r="AP894" s="440">
        <v>1979</v>
      </c>
      <c r="AQ894" s="440">
        <v>859</v>
      </c>
      <c r="AR894" s="440">
        <v>1120</v>
      </c>
      <c r="AS894" s="482">
        <v>1180</v>
      </c>
      <c r="AT894" s="482">
        <v>0</v>
      </c>
      <c r="AU894" s="482">
        <v>0</v>
      </c>
      <c r="AV894" s="482">
        <v>239</v>
      </c>
      <c r="AW894" s="440">
        <v>1180</v>
      </c>
      <c r="AX894" s="440">
        <v>239</v>
      </c>
      <c r="AY894" s="440">
        <v>0</v>
      </c>
      <c r="AZ894" s="503">
        <v>0</v>
      </c>
      <c r="BA894" s="503">
        <v>0</v>
      </c>
      <c r="BB894" s="441">
        <v>0</v>
      </c>
      <c r="BC894" s="200">
        <v>0</v>
      </c>
      <c r="BD894" s="539">
        <v>28985</v>
      </c>
      <c r="BE894" s="650">
        <v>24600</v>
      </c>
      <c r="BF894" s="650">
        <v>2294</v>
      </c>
      <c r="BG894" s="539">
        <v>789</v>
      </c>
    </row>
    <row r="895" spans="1:59" x14ac:dyDescent="0.2">
      <c r="A895" s="609" t="s">
        <v>2259</v>
      </c>
      <c r="B895" t="s">
        <v>2175</v>
      </c>
      <c r="C895" t="s">
        <v>2260</v>
      </c>
      <c r="D895" s="442">
        <v>20407</v>
      </c>
      <c r="E895" s="443">
        <v>0</v>
      </c>
      <c r="F895" s="443">
        <v>0</v>
      </c>
      <c r="G895" s="443">
        <v>0</v>
      </c>
      <c r="H895" s="443">
        <v>0</v>
      </c>
      <c r="I895" s="443">
        <v>38290</v>
      </c>
      <c r="J895" s="443">
        <v>38290</v>
      </c>
      <c r="K895" s="443">
        <v>0</v>
      </c>
      <c r="L895" s="443">
        <v>980</v>
      </c>
      <c r="M895" s="483">
        <v>0</v>
      </c>
      <c r="N895" s="483">
        <v>0</v>
      </c>
      <c r="O895" s="443">
        <v>0</v>
      </c>
      <c r="P895" s="443">
        <v>0</v>
      </c>
      <c r="Q895" s="443">
        <v>980</v>
      </c>
      <c r="R895" s="443">
        <v>980</v>
      </c>
      <c r="S895" s="443">
        <v>0</v>
      </c>
      <c r="T895" s="443">
        <v>0</v>
      </c>
      <c r="U895" s="443">
        <v>1368</v>
      </c>
      <c r="V895" s="443">
        <v>1095</v>
      </c>
      <c r="W895" s="443">
        <v>273</v>
      </c>
      <c r="X895" s="443">
        <v>35</v>
      </c>
      <c r="Y895" s="483">
        <v>0</v>
      </c>
      <c r="Z895" s="483">
        <v>0</v>
      </c>
      <c r="AA895" s="443">
        <v>0</v>
      </c>
      <c r="AB895" s="443">
        <v>0</v>
      </c>
      <c r="AC895" s="443">
        <v>0</v>
      </c>
      <c r="AD895" s="443">
        <v>0</v>
      </c>
      <c r="AE895" s="443">
        <v>0</v>
      </c>
      <c r="AF895" s="443">
        <v>0</v>
      </c>
      <c r="AG895" s="443">
        <v>42690</v>
      </c>
      <c r="AH895" s="443">
        <v>23600</v>
      </c>
      <c r="AI895" s="443">
        <v>19090</v>
      </c>
      <c r="AJ895" s="483">
        <v>39420</v>
      </c>
      <c r="AK895" s="483">
        <v>0</v>
      </c>
      <c r="AL895" s="483">
        <v>0</v>
      </c>
      <c r="AM895" s="483">
        <v>8870</v>
      </c>
      <c r="AN895" s="443">
        <v>39420</v>
      </c>
      <c r="AO895" s="443">
        <v>5850</v>
      </c>
      <c r="AP895" s="443">
        <v>2979</v>
      </c>
      <c r="AQ895" s="443">
        <v>688</v>
      </c>
      <c r="AR895" s="443">
        <v>2291</v>
      </c>
      <c r="AS895" s="483">
        <v>2771</v>
      </c>
      <c r="AT895" s="483">
        <v>0</v>
      </c>
      <c r="AU895" s="483">
        <v>0</v>
      </c>
      <c r="AV895" s="483">
        <v>241</v>
      </c>
      <c r="AW895" s="443">
        <v>2771</v>
      </c>
      <c r="AX895" s="443">
        <v>29</v>
      </c>
      <c r="AY895" s="443">
        <v>0</v>
      </c>
      <c r="AZ895" s="504">
        <v>0</v>
      </c>
      <c r="BA895" s="504">
        <v>0</v>
      </c>
      <c r="BB895" s="444">
        <v>0</v>
      </c>
      <c r="BC895" s="517">
        <v>0</v>
      </c>
      <c r="BD895" s="540">
        <v>38262</v>
      </c>
      <c r="BE895" s="651">
        <v>21480</v>
      </c>
      <c r="BF895" s="651">
        <v>2180</v>
      </c>
      <c r="BG895" s="540">
        <v>1029</v>
      </c>
    </row>
    <row r="896" spans="1:59" x14ac:dyDescent="0.2">
      <c r="A896" s="609" t="s">
        <v>2261</v>
      </c>
      <c r="B896" t="s">
        <v>2175</v>
      </c>
      <c r="C896" t="s">
        <v>2262</v>
      </c>
      <c r="D896" s="439">
        <v>20409</v>
      </c>
      <c r="E896" s="440">
        <v>0</v>
      </c>
      <c r="F896" s="440">
        <v>0</v>
      </c>
      <c r="G896" s="440">
        <v>0</v>
      </c>
      <c r="H896" s="440">
        <v>0</v>
      </c>
      <c r="I896" s="440">
        <v>3850</v>
      </c>
      <c r="J896" s="440">
        <v>3850</v>
      </c>
      <c r="K896" s="440">
        <v>0</v>
      </c>
      <c r="L896" s="440">
        <v>0</v>
      </c>
      <c r="M896" s="482">
        <v>0</v>
      </c>
      <c r="N896" s="482">
        <v>0</v>
      </c>
      <c r="O896" s="440">
        <v>0</v>
      </c>
      <c r="P896" s="440">
        <v>0</v>
      </c>
      <c r="Q896" s="440">
        <v>0</v>
      </c>
      <c r="R896" s="440">
        <v>0</v>
      </c>
      <c r="S896" s="440">
        <v>0</v>
      </c>
      <c r="T896" s="440">
        <v>0</v>
      </c>
      <c r="U896" s="440">
        <v>138</v>
      </c>
      <c r="V896" s="440">
        <v>10</v>
      </c>
      <c r="W896" s="440">
        <v>128</v>
      </c>
      <c r="X896" s="440">
        <v>0</v>
      </c>
      <c r="Y896" s="482">
        <v>0</v>
      </c>
      <c r="Z896" s="482">
        <v>0</v>
      </c>
      <c r="AA896" s="440">
        <v>0</v>
      </c>
      <c r="AB896" s="440">
        <v>0</v>
      </c>
      <c r="AC896" s="440">
        <v>128</v>
      </c>
      <c r="AD896" s="440">
        <v>0</v>
      </c>
      <c r="AE896" s="440">
        <v>0</v>
      </c>
      <c r="AF896" s="440">
        <v>128</v>
      </c>
      <c r="AG896" s="440">
        <v>2770</v>
      </c>
      <c r="AH896" s="440">
        <v>1950</v>
      </c>
      <c r="AI896" s="440">
        <v>820</v>
      </c>
      <c r="AJ896" s="482">
        <v>1780</v>
      </c>
      <c r="AK896" s="482">
        <v>0</v>
      </c>
      <c r="AL896" s="482">
        <v>0</v>
      </c>
      <c r="AM896" s="482">
        <v>620</v>
      </c>
      <c r="AN896" s="440">
        <v>1780</v>
      </c>
      <c r="AO896" s="440">
        <v>620</v>
      </c>
      <c r="AP896" s="440">
        <v>201</v>
      </c>
      <c r="AQ896" s="440">
        <v>3</v>
      </c>
      <c r="AR896" s="440">
        <v>198</v>
      </c>
      <c r="AS896" s="482">
        <v>207</v>
      </c>
      <c r="AT896" s="482">
        <v>0</v>
      </c>
      <c r="AU896" s="482">
        <v>0</v>
      </c>
      <c r="AV896" s="482">
        <v>45</v>
      </c>
      <c r="AW896" s="440">
        <v>207</v>
      </c>
      <c r="AX896" s="440">
        <v>45</v>
      </c>
      <c r="AY896" s="440">
        <v>0</v>
      </c>
      <c r="AZ896" s="503">
        <v>0</v>
      </c>
      <c r="BA896" s="503">
        <v>0</v>
      </c>
      <c r="BB896" s="441">
        <v>0</v>
      </c>
      <c r="BC896" s="200">
        <v>0</v>
      </c>
      <c r="BD896" s="539">
        <v>5981</v>
      </c>
      <c r="BE896" s="650">
        <v>1775</v>
      </c>
      <c r="BF896" s="539">
        <v>174</v>
      </c>
      <c r="BG896" s="539">
        <v>789</v>
      </c>
    </row>
    <row r="897" spans="1:59" x14ac:dyDescent="0.2">
      <c r="A897" s="609" t="s">
        <v>2263</v>
      </c>
      <c r="B897" t="s">
        <v>2175</v>
      </c>
      <c r="C897" t="s">
        <v>2264</v>
      </c>
      <c r="D897" s="442">
        <v>20410</v>
      </c>
      <c r="E897" s="443">
        <v>0</v>
      </c>
      <c r="F897" s="443">
        <v>0</v>
      </c>
      <c r="G897" s="443">
        <v>0</v>
      </c>
      <c r="H897" s="443">
        <v>0</v>
      </c>
      <c r="I897" s="443">
        <v>8120</v>
      </c>
      <c r="J897" s="443">
        <v>8120</v>
      </c>
      <c r="K897" s="443">
        <v>0</v>
      </c>
      <c r="L897" s="443">
        <v>0</v>
      </c>
      <c r="M897" s="483">
        <v>0</v>
      </c>
      <c r="N897" s="483">
        <v>0</v>
      </c>
      <c r="O897" s="443">
        <v>0</v>
      </c>
      <c r="P897" s="443">
        <v>0</v>
      </c>
      <c r="Q897" s="443">
        <v>0</v>
      </c>
      <c r="R897" s="443">
        <v>0</v>
      </c>
      <c r="S897" s="443">
        <v>0</v>
      </c>
      <c r="T897" s="443">
        <v>0</v>
      </c>
      <c r="U897" s="443">
        <v>290</v>
      </c>
      <c r="V897" s="443">
        <v>43</v>
      </c>
      <c r="W897" s="443">
        <v>247</v>
      </c>
      <c r="X897" s="443">
        <v>0</v>
      </c>
      <c r="Y897" s="483">
        <v>0</v>
      </c>
      <c r="Z897" s="483">
        <v>0</v>
      </c>
      <c r="AA897" s="443">
        <v>0</v>
      </c>
      <c r="AB897" s="443">
        <v>0</v>
      </c>
      <c r="AC897" s="443">
        <v>247</v>
      </c>
      <c r="AD897" s="443">
        <v>0</v>
      </c>
      <c r="AE897" s="443">
        <v>0</v>
      </c>
      <c r="AF897" s="443">
        <v>247</v>
      </c>
      <c r="AG897" s="443">
        <v>7070</v>
      </c>
      <c r="AH897" s="443">
        <v>4100</v>
      </c>
      <c r="AI897" s="443">
        <v>2970</v>
      </c>
      <c r="AJ897" s="483">
        <v>5290</v>
      </c>
      <c r="AK897" s="483">
        <v>0</v>
      </c>
      <c r="AL897" s="483">
        <v>0</v>
      </c>
      <c r="AM897" s="483">
        <v>2030</v>
      </c>
      <c r="AN897" s="443">
        <v>5290</v>
      </c>
      <c r="AO897" s="443">
        <v>2030</v>
      </c>
      <c r="AP897" s="443">
        <v>445</v>
      </c>
      <c r="AQ897" s="443">
        <v>15</v>
      </c>
      <c r="AR897" s="443">
        <v>430</v>
      </c>
      <c r="AS897" s="483">
        <v>497</v>
      </c>
      <c r="AT897" s="483">
        <v>0</v>
      </c>
      <c r="AU897" s="483">
        <v>0</v>
      </c>
      <c r="AV897" s="483">
        <v>32</v>
      </c>
      <c r="AW897" s="443">
        <v>497</v>
      </c>
      <c r="AX897" s="443">
        <v>32</v>
      </c>
      <c r="AY897" s="443">
        <v>0</v>
      </c>
      <c r="AZ897" s="504">
        <v>0</v>
      </c>
      <c r="BA897" s="504">
        <v>0</v>
      </c>
      <c r="BB897" s="444">
        <v>0</v>
      </c>
      <c r="BC897" s="517">
        <v>0</v>
      </c>
      <c r="BD897" s="540">
        <v>9287</v>
      </c>
      <c r="BE897" s="651">
        <v>3760</v>
      </c>
      <c r="BF897" s="540">
        <v>362</v>
      </c>
      <c r="BG897" s="540">
        <v>789</v>
      </c>
    </row>
    <row r="898" spans="1:59" x14ac:dyDescent="0.2">
      <c r="A898" s="609" t="s">
        <v>2265</v>
      </c>
      <c r="B898" t="s">
        <v>2175</v>
      </c>
      <c r="C898" t="s">
        <v>2266</v>
      </c>
      <c r="D898" s="439">
        <v>20411</v>
      </c>
      <c r="E898" s="440">
        <v>0</v>
      </c>
      <c r="F898" s="440">
        <v>0</v>
      </c>
      <c r="G898" s="440">
        <v>0</v>
      </c>
      <c r="H898" s="440">
        <v>0</v>
      </c>
      <c r="I898" s="440">
        <v>19110</v>
      </c>
      <c r="J898" s="440">
        <v>19110</v>
      </c>
      <c r="K898" s="440">
        <v>0</v>
      </c>
      <c r="L898" s="440">
        <v>1120</v>
      </c>
      <c r="M898" s="482">
        <v>0</v>
      </c>
      <c r="N898" s="482">
        <v>0</v>
      </c>
      <c r="O898" s="440">
        <v>0</v>
      </c>
      <c r="P898" s="440">
        <v>0</v>
      </c>
      <c r="Q898" s="440">
        <v>1120</v>
      </c>
      <c r="R898" s="440">
        <v>1120</v>
      </c>
      <c r="S898" s="440">
        <v>0</v>
      </c>
      <c r="T898" s="440">
        <v>0</v>
      </c>
      <c r="U898" s="440">
        <v>683</v>
      </c>
      <c r="V898" s="440">
        <v>683</v>
      </c>
      <c r="W898" s="440">
        <v>0</v>
      </c>
      <c r="X898" s="440">
        <v>40</v>
      </c>
      <c r="Y898" s="482">
        <v>0</v>
      </c>
      <c r="Z898" s="482">
        <v>0</v>
      </c>
      <c r="AA898" s="440">
        <v>0</v>
      </c>
      <c r="AB898" s="440">
        <v>0</v>
      </c>
      <c r="AC898" s="440">
        <v>0</v>
      </c>
      <c r="AD898" s="440">
        <v>0</v>
      </c>
      <c r="AE898" s="440">
        <v>0</v>
      </c>
      <c r="AF898" s="440">
        <v>0</v>
      </c>
      <c r="AG898" s="440">
        <v>24920</v>
      </c>
      <c r="AH898" s="440">
        <v>8690</v>
      </c>
      <c r="AI898" s="440">
        <v>16230</v>
      </c>
      <c r="AJ898" s="482">
        <v>24050</v>
      </c>
      <c r="AK898" s="482">
        <v>0</v>
      </c>
      <c r="AL898" s="482">
        <v>0</v>
      </c>
      <c r="AM898" s="482">
        <v>14510</v>
      </c>
      <c r="AN898" s="440">
        <v>24050</v>
      </c>
      <c r="AO898" s="440">
        <v>14510</v>
      </c>
      <c r="AP898" s="440">
        <v>1765</v>
      </c>
      <c r="AQ898" s="440">
        <v>1710</v>
      </c>
      <c r="AR898" s="440">
        <v>55</v>
      </c>
      <c r="AS898" s="482">
        <v>243</v>
      </c>
      <c r="AT898" s="482">
        <v>0</v>
      </c>
      <c r="AU898" s="482">
        <v>0</v>
      </c>
      <c r="AV898" s="482">
        <v>0</v>
      </c>
      <c r="AW898" s="440">
        <v>243</v>
      </c>
      <c r="AX898" s="440">
        <v>0</v>
      </c>
      <c r="AY898" s="440">
        <v>0</v>
      </c>
      <c r="AZ898" s="503">
        <v>0</v>
      </c>
      <c r="BA898" s="503">
        <v>0</v>
      </c>
      <c r="BB898" s="441">
        <v>0</v>
      </c>
      <c r="BC898" s="200">
        <v>0</v>
      </c>
      <c r="BD898" s="539">
        <v>21017</v>
      </c>
      <c r="BE898" s="650">
        <v>11775</v>
      </c>
      <c r="BF898" s="650">
        <v>1218</v>
      </c>
      <c r="BG898" s="539">
        <v>789</v>
      </c>
    </row>
    <row r="899" spans="1:59" x14ac:dyDescent="0.2">
      <c r="A899" s="609" t="s">
        <v>2267</v>
      </c>
      <c r="B899" t="s">
        <v>2175</v>
      </c>
      <c r="C899" t="s">
        <v>2268</v>
      </c>
      <c r="D899" s="442">
        <v>20412</v>
      </c>
      <c r="E899" s="443">
        <v>2496</v>
      </c>
      <c r="F899" s="443">
        <v>0</v>
      </c>
      <c r="G899" s="443">
        <v>0</v>
      </c>
      <c r="H899" s="443">
        <v>1683</v>
      </c>
      <c r="I899" s="443">
        <v>6860</v>
      </c>
      <c r="J899" s="443">
        <v>6860</v>
      </c>
      <c r="K899" s="443">
        <v>0</v>
      </c>
      <c r="L899" s="443">
        <v>0</v>
      </c>
      <c r="M899" s="483">
        <v>0</v>
      </c>
      <c r="N899" s="483">
        <v>0</v>
      </c>
      <c r="O899" s="443">
        <v>0</v>
      </c>
      <c r="P899" s="443">
        <v>0</v>
      </c>
      <c r="Q899" s="443">
        <v>0</v>
      </c>
      <c r="R899" s="443">
        <v>0</v>
      </c>
      <c r="S899" s="443">
        <v>0</v>
      </c>
      <c r="T899" s="443">
        <v>0</v>
      </c>
      <c r="U899" s="443">
        <v>245</v>
      </c>
      <c r="V899" s="443">
        <v>245</v>
      </c>
      <c r="W899" s="443">
        <v>0</v>
      </c>
      <c r="X899" s="443">
        <v>0</v>
      </c>
      <c r="Y899" s="483">
        <v>0</v>
      </c>
      <c r="Z899" s="483">
        <v>0</v>
      </c>
      <c r="AA899" s="443">
        <v>0</v>
      </c>
      <c r="AB899" s="443">
        <v>0</v>
      </c>
      <c r="AC899" s="443">
        <v>0</v>
      </c>
      <c r="AD899" s="443">
        <v>0</v>
      </c>
      <c r="AE899" s="443">
        <v>0</v>
      </c>
      <c r="AF899" s="443">
        <v>0</v>
      </c>
      <c r="AG899" s="443">
        <v>3360</v>
      </c>
      <c r="AH899" s="443">
        <v>0</v>
      </c>
      <c r="AI899" s="443">
        <v>3360</v>
      </c>
      <c r="AJ899" s="483">
        <v>4990</v>
      </c>
      <c r="AK899" s="483">
        <v>0</v>
      </c>
      <c r="AL899" s="483">
        <v>0</v>
      </c>
      <c r="AM899" s="483">
        <v>2630</v>
      </c>
      <c r="AN899" s="443">
        <v>4990</v>
      </c>
      <c r="AO899" s="443">
        <v>2630</v>
      </c>
      <c r="AP899" s="443">
        <v>216</v>
      </c>
      <c r="AQ899" s="443">
        <v>0</v>
      </c>
      <c r="AR899" s="443">
        <v>216</v>
      </c>
      <c r="AS899" s="483">
        <v>256</v>
      </c>
      <c r="AT899" s="483">
        <v>0</v>
      </c>
      <c r="AU899" s="483">
        <v>0</v>
      </c>
      <c r="AV899" s="483">
        <v>67</v>
      </c>
      <c r="AW899" s="443">
        <v>256</v>
      </c>
      <c r="AX899" s="443">
        <v>0</v>
      </c>
      <c r="AY899" s="443">
        <v>0</v>
      </c>
      <c r="AZ899" s="504">
        <v>0</v>
      </c>
      <c r="BA899" s="504">
        <v>0</v>
      </c>
      <c r="BB899" s="444">
        <v>0</v>
      </c>
      <c r="BC899" s="517">
        <v>0</v>
      </c>
      <c r="BD899" s="540">
        <v>7143</v>
      </c>
      <c r="BE899" s="651">
        <v>3025</v>
      </c>
      <c r="BF899" s="540">
        <v>272</v>
      </c>
      <c r="BG899" s="540">
        <v>789</v>
      </c>
    </row>
    <row r="900" spans="1:59" x14ac:dyDescent="0.2">
      <c r="A900" s="609" t="s">
        <v>2269</v>
      </c>
      <c r="B900" t="s">
        <v>2175</v>
      </c>
      <c r="C900" t="s">
        <v>2270</v>
      </c>
      <c r="D900" s="439">
        <v>20413</v>
      </c>
      <c r="E900" s="440">
        <v>8967</v>
      </c>
      <c r="F900" s="440">
        <v>0</v>
      </c>
      <c r="G900" s="440">
        <v>8967</v>
      </c>
      <c r="H900" s="440">
        <v>0</v>
      </c>
      <c r="I900" s="440">
        <v>18760</v>
      </c>
      <c r="J900" s="440">
        <v>18760</v>
      </c>
      <c r="K900" s="440">
        <v>0</v>
      </c>
      <c r="L900" s="440">
        <v>0</v>
      </c>
      <c r="M900" s="482">
        <v>0</v>
      </c>
      <c r="N900" s="482">
        <v>0</v>
      </c>
      <c r="O900" s="440">
        <v>0</v>
      </c>
      <c r="P900" s="440">
        <v>0</v>
      </c>
      <c r="Q900" s="440">
        <v>0</v>
      </c>
      <c r="R900" s="440">
        <v>0</v>
      </c>
      <c r="S900" s="440">
        <v>0</v>
      </c>
      <c r="T900" s="440">
        <v>0</v>
      </c>
      <c r="U900" s="440">
        <v>670</v>
      </c>
      <c r="V900" s="440">
        <v>536</v>
      </c>
      <c r="W900" s="440">
        <v>134</v>
      </c>
      <c r="X900" s="440">
        <v>0</v>
      </c>
      <c r="Y900" s="482">
        <v>0</v>
      </c>
      <c r="Z900" s="482">
        <v>0</v>
      </c>
      <c r="AA900" s="440">
        <v>0</v>
      </c>
      <c r="AB900" s="440">
        <v>0</v>
      </c>
      <c r="AC900" s="440">
        <v>134</v>
      </c>
      <c r="AD900" s="440">
        <v>0</v>
      </c>
      <c r="AE900" s="440">
        <v>0</v>
      </c>
      <c r="AF900" s="440">
        <v>134</v>
      </c>
      <c r="AG900" s="440">
        <v>7640</v>
      </c>
      <c r="AH900" s="440">
        <v>4450</v>
      </c>
      <c r="AI900" s="440">
        <v>3190</v>
      </c>
      <c r="AJ900" s="482">
        <v>5900</v>
      </c>
      <c r="AK900" s="482">
        <v>0</v>
      </c>
      <c r="AL900" s="482">
        <v>0</v>
      </c>
      <c r="AM900" s="482">
        <v>2090</v>
      </c>
      <c r="AN900" s="440">
        <v>5900</v>
      </c>
      <c r="AO900" s="440">
        <v>2090</v>
      </c>
      <c r="AP900" s="440">
        <v>523</v>
      </c>
      <c r="AQ900" s="440">
        <v>166</v>
      </c>
      <c r="AR900" s="440">
        <v>357</v>
      </c>
      <c r="AS900" s="482">
        <v>403</v>
      </c>
      <c r="AT900" s="482">
        <v>0</v>
      </c>
      <c r="AU900" s="482">
        <v>0</v>
      </c>
      <c r="AV900" s="482">
        <v>104</v>
      </c>
      <c r="AW900" s="440">
        <v>403</v>
      </c>
      <c r="AX900" s="440">
        <v>104</v>
      </c>
      <c r="AY900" s="440">
        <v>0</v>
      </c>
      <c r="AZ900" s="503">
        <v>0</v>
      </c>
      <c r="BA900" s="503">
        <v>0</v>
      </c>
      <c r="BB900" s="441">
        <v>0</v>
      </c>
      <c r="BC900" s="200">
        <v>0</v>
      </c>
      <c r="BD900" s="539">
        <v>10609</v>
      </c>
      <c r="BE900" s="650">
        <v>7875</v>
      </c>
      <c r="BF900" s="539">
        <v>721</v>
      </c>
      <c r="BG900" s="539">
        <v>789</v>
      </c>
    </row>
    <row r="901" spans="1:59" x14ac:dyDescent="0.2">
      <c r="A901" s="609" t="s">
        <v>2271</v>
      </c>
      <c r="B901" t="s">
        <v>2175</v>
      </c>
      <c r="C901" t="s">
        <v>2272</v>
      </c>
      <c r="D901" s="442">
        <v>20414</v>
      </c>
      <c r="E901" s="443">
        <v>0</v>
      </c>
      <c r="F901" s="443">
        <v>0</v>
      </c>
      <c r="G901" s="443">
        <v>0</v>
      </c>
      <c r="H901" s="443">
        <v>0</v>
      </c>
      <c r="I901" s="443">
        <v>15400</v>
      </c>
      <c r="J901" s="443">
        <v>13160</v>
      </c>
      <c r="K901" s="443">
        <v>2240</v>
      </c>
      <c r="L901" s="443">
        <v>0</v>
      </c>
      <c r="M901" s="483">
        <v>0</v>
      </c>
      <c r="N901" s="483">
        <v>0</v>
      </c>
      <c r="O901" s="443">
        <v>0</v>
      </c>
      <c r="P901" s="443">
        <v>0</v>
      </c>
      <c r="Q901" s="443">
        <v>350</v>
      </c>
      <c r="R901" s="443">
        <v>0</v>
      </c>
      <c r="S901" s="443">
        <v>350</v>
      </c>
      <c r="T901" s="443">
        <v>0</v>
      </c>
      <c r="U901" s="443">
        <v>550</v>
      </c>
      <c r="V901" s="443">
        <v>537</v>
      </c>
      <c r="W901" s="443">
        <v>13</v>
      </c>
      <c r="X901" s="443">
        <v>0</v>
      </c>
      <c r="Y901" s="483">
        <v>0</v>
      </c>
      <c r="Z901" s="483">
        <v>0</v>
      </c>
      <c r="AA901" s="443">
        <v>0</v>
      </c>
      <c r="AB901" s="443">
        <v>0</v>
      </c>
      <c r="AC901" s="443">
        <v>0</v>
      </c>
      <c r="AD901" s="443">
        <v>0</v>
      </c>
      <c r="AE901" s="443">
        <v>0</v>
      </c>
      <c r="AF901" s="443">
        <v>0</v>
      </c>
      <c r="AG901" s="443">
        <v>10360</v>
      </c>
      <c r="AH901" s="443">
        <v>4900</v>
      </c>
      <c r="AI901" s="443">
        <v>5460</v>
      </c>
      <c r="AJ901" s="483">
        <v>9350</v>
      </c>
      <c r="AK901" s="483">
        <v>0</v>
      </c>
      <c r="AL901" s="483">
        <v>0</v>
      </c>
      <c r="AM901" s="483">
        <v>4420</v>
      </c>
      <c r="AN901" s="443">
        <v>9350</v>
      </c>
      <c r="AO901" s="443">
        <v>4420</v>
      </c>
      <c r="AP901" s="443">
        <v>695</v>
      </c>
      <c r="AQ901" s="443">
        <v>550</v>
      </c>
      <c r="AR901" s="443">
        <v>145</v>
      </c>
      <c r="AS901" s="483">
        <v>175</v>
      </c>
      <c r="AT901" s="483">
        <v>0</v>
      </c>
      <c r="AU901" s="483">
        <v>0</v>
      </c>
      <c r="AV901" s="483">
        <v>137</v>
      </c>
      <c r="AW901" s="443">
        <v>175</v>
      </c>
      <c r="AX901" s="443">
        <v>137</v>
      </c>
      <c r="AY901" s="443">
        <v>0</v>
      </c>
      <c r="AZ901" s="504">
        <v>0</v>
      </c>
      <c r="BA901" s="504">
        <v>0</v>
      </c>
      <c r="BB901" s="444">
        <v>0</v>
      </c>
      <c r="BC901" s="517">
        <v>0</v>
      </c>
      <c r="BD901" s="540">
        <v>12960</v>
      </c>
      <c r="BE901" s="651">
        <v>6735</v>
      </c>
      <c r="BF901" s="540">
        <v>649</v>
      </c>
      <c r="BG901" s="540">
        <v>789</v>
      </c>
    </row>
    <row r="902" spans="1:59" x14ac:dyDescent="0.2">
      <c r="A902" s="609" t="s">
        <v>2273</v>
      </c>
      <c r="B902" t="s">
        <v>2175</v>
      </c>
      <c r="C902" t="s">
        <v>2274</v>
      </c>
      <c r="D902" s="439">
        <v>20415</v>
      </c>
      <c r="E902" s="440">
        <v>0</v>
      </c>
      <c r="F902" s="440">
        <v>0</v>
      </c>
      <c r="G902" s="440">
        <v>0</v>
      </c>
      <c r="H902" s="440">
        <v>0</v>
      </c>
      <c r="I902" s="440">
        <v>33390</v>
      </c>
      <c r="J902" s="440">
        <v>33390</v>
      </c>
      <c r="K902" s="440">
        <v>0</v>
      </c>
      <c r="L902" s="440">
        <v>0</v>
      </c>
      <c r="M902" s="482">
        <v>0</v>
      </c>
      <c r="N902" s="482">
        <v>0</v>
      </c>
      <c r="O902" s="440">
        <v>0</v>
      </c>
      <c r="P902" s="440">
        <v>0</v>
      </c>
      <c r="Q902" s="440">
        <v>0</v>
      </c>
      <c r="R902" s="440">
        <v>0</v>
      </c>
      <c r="S902" s="440">
        <v>0</v>
      </c>
      <c r="T902" s="440">
        <v>0</v>
      </c>
      <c r="U902" s="440">
        <v>1193</v>
      </c>
      <c r="V902" s="440">
        <v>680</v>
      </c>
      <c r="W902" s="440">
        <v>513</v>
      </c>
      <c r="X902" s="440">
        <v>0</v>
      </c>
      <c r="Y902" s="482">
        <v>0</v>
      </c>
      <c r="Z902" s="482">
        <v>0</v>
      </c>
      <c r="AA902" s="440">
        <v>0</v>
      </c>
      <c r="AB902" s="440">
        <v>0</v>
      </c>
      <c r="AC902" s="440">
        <v>0</v>
      </c>
      <c r="AD902" s="440">
        <v>0</v>
      </c>
      <c r="AE902" s="440">
        <v>0</v>
      </c>
      <c r="AF902" s="440">
        <v>0</v>
      </c>
      <c r="AG902" s="440">
        <v>41110</v>
      </c>
      <c r="AH902" s="440">
        <v>16000</v>
      </c>
      <c r="AI902" s="440">
        <v>25110</v>
      </c>
      <c r="AJ902" s="482">
        <v>36840</v>
      </c>
      <c r="AK902" s="482">
        <v>0</v>
      </c>
      <c r="AL902" s="482">
        <v>0</v>
      </c>
      <c r="AM902" s="482">
        <v>18710</v>
      </c>
      <c r="AN902" s="440">
        <v>36840</v>
      </c>
      <c r="AO902" s="440">
        <v>18710</v>
      </c>
      <c r="AP902" s="440">
        <v>2939</v>
      </c>
      <c r="AQ902" s="440">
        <v>400</v>
      </c>
      <c r="AR902" s="440">
        <v>2539</v>
      </c>
      <c r="AS902" s="482">
        <v>2798</v>
      </c>
      <c r="AT902" s="482">
        <v>0</v>
      </c>
      <c r="AU902" s="482">
        <v>0</v>
      </c>
      <c r="AV902" s="482">
        <v>747</v>
      </c>
      <c r="AW902" s="440">
        <v>2180</v>
      </c>
      <c r="AX902" s="440">
        <v>432</v>
      </c>
      <c r="AY902" s="440">
        <v>0</v>
      </c>
      <c r="AZ902" s="503">
        <v>0</v>
      </c>
      <c r="BA902" s="503">
        <v>0</v>
      </c>
      <c r="BB902" s="441">
        <v>0</v>
      </c>
      <c r="BC902" s="200">
        <v>0</v>
      </c>
      <c r="BD902" s="539">
        <v>30480</v>
      </c>
      <c r="BE902" s="650">
        <v>20360</v>
      </c>
      <c r="BF902" s="650">
        <v>2083</v>
      </c>
      <c r="BG902" s="539">
        <v>789</v>
      </c>
    </row>
    <row r="903" spans="1:59" x14ac:dyDescent="0.2">
      <c r="A903" s="609" t="s">
        <v>2275</v>
      </c>
      <c r="B903" t="s">
        <v>2175</v>
      </c>
      <c r="C903" t="s">
        <v>2276</v>
      </c>
      <c r="D903" s="442">
        <v>20416</v>
      </c>
      <c r="E903" s="443">
        <v>0</v>
      </c>
      <c r="F903" s="443">
        <v>0</v>
      </c>
      <c r="G903" s="443">
        <v>0</v>
      </c>
      <c r="H903" s="443">
        <v>0</v>
      </c>
      <c r="I903" s="443">
        <v>22750</v>
      </c>
      <c r="J903" s="443">
        <v>22750</v>
      </c>
      <c r="K903" s="443">
        <v>0</v>
      </c>
      <c r="L903" s="443">
        <v>2520</v>
      </c>
      <c r="M903" s="483">
        <v>0</v>
      </c>
      <c r="N903" s="483">
        <v>0</v>
      </c>
      <c r="O903" s="443">
        <v>0</v>
      </c>
      <c r="P903" s="443">
        <v>0</v>
      </c>
      <c r="Q903" s="443">
        <v>2520</v>
      </c>
      <c r="R903" s="443">
        <v>2520</v>
      </c>
      <c r="S903" s="443">
        <v>0</v>
      </c>
      <c r="T903" s="443">
        <v>0</v>
      </c>
      <c r="U903" s="443">
        <v>813</v>
      </c>
      <c r="V903" s="443">
        <v>813</v>
      </c>
      <c r="W903" s="443">
        <v>0</v>
      </c>
      <c r="X903" s="443">
        <v>90</v>
      </c>
      <c r="Y903" s="483">
        <v>0</v>
      </c>
      <c r="Z903" s="483">
        <v>0</v>
      </c>
      <c r="AA903" s="443">
        <v>0</v>
      </c>
      <c r="AB903" s="443">
        <v>0</v>
      </c>
      <c r="AC903" s="443">
        <v>90</v>
      </c>
      <c r="AD903" s="443">
        <v>0</v>
      </c>
      <c r="AE903" s="443">
        <v>0</v>
      </c>
      <c r="AF903" s="443">
        <v>90</v>
      </c>
      <c r="AG903" s="443">
        <v>44820</v>
      </c>
      <c r="AH903" s="443">
        <v>18500</v>
      </c>
      <c r="AI903" s="443">
        <v>26320</v>
      </c>
      <c r="AJ903" s="483">
        <v>47340</v>
      </c>
      <c r="AK903" s="483">
        <v>0</v>
      </c>
      <c r="AL903" s="483">
        <v>0</v>
      </c>
      <c r="AM903" s="483">
        <v>2810</v>
      </c>
      <c r="AN903" s="443">
        <v>47340</v>
      </c>
      <c r="AO903" s="443">
        <v>2810</v>
      </c>
      <c r="AP903" s="443">
        <v>3301</v>
      </c>
      <c r="AQ903" s="443">
        <v>1090</v>
      </c>
      <c r="AR903" s="443">
        <v>2211</v>
      </c>
      <c r="AS903" s="483">
        <v>2708</v>
      </c>
      <c r="AT903" s="483">
        <v>0</v>
      </c>
      <c r="AU903" s="483">
        <v>0</v>
      </c>
      <c r="AV903" s="483">
        <v>0</v>
      </c>
      <c r="AW903" s="443">
        <v>2708</v>
      </c>
      <c r="AX903" s="443">
        <v>0</v>
      </c>
      <c r="AY903" s="443">
        <v>0</v>
      </c>
      <c r="AZ903" s="504">
        <v>0</v>
      </c>
      <c r="BA903" s="504">
        <v>0</v>
      </c>
      <c r="BB903" s="444">
        <v>0</v>
      </c>
      <c r="BC903" s="517">
        <v>0</v>
      </c>
      <c r="BD903" s="540">
        <v>33440</v>
      </c>
      <c r="BE903" s="651">
        <v>18695</v>
      </c>
      <c r="BF903" s="651">
        <v>1990</v>
      </c>
      <c r="BG903" s="540">
        <v>789</v>
      </c>
    </row>
    <row r="904" spans="1:59" x14ac:dyDescent="0.2">
      <c r="A904" s="609" t="s">
        <v>2277</v>
      </c>
      <c r="B904" t="s">
        <v>2175</v>
      </c>
      <c r="C904" t="s">
        <v>2278</v>
      </c>
      <c r="D904" s="439">
        <v>20417</v>
      </c>
      <c r="E904" s="440">
        <v>8169</v>
      </c>
      <c r="F904" s="440">
        <v>0</v>
      </c>
      <c r="G904" s="440">
        <v>0</v>
      </c>
      <c r="H904" s="440">
        <v>8169</v>
      </c>
      <c r="I904" s="440">
        <v>13440</v>
      </c>
      <c r="J904" s="440">
        <v>13440</v>
      </c>
      <c r="K904" s="440">
        <v>0</v>
      </c>
      <c r="L904" s="440">
        <v>0</v>
      </c>
      <c r="M904" s="482">
        <v>0</v>
      </c>
      <c r="N904" s="482">
        <v>0</v>
      </c>
      <c r="O904" s="440">
        <v>0</v>
      </c>
      <c r="P904" s="440">
        <v>0</v>
      </c>
      <c r="Q904" s="440">
        <v>0</v>
      </c>
      <c r="R904" s="440">
        <v>0</v>
      </c>
      <c r="S904" s="440">
        <v>0</v>
      </c>
      <c r="T904" s="440">
        <v>0</v>
      </c>
      <c r="U904" s="440">
        <v>480</v>
      </c>
      <c r="V904" s="440">
        <v>391</v>
      </c>
      <c r="W904" s="440">
        <v>89</v>
      </c>
      <c r="X904" s="440">
        <v>0</v>
      </c>
      <c r="Y904" s="482">
        <v>0</v>
      </c>
      <c r="Z904" s="482">
        <v>0</v>
      </c>
      <c r="AA904" s="440">
        <v>0</v>
      </c>
      <c r="AB904" s="440">
        <v>0</v>
      </c>
      <c r="AC904" s="440">
        <v>89</v>
      </c>
      <c r="AD904" s="440">
        <v>0</v>
      </c>
      <c r="AE904" s="440">
        <v>0</v>
      </c>
      <c r="AF904" s="440">
        <v>89</v>
      </c>
      <c r="AG904" s="440">
        <v>5890</v>
      </c>
      <c r="AH904" s="440">
        <v>5890</v>
      </c>
      <c r="AI904" s="440">
        <v>0</v>
      </c>
      <c r="AJ904" s="482">
        <v>2530</v>
      </c>
      <c r="AK904" s="482">
        <v>0</v>
      </c>
      <c r="AL904" s="482">
        <v>0</v>
      </c>
      <c r="AM904" s="482">
        <v>2750</v>
      </c>
      <c r="AN904" s="440">
        <v>2530</v>
      </c>
      <c r="AO904" s="440">
        <v>2750</v>
      </c>
      <c r="AP904" s="440">
        <v>376</v>
      </c>
      <c r="AQ904" s="440">
        <v>161</v>
      </c>
      <c r="AR904" s="440">
        <v>215</v>
      </c>
      <c r="AS904" s="482">
        <v>256</v>
      </c>
      <c r="AT904" s="482">
        <v>0</v>
      </c>
      <c r="AU904" s="482">
        <v>0</v>
      </c>
      <c r="AV904" s="482">
        <v>53</v>
      </c>
      <c r="AW904" s="440">
        <v>256</v>
      </c>
      <c r="AX904" s="440">
        <v>53</v>
      </c>
      <c r="AY904" s="440">
        <v>0</v>
      </c>
      <c r="AZ904" s="503">
        <v>0</v>
      </c>
      <c r="BA904" s="503">
        <v>0</v>
      </c>
      <c r="BB904" s="441">
        <v>0</v>
      </c>
      <c r="BC904" s="200">
        <v>0</v>
      </c>
      <c r="BD904" s="539">
        <v>9929</v>
      </c>
      <c r="BE904" s="650">
        <v>6010</v>
      </c>
      <c r="BF904" s="539">
        <v>532</v>
      </c>
      <c r="BG904" s="539">
        <v>789</v>
      </c>
    </row>
    <row r="905" spans="1:59" x14ac:dyDescent="0.2">
      <c r="A905" s="609" t="s">
        <v>2279</v>
      </c>
      <c r="B905" t="s">
        <v>2175</v>
      </c>
      <c r="C905" t="s">
        <v>2280</v>
      </c>
      <c r="D905" s="442">
        <v>20422</v>
      </c>
      <c r="E905" s="443">
        <v>0</v>
      </c>
      <c r="F905" s="443">
        <v>0</v>
      </c>
      <c r="G905" s="443">
        <v>0</v>
      </c>
      <c r="H905" s="443">
        <v>0</v>
      </c>
      <c r="I905" s="443">
        <v>41510</v>
      </c>
      <c r="J905" s="443">
        <v>41510</v>
      </c>
      <c r="K905" s="443">
        <v>0</v>
      </c>
      <c r="L905" s="443">
        <v>0</v>
      </c>
      <c r="M905" s="483">
        <v>0</v>
      </c>
      <c r="N905" s="483">
        <v>0</v>
      </c>
      <c r="O905" s="443">
        <v>0</v>
      </c>
      <c r="P905" s="443">
        <v>0</v>
      </c>
      <c r="Q905" s="443">
        <v>0</v>
      </c>
      <c r="R905" s="443">
        <v>0</v>
      </c>
      <c r="S905" s="443">
        <v>0</v>
      </c>
      <c r="T905" s="443">
        <v>0</v>
      </c>
      <c r="U905" s="443">
        <v>1483</v>
      </c>
      <c r="V905" s="443">
        <v>1332</v>
      </c>
      <c r="W905" s="443">
        <v>151</v>
      </c>
      <c r="X905" s="443">
        <v>0</v>
      </c>
      <c r="Y905" s="483">
        <v>0</v>
      </c>
      <c r="Z905" s="483">
        <v>0</v>
      </c>
      <c r="AA905" s="443">
        <v>0</v>
      </c>
      <c r="AB905" s="443">
        <v>0</v>
      </c>
      <c r="AC905" s="443">
        <v>0</v>
      </c>
      <c r="AD905" s="443">
        <v>0</v>
      </c>
      <c r="AE905" s="443">
        <v>0</v>
      </c>
      <c r="AF905" s="443">
        <v>0</v>
      </c>
      <c r="AG905" s="443">
        <v>30540</v>
      </c>
      <c r="AH905" s="443">
        <v>14000</v>
      </c>
      <c r="AI905" s="443">
        <v>16540</v>
      </c>
      <c r="AJ905" s="483">
        <v>21280</v>
      </c>
      <c r="AK905" s="483">
        <v>800</v>
      </c>
      <c r="AL905" s="483">
        <v>0</v>
      </c>
      <c r="AM905" s="483">
        <v>7130</v>
      </c>
      <c r="AN905" s="443">
        <v>22080</v>
      </c>
      <c r="AO905" s="443">
        <v>7130</v>
      </c>
      <c r="AP905" s="443">
        <v>2109</v>
      </c>
      <c r="AQ905" s="443">
        <v>731</v>
      </c>
      <c r="AR905" s="443">
        <v>1378</v>
      </c>
      <c r="AS905" s="483">
        <v>1216</v>
      </c>
      <c r="AT905" s="483">
        <v>240</v>
      </c>
      <c r="AU905" s="483">
        <v>0</v>
      </c>
      <c r="AV905" s="483">
        <v>59</v>
      </c>
      <c r="AW905" s="443">
        <v>1456</v>
      </c>
      <c r="AX905" s="443">
        <v>59</v>
      </c>
      <c r="AY905" s="443">
        <v>0</v>
      </c>
      <c r="AZ905" s="504">
        <v>0</v>
      </c>
      <c r="BA905" s="504">
        <v>0</v>
      </c>
      <c r="BB905" s="444">
        <v>0</v>
      </c>
      <c r="BC905" s="517">
        <v>0</v>
      </c>
      <c r="BD905" s="540">
        <v>28974</v>
      </c>
      <c r="BE905" s="651">
        <v>19945</v>
      </c>
      <c r="BF905" s="651">
        <v>1940</v>
      </c>
      <c r="BG905" s="540">
        <v>789</v>
      </c>
    </row>
    <row r="906" spans="1:59" x14ac:dyDescent="0.2">
      <c r="A906" s="609" t="s">
        <v>2281</v>
      </c>
      <c r="B906" t="s">
        <v>2175</v>
      </c>
      <c r="C906" t="s">
        <v>2282</v>
      </c>
      <c r="D906" s="439">
        <v>20423</v>
      </c>
      <c r="E906" s="440">
        <v>0</v>
      </c>
      <c r="F906" s="440">
        <v>0</v>
      </c>
      <c r="G906" s="440">
        <v>0</v>
      </c>
      <c r="H906" s="440">
        <v>0</v>
      </c>
      <c r="I906" s="440">
        <v>32340</v>
      </c>
      <c r="J906" s="440">
        <v>32340</v>
      </c>
      <c r="K906" s="440">
        <v>0</v>
      </c>
      <c r="L906" s="440">
        <v>0</v>
      </c>
      <c r="M906" s="482">
        <v>0</v>
      </c>
      <c r="N906" s="482">
        <v>0</v>
      </c>
      <c r="O906" s="440">
        <v>0</v>
      </c>
      <c r="P906" s="440">
        <v>0</v>
      </c>
      <c r="Q906" s="440">
        <v>0</v>
      </c>
      <c r="R906" s="440">
        <v>0</v>
      </c>
      <c r="S906" s="440">
        <v>0</v>
      </c>
      <c r="T906" s="440">
        <v>0</v>
      </c>
      <c r="U906" s="440">
        <v>1155</v>
      </c>
      <c r="V906" s="440">
        <v>457</v>
      </c>
      <c r="W906" s="440">
        <v>698</v>
      </c>
      <c r="X906" s="440">
        <v>0</v>
      </c>
      <c r="Y906" s="482">
        <v>0</v>
      </c>
      <c r="Z906" s="482">
        <v>0</v>
      </c>
      <c r="AA906" s="440">
        <v>0</v>
      </c>
      <c r="AB906" s="440">
        <v>0</v>
      </c>
      <c r="AC906" s="440">
        <v>0</v>
      </c>
      <c r="AD906" s="440">
        <v>0</v>
      </c>
      <c r="AE906" s="440">
        <v>0</v>
      </c>
      <c r="AF906" s="440">
        <v>0</v>
      </c>
      <c r="AG906" s="440">
        <v>27670</v>
      </c>
      <c r="AH906" s="440">
        <v>16750</v>
      </c>
      <c r="AI906" s="440">
        <v>10920</v>
      </c>
      <c r="AJ906" s="482">
        <v>20930</v>
      </c>
      <c r="AK906" s="482">
        <v>0</v>
      </c>
      <c r="AL906" s="482">
        <v>0</v>
      </c>
      <c r="AM906" s="482">
        <v>8650</v>
      </c>
      <c r="AN906" s="440">
        <v>20930</v>
      </c>
      <c r="AO906" s="440">
        <v>8650</v>
      </c>
      <c r="AP906" s="440">
        <v>1897</v>
      </c>
      <c r="AQ906" s="440">
        <v>649</v>
      </c>
      <c r="AR906" s="440">
        <v>1248</v>
      </c>
      <c r="AS906" s="482">
        <v>1394</v>
      </c>
      <c r="AT906" s="482">
        <v>0</v>
      </c>
      <c r="AU906" s="482">
        <v>0</v>
      </c>
      <c r="AV906" s="482">
        <v>239</v>
      </c>
      <c r="AW906" s="440">
        <v>1394</v>
      </c>
      <c r="AX906" s="440">
        <v>239</v>
      </c>
      <c r="AY906" s="440">
        <v>0</v>
      </c>
      <c r="AZ906" s="503">
        <v>0</v>
      </c>
      <c r="BA906" s="503">
        <v>0</v>
      </c>
      <c r="BB906" s="441">
        <v>0</v>
      </c>
      <c r="BC906" s="200">
        <v>0</v>
      </c>
      <c r="BD906" s="539">
        <v>27603</v>
      </c>
      <c r="BE906" s="650">
        <v>16245</v>
      </c>
      <c r="BF906" s="650">
        <v>1586</v>
      </c>
      <c r="BG906" s="539">
        <v>789</v>
      </c>
    </row>
    <row r="907" spans="1:59" x14ac:dyDescent="0.2">
      <c r="A907" s="609" t="s">
        <v>2283</v>
      </c>
      <c r="B907" t="s">
        <v>2175</v>
      </c>
      <c r="C907" t="s">
        <v>2284</v>
      </c>
      <c r="D907" s="442">
        <v>20425</v>
      </c>
      <c r="E907" s="443">
        <v>0</v>
      </c>
      <c r="F907" s="443">
        <v>0</v>
      </c>
      <c r="G907" s="443">
        <v>0</v>
      </c>
      <c r="H907" s="443">
        <v>0</v>
      </c>
      <c r="I907" s="443">
        <v>19250</v>
      </c>
      <c r="J907" s="443">
        <v>19250</v>
      </c>
      <c r="K907" s="443">
        <v>0</v>
      </c>
      <c r="L907" s="443">
        <v>630</v>
      </c>
      <c r="M907" s="483">
        <v>0</v>
      </c>
      <c r="N907" s="483">
        <v>280</v>
      </c>
      <c r="O907" s="443">
        <v>0</v>
      </c>
      <c r="P907" s="443">
        <v>0</v>
      </c>
      <c r="Q907" s="443">
        <v>910</v>
      </c>
      <c r="R907" s="443">
        <v>630</v>
      </c>
      <c r="S907" s="443">
        <v>280</v>
      </c>
      <c r="T907" s="443">
        <v>0</v>
      </c>
      <c r="U907" s="443">
        <v>688</v>
      </c>
      <c r="V907" s="443">
        <v>688</v>
      </c>
      <c r="W907" s="443">
        <v>0</v>
      </c>
      <c r="X907" s="443">
        <v>22</v>
      </c>
      <c r="Y907" s="483">
        <v>0</v>
      </c>
      <c r="Z907" s="483">
        <v>10</v>
      </c>
      <c r="AA907" s="443">
        <v>0</v>
      </c>
      <c r="AB907" s="443">
        <v>0</v>
      </c>
      <c r="AC907" s="443">
        <v>32</v>
      </c>
      <c r="AD907" s="443">
        <v>0</v>
      </c>
      <c r="AE907" s="443">
        <v>32</v>
      </c>
      <c r="AF907" s="443">
        <v>0</v>
      </c>
      <c r="AG907" s="443">
        <v>18840</v>
      </c>
      <c r="AH907" s="443">
        <v>7300</v>
      </c>
      <c r="AI907" s="443">
        <v>11540</v>
      </c>
      <c r="AJ907" s="483">
        <v>15220</v>
      </c>
      <c r="AK907" s="483">
        <v>0</v>
      </c>
      <c r="AL907" s="483">
        <v>0</v>
      </c>
      <c r="AM907" s="483">
        <v>10090</v>
      </c>
      <c r="AN907" s="443">
        <v>15220</v>
      </c>
      <c r="AO907" s="443">
        <v>10090</v>
      </c>
      <c r="AP907" s="443">
        <v>1335</v>
      </c>
      <c r="AQ907" s="443">
        <v>166</v>
      </c>
      <c r="AR907" s="443">
        <v>1169</v>
      </c>
      <c r="AS907" s="483">
        <v>1139</v>
      </c>
      <c r="AT907" s="483">
        <v>0</v>
      </c>
      <c r="AU907" s="483">
        <v>0</v>
      </c>
      <c r="AV907" s="483">
        <v>585</v>
      </c>
      <c r="AW907" s="443">
        <v>1139</v>
      </c>
      <c r="AX907" s="443">
        <v>585</v>
      </c>
      <c r="AY907" s="443">
        <v>0</v>
      </c>
      <c r="AZ907" s="504">
        <v>0</v>
      </c>
      <c r="BA907" s="504">
        <v>0</v>
      </c>
      <c r="BB907" s="444">
        <v>0</v>
      </c>
      <c r="BC907" s="517">
        <v>0</v>
      </c>
      <c r="BD907" s="540">
        <v>18610</v>
      </c>
      <c r="BE907" s="651">
        <v>10480</v>
      </c>
      <c r="BF907" s="651">
        <v>1051</v>
      </c>
      <c r="BG907" s="540">
        <v>789</v>
      </c>
    </row>
    <row r="908" spans="1:59" x14ac:dyDescent="0.2">
      <c r="A908" s="609" t="s">
        <v>2285</v>
      </c>
      <c r="B908" t="s">
        <v>2175</v>
      </c>
      <c r="C908" t="s">
        <v>2286</v>
      </c>
      <c r="D908" s="439">
        <v>20429</v>
      </c>
      <c r="E908" s="440">
        <v>4409</v>
      </c>
      <c r="F908" s="440">
        <v>0</v>
      </c>
      <c r="G908" s="440">
        <v>4409</v>
      </c>
      <c r="H908" s="440">
        <v>0</v>
      </c>
      <c r="I908" s="440">
        <v>6440</v>
      </c>
      <c r="J908" s="440">
        <v>6440</v>
      </c>
      <c r="K908" s="440">
        <v>0</v>
      </c>
      <c r="L908" s="440">
        <v>70</v>
      </c>
      <c r="M908" s="482">
        <v>0</v>
      </c>
      <c r="N908" s="482">
        <v>0</v>
      </c>
      <c r="O908" s="440">
        <v>0</v>
      </c>
      <c r="P908" s="440">
        <v>0</v>
      </c>
      <c r="Q908" s="440">
        <v>70</v>
      </c>
      <c r="R908" s="440">
        <v>70</v>
      </c>
      <c r="S908" s="440">
        <v>0</v>
      </c>
      <c r="T908" s="440">
        <v>0</v>
      </c>
      <c r="U908" s="440">
        <v>230</v>
      </c>
      <c r="V908" s="440">
        <v>230</v>
      </c>
      <c r="W908" s="440">
        <v>0</v>
      </c>
      <c r="X908" s="440">
        <v>3</v>
      </c>
      <c r="Y908" s="482">
        <v>0</v>
      </c>
      <c r="Z908" s="482">
        <v>0</v>
      </c>
      <c r="AA908" s="440">
        <v>0</v>
      </c>
      <c r="AB908" s="440">
        <v>0</v>
      </c>
      <c r="AC908" s="440">
        <v>3</v>
      </c>
      <c r="AD908" s="440">
        <v>0</v>
      </c>
      <c r="AE908" s="440">
        <v>0</v>
      </c>
      <c r="AF908" s="440">
        <v>3</v>
      </c>
      <c r="AG908" s="440">
        <v>6150</v>
      </c>
      <c r="AH908" s="440">
        <v>3500</v>
      </c>
      <c r="AI908" s="440">
        <v>2650</v>
      </c>
      <c r="AJ908" s="482">
        <v>3040</v>
      </c>
      <c r="AK908" s="482">
        <v>0</v>
      </c>
      <c r="AL908" s="482">
        <v>0</v>
      </c>
      <c r="AM908" s="482">
        <v>1190</v>
      </c>
      <c r="AN908" s="440">
        <v>3040</v>
      </c>
      <c r="AO908" s="440">
        <v>1190</v>
      </c>
      <c r="AP908" s="440">
        <v>394</v>
      </c>
      <c r="AQ908" s="440">
        <v>150</v>
      </c>
      <c r="AR908" s="440">
        <v>244</v>
      </c>
      <c r="AS908" s="482">
        <v>216</v>
      </c>
      <c r="AT908" s="482">
        <v>0</v>
      </c>
      <c r="AU908" s="482">
        <v>0</v>
      </c>
      <c r="AV908" s="482">
        <v>19</v>
      </c>
      <c r="AW908" s="440">
        <v>216</v>
      </c>
      <c r="AX908" s="440">
        <v>19</v>
      </c>
      <c r="AY908" s="440">
        <v>0</v>
      </c>
      <c r="AZ908" s="503">
        <v>0</v>
      </c>
      <c r="BA908" s="503">
        <v>0</v>
      </c>
      <c r="BB908" s="441">
        <v>0</v>
      </c>
      <c r="BC908" s="200">
        <v>0</v>
      </c>
      <c r="BD908" s="539">
        <v>7612</v>
      </c>
      <c r="BE908" s="650">
        <v>3280</v>
      </c>
      <c r="BF908" s="539">
        <v>319</v>
      </c>
      <c r="BG908" s="539">
        <v>789</v>
      </c>
    </row>
    <row r="909" spans="1:59" x14ac:dyDescent="0.2">
      <c r="A909" s="609" t="s">
        <v>2287</v>
      </c>
      <c r="B909" t="s">
        <v>2175</v>
      </c>
      <c r="C909" t="s">
        <v>2288</v>
      </c>
      <c r="D909" s="442">
        <v>20430</v>
      </c>
      <c r="E909" s="443">
        <v>0</v>
      </c>
      <c r="F909" s="443">
        <v>0</v>
      </c>
      <c r="G909" s="443">
        <v>0</v>
      </c>
      <c r="H909" s="443">
        <v>0</v>
      </c>
      <c r="I909" s="443">
        <v>20580</v>
      </c>
      <c r="J909" s="443">
        <v>20580</v>
      </c>
      <c r="K909" s="443">
        <v>0</v>
      </c>
      <c r="L909" s="443">
        <v>2380</v>
      </c>
      <c r="M909" s="483">
        <v>0</v>
      </c>
      <c r="N909" s="483">
        <v>0</v>
      </c>
      <c r="O909" s="443">
        <v>0</v>
      </c>
      <c r="P909" s="443">
        <v>0</v>
      </c>
      <c r="Q909" s="443">
        <v>2380</v>
      </c>
      <c r="R909" s="443">
        <v>2380</v>
      </c>
      <c r="S909" s="443">
        <v>0</v>
      </c>
      <c r="T909" s="443">
        <v>0</v>
      </c>
      <c r="U909" s="443">
        <v>735</v>
      </c>
      <c r="V909" s="443">
        <v>381</v>
      </c>
      <c r="W909" s="443">
        <v>354</v>
      </c>
      <c r="X909" s="443">
        <v>85</v>
      </c>
      <c r="Y909" s="483">
        <v>0</v>
      </c>
      <c r="Z909" s="483">
        <v>0</v>
      </c>
      <c r="AA909" s="443">
        <v>0</v>
      </c>
      <c r="AB909" s="443">
        <v>0</v>
      </c>
      <c r="AC909" s="443">
        <v>0</v>
      </c>
      <c r="AD909" s="443">
        <v>0</v>
      </c>
      <c r="AE909" s="443">
        <v>0</v>
      </c>
      <c r="AF909" s="443">
        <v>0</v>
      </c>
      <c r="AG909" s="443">
        <v>25330</v>
      </c>
      <c r="AH909" s="443">
        <v>11000</v>
      </c>
      <c r="AI909" s="443">
        <v>14330</v>
      </c>
      <c r="AJ909" s="483">
        <v>21860</v>
      </c>
      <c r="AK909" s="483">
        <v>0</v>
      </c>
      <c r="AL909" s="483">
        <v>0</v>
      </c>
      <c r="AM909" s="483">
        <v>8180</v>
      </c>
      <c r="AN909" s="443">
        <v>21860</v>
      </c>
      <c r="AO909" s="443">
        <v>8180</v>
      </c>
      <c r="AP909" s="443">
        <v>1848</v>
      </c>
      <c r="AQ909" s="443">
        <v>558</v>
      </c>
      <c r="AR909" s="443">
        <v>1290</v>
      </c>
      <c r="AS909" s="483">
        <v>1342</v>
      </c>
      <c r="AT909" s="483">
        <v>0</v>
      </c>
      <c r="AU909" s="483">
        <v>0</v>
      </c>
      <c r="AV909" s="483">
        <v>242</v>
      </c>
      <c r="AW909" s="443">
        <v>1342</v>
      </c>
      <c r="AX909" s="443">
        <v>242</v>
      </c>
      <c r="AY909" s="443">
        <v>0</v>
      </c>
      <c r="AZ909" s="504">
        <v>0</v>
      </c>
      <c r="BA909" s="504">
        <v>0</v>
      </c>
      <c r="BB909" s="444">
        <v>0</v>
      </c>
      <c r="BC909" s="517">
        <v>0</v>
      </c>
      <c r="BD909" s="540">
        <v>22032</v>
      </c>
      <c r="BE909" s="651">
        <v>13025</v>
      </c>
      <c r="BF909" s="651">
        <v>1325</v>
      </c>
      <c r="BG909" s="540">
        <v>789</v>
      </c>
    </row>
    <row r="910" spans="1:59" x14ac:dyDescent="0.2">
      <c r="A910" s="609" t="s">
        <v>2289</v>
      </c>
      <c r="B910" t="s">
        <v>2175</v>
      </c>
      <c r="C910" t="s">
        <v>2290</v>
      </c>
      <c r="D910" s="439">
        <v>20432</v>
      </c>
      <c r="E910" s="440">
        <v>0</v>
      </c>
      <c r="F910" s="440">
        <v>0</v>
      </c>
      <c r="G910" s="440">
        <v>0</v>
      </c>
      <c r="H910" s="440">
        <v>0</v>
      </c>
      <c r="I910" s="440">
        <v>79450</v>
      </c>
      <c r="J910" s="440">
        <v>79450</v>
      </c>
      <c r="K910" s="440">
        <v>0</v>
      </c>
      <c r="L910" s="440">
        <v>0</v>
      </c>
      <c r="M910" s="482">
        <v>0</v>
      </c>
      <c r="N910" s="482">
        <v>0</v>
      </c>
      <c r="O910" s="440">
        <v>0</v>
      </c>
      <c r="P910" s="440">
        <v>0</v>
      </c>
      <c r="Q910" s="440">
        <v>0</v>
      </c>
      <c r="R910" s="440">
        <v>0</v>
      </c>
      <c r="S910" s="440">
        <v>0</v>
      </c>
      <c r="T910" s="440">
        <v>0</v>
      </c>
      <c r="U910" s="440">
        <v>2838</v>
      </c>
      <c r="V910" s="440">
        <v>800</v>
      </c>
      <c r="W910" s="440">
        <v>2038</v>
      </c>
      <c r="X910" s="440">
        <v>0</v>
      </c>
      <c r="Y910" s="482">
        <v>0</v>
      </c>
      <c r="Z910" s="482">
        <v>0</v>
      </c>
      <c r="AA910" s="440">
        <v>0</v>
      </c>
      <c r="AB910" s="440">
        <v>0</v>
      </c>
      <c r="AC910" s="440">
        <v>0</v>
      </c>
      <c r="AD910" s="440">
        <v>0</v>
      </c>
      <c r="AE910" s="440">
        <v>0</v>
      </c>
      <c r="AF910" s="440">
        <v>0</v>
      </c>
      <c r="AG910" s="440">
        <v>73780</v>
      </c>
      <c r="AH910" s="440">
        <v>38500</v>
      </c>
      <c r="AI910" s="440">
        <v>35280</v>
      </c>
      <c r="AJ910" s="482">
        <v>58020</v>
      </c>
      <c r="AK910" s="482">
        <v>0</v>
      </c>
      <c r="AL910" s="482">
        <v>0</v>
      </c>
      <c r="AM910" s="482">
        <v>14400</v>
      </c>
      <c r="AN910" s="440">
        <v>58020</v>
      </c>
      <c r="AO910" s="440">
        <v>14400</v>
      </c>
      <c r="AP910" s="440">
        <v>5429</v>
      </c>
      <c r="AQ910" s="440">
        <v>1182</v>
      </c>
      <c r="AR910" s="440">
        <v>4247</v>
      </c>
      <c r="AS910" s="482">
        <v>4388</v>
      </c>
      <c r="AT910" s="482">
        <v>0</v>
      </c>
      <c r="AU910" s="482">
        <v>0</v>
      </c>
      <c r="AV910" s="482">
        <v>752</v>
      </c>
      <c r="AW910" s="440">
        <v>3100</v>
      </c>
      <c r="AX910" s="440">
        <v>900</v>
      </c>
      <c r="AY910" s="440">
        <v>0</v>
      </c>
      <c r="AZ910" s="503">
        <v>0</v>
      </c>
      <c r="BA910" s="503">
        <v>0</v>
      </c>
      <c r="BB910" s="441">
        <v>0</v>
      </c>
      <c r="BC910" s="200">
        <v>0</v>
      </c>
      <c r="BD910" s="539">
        <v>57457</v>
      </c>
      <c r="BE910" s="650">
        <v>41950</v>
      </c>
      <c r="BF910" s="650">
        <v>4219</v>
      </c>
      <c r="BG910" s="539">
        <v>1029</v>
      </c>
    </row>
    <row r="911" spans="1:59" x14ac:dyDescent="0.2">
      <c r="A911" s="609" t="s">
        <v>2291</v>
      </c>
      <c r="B911" t="s">
        <v>2175</v>
      </c>
      <c r="C911" t="s">
        <v>2292</v>
      </c>
      <c r="D911" s="442">
        <v>20446</v>
      </c>
      <c r="E911" s="443">
        <v>0</v>
      </c>
      <c r="F911" s="443">
        <v>0</v>
      </c>
      <c r="G911" s="443">
        <v>0</v>
      </c>
      <c r="H911" s="443">
        <v>0</v>
      </c>
      <c r="I911" s="443">
        <v>23800</v>
      </c>
      <c r="J911" s="443">
        <v>23800</v>
      </c>
      <c r="K911" s="443">
        <v>0</v>
      </c>
      <c r="L911" s="443">
        <v>0</v>
      </c>
      <c r="M911" s="483">
        <v>0</v>
      </c>
      <c r="N911" s="483">
        <v>0</v>
      </c>
      <c r="O911" s="443">
        <v>0</v>
      </c>
      <c r="P911" s="443">
        <v>0</v>
      </c>
      <c r="Q911" s="443">
        <v>0</v>
      </c>
      <c r="R911" s="443">
        <v>0</v>
      </c>
      <c r="S911" s="443">
        <v>0</v>
      </c>
      <c r="T911" s="443">
        <v>0</v>
      </c>
      <c r="U911" s="443">
        <v>850</v>
      </c>
      <c r="V911" s="443">
        <v>500</v>
      </c>
      <c r="W911" s="443">
        <v>350</v>
      </c>
      <c r="X911" s="443">
        <v>0</v>
      </c>
      <c r="Y911" s="483">
        <v>0</v>
      </c>
      <c r="Z911" s="483">
        <v>0</v>
      </c>
      <c r="AA911" s="443">
        <v>0</v>
      </c>
      <c r="AB911" s="443">
        <v>0</v>
      </c>
      <c r="AC911" s="443">
        <v>0</v>
      </c>
      <c r="AD911" s="443">
        <v>0</v>
      </c>
      <c r="AE911" s="443">
        <v>0</v>
      </c>
      <c r="AF911" s="443">
        <v>0</v>
      </c>
      <c r="AG911" s="443">
        <v>18340</v>
      </c>
      <c r="AH911" s="443">
        <v>12500</v>
      </c>
      <c r="AI911" s="443">
        <v>5840</v>
      </c>
      <c r="AJ911" s="483">
        <v>12760</v>
      </c>
      <c r="AK911" s="483">
        <v>0</v>
      </c>
      <c r="AL911" s="483">
        <v>0</v>
      </c>
      <c r="AM911" s="483">
        <v>5660</v>
      </c>
      <c r="AN911" s="443">
        <v>12760</v>
      </c>
      <c r="AO911" s="443">
        <v>5660</v>
      </c>
      <c r="AP911" s="443">
        <v>1223</v>
      </c>
      <c r="AQ911" s="443">
        <v>532</v>
      </c>
      <c r="AR911" s="443">
        <v>691</v>
      </c>
      <c r="AS911" s="483">
        <v>753</v>
      </c>
      <c r="AT911" s="483">
        <v>0</v>
      </c>
      <c r="AU911" s="483">
        <v>0</v>
      </c>
      <c r="AV911" s="483">
        <v>340</v>
      </c>
      <c r="AW911" s="443">
        <v>753</v>
      </c>
      <c r="AX911" s="443">
        <v>340</v>
      </c>
      <c r="AY911" s="443">
        <v>0</v>
      </c>
      <c r="AZ911" s="504">
        <v>0</v>
      </c>
      <c r="BA911" s="504">
        <v>0</v>
      </c>
      <c r="BB911" s="444">
        <v>0</v>
      </c>
      <c r="BC911" s="517">
        <v>0</v>
      </c>
      <c r="BD911" s="540">
        <v>19329</v>
      </c>
      <c r="BE911" s="651">
        <v>11370</v>
      </c>
      <c r="BF911" s="651">
        <v>1092</v>
      </c>
      <c r="BG911" s="540">
        <v>789</v>
      </c>
    </row>
    <row r="912" spans="1:59" x14ac:dyDescent="0.2">
      <c r="A912" s="609" t="s">
        <v>2293</v>
      </c>
      <c r="B912" t="s">
        <v>2175</v>
      </c>
      <c r="C912" t="s">
        <v>2294</v>
      </c>
      <c r="D912" s="439">
        <v>20448</v>
      </c>
      <c r="E912" s="440">
        <v>0</v>
      </c>
      <c r="F912" s="440">
        <v>0</v>
      </c>
      <c r="G912" s="440">
        <v>0</v>
      </c>
      <c r="H912" s="440">
        <v>0</v>
      </c>
      <c r="I912" s="440">
        <v>12950</v>
      </c>
      <c r="J912" s="440">
        <v>12950</v>
      </c>
      <c r="K912" s="440">
        <v>0</v>
      </c>
      <c r="L912" s="440">
        <v>210</v>
      </c>
      <c r="M912" s="482">
        <v>0</v>
      </c>
      <c r="N912" s="482">
        <v>0</v>
      </c>
      <c r="O912" s="440">
        <v>0</v>
      </c>
      <c r="P912" s="440">
        <v>0</v>
      </c>
      <c r="Q912" s="440">
        <v>210</v>
      </c>
      <c r="R912" s="440">
        <v>210</v>
      </c>
      <c r="S912" s="440">
        <v>0</v>
      </c>
      <c r="T912" s="440">
        <v>0</v>
      </c>
      <c r="U912" s="440">
        <v>463</v>
      </c>
      <c r="V912" s="440">
        <v>399</v>
      </c>
      <c r="W912" s="440">
        <v>64</v>
      </c>
      <c r="X912" s="440">
        <v>7</v>
      </c>
      <c r="Y912" s="482">
        <v>0</v>
      </c>
      <c r="Z912" s="482">
        <v>0</v>
      </c>
      <c r="AA912" s="440">
        <v>0</v>
      </c>
      <c r="AB912" s="440">
        <v>0</v>
      </c>
      <c r="AC912" s="440">
        <v>71</v>
      </c>
      <c r="AD912" s="440">
        <v>0</v>
      </c>
      <c r="AE912" s="440">
        <v>0</v>
      </c>
      <c r="AF912" s="440">
        <v>71</v>
      </c>
      <c r="AG912" s="440">
        <v>12530</v>
      </c>
      <c r="AH912" s="440">
        <v>7950</v>
      </c>
      <c r="AI912" s="440">
        <v>4580</v>
      </c>
      <c r="AJ912" s="482">
        <v>7900</v>
      </c>
      <c r="AK912" s="482">
        <v>600</v>
      </c>
      <c r="AL912" s="482">
        <v>0</v>
      </c>
      <c r="AM912" s="482">
        <v>4220</v>
      </c>
      <c r="AN912" s="440">
        <v>8500</v>
      </c>
      <c r="AO912" s="440">
        <v>4220</v>
      </c>
      <c r="AP912" s="440">
        <v>808</v>
      </c>
      <c r="AQ912" s="440">
        <v>175</v>
      </c>
      <c r="AR912" s="440">
        <v>633</v>
      </c>
      <c r="AS912" s="482">
        <v>648</v>
      </c>
      <c r="AT912" s="482">
        <v>0</v>
      </c>
      <c r="AU912" s="482">
        <v>0</v>
      </c>
      <c r="AV912" s="482">
        <v>85</v>
      </c>
      <c r="AW912" s="440">
        <v>648</v>
      </c>
      <c r="AX912" s="440">
        <v>85</v>
      </c>
      <c r="AY912" s="440">
        <v>0</v>
      </c>
      <c r="AZ912" s="503">
        <v>0</v>
      </c>
      <c r="BA912" s="503">
        <v>0</v>
      </c>
      <c r="BB912" s="441">
        <v>0</v>
      </c>
      <c r="BC912" s="200">
        <v>0</v>
      </c>
      <c r="BD912" s="539">
        <v>13499</v>
      </c>
      <c r="BE912" s="650">
        <v>7310</v>
      </c>
      <c r="BF912" s="539">
        <v>698</v>
      </c>
      <c r="BG912" s="539">
        <v>789</v>
      </c>
    </row>
    <row r="913" spans="1:59" x14ac:dyDescent="0.2">
      <c r="A913" s="609" t="s">
        <v>2295</v>
      </c>
      <c r="B913" t="s">
        <v>2175</v>
      </c>
      <c r="C913" t="s">
        <v>2296</v>
      </c>
      <c r="D913" s="442">
        <v>20450</v>
      </c>
      <c r="E913" s="443">
        <v>0</v>
      </c>
      <c r="F913" s="443">
        <v>0</v>
      </c>
      <c r="G913" s="443">
        <v>0</v>
      </c>
      <c r="H913" s="443">
        <v>0</v>
      </c>
      <c r="I913" s="443">
        <v>33460</v>
      </c>
      <c r="J913" s="443">
        <v>33460</v>
      </c>
      <c r="K913" s="443">
        <v>0</v>
      </c>
      <c r="L913" s="443">
        <v>4200</v>
      </c>
      <c r="M913" s="483">
        <v>0</v>
      </c>
      <c r="N913" s="483">
        <v>0</v>
      </c>
      <c r="O913" s="443">
        <v>0</v>
      </c>
      <c r="P913" s="443">
        <v>0</v>
      </c>
      <c r="Q913" s="443">
        <v>4200</v>
      </c>
      <c r="R913" s="443">
        <v>4200</v>
      </c>
      <c r="S913" s="443">
        <v>0</v>
      </c>
      <c r="T913" s="443">
        <v>0</v>
      </c>
      <c r="U913" s="443">
        <v>1195</v>
      </c>
      <c r="V913" s="443">
        <v>455</v>
      </c>
      <c r="W913" s="443">
        <v>740</v>
      </c>
      <c r="X913" s="443">
        <v>150</v>
      </c>
      <c r="Y913" s="483">
        <v>0</v>
      </c>
      <c r="Z913" s="483">
        <v>0</v>
      </c>
      <c r="AA913" s="443">
        <v>0</v>
      </c>
      <c r="AB913" s="443">
        <v>0</v>
      </c>
      <c r="AC913" s="443">
        <v>0</v>
      </c>
      <c r="AD913" s="443">
        <v>0</v>
      </c>
      <c r="AE913" s="443">
        <v>0</v>
      </c>
      <c r="AF913" s="443">
        <v>0</v>
      </c>
      <c r="AG913" s="443">
        <v>59460</v>
      </c>
      <c r="AH913" s="443">
        <v>28500</v>
      </c>
      <c r="AI913" s="443">
        <v>30960</v>
      </c>
      <c r="AJ913" s="483">
        <v>29680</v>
      </c>
      <c r="AK913" s="483">
        <v>0</v>
      </c>
      <c r="AL913" s="483">
        <v>0</v>
      </c>
      <c r="AM913" s="483">
        <v>36300</v>
      </c>
      <c r="AN913" s="443">
        <v>29680</v>
      </c>
      <c r="AO913" s="443">
        <v>36300</v>
      </c>
      <c r="AP913" s="443">
        <v>4417</v>
      </c>
      <c r="AQ913" s="443">
        <v>283</v>
      </c>
      <c r="AR913" s="443">
        <v>4134</v>
      </c>
      <c r="AS913" s="483">
        <v>3703</v>
      </c>
      <c r="AT913" s="483">
        <v>0</v>
      </c>
      <c r="AU913" s="483">
        <v>0</v>
      </c>
      <c r="AV913" s="483">
        <v>1092</v>
      </c>
      <c r="AW913" s="443">
        <v>2824</v>
      </c>
      <c r="AX913" s="443">
        <v>337</v>
      </c>
      <c r="AY913" s="443">
        <v>0</v>
      </c>
      <c r="AZ913" s="504">
        <v>0</v>
      </c>
      <c r="BA913" s="504">
        <v>0</v>
      </c>
      <c r="BB913" s="444">
        <v>0</v>
      </c>
      <c r="BC913" s="517">
        <v>0</v>
      </c>
      <c r="BD913" s="540">
        <v>33013</v>
      </c>
      <c r="BE913" s="651">
        <v>26375</v>
      </c>
      <c r="BF913" s="651">
        <v>2779</v>
      </c>
      <c r="BG913" s="540">
        <v>1029</v>
      </c>
    </row>
    <row r="914" spans="1:59" x14ac:dyDescent="0.2">
      <c r="A914" s="609" t="s">
        <v>2297</v>
      </c>
      <c r="B914" t="s">
        <v>2175</v>
      </c>
      <c r="C914" t="s">
        <v>2298</v>
      </c>
      <c r="D914" s="439">
        <v>20451</v>
      </c>
      <c r="E914" s="440">
        <v>0</v>
      </c>
      <c r="F914" s="440">
        <v>0</v>
      </c>
      <c r="G914" s="440">
        <v>0</v>
      </c>
      <c r="H914" s="440">
        <v>0</v>
      </c>
      <c r="I914" s="440">
        <v>16310</v>
      </c>
      <c r="J914" s="440">
        <v>16310</v>
      </c>
      <c r="K914" s="440">
        <v>0</v>
      </c>
      <c r="L914" s="440">
        <v>1540</v>
      </c>
      <c r="M914" s="482">
        <v>0</v>
      </c>
      <c r="N914" s="482">
        <v>0</v>
      </c>
      <c r="O914" s="440">
        <v>0</v>
      </c>
      <c r="P914" s="440">
        <v>0</v>
      </c>
      <c r="Q914" s="440">
        <v>1540</v>
      </c>
      <c r="R914" s="440">
        <v>1540</v>
      </c>
      <c r="S914" s="440">
        <v>0</v>
      </c>
      <c r="T914" s="440">
        <v>0</v>
      </c>
      <c r="U914" s="440">
        <v>583</v>
      </c>
      <c r="V914" s="440">
        <v>440</v>
      </c>
      <c r="W914" s="440">
        <v>143</v>
      </c>
      <c r="X914" s="440">
        <v>55</v>
      </c>
      <c r="Y914" s="482">
        <v>0</v>
      </c>
      <c r="Z914" s="482">
        <v>0</v>
      </c>
      <c r="AA914" s="440">
        <v>0</v>
      </c>
      <c r="AB914" s="440">
        <v>0</v>
      </c>
      <c r="AC914" s="440">
        <v>198</v>
      </c>
      <c r="AD914" s="440">
        <v>0</v>
      </c>
      <c r="AE914" s="440">
        <v>0</v>
      </c>
      <c r="AF914" s="440">
        <v>198</v>
      </c>
      <c r="AG914" s="440">
        <v>31200</v>
      </c>
      <c r="AH914" s="440">
        <v>10200</v>
      </c>
      <c r="AI914" s="440">
        <v>21000</v>
      </c>
      <c r="AJ914" s="482">
        <v>35040</v>
      </c>
      <c r="AK914" s="482">
        <v>0</v>
      </c>
      <c r="AL914" s="482">
        <v>0</v>
      </c>
      <c r="AM914" s="482">
        <v>12060</v>
      </c>
      <c r="AN914" s="440">
        <v>35040</v>
      </c>
      <c r="AO914" s="440">
        <v>12060</v>
      </c>
      <c r="AP914" s="440">
        <v>2280</v>
      </c>
      <c r="AQ914" s="440">
        <v>898</v>
      </c>
      <c r="AR914" s="440">
        <v>1382</v>
      </c>
      <c r="AS914" s="482">
        <v>1726</v>
      </c>
      <c r="AT914" s="482">
        <v>0</v>
      </c>
      <c r="AU914" s="482">
        <v>0</v>
      </c>
      <c r="AV914" s="482">
        <v>534</v>
      </c>
      <c r="AW914" s="440">
        <v>1726</v>
      </c>
      <c r="AX914" s="440">
        <v>534</v>
      </c>
      <c r="AY914" s="440">
        <v>0</v>
      </c>
      <c r="AZ914" s="503">
        <v>0</v>
      </c>
      <c r="BA914" s="503">
        <v>0</v>
      </c>
      <c r="BB914" s="441">
        <v>0</v>
      </c>
      <c r="BC914" s="200">
        <v>0</v>
      </c>
      <c r="BD914" s="539">
        <v>22928</v>
      </c>
      <c r="BE914" s="650">
        <v>12655</v>
      </c>
      <c r="BF914" s="650">
        <v>1359</v>
      </c>
      <c r="BG914" s="539">
        <v>789</v>
      </c>
    </row>
    <row r="915" spans="1:59" x14ac:dyDescent="0.2">
      <c r="A915" s="609" t="s">
        <v>2299</v>
      </c>
      <c r="B915" t="s">
        <v>2175</v>
      </c>
      <c r="C915" t="s">
        <v>2300</v>
      </c>
      <c r="D915" s="442">
        <v>20452</v>
      </c>
      <c r="E915" s="443">
        <v>854</v>
      </c>
      <c r="F915" s="443">
        <v>70</v>
      </c>
      <c r="G915" s="443">
        <v>784</v>
      </c>
      <c r="H915" s="443">
        <v>0</v>
      </c>
      <c r="I915" s="443">
        <v>33180</v>
      </c>
      <c r="J915" s="443">
        <v>33180</v>
      </c>
      <c r="K915" s="443">
        <v>0</v>
      </c>
      <c r="L915" s="443">
        <v>2450</v>
      </c>
      <c r="M915" s="483">
        <v>0</v>
      </c>
      <c r="N915" s="483">
        <v>0</v>
      </c>
      <c r="O915" s="443">
        <v>0</v>
      </c>
      <c r="P915" s="443">
        <v>0</v>
      </c>
      <c r="Q915" s="443">
        <v>2450</v>
      </c>
      <c r="R915" s="443">
        <v>2450</v>
      </c>
      <c r="S915" s="443">
        <v>0</v>
      </c>
      <c r="T915" s="443">
        <v>0</v>
      </c>
      <c r="U915" s="443">
        <v>1185</v>
      </c>
      <c r="V915" s="443">
        <v>761</v>
      </c>
      <c r="W915" s="443">
        <v>424</v>
      </c>
      <c r="X915" s="443">
        <v>88</v>
      </c>
      <c r="Y915" s="483">
        <v>0</v>
      </c>
      <c r="Z915" s="483">
        <v>0</v>
      </c>
      <c r="AA915" s="443">
        <v>0</v>
      </c>
      <c r="AB915" s="443">
        <v>0</v>
      </c>
      <c r="AC915" s="443">
        <v>0</v>
      </c>
      <c r="AD915" s="443">
        <v>0</v>
      </c>
      <c r="AE915" s="443">
        <v>0</v>
      </c>
      <c r="AF915" s="443">
        <v>0</v>
      </c>
      <c r="AG915" s="443">
        <v>30960</v>
      </c>
      <c r="AH915" s="443">
        <v>18500</v>
      </c>
      <c r="AI915" s="443">
        <v>12460</v>
      </c>
      <c r="AJ915" s="483">
        <v>27300</v>
      </c>
      <c r="AK915" s="483">
        <v>0</v>
      </c>
      <c r="AL915" s="483">
        <v>0</v>
      </c>
      <c r="AM915" s="483">
        <v>3250</v>
      </c>
      <c r="AN915" s="443">
        <v>27300</v>
      </c>
      <c r="AO915" s="443">
        <v>3250</v>
      </c>
      <c r="AP915" s="443">
        <v>2059</v>
      </c>
      <c r="AQ915" s="443">
        <v>651</v>
      </c>
      <c r="AR915" s="443">
        <v>1408</v>
      </c>
      <c r="AS915" s="483">
        <v>1931</v>
      </c>
      <c r="AT915" s="483">
        <v>0</v>
      </c>
      <c r="AU915" s="483">
        <v>0</v>
      </c>
      <c r="AV915" s="483">
        <v>237</v>
      </c>
      <c r="AW915" s="443">
        <v>1529</v>
      </c>
      <c r="AX915" s="443">
        <v>428</v>
      </c>
      <c r="AY915" s="443">
        <v>0</v>
      </c>
      <c r="AZ915" s="504">
        <v>0</v>
      </c>
      <c r="BA915" s="504">
        <v>0</v>
      </c>
      <c r="BB915" s="444">
        <v>0</v>
      </c>
      <c r="BC915" s="517">
        <v>0</v>
      </c>
      <c r="BD915" s="540">
        <v>27494</v>
      </c>
      <c r="BE915" s="651">
        <v>17820</v>
      </c>
      <c r="BF915" s="651">
        <v>1731</v>
      </c>
      <c r="BG915" s="540">
        <v>789</v>
      </c>
    </row>
    <row r="916" spans="1:59" x14ac:dyDescent="0.2">
      <c r="A916" s="609" t="s">
        <v>2301</v>
      </c>
      <c r="B916" t="s">
        <v>2175</v>
      </c>
      <c r="C916" t="s">
        <v>810</v>
      </c>
      <c r="D916" s="439">
        <v>20481</v>
      </c>
      <c r="E916" s="440">
        <v>0</v>
      </c>
      <c r="F916" s="440">
        <v>0</v>
      </c>
      <c r="G916" s="440">
        <v>0</v>
      </c>
      <c r="H916" s="440">
        <v>0</v>
      </c>
      <c r="I916" s="440">
        <v>67760</v>
      </c>
      <c r="J916" s="440">
        <v>67760</v>
      </c>
      <c r="K916" s="440">
        <v>0</v>
      </c>
      <c r="L916" s="440">
        <v>1610</v>
      </c>
      <c r="M916" s="482">
        <v>0</v>
      </c>
      <c r="N916" s="482">
        <v>0</v>
      </c>
      <c r="O916" s="440">
        <v>0</v>
      </c>
      <c r="P916" s="440">
        <v>0</v>
      </c>
      <c r="Q916" s="440">
        <v>1610</v>
      </c>
      <c r="R916" s="440">
        <v>1610</v>
      </c>
      <c r="S916" s="440">
        <v>0</v>
      </c>
      <c r="T916" s="440">
        <v>0</v>
      </c>
      <c r="U916" s="440">
        <v>2420</v>
      </c>
      <c r="V916" s="440">
        <v>1102</v>
      </c>
      <c r="W916" s="440">
        <v>1318</v>
      </c>
      <c r="X916" s="440">
        <v>58</v>
      </c>
      <c r="Y916" s="482">
        <v>0</v>
      </c>
      <c r="Z916" s="482">
        <v>0</v>
      </c>
      <c r="AA916" s="440">
        <v>0</v>
      </c>
      <c r="AB916" s="440">
        <v>0</v>
      </c>
      <c r="AC916" s="440">
        <v>258</v>
      </c>
      <c r="AD916" s="440">
        <v>0</v>
      </c>
      <c r="AE916" s="440">
        <v>0</v>
      </c>
      <c r="AF916" s="440">
        <v>258</v>
      </c>
      <c r="AG916" s="440">
        <v>67700</v>
      </c>
      <c r="AH916" s="440">
        <v>36500</v>
      </c>
      <c r="AI916" s="440">
        <v>31200</v>
      </c>
      <c r="AJ916" s="482">
        <v>57770</v>
      </c>
      <c r="AK916" s="482">
        <v>0</v>
      </c>
      <c r="AL916" s="482">
        <v>0</v>
      </c>
      <c r="AM916" s="482">
        <v>24630</v>
      </c>
      <c r="AN916" s="440">
        <v>57770</v>
      </c>
      <c r="AO916" s="440">
        <v>24630</v>
      </c>
      <c r="AP916" s="440">
        <v>4751</v>
      </c>
      <c r="AQ916" s="440">
        <v>1378</v>
      </c>
      <c r="AR916" s="440">
        <v>3373</v>
      </c>
      <c r="AS916" s="482">
        <v>4100</v>
      </c>
      <c r="AT916" s="482">
        <v>0</v>
      </c>
      <c r="AU916" s="482">
        <v>0</v>
      </c>
      <c r="AV916" s="482">
        <v>878</v>
      </c>
      <c r="AW916" s="440">
        <v>3837</v>
      </c>
      <c r="AX916" s="440">
        <v>1141</v>
      </c>
      <c r="AY916" s="440">
        <v>0</v>
      </c>
      <c r="AZ916" s="503">
        <v>0</v>
      </c>
      <c r="BA916" s="503">
        <v>0</v>
      </c>
      <c r="BB916" s="441">
        <v>0</v>
      </c>
      <c r="BC916" s="200">
        <v>0</v>
      </c>
      <c r="BD916" s="539">
        <v>44059</v>
      </c>
      <c r="BE916" s="650">
        <v>37350</v>
      </c>
      <c r="BF916" s="650">
        <v>3728</v>
      </c>
      <c r="BG916" s="539">
        <v>1029</v>
      </c>
    </row>
    <row r="917" spans="1:59" x14ac:dyDescent="0.2">
      <c r="A917" s="609" t="s">
        <v>2302</v>
      </c>
      <c r="B917" t="s">
        <v>2175</v>
      </c>
      <c r="C917" t="s">
        <v>2303</v>
      </c>
      <c r="D917" s="442">
        <v>20482</v>
      </c>
      <c r="E917" s="443">
        <v>0</v>
      </c>
      <c r="F917" s="443">
        <v>0</v>
      </c>
      <c r="G917" s="443">
        <v>0</v>
      </c>
      <c r="H917" s="443">
        <v>0</v>
      </c>
      <c r="I917" s="443">
        <v>56000</v>
      </c>
      <c r="J917" s="443">
        <v>56000</v>
      </c>
      <c r="K917" s="443">
        <v>0</v>
      </c>
      <c r="L917" s="443">
        <v>1330</v>
      </c>
      <c r="M917" s="483">
        <v>0</v>
      </c>
      <c r="N917" s="483">
        <v>0</v>
      </c>
      <c r="O917" s="443">
        <v>0</v>
      </c>
      <c r="P917" s="443">
        <v>0</v>
      </c>
      <c r="Q917" s="443">
        <v>1330</v>
      </c>
      <c r="R917" s="443">
        <v>1330</v>
      </c>
      <c r="S917" s="443">
        <v>0</v>
      </c>
      <c r="T917" s="443">
        <v>0</v>
      </c>
      <c r="U917" s="443">
        <v>2000</v>
      </c>
      <c r="V917" s="443">
        <v>846</v>
      </c>
      <c r="W917" s="443">
        <v>1154</v>
      </c>
      <c r="X917" s="443">
        <v>48</v>
      </c>
      <c r="Y917" s="483">
        <v>0</v>
      </c>
      <c r="Z917" s="483">
        <v>0</v>
      </c>
      <c r="AA917" s="443">
        <v>0</v>
      </c>
      <c r="AB917" s="443">
        <v>0</v>
      </c>
      <c r="AC917" s="443">
        <v>0</v>
      </c>
      <c r="AD917" s="443">
        <v>0</v>
      </c>
      <c r="AE917" s="443">
        <v>0</v>
      </c>
      <c r="AF917" s="443">
        <v>0</v>
      </c>
      <c r="AG917" s="443">
        <v>68240</v>
      </c>
      <c r="AH917" s="443">
        <v>32500</v>
      </c>
      <c r="AI917" s="443">
        <v>35740</v>
      </c>
      <c r="AJ917" s="483">
        <v>69800</v>
      </c>
      <c r="AK917" s="483">
        <v>0</v>
      </c>
      <c r="AL917" s="483">
        <v>0</v>
      </c>
      <c r="AM917" s="483">
        <v>16930</v>
      </c>
      <c r="AN917" s="443">
        <v>69800</v>
      </c>
      <c r="AO917" s="443">
        <v>16930</v>
      </c>
      <c r="AP917" s="443">
        <v>4991</v>
      </c>
      <c r="AQ917" s="443">
        <v>739</v>
      </c>
      <c r="AR917" s="443">
        <v>4252</v>
      </c>
      <c r="AS917" s="483">
        <v>4896</v>
      </c>
      <c r="AT917" s="483">
        <v>0</v>
      </c>
      <c r="AU917" s="483">
        <v>0</v>
      </c>
      <c r="AV917" s="483">
        <v>396</v>
      </c>
      <c r="AW917" s="443">
        <v>4252</v>
      </c>
      <c r="AX917" s="443">
        <v>0</v>
      </c>
      <c r="AY917" s="443">
        <v>0</v>
      </c>
      <c r="AZ917" s="504">
        <v>0</v>
      </c>
      <c r="BA917" s="504">
        <v>0</v>
      </c>
      <c r="BB917" s="444">
        <v>0</v>
      </c>
      <c r="BC917" s="517">
        <v>0</v>
      </c>
      <c r="BD917" s="540">
        <v>42109</v>
      </c>
      <c r="BE917" s="651">
        <v>34925</v>
      </c>
      <c r="BF917" s="651">
        <v>3569</v>
      </c>
      <c r="BG917" s="540">
        <v>1029</v>
      </c>
    </row>
    <row r="918" spans="1:59" x14ac:dyDescent="0.2">
      <c r="A918" s="609" t="s">
        <v>2304</v>
      </c>
      <c r="B918" t="s">
        <v>2175</v>
      </c>
      <c r="C918" t="s">
        <v>2305</v>
      </c>
      <c r="D918" s="439">
        <v>20485</v>
      </c>
      <c r="E918" s="440">
        <v>4783</v>
      </c>
      <c r="F918" s="440">
        <v>0</v>
      </c>
      <c r="G918" s="440">
        <v>4783</v>
      </c>
      <c r="H918" s="440">
        <v>0</v>
      </c>
      <c r="I918" s="440">
        <v>64540</v>
      </c>
      <c r="J918" s="440">
        <v>64540</v>
      </c>
      <c r="K918" s="440">
        <v>0</v>
      </c>
      <c r="L918" s="440">
        <v>420</v>
      </c>
      <c r="M918" s="482">
        <v>0</v>
      </c>
      <c r="N918" s="482">
        <v>0</v>
      </c>
      <c r="O918" s="440">
        <v>0</v>
      </c>
      <c r="P918" s="440">
        <v>0</v>
      </c>
      <c r="Q918" s="440">
        <v>420</v>
      </c>
      <c r="R918" s="440">
        <v>420</v>
      </c>
      <c r="S918" s="440">
        <v>0</v>
      </c>
      <c r="T918" s="440">
        <v>0</v>
      </c>
      <c r="U918" s="440">
        <v>2305</v>
      </c>
      <c r="V918" s="440">
        <v>2305</v>
      </c>
      <c r="W918" s="440">
        <v>0</v>
      </c>
      <c r="X918" s="440">
        <v>15</v>
      </c>
      <c r="Y918" s="482">
        <v>0</v>
      </c>
      <c r="Z918" s="482">
        <v>0</v>
      </c>
      <c r="AA918" s="440">
        <v>0</v>
      </c>
      <c r="AB918" s="440">
        <v>0</v>
      </c>
      <c r="AC918" s="440">
        <v>15</v>
      </c>
      <c r="AD918" s="440">
        <v>0</v>
      </c>
      <c r="AE918" s="440">
        <v>0</v>
      </c>
      <c r="AF918" s="440">
        <v>15</v>
      </c>
      <c r="AG918" s="440">
        <v>60890</v>
      </c>
      <c r="AH918" s="440">
        <v>56500</v>
      </c>
      <c r="AI918" s="440">
        <v>4390</v>
      </c>
      <c r="AJ918" s="482">
        <v>27970</v>
      </c>
      <c r="AK918" s="482">
        <v>0</v>
      </c>
      <c r="AL918" s="482">
        <v>0</v>
      </c>
      <c r="AM918" s="482">
        <v>35420</v>
      </c>
      <c r="AN918" s="440">
        <v>27970</v>
      </c>
      <c r="AO918" s="440">
        <v>35420</v>
      </c>
      <c r="AP918" s="440">
        <v>4129</v>
      </c>
      <c r="AQ918" s="440">
        <v>1865</v>
      </c>
      <c r="AR918" s="440">
        <v>2264</v>
      </c>
      <c r="AS918" s="482">
        <v>2931</v>
      </c>
      <c r="AT918" s="482">
        <v>0</v>
      </c>
      <c r="AU918" s="482">
        <v>0</v>
      </c>
      <c r="AV918" s="482">
        <v>892</v>
      </c>
      <c r="AW918" s="440">
        <v>1267</v>
      </c>
      <c r="AX918" s="440">
        <v>2556</v>
      </c>
      <c r="AY918" s="440">
        <v>0</v>
      </c>
      <c r="AZ918" s="503">
        <v>0</v>
      </c>
      <c r="BA918" s="503">
        <v>0</v>
      </c>
      <c r="BB918" s="441">
        <v>0</v>
      </c>
      <c r="BC918" s="200">
        <v>0</v>
      </c>
      <c r="BD918" s="539">
        <v>45186</v>
      </c>
      <c r="BE918" s="650">
        <v>36375</v>
      </c>
      <c r="BF918" s="650">
        <v>3541</v>
      </c>
      <c r="BG918" s="539">
        <v>1269</v>
      </c>
    </row>
    <row r="919" spans="1:59" x14ac:dyDescent="0.2">
      <c r="A919" s="609" t="s">
        <v>2306</v>
      </c>
      <c r="B919" t="s">
        <v>2175</v>
      </c>
      <c r="C919" t="s">
        <v>2307</v>
      </c>
      <c r="D919" s="442">
        <v>20486</v>
      </c>
      <c r="E919" s="443">
        <v>0</v>
      </c>
      <c r="F919" s="443">
        <v>0</v>
      </c>
      <c r="G919" s="443">
        <v>0</v>
      </c>
      <c r="H919" s="443">
        <v>0</v>
      </c>
      <c r="I919" s="443">
        <v>23380</v>
      </c>
      <c r="J919" s="443">
        <v>23380</v>
      </c>
      <c r="K919" s="443">
        <v>0</v>
      </c>
      <c r="L919" s="443">
        <v>420</v>
      </c>
      <c r="M919" s="483">
        <v>0</v>
      </c>
      <c r="N919" s="483">
        <v>0</v>
      </c>
      <c r="O919" s="443">
        <v>0</v>
      </c>
      <c r="P919" s="443">
        <v>0</v>
      </c>
      <c r="Q919" s="443">
        <v>420</v>
      </c>
      <c r="R919" s="443">
        <v>420</v>
      </c>
      <c r="S919" s="443">
        <v>0</v>
      </c>
      <c r="T919" s="443">
        <v>0</v>
      </c>
      <c r="U919" s="443">
        <v>835</v>
      </c>
      <c r="V919" s="443">
        <v>668</v>
      </c>
      <c r="W919" s="443">
        <v>167</v>
      </c>
      <c r="X919" s="443">
        <v>15</v>
      </c>
      <c r="Y919" s="483">
        <v>0</v>
      </c>
      <c r="Z919" s="483">
        <v>0</v>
      </c>
      <c r="AA919" s="443">
        <v>0</v>
      </c>
      <c r="AB919" s="443">
        <v>0</v>
      </c>
      <c r="AC919" s="443">
        <v>0</v>
      </c>
      <c r="AD919" s="443">
        <v>0</v>
      </c>
      <c r="AE919" s="443">
        <v>0</v>
      </c>
      <c r="AF919" s="443">
        <v>0</v>
      </c>
      <c r="AG919" s="443">
        <v>18740</v>
      </c>
      <c r="AH919" s="443">
        <v>17500</v>
      </c>
      <c r="AI919" s="443">
        <v>1240</v>
      </c>
      <c r="AJ919" s="483">
        <v>7960</v>
      </c>
      <c r="AK919" s="483">
        <v>0</v>
      </c>
      <c r="AL919" s="483">
        <v>0</v>
      </c>
      <c r="AM919" s="483">
        <v>9870</v>
      </c>
      <c r="AN919" s="443">
        <v>7960</v>
      </c>
      <c r="AO919" s="443">
        <v>9870</v>
      </c>
      <c r="AP919" s="443">
        <v>1242</v>
      </c>
      <c r="AQ919" s="443">
        <v>655</v>
      </c>
      <c r="AR919" s="443">
        <v>587</v>
      </c>
      <c r="AS919" s="483">
        <v>650</v>
      </c>
      <c r="AT919" s="483">
        <v>0</v>
      </c>
      <c r="AU919" s="483">
        <v>0</v>
      </c>
      <c r="AV919" s="483">
        <v>400</v>
      </c>
      <c r="AW919" s="443">
        <v>650</v>
      </c>
      <c r="AX919" s="443">
        <v>400</v>
      </c>
      <c r="AY919" s="443">
        <v>0</v>
      </c>
      <c r="AZ919" s="504">
        <v>0</v>
      </c>
      <c r="BA919" s="504">
        <v>0</v>
      </c>
      <c r="BB919" s="444">
        <v>0</v>
      </c>
      <c r="BC919" s="517">
        <v>0</v>
      </c>
      <c r="BD919" s="540">
        <v>21589</v>
      </c>
      <c r="BE919" s="651">
        <v>12070</v>
      </c>
      <c r="BF919" s="651">
        <v>1157</v>
      </c>
      <c r="BG919" s="540">
        <v>789</v>
      </c>
    </row>
    <row r="920" spans="1:59" x14ac:dyDescent="0.2">
      <c r="A920" s="609" t="s">
        <v>2308</v>
      </c>
      <c r="B920" t="s">
        <v>2175</v>
      </c>
      <c r="C920" t="s">
        <v>2309</v>
      </c>
      <c r="D920" s="439">
        <v>20521</v>
      </c>
      <c r="E920" s="440">
        <v>32670</v>
      </c>
      <c r="F920" s="440">
        <v>0</v>
      </c>
      <c r="G920" s="440">
        <v>32670</v>
      </c>
      <c r="H920" s="440">
        <v>0</v>
      </c>
      <c r="I920" s="440">
        <v>88760</v>
      </c>
      <c r="J920" s="440">
        <v>88760</v>
      </c>
      <c r="K920" s="440">
        <v>0</v>
      </c>
      <c r="L920" s="440">
        <v>0</v>
      </c>
      <c r="M920" s="482">
        <v>0</v>
      </c>
      <c r="N920" s="482">
        <v>0</v>
      </c>
      <c r="O920" s="440">
        <v>0</v>
      </c>
      <c r="P920" s="440">
        <v>0</v>
      </c>
      <c r="Q920" s="440">
        <v>0</v>
      </c>
      <c r="R920" s="440">
        <v>0</v>
      </c>
      <c r="S920" s="440">
        <v>0</v>
      </c>
      <c r="T920" s="440">
        <v>0</v>
      </c>
      <c r="U920" s="440">
        <v>3170</v>
      </c>
      <c r="V920" s="440">
        <v>2536</v>
      </c>
      <c r="W920" s="440">
        <v>634</v>
      </c>
      <c r="X920" s="440">
        <v>0</v>
      </c>
      <c r="Y920" s="482">
        <v>0</v>
      </c>
      <c r="Z920" s="482">
        <v>0</v>
      </c>
      <c r="AA920" s="440">
        <v>0</v>
      </c>
      <c r="AB920" s="440">
        <v>0</v>
      </c>
      <c r="AC920" s="440">
        <v>0</v>
      </c>
      <c r="AD920" s="440">
        <v>0</v>
      </c>
      <c r="AE920" s="440">
        <v>0</v>
      </c>
      <c r="AF920" s="440">
        <v>0</v>
      </c>
      <c r="AG920" s="440">
        <v>105260</v>
      </c>
      <c r="AH920" s="440">
        <v>57500</v>
      </c>
      <c r="AI920" s="440">
        <v>47760</v>
      </c>
      <c r="AJ920" s="482">
        <v>73720</v>
      </c>
      <c r="AK920" s="482">
        <v>0</v>
      </c>
      <c r="AL920" s="482">
        <v>0</v>
      </c>
      <c r="AM920" s="482">
        <v>39850</v>
      </c>
      <c r="AN920" s="440">
        <v>73720</v>
      </c>
      <c r="AO920" s="440">
        <v>39850</v>
      </c>
      <c r="AP920" s="440">
        <v>7528</v>
      </c>
      <c r="AQ920" s="440">
        <v>2340</v>
      </c>
      <c r="AR920" s="440">
        <v>5188</v>
      </c>
      <c r="AS920" s="482">
        <v>5102</v>
      </c>
      <c r="AT920" s="482">
        <v>0</v>
      </c>
      <c r="AU920" s="482">
        <v>0</v>
      </c>
      <c r="AV920" s="482">
        <v>1225</v>
      </c>
      <c r="AW920" s="440">
        <v>5102</v>
      </c>
      <c r="AX920" s="440">
        <v>662</v>
      </c>
      <c r="AY920" s="440">
        <v>0</v>
      </c>
      <c r="AZ920" s="503">
        <v>0</v>
      </c>
      <c r="BA920" s="503">
        <v>0</v>
      </c>
      <c r="BB920" s="441">
        <v>0</v>
      </c>
      <c r="BC920" s="200">
        <v>0</v>
      </c>
      <c r="BD920" s="539">
        <v>40613</v>
      </c>
      <c r="BE920" s="650">
        <v>51660</v>
      </c>
      <c r="BF920" s="650">
        <v>5280</v>
      </c>
      <c r="BG920" s="539">
        <v>1269</v>
      </c>
    </row>
    <row r="921" spans="1:59" x14ac:dyDescent="0.2">
      <c r="A921" s="609" t="s">
        <v>2310</v>
      </c>
      <c r="B921" t="s">
        <v>2175</v>
      </c>
      <c r="C921" t="s">
        <v>2311</v>
      </c>
      <c r="D921" s="442">
        <v>20541</v>
      </c>
      <c r="E921" s="443">
        <v>0</v>
      </c>
      <c r="F921" s="443">
        <v>0</v>
      </c>
      <c r="G921" s="443">
        <v>0</v>
      </c>
      <c r="H921" s="443">
        <v>0</v>
      </c>
      <c r="I921" s="443">
        <v>47600</v>
      </c>
      <c r="J921" s="443">
        <v>47600</v>
      </c>
      <c r="K921" s="443">
        <v>0</v>
      </c>
      <c r="L921" s="443">
        <v>560</v>
      </c>
      <c r="M921" s="483">
        <v>0</v>
      </c>
      <c r="N921" s="483">
        <v>0</v>
      </c>
      <c r="O921" s="443">
        <v>0</v>
      </c>
      <c r="P921" s="443">
        <v>0</v>
      </c>
      <c r="Q921" s="443">
        <v>560</v>
      </c>
      <c r="R921" s="443">
        <v>560</v>
      </c>
      <c r="S921" s="443">
        <v>0</v>
      </c>
      <c r="T921" s="443">
        <v>0</v>
      </c>
      <c r="U921" s="443">
        <v>1700</v>
      </c>
      <c r="V921" s="443">
        <v>1700</v>
      </c>
      <c r="W921" s="443">
        <v>0</v>
      </c>
      <c r="X921" s="443">
        <v>20</v>
      </c>
      <c r="Y921" s="483">
        <v>0</v>
      </c>
      <c r="Z921" s="483">
        <v>0</v>
      </c>
      <c r="AA921" s="443">
        <v>0</v>
      </c>
      <c r="AB921" s="443">
        <v>0</v>
      </c>
      <c r="AC921" s="443">
        <v>20</v>
      </c>
      <c r="AD921" s="443">
        <v>0</v>
      </c>
      <c r="AE921" s="443">
        <v>0</v>
      </c>
      <c r="AF921" s="443">
        <v>20</v>
      </c>
      <c r="AG921" s="443">
        <v>75480</v>
      </c>
      <c r="AH921" s="443">
        <v>35000</v>
      </c>
      <c r="AI921" s="443">
        <v>40480</v>
      </c>
      <c r="AJ921" s="483">
        <v>63750</v>
      </c>
      <c r="AK921" s="483">
        <v>0</v>
      </c>
      <c r="AL921" s="483">
        <v>0</v>
      </c>
      <c r="AM921" s="483">
        <v>0</v>
      </c>
      <c r="AN921" s="443">
        <v>63750</v>
      </c>
      <c r="AO921" s="443">
        <v>0</v>
      </c>
      <c r="AP921" s="443">
        <v>5551</v>
      </c>
      <c r="AQ921" s="443">
        <v>875</v>
      </c>
      <c r="AR921" s="443">
        <v>4676</v>
      </c>
      <c r="AS921" s="483">
        <v>5330</v>
      </c>
      <c r="AT921" s="483">
        <v>0</v>
      </c>
      <c r="AU921" s="483">
        <v>0</v>
      </c>
      <c r="AV921" s="483">
        <v>0</v>
      </c>
      <c r="AW921" s="443">
        <v>5330</v>
      </c>
      <c r="AX921" s="443">
        <v>0</v>
      </c>
      <c r="AY921" s="443">
        <v>0</v>
      </c>
      <c r="AZ921" s="504">
        <v>0</v>
      </c>
      <c r="BA921" s="504">
        <v>0</v>
      </c>
      <c r="BB921" s="444">
        <v>0</v>
      </c>
      <c r="BC921" s="517">
        <v>0</v>
      </c>
      <c r="BD921" s="540">
        <v>43170</v>
      </c>
      <c r="BE921" s="651">
        <v>32800</v>
      </c>
      <c r="BF921" s="651">
        <v>3469</v>
      </c>
      <c r="BG921" s="540">
        <v>1029</v>
      </c>
    </row>
    <row r="922" spans="1:59" x14ac:dyDescent="0.2">
      <c r="A922" s="609" t="s">
        <v>2312</v>
      </c>
      <c r="B922" t="s">
        <v>2175</v>
      </c>
      <c r="C922" t="s">
        <v>1498</v>
      </c>
      <c r="D922" s="439">
        <v>20543</v>
      </c>
      <c r="E922" s="440">
        <v>0</v>
      </c>
      <c r="F922" s="440">
        <v>0</v>
      </c>
      <c r="G922" s="440">
        <v>0</v>
      </c>
      <c r="H922" s="440">
        <v>0</v>
      </c>
      <c r="I922" s="440">
        <v>28700</v>
      </c>
      <c r="J922" s="440">
        <v>28700</v>
      </c>
      <c r="K922" s="440">
        <v>0</v>
      </c>
      <c r="L922" s="440">
        <v>210</v>
      </c>
      <c r="M922" s="482">
        <v>0</v>
      </c>
      <c r="N922" s="482">
        <v>0</v>
      </c>
      <c r="O922" s="440">
        <v>0</v>
      </c>
      <c r="P922" s="440">
        <v>0</v>
      </c>
      <c r="Q922" s="440">
        <v>210</v>
      </c>
      <c r="R922" s="440">
        <v>210</v>
      </c>
      <c r="S922" s="440">
        <v>0</v>
      </c>
      <c r="T922" s="440">
        <v>0</v>
      </c>
      <c r="U922" s="440">
        <v>1025</v>
      </c>
      <c r="V922" s="440">
        <v>478</v>
      </c>
      <c r="W922" s="440">
        <v>547</v>
      </c>
      <c r="X922" s="440">
        <v>8</v>
      </c>
      <c r="Y922" s="482">
        <v>0</v>
      </c>
      <c r="Z922" s="482">
        <v>0</v>
      </c>
      <c r="AA922" s="440">
        <v>0</v>
      </c>
      <c r="AB922" s="440">
        <v>0</v>
      </c>
      <c r="AC922" s="440">
        <v>555</v>
      </c>
      <c r="AD922" s="440">
        <v>0</v>
      </c>
      <c r="AE922" s="440">
        <v>0</v>
      </c>
      <c r="AF922" s="440">
        <v>555</v>
      </c>
      <c r="AG922" s="440">
        <v>47080</v>
      </c>
      <c r="AH922" s="440">
        <v>21000</v>
      </c>
      <c r="AI922" s="440">
        <v>26080</v>
      </c>
      <c r="AJ922" s="482">
        <v>31870</v>
      </c>
      <c r="AK922" s="482">
        <v>0</v>
      </c>
      <c r="AL922" s="482">
        <v>0</v>
      </c>
      <c r="AM922" s="482">
        <v>20820</v>
      </c>
      <c r="AN922" s="440">
        <v>31870</v>
      </c>
      <c r="AO922" s="440">
        <v>20820</v>
      </c>
      <c r="AP922" s="440">
        <v>3434</v>
      </c>
      <c r="AQ922" s="440">
        <v>750</v>
      </c>
      <c r="AR922" s="440">
        <v>2684</v>
      </c>
      <c r="AS922" s="482">
        <v>2589</v>
      </c>
      <c r="AT922" s="482">
        <v>0</v>
      </c>
      <c r="AU922" s="482">
        <v>0</v>
      </c>
      <c r="AV922" s="482">
        <v>788</v>
      </c>
      <c r="AW922" s="440">
        <v>2589</v>
      </c>
      <c r="AX922" s="440">
        <v>301</v>
      </c>
      <c r="AY922" s="440">
        <v>0</v>
      </c>
      <c r="AZ922" s="503">
        <v>0</v>
      </c>
      <c r="BA922" s="503">
        <v>0</v>
      </c>
      <c r="BB922" s="441">
        <v>0</v>
      </c>
      <c r="BC922" s="200">
        <v>0</v>
      </c>
      <c r="BD922" s="539">
        <v>35610</v>
      </c>
      <c r="BE922" s="650">
        <v>19980</v>
      </c>
      <c r="BF922" s="650">
        <v>2117</v>
      </c>
      <c r="BG922" s="539">
        <v>1029</v>
      </c>
    </row>
    <row r="923" spans="1:59" x14ac:dyDescent="0.2">
      <c r="A923" s="609" t="s">
        <v>2313</v>
      </c>
      <c r="B923" t="s">
        <v>2175</v>
      </c>
      <c r="C923" t="s">
        <v>2314</v>
      </c>
      <c r="D923" s="442">
        <v>20561</v>
      </c>
      <c r="E923" s="443">
        <v>0</v>
      </c>
      <c r="F923" s="443">
        <v>0</v>
      </c>
      <c r="G923" s="443">
        <v>0</v>
      </c>
      <c r="H923" s="443">
        <v>0</v>
      </c>
      <c r="I923" s="443">
        <v>90020</v>
      </c>
      <c r="J923" s="443">
        <v>90020</v>
      </c>
      <c r="K923" s="443">
        <v>0</v>
      </c>
      <c r="L923" s="443">
        <v>0</v>
      </c>
      <c r="M923" s="483">
        <v>0</v>
      </c>
      <c r="N923" s="483">
        <v>0</v>
      </c>
      <c r="O923" s="443">
        <v>0</v>
      </c>
      <c r="P923" s="443">
        <v>0</v>
      </c>
      <c r="Q923" s="443">
        <v>0</v>
      </c>
      <c r="R923" s="443">
        <v>0</v>
      </c>
      <c r="S923" s="443">
        <v>0</v>
      </c>
      <c r="T923" s="443">
        <v>0</v>
      </c>
      <c r="U923" s="443">
        <v>3215</v>
      </c>
      <c r="V923" s="443">
        <v>902</v>
      </c>
      <c r="W923" s="443">
        <v>2313</v>
      </c>
      <c r="X923" s="443">
        <v>0</v>
      </c>
      <c r="Y923" s="483">
        <v>0</v>
      </c>
      <c r="Z923" s="483">
        <v>0</v>
      </c>
      <c r="AA923" s="443">
        <v>0</v>
      </c>
      <c r="AB923" s="443">
        <v>0</v>
      </c>
      <c r="AC923" s="443">
        <v>0</v>
      </c>
      <c r="AD923" s="443">
        <v>0</v>
      </c>
      <c r="AE923" s="443">
        <v>0</v>
      </c>
      <c r="AF923" s="443">
        <v>0</v>
      </c>
      <c r="AG923" s="443">
        <v>83510</v>
      </c>
      <c r="AH923" s="443">
        <v>0</v>
      </c>
      <c r="AI923" s="443">
        <v>83510</v>
      </c>
      <c r="AJ923" s="483">
        <v>99050</v>
      </c>
      <c r="AK923" s="483">
        <v>0</v>
      </c>
      <c r="AL923" s="483">
        <v>0</v>
      </c>
      <c r="AM923" s="483">
        <v>22820</v>
      </c>
      <c r="AN923" s="443">
        <v>99050</v>
      </c>
      <c r="AO923" s="443">
        <v>22820</v>
      </c>
      <c r="AP923" s="443">
        <v>5736</v>
      </c>
      <c r="AQ923" s="443">
        <v>560</v>
      </c>
      <c r="AR923" s="443">
        <v>5176</v>
      </c>
      <c r="AS923" s="483">
        <v>5655</v>
      </c>
      <c r="AT923" s="483">
        <v>0</v>
      </c>
      <c r="AU923" s="483">
        <v>0</v>
      </c>
      <c r="AV923" s="483">
        <v>162</v>
      </c>
      <c r="AW923" s="443">
        <v>5191</v>
      </c>
      <c r="AX923" s="443">
        <v>626</v>
      </c>
      <c r="AY923" s="443">
        <v>0</v>
      </c>
      <c r="AZ923" s="504">
        <v>0</v>
      </c>
      <c r="BA923" s="504">
        <v>0</v>
      </c>
      <c r="BB923" s="444">
        <v>0</v>
      </c>
      <c r="BC923" s="517">
        <v>0</v>
      </c>
      <c r="BD923" s="540">
        <v>53638</v>
      </c>
      <c r="BE923" s="651">
        <v>47900</v>
      </c>
      <c r="BF923" s="651">
        <v>4719</v>
      </c>
      <c r="BG923" s="540">
        <v>1029</v>
      </c>
    </row>
    <row r="924" spans="1:59" x14ac:dyDescent="0.2">
      <c r="A924" s="609" t="s">
        <v>2315</v>
      </c>
      <c r="B924" t="s">
        <v>2175</v>
      </c>
      <c r="C924" t="s">
        <v>2316</v>
      </c>
      <c r="D924" s="439">
        <v>20562</v>
      </c>
      <c r="E924" s="440">
        <v>0</v>
      </c>
      <c r="F924" s="440">
        <v>0</v>
      </c>
      <c r="G924" s="440">
        <v>0</v>
      </c>
      <c r="H924" s="440">
        <v>0</v>
      </c>
      <c r="I924" s="440">
        <v>29470</v>
      </c>
      <c r="J924" s="440">
        <v>29470</v>
      </c>
      <c r="K924" s="440">
        <v>0</v>
      </c>
      <c r="L924" s="440">
        <v>490</v>
      </c>
      <c r="M924" s="482">
        <v>0</v>
      </c>
      <c r="N924" s="482">
        <v>0</v>
      </c>
      <c r="O924" s="440">
        <v>0</v>
      </c>
      <c r="P924" s="440">
        <v>0</v>
      </c>
      <c r="Q924" s="440">
        <v>490</v>
      </c>
      <c r="R924" s="440">
        <v>490</v>
      </c>
      <c r="S924" s="440">
        <v>0</v>
      </c>
      <c r="T924" s="440">
        <v>0</v>
      </c>
      <c r="U924" s="440">
        <v>1053</v>
      </c>
      <c r="V924" s="440">
        <v>1005</v>
      </c>
      <c r="W924" s="440">
        <v>48</v>
      </c>
      <c r="X924" s="440">
        <v>17</v>
      </c>
      <c r="Y924" s="482">
        <v>0</v>
      </c>
      <c r="Z924" s="482">
        <v>0</v>
      </c>
      <c r="AA924" s="440">
        <v>0</v>
      </c>
      <c r="AB924" s="440">
        <v>0</v>
      </c>
      <c r="AC924" s="440">
        <v>65</v>
      </c>
      <c r="AD924" s="440">
        <v>0</v>
      </c>
      <c r="AE924" s="440">
        <v>0</v>
      </c>
      <c r="AF924" s="440">
        <v>65</v>
      </c>
      <c r="AG924" s="440">
        <v>30650</v>
      </c>
      <c r="AH924" s="440">
        <v>17500</v>
      </c>
      <c r="AI924" s="440">
        <v>13150</v>
      </c>
      <c r="AJ924" s="482">
        <v>63310</v>
      </c>
      <c r="AK924" s="482">
        <v>0</v>
      </c>
      <c r="AL924" s="482">
        <v>0</v>
      </c>
      <c r="AM924" s="482">
        <v>0</v>
      </c>
      <c r="AN924" s="440">
        <v>63310</v>
      </c>
      <c r="AO924" s="440">
        <v>0</v>
      </c>
      <c r="AP924" s="440">
        <v>2138</v>
      </c>
      <c r="AQ924" s="440">
        <v>1995</v>
      </c>
      <c r="AR924" s="440">
        <v>143</v>
      </c>
      <c r="AS924" s="482">
        <v>2395</v>
      </c>
      <c r="AT924" s="482">
        <v>0</v>
      </c>
      <c r="AU924" s="482">
        <v>0</v>
      </c>
      <c r="AV924" s="482">
        <v>0</v>
      </c>
      <c r="AW924" s="440">
        <v>2395</v>
      </c>
      <c r="AX924" s="440">
        <v>0</v>
      </c>
      <c r="AY924" s="440">
        <v>0</v>
      </c>
      <c r="AZ924" s="503">
        <v>0</v>
      </c>
      <c r="BA924" s="503">
        <v>0</v>
      </c>
      <c r="BB924" s="441">
        <v>0</v>
      </c>
      <c r="BC924" s="200">
        <v>0</v>
      </c>
      <c r="BD924" s="539">
        <v>29460</v>
      </c>
      <c r="BE924" s="650">
        <v>16430</v>
      </c>
      <c r="BF924" s="650">
        <v>1646</v>
      </c>
      <c r="BG924" s="539">
        <v>789</v>
      </c>
    </row>
    <row r="925" spans="1:59" x14ac:dyDescent="0.2">
      <c r="A925" s="609" t="s">
        <v>2317</v>
      </c>
      <c r="B925" t="s">
        <v>2175</v>
      </c>
      <c r="C925" t="s">
        <v>2318</v>
      </c>
      <c r="D925" s="442">
        <v>20563</v>
      </c>
      <c r="E925" s="443">
        <v>0</v>
      </c>
      <c r="F925" s="443">
        <v>0</v>
      </c>
      <c r="G925" s="443">
        <v>0</v>
      </c>
      <c r="H925" s="443">
        <v>0</v>
      </c>
      <c r="I925" s="443">
        <v>22610</v>
      </c>
      <c r="J925" s="443">
        <v>22610</v>
      </c>
      <c r="K925" s="443">
        <v>0</v>
      </c>
      <c r="L925" s="443">
        <v>0</v>
      </c>
      <c r="M925" s="483">
        <v>0</v>
      </c>
      <c r="N925" s="483">
        <v>0</v>
      </c>
      <c r="O925" s="443">
        <v>0</v>
      </c>
      <c r="P925" s="443">
        <v>0</v>
      </c>
      <c r="Q925" s="443">
        <v>0</v>
      </c>
      <c r="R925" s="443">
        <v>0</v>
      </c>
      <c r="S925" s="443">
        <v>0</v>
      </c>
      <c r="T925" s="443">
        <v>0</v>
      </c>
      <c r="U925" s="443">
        <v>808</v>
      </c>
      <c r="V925" s="443">
        <v>808</v>
      </c>
      <c r="W925" s="443">
        <v>0</v>
      </c>
      <c r="X925" s="443">
        <v>0</v>
      </c>
      <c r="Y925" s="483">
        <v>0</v>
      </c>
      <c r="Z925" s="483">
        <v>0</v>
      </c>
      <c r="AA925" s="443">
        <v>0</v>
      </c>
      <c r="AB925" s="443">
        <v>0</v>
      </c>
      <c r="AC925" s="443">
        <v>0</v>
      </c>
      <c r="AD925" s="443">
        <v>0</v>
      </c>
      <c r="AE925" s="443">
        <v>0</v>
      </c>
      <c r="AF925" s="443">
        <v>0</v>
      </c>
      <c r="AG925" s="443">
        <v>24360</v>
      </c>
      <c r="AH925" s="443">
        <v>0</v>
      </c>
      <c r="AI925" s="443">
        <v>24360</v>
      </c>
      <c r="AJ925" s="483">
        <v>35410</v>
      </c>
      <c r="AK925" s="483">
        <v>0</v>
      </c>
      <c r="AL925" s="483">
        <v>0</v>
      </c>
      <c r="AM925" s="483">
        <v>9250</v>
      </c>
      <c r="AN925" s="443">
        <v>35410</v>
      </c>
      <c r="AO925" s="443">
        <v>9250</v>
      </c>
      <c r="AP925" s="443">
        <v>1519</v>
      </c>
      <c r="AQ925" s="443">
        <v>222</v>
      </c>
      <c r="AR925" s="443">
        <v>1297</v>
      </c>
      <c r="AS925" s="483">
        <v>1691</v>
      </c>
      <c r="AT925" s="483">
        <v>0</v>
      </c>
      <c r="AU925" s="483">
        <v>0</v>
      </c>
      <c r="AV925" s="483">
        <v>250</v>
      </c>
      <c r="AW925" s="443">
        <v>1691</v>
      </c>
      <c r="AX925" s="443">
        <v>250</v>
      </c>
      <c r="AY925" s="443">
        <v>0</v>
      </c>
      <c r="AZ925" s="504">
        <v>0</v>
      </c>
      <c r="BA925" s="504">
        <v>0</v>
      </c>
      <c r="BB925" s="444">
        <v>0</v>
      </c>
      <c r="BC925" s="517">
        <v>0</v>
      </c>
      <c r="BD925" s="540">
        <v>28330</v>
      </c>
      <c r="BE925" s="651">
        <v>12225</v>
      </c>
      <c r="BF925" s="651">
        <v>1195</v>
      </c>
      <c r="BG925" s="540">
        <v>789</v>
      </c>
    </row>
    <row r="926" spans="1:59" x14ac:dyDescent="0.2">
      <c r="A926" s="609" t="s">
        <v>2319</v>
      </c>
      <c r="B926" t="s">
        <v>2175</v>
      </c>
      <c r="C926" t="s">
        <v>2320</v>
      </c>
      <c r="D926" s="439">
        <v>20583</v>
      </c>
      <c r="E926" s="440">
        <v>0</v>
      </c>
      <c r="F926" s="440">
        <v>0</v>
      </c>
      <c r="G926" s="440">
        <v>0</v>
      </c>
      <c r="H926" s="440">
        <v>0</v>
      </c>
      <c r="I926" s="440">
        <v>62160</v>
      </c>
      <c r="J926" s="440">
        <v>62160</v>
      </c>
      <c r="K926" s="440">
        <v>0</v>
      </c>
      <c r="L926" s="440">
        <v>0</v>
      </c>
      <c r="M926" s="482">
        <v>0</v>
      </c>
      <c r="N926" s="482">
        <v>0</v>
      </c>
      <c r="O926" s="440">
        <v>0</v>
      </c>
      <c r="P926" s="440">
        <v>0</v>
      </c>
      <c r="Q926" s="440">
        <v>0</v>
      </c>
      <c r="R926" s="440">
        <v>0</v>
      </c>
      <c r="S926" s="440">
        <v>0</v>
      </c>
      <c r="T926" s="440">
        <v>0</v>
      </c>
      <c r="U926" s="440">
        <v>2220</v>
      </c>
      <c r="V926" s="440">
        <v>938</v>
      </c>
      <c r="W926" s="440">
        <v>1282</v>
      </c>
      <c r="X926" s="440">
        <v>0</v>
      </c>
      <c r="Y926" s="482">
        <v>0</v>
      </c>
      <c r="Z926" s="482">
        <v>0</v>
      </c>
      <c r="AA926" s="440">
        <v>0</v>
      </c>
      <c r="AB926" s="440">
        <v>0</v>
      </c>
      <c r="AC926" s="440">
        <v>1282</v>
      </c>
      <c r="AD926" s="440">
        <v>0</v>
      </c>
      <c r="AE926" s="440">
        <v>0</v>
      </c>
      <c r="AF926" s="440">
        <v>1282</v>
      </c>
      <c r="AG926" s="440">
        <v>57660</v>
      </c>
      <c r="AH926" s="440">
        <v>37250</v>
      </c>
      <c r="AI926" s="440">
        <v>20410</v>
      </c>
      <c r="AJ926" s="482">
        <v>36100</v>
      </c>
      <c r="AK926" s="482">
        <v>0</v>
      </c>
      <c r="AL926" s="482">
        <v>0</v>
      </c>
      <c r="AM926" s="482">
        <v>36550</v>
      </c>
      <c r="AN926" s="440">
        <v>36100</v>
      </c>
      <c r="AO926" s="440">
        <v>36550</v>
      </c>
      <c r="AP926" s="440">
        <v>3864</v>
      </c>
      <c r="AQ926" s="440">
        <v>1012</v>
      </c>
      <c r="AR926" s="440">
        <v>2852</v>
      </c>
      <c r="AS926" s="482">
        <v>3050</v>
      </c>
      <c r="AT926" s="482">
        <v>0</v>
      </c>
      <c r="AU926" s="482">
        <v>0</v>
      </c>
      <c r="AV926" s="482">
        <v>1575</v>
      </c>
      <c r="AW926" s="440">
        <v>3050</v>
      </c>
      <c r="AX926" s="440">
        <v>1556</v>
      </c>
      <c r="AY926" s="440">
        <v>0</v>
      </c>
      <c r="AZ926" s="503">
        <v>0</v>
      </c>
      <c r="BA926" s="503">
        <v>0</v>
      </c>
      <c r="BB926" s="441">
        <v>0</v>
      </c>
      <c r="BC926" s="200">
        <v>0</v>
      </c>
      <c r="BD926" s="539">
        <v>41925</v>
      </c>
      <c r="BE926" s="650">
        <v>32815</v>
      </c>
      <c r="BF926" s="650">
        <v>3112</v>
      </c>
      <c r="BG926" s="539">
        <v>1029</v>
      </c>
    </row>
    <row r="927" spans="1:59" x14ac:dyDescent="0.2">
      <c r="A927" s="609" t="s">
        <v>2321</v>
      </c>
      <c r="B927" t="s">
        <v>2175</v>
      </c>
      <c r="C927" t="s">
        <v>2322</v>
      </c>
      <c r="D927" s="442">
        <v>20588</v>
      </c>
      <c r="E927" s="443">
        <v>0</v>
      </c>
      <c r="F927" s="443">
        <v>0</v>
      </c>
      <c r="G927" s="443">
        <v>0</v>
      </c>
      <c r="H927" s="443">
        <v>0</v>
      </c>
      <c r="I927" s="443">
        <v>23520</v>
      </c>
      <c r="J927" s="443">
        <v>23520</v>
      </c>
      <c r="K927" s="443">
        <v>0</v>
      </c>
      <c r="L927" s="443">
        <v>0</v>
      </c>
      <c r="M927" s="483">
        <v>0</v>
      </c>
      <c r="N927" s="483">
        <v>0</v>
      </c>
      <c r="O927" s="443">
        <v>0</v>
      </c>
      <c r="P927" s="443">
        <v>0</v>
      </c>
      <c r="Q927" s="443">
        <v>0</v>
      </c>
      <c r="R927" s="443">
        <v>0</v>
      </c>
      <c r="S927" s="443">
        <v>0</v>
      </c>
      <c r="T927" s="443">
        <v>0</v>
      </c>
      <c r="U927" s="443">
        <v>840</v>
      </c>
      <c r="V927" s="443">
        <v>670</v>
      </c>
      <c r="W927" s="443">
        <v>170</v>
      </c>
      <c r="X927" s="443">
        <v>0</v>
      </c>
      <c r="Y927" s="483">
        <v>0</v>
      </c>
      <c r="Z927" s="483">
        <v>0</v>
      </c>
      <c r="AA927" s="443">
        <v>0</v>
      </c>
      <c r="AB927" s="443">
        <v>0</v>
      </c>
      <c r="AC927" s="443">
        <v>0</v>
      </c>
      <c r="AD927" s="443">
        <v>0</v>
      </c>
      <c r="AE927" s="443">
        <v>0</v>
      </c>
      <c r="AF927" s="443">
        <v>0</v>
      </c>
      <c r="AG927" s="443">
        <v>16690</v>
      </c>
      <c r="AH927" s="443">
        <v>11000</v>
      </c>
      <c r="AI927" s="443">
        <v>5690</v>
      </c>
      <c r="AJ927" s="483">
        <v>10530</v>
      </c>
      <c r="AK927" s="483">
        <v>300</v>
      </c>
      <c r="AL927" s="483">
        <v>0</v>
      </c>
      <c r="AM927" s="483">
        <v>0</v>
      </c>
      <c r="AN927" s="443">
        <v>10830</v>
      </c>
      <c r="AO927" s="443">
        <v>0</v>
      </c>
      <c r="AP927" s="443">
        <v>1107</v>
      </c>
      <c r="AQ927" s="443">
        <v>940</v>
      </c>
      <c r="AR927" s="443">
        <v>167</v>
      </c>
      <c r="AS927" s="483">
        <v>192</v>
      </c>
      <c r="AT927" s="483">
        <v>357</v>
      </c>
      <c r="AU927" s="483">
        <v>0</v>
      </c>
      <c r="AV927" s="483">
        <v>0</v>
      </c>
      <c r="AW927" s="443">
        <v>549</v>
      </c>
      <c r="AX927" s="443">
        <v>0</v>
      </c>
      <c r="AY927" s="443">
        <v>0</v>
      </c>
      <c r="AZ927" s="504">
        <v>0</v>
      </c>
      <c r="BA927" s="504">
        <v>0</v>
      </c>
      <c r="BB927" s="444">
        <v>0</v>
      </c>
      <c r="BC927" s="517">
        <v>0</v>
      </c>
      <c r="BD927" s="540">
        <v>17258</v>
      </c>
      <c r="BE927" s="651">
        <v>10145</v>
      </c>
      <c r="BF927" s="540">
        <v>986</v>
      </c>
      <c r="BG927" s="540">
        <v>789</v>
      </c>
    </row>
    <row r="928" spans="1:59" x14ac:dyDescent="0.2">
      <c r="A928" s="609" t="s">
        <v>2323</v>
      </c>
      <c r="B928" t="s">
        <v>2175</v>
      </c>
      <c r="C928" t="s">
        <v>2324</v>
      </c>
      <c r="D928" s="439">
        <v>20590</v>
      </c>
      <c r="E928" s="440">
        <v>0</v>
      </c>
      <c r="F928" s="440">
        <v>0</v>
      </c>
      <c r="G928" s="440">
        <v>0</v>
      </c>
      <c r="H928" s="440">
        <v>0</v>
      </c>
      <c r="I928" s="440">
        <v>57680</v>
      </c>
      <c r="J928" s="440">
        <v>57680</v>
      </c>
      <c r="K928" s="440">
        <v>0</v>
      </c>
      <c r="L928" s="440">
        <v>6860</v>
      </c>
      <c r="M928" s="482">
        <v>0</v>
      </c>
      <c r="N928" s="482">
        <v>0</v>
      </c>
      <c r="O928" s="440">
        <v>0</v>
      </c>
      <c r="P928" s="440">
        <v>0</v>
      </c>
      <c r="Q928" s="440">
        <v>6860</v>
      </c>
      <c r="R928" s="440">
        <v>6860</v>
      </c>
      <c r="S928" s="440">
        <v>0</v>
      </c>
      <c r="T928" s="440">
        <v>0</v>
      </c>
      <c r="U928" s="440">
        <v>2060</v>
      </c>
      <c r="V928" s="440">
        <v>1118</v>
      </c>
      <c r="W928" s="440">
        <v>942</v>
      </c>
      <c r="X928" s="440">
        <v>245</v>
      </c>
      <c r="Y928" s="482">
        <v>0</v>
      </c>
      <c r="Z928" s="482">
        <v>0</v>
      </c>
      <c r="AA928" s="440">
        <v>0</v>
      </c>
      <c r="AB928" s="440">
        <v>0</v>
      </c>
      <c r="AC928" s="440">
        <v>1187</v>
      </c>
      <c r="AD928" s="440">
        <v>0</v>
      </c>
      <c r="AE928" s="440">
        <v>0</v>
      </c>
      <c r="AF928" s="440">
        <v>1187</v>
      </c>
      <c r="AG928" s="440">
        <v>78330</v>
      </c>
      <c r="AH928" s="440">
        <v>39500</v>
      </c>
      <c r="AI928" s="440">
        <v>38830</v>
      </c>
      <c r="AJ928" s="482">
        <v>67540</v>
      </c>
      <c r="AK928" s="482">
        <v>0</v>
      </c>
      <c r="AL928" s="482">
        <v>0</v>
      </c>
      <c r="AM928" s="482">
        <v>5930</v>
      </c>
      <c r="AN928" s="440">
        <v>67540</v>
      </c>
      <c r="AO928" s="440">
        <v>5930</v>
      </c>
      <c r="AP928" s="440">
        <v>5393</v>
      </c>
      <c r="AQ928" s="440">
        <v>1010</v>
      </c>
      <c r="AR928" s="440">
        <v>4383</v>
      </c>
      <c r="AS928" s="482">
        <v>5197</v>
      </c>
      <c r="AT928" s="482">
        <v>0</v>
      </c>
      <c r="AU928" s="482">
        <v>0</v>
      </c>
      <c r="AV928" s="482">
        <v>0</v>
      </c>
      <c r="AW928" s="440">
        <v>3766</v>
      </c>
      <c r="AX928" s="440">
        <v>0</v>
      </c>
      <c r="AY928" s="440">
        <v>0</v>
      </c>
      <c r="AZ928" s="503">
        <v>0</v>
      </c>
      <c r="BA928" s="503">
        <v>0</v>
      </c>
      <c r="BB928" s="441">
        <v>0</v>
      </c>
      <c r="BC928" s="200">
        <v>0</v>
      </c>
      <c r="BD928" s="539">
        <v>48814</v>
      </c>
      <c r="BE928" s="650">
        <v>37560</v>
      </c>
      <c r="BF928" s="650">
        <v>3812</v>
      </c>
      <c r="BG928" s="539">
        <v>1029</v>
      </c>
    </row>
    <row r="929" spans="1:59" x14ac:dyDescent="0.2">
      <c r="A929" s="609" t="s">
        <v>2325</v>
      </c>
      <c r="B929" t="s">
        <v>2175</v>
      </c>
      <c r="C929" t="s">
        <v>2326</v>
      </c>
      <c r="D929" s="442">
        <v>20602</v>
      </c>
      <c r="E929" s="443">
        <v>0</v>
      </c>
      <c r="F929" s="443">
        <v>0</v>
      </c>
      <c r="G929" s="443">
        <v>0</v>
      </c>
      <c r="H929" s="443">
        <v>0</v>
      </c>
      <c r="I929" s="443">
        <v>21840</v>
      </c>
      <c r="J929" s="443">
        <v>21840</v>
      </c>
      <c r="K929" s="443">
        <v>0</v>
      </c>
      <c r="L929" s="443">
        <v>0</v>
      </c>
      <c r="M929" s="483">
        <v>0</v>
      </c>
      <c r="N929" s="483">
        <v>0</v>
      </c>
      <c r="O929" s="443">
        <v>0</v>
      </c>
      <c r="P929" s="443">
        <v>0</v>
      </c>
      <c r="Q929" s="443">
        <v>0</v>
      </c>
      <c r="R929" s="443">
        <v>0</v>
      </c>
      <c r="S929" s="443">
        <v>0</v>
      </c>
      <c r="T929" s="443">
        <v>0</v>
      </c>
      <c r="U929" s="443">
        <v>780</v>
      </c>
      <c r="V929" s="443">
        <v>780</v>
      </c>
      <c r="W929" s="443">
        <v>0</v>
      </c>
      <c r="X929" s="443">
        <v>0</v>
      </c>
      <c r="Y929" s="483">
        <v>685</v>
      </c>
      <c r="Z929" s="483">
        <v>0</v>
      </c>
      <c r="AA929" s="443">
        <v>0</v>
      </c>
      <c r="AB929" s="443">
        <v>0</v>
      </c>
      <c r="AC929" s="443">
        <v>0</v>
      </c>
      <c r="AD929" s="443">
        <v>0</v>
      </c>
      <c r="AE929" s="443">
        <v>0</v>
      </c>
      <c r="AF929" s="443">
        <v>0</v>
      </c>
      <c r="AG929" s="443">
        <v>12180</v>
      </c>
      <c r="AH929" s="443">
        <v>9000</v>
      </c>
      <c r="AI929" s="443">
        <v>3180</v>
      </c>
      <c r="AJ929" s="483">
        <v>5410</v>
      </c>
      <c r="AK929" s="483">
        <v>0</v>
      </c>
      <c r="AL929" s="483">
        <v>0</v>
      </c>
      <c r="AM929" s="483">
        <v>0</v>
      </c>
      <c r="AN929" s="443">
        <v>5410</v>
      </c>
      <c r="AO929" s="443">
        <v>0</v>
      </c>
      <c r="AP929" s="443">
        <v>711</v>
      </c>
      <c r="AQ929" s="443">
        <v>358</v>
      </c>
      <c r="AR929" s="443">
        <v>353</v>
      </c>
      <c r="AS929" s="483">
        <v>350</v>
      </c>
      <c r="AT929" s="483">
        <v>0</v>
      </c>
      <c r="AU929" s="483">
        <v>0</v>
      </c>
      <c r="AV929" s="483">
        <v>0</v>
      </c>
      <c r="AW929" s="443">
        <v>350</v>
      </c>
      <c r="AX929" s="443">
        <v>0</v>
      </c>
      <c r="AY929" s="443">
        <v>0</v>
      </c>
      <c r="AZ929" s="504">
        <v>0</v>
      </c>
      <c r="BA929" s="504">
        <v>0</v>
      </c>
      <c r="BB929" s="444">
        <v>0</v>
      </c>
      <c r="BC929" s="517">
        <v>0</v>
      </c>
      <c r="BD929" s="540">
        <v>14012</v>
      </c>
      <c r="BE929" s="651">
        <v>9180</v>
      </c>
      <c r="BF929" s="540">
        <v>845</v>
      </c>
      <c r="BG929" s="540">
        <v>789</v>
      </c>
    </row>
    <row r="930" spans="1:59" x14ac:dyDescent="0.2">
      <c r="A930" s="609" t="s">
        <v>2327</v>
      </c>
      <c r="B930" t="s">
        <v>2328</v>
      </c>
      <c r="C930">
        <v>0</v>
      </c>
      <c r="D930" s="439">
        <v>21000</v>
      </c>
      <c r="E930" s="440">
        <v>2390545</v>
      </c>
      <c r="F930" s="440">
        <v>0</v>
      </c>
      <c r="G930" s="440">
        <v>2390545</v>
      </c>
      <c r="H930" s="440">
        <v>0</v>
      </c>
      <c r="I930" s="440">
        <v>0</v>
      </c>
      <c r="J930" s="440">
        <v>0</v>
      </c>
      <c r="K930" s="440">
        <v>0</v>
      </c>
      <c r="L930" s="440">
        <v>0</v>
      </c>
      <c r="M930" s="482">
        <v>0</v>
      </c>
      <c r="N930" s="482">
        <v>0</v>
      </c>
      <c r="O930" s="440">
        <v>0</v>
      </c>
      <c r="P930" s="440">
        <v>0</v>
      </c>
      <c r="Q930" s="440">
        <v>0</v>
      </c>
      <c r="R930" s="440">
        <v>0</v>
      </c>
      <c r="S930" s="440">
        <v>0</v>
      </c>
      <c r="T930" s="440">
        <v>0</v>
      </c>
      <c r="U930" s="440">
        <v>0</v>
      </c>
      <c r="V930" s="440">
        <v>0</v>
      </c>
      <c r="W930" s="440">
        <v>0</v>
      </c>
      <c r="X930" s="440">
        <v>0</v>
      </c>
      <c r="Y930" s="482">
        <v>0</v>
      </c>
      <c r="Z930" s="482">
        <v>0</v>
      </c>
      <c r="AA930" s="440">
        <v>0</v>
      </c>
      <c r="AB930" s="440">
        <v>0</v>
      </c>
      <c r="AC930" s="440">
        <v>0</v>
      </c>
      <c r="AD930" s="440">
        <v>0</v>
      </c>
      <c r="AE930" s="440">
        <v>0</v>
      </c>
      <c r="AF930" s="440">
        <v>0</v>
      </c>
      <c r="AG930" s="440">
        <v>0</v>
      </c>
      <c r="AH930" s="440">
        <v>0</v>
      </c>
      <c r="AI930" s="440">
        <v>0</v>
      </c>
      <c r="AJ930" s="482">
        <v>0</v>
      </c>
      <c r="AK930" s="482">
        <v>0</v>
      </c>
      <c r="AL930" s="482">
        <v>0</v>
      </c>
      <c r="AM930" s="482">
        <v>0</v>
      </c>
      <c r="AN930" s="440">
        <v>0</v>
      </c>
      <c r="AO930" s="440">
        <v>0</v>
      </c>
      <c r="AP930" s="440">
        <v>0</v>
      </c>
      <c r="AQ930" s="440">
        <v>0</v>
      </c>
      <c r="AR930" s="440">
        <v>0</v>
      </c>
      <c r="AS930" s="482">
        <v>0</v>
      </c>
      <c r="AT930" s="482">
        <v>0</v>
      </c>
      <c r="AU930" s="482">
        <v>0</v>
      </c>
      <c r="AV930" s="482">
        <v>0</v>
      </c>
      <c r="AW930" s="440">
        <v>0</v>
      </c>
      <c r="AX930" s="440">
        <v>0</v>
      </c>
      <c r="AY930" s="440">
        <v>0</v>
      </c>
      <c r="AZ930" s="503">
        <v>0</v>
      </c>
      <c r="BA930" s="503">
        <v>0</v>
      </c>
      <c r="BB930" s="441">
        <v>0</v>
      </c>
      <c r="BC930" s="200">
        <v>0</v>
      </c>
      <c r="BD930" s="539">
        <v>5714936</v>
      </c>
      <c r="BE930" s="539">
        <v>0</v>
      </c>
      <c r="BF930" s="539">
        <v>0</v>
      </c>
      <c r="BG930" s="539">
        <v>0</v>
      </c>
    </row>
    <row r="931" spans="1:59" x14ac:dyDescent="0.2">
      <c r="A931" s="609" t="s">
        <v>2329</v>
      </c>
      <c r="B931" t="s">
        <v>2328</v>
      </c>
      <c r="C931" t="s">
        <v>2330</v>
      </c>
      <c r="D931" s="442">
        <v>21201</v>
      </c>
      <c r="E931" s="443">
        <v>361000</v>
      </c>
      <c r="F931" s="443">
        <v>0</v>
      </c>
      <c r="G931" s="443">
        <v>361000</v>
      </c>
      <c r="H931" s="443">
        <v>0</v>
      </c>
      <c r="I931" s="443">
        <v>2734690</v>
      </c>
      <c r="J931" s="443">
        <v>2734690</v>
      </c>
      <c r="K931" s="443">
        <v>0</v>
      </c>
      <c r="L931" s="443">
        <v>0</v>
      </c>
      <c r="M931" s="483">
        <v>0</v>
      </c>
      <c r="N931" s="483">
        <v>54110</v>
      </c>
      <c r="O931" s="443">
        <v>0</v>
      </c>
      <c r="P931" s="443">
        <v>0</v>
      </c>
      <c r="Q931" s="443">
        <v>54110</v>
      </c>
      <c r="R931" s="443">
        <v>0</v>
      </c>
      <c r="S931" s="443">
        <v>54110</v>
      </c>
      <c r="T931" s="443">
        <v>0</v>
      </c>
      <c r="U931" s="443">
        <v>97668</v>
      </c>
      <c r="V931" s="443">
        <v>82384</v>
      </c>
      <c r="W931" s="443">
        <v>15284</v>
      </c>
      <c r="X931" s="443">
        <v>0</v>
      </c>
      <c r="Y931" s="483">
        <v>0</v>
      </c>
      <c r="Z931" s="483">
        <v>1932</v>
      </c>
      <c r="AA931" s="443">
        <v>0</v>
      </c>
      <c r="AB931" s="443">
        <v>0</v>
      </c>
      <c r="AC931" s="443">
        <v>17216</v>
      </c>
      <c r="AD931" s="443">
        <v>0</v>
      </c>
      <c r="AE931" s="443">
        <v>15569</v>
      </c>
      <c r="AF931" s="443">
        <v>1647</v>
      </c>
      <c r="AG931" s="443">
        <v>2497920</v>
      </c>
      <c r="AH931" s="443">
        <v>980000</v>
      </c>
      <c r="AI931" s="443">
        <v>1517920</v>
      </c>
      <c r="AJ931" s="483">
        <v>2330040</v>
      </c>
      <c r="AK931" s="483">
        <v>0</v>
      </c>
      <c r="AL931" s="483">
        <v>0</v>
      </c>
      <c r="AM931" s="483">
        <v>641700</v>
      </c>
      <c r="AN931" s="443">
        <v>2330040</v>
      </c>
      <c r="AO931" s="443">
        <v>641700</v>
      </c>
      <c r="AP931" s="443">
        <v>201654</v>
      </c>
      <c r="AQ931" s="443">
        <v>45807</v>
      </c>
      <c r="AR931" s="443">
        <v>155847</v>
      </c>
      <c r="AS931" s="483">
        <v>147736</v>
      </c>
      <c r="AT931" s="483">
        <v>0</v>
      </c>
      <c r="AU931" s="483">
        <v>0</v>
      </c>
      <c r="AV931" s="483">
        <v>20241</v>
      </c>
      <c r="AW931" s="443">
        <v>147736</v>
      </c>
      <c r="AX931" s="443">
        <v>20241</v>
      </c>
      <c r="AY931" s="443">
        <v>0</v>
      </c>
      <c r="AZ931" s="504">
        <v>0</v>
      </c>
      <c r="BA931" s="504">
        <v>0</v>
      </c>
      <c r="BB931" s="444">
        <v>0</v>
      </c>
      <c r="BC931" s="517">
        <v>0</v>
      </c>
      <c r="BD931" s="540">
        <v>811718</v>
      </c>
      <c r="BE931" s="651">
        <v>1578640</v>
      </c>
      <c r="BF931" s="651">
        <v>159733</v>
      </c>
      <c r="BG931" s="540">
        <v>11989</v>
      </c>
    </row>
    <row r="932" spans="1:59" x14ac:dyDescent="0.2">
      <c r="A932" s="609" t="s">
        <v>2331</v>
      </c>
      <c r="B932" t="s">
        <v>2328</v>
      </c>
      <c r="C932" t="s">
        <v>2332</v>
      </c>
      <c r="D932" s="439">
        <v>21202</v>
      </c>
      <c r="E932" s="440">
        <v>0</v>
      </c>
      <c r="F932" s="440">
        <v>0</v>
      </c>
      <c r="G932" s="440">
        <v>0</v>
      </c>
      <c r="H932" s="440">
        <v>0</v>
      </c>
      <c r="I932" s="440">
        <v>949690</v>
      </c>
      <c r="J932" s="440">
        <v>949690</v>
      </c>
      <c r="K932" s="440">
        <v>0</v>
      </c>
      <c r="L932" s="440">
        <v>350</v>
      </c>
      <c r="M932" s="482">
        <v>0</v>
      </c>
      <c r="N932" s="482">
        <v>18550</v>
      </c>
      <c r="O932" s="440">
        <v>70</v>
      </c>
      <c r="P932" s="440">
        <v>0</v>
      </c>
      <c r="Q932" s="440">
        <v>18970</v>
      </c>
      <c r="R932" s="440">
        <v>350</v>
      </c>
      <c r="S932" s="440">
        <v>18550</v>
      </c>
      <c r="T932" s="440">
        <v>70</v>
      </c>
      <c r="U932" s="440">
        <v>33918</v>
      </c>
      <c r="V932" s="440">
        <v>33918</v>
      </c>
      <c r="W932" s="440">
        <v>0</v>
      </c>
      <c r="X932" s="440">
        <v>12</v>
      </c>
      <c r="Y932" s="482">
        <v>0</v>
      </c>
      <c r="Z932" s="482">
        <v>663</v>
      </c>
      <c r="AA932" s="440">
        <v>2</v>
      </c>
      <c r="AB932" s="440">
        <v>0</v>
      </c>
      <c r="AC932" s="440">
        <v>0</v>
      </c>
      <c r="AD932" s="440">
        <v>0</v>
      </c>
      <c r="AE932" s="440">
        <v>0</v>
      </c>
      <c r="AF932" s="440">
        <v>0</v>
      </c>
      <c r="AG932" s="440">
        <v>1002330</v>
      </c>
      <c r="AH932" s="440">
        <v>1002330</v>
      </c>
      <c r="AI932" s="440">
        <v>0</v>
      </c>
      <c r="AJ932" s="482">
        <v>350080</v>
      </c>
      <c r="AK932" s="482">
        <v>0</v>
      </c>
      <c r="AL932" s="482">
        <v>0</v>
      </c>
      <c r="AM932" s="482">
        <v>396870</v>
      </c>
      <c r="AN932" s="440">
        <v>350080</v>
      </c>
      <c r="AO932" s="440">
        <v>396870</v>
      </c>
      <c r="AP932" s="440">
        <v>81477</v>
      </c>
      <c r="AQ932" s="440">
        <v>81477</v>
      </c>
      <c r="AR932" s="440">
        <v>0</v>
      </c>
      <c r="AS932" s="482">
        <v>0</v>
      </c>
      <c r="AT932" s="482">
        <v>0</v>
      </c>
      <c r="AU932" s="482">
        <v>0</v>
      </c>
      <c r="AV932" s="482">
        <v>13510</v>
      </c>
      <c r="AW932" s="440">
        <v>0</v>
      </c>
      <c r="AX932" s="440">
        <v>0</v>
      </c>
      <c r="AY932" s="440">
        <v>0</v>
      </c>
      <c r="AZ932" s="503">
        <v>0</v>
      </c>
      <c r="BA932" s="503">
        <v>0</v>
      </c>
      <c r="BB932" s="441">
        <v>0</v>
      </c>
      <c r="BC932" s="200">
        <v>0</v>
      </c>
      <c r="BD932" s="539">
        <v>319762</v>
      </c>
      <c r="BE932" s="650">
        <v>587945</v>
      </c>
      <c r="BF932" s="650">
        <v>60294</v>
      </c>
      <c r="BG932" s="539">
        <v>5909</v>
      </c>
    </row>
    <row r="933" spans="1:59" x14ac:dyDescent="0.2">
      <c r="A933" s="609" t="s">
        <v>2333</v>
      </c>
      <c r="B933" t="s">
        <v>2328</v>
      </c>
      <c r="C933" t="s">
        <v>2334</v>
      </c>
      <c r="D933" s="442">
        <v>21203</v>
      </c>
      <c r="E933" s="443">
        <v>0</v>
      </c>
      <c r="F933" s="443">
        <v>0</v>
      </c>
      <c r="G933" s="443">
        <v>0</v>
      </c>
      <c r="H933" s="443">
        <v>0</v>
      </c>
      <c r="I933" s="443">
        <v>468230</v>
      </c>
      <c r="J933" s="443">
        <v>468230</v>
      </c>
      <c r="K933" s="443">
        <v>0</v>
      </c>
      <c r="L933" s="443">
        <v>7770</v>
      </c>
      <c r="M933" s="483">
        <v>0</v>
      </c>
      <c r="N933" s="483">
        <v>560</v>
      </c>
      <c r="O933" s="443">
        <v>0</v>
      </c>
      <c r="P933" s="443">
        <v>0</v>
      </c>
      <c r="Q933" s="443">
        <v>8330</v>
      </c>
      <c r="R933" s="443">
        <v>7770</v>
      </c>
      <c r="S933" s="443">
        <v>560</v>
      </c>
      <c r="T933" s="443">
        <v>0</v>
      </c>
      <c r="U933" s="443">
        <v>16723</v>
      </c>
      <c r="V933" s="443">
        <v>7000</v>
      </c>
      <c r="W933" s="443">
        <v>9723</v>
      </c>
      <c r="X933" s="443">
        <v>277</v>
      </c>
      <c r="Y933" s="483">
        <v>0</v>
      </c>
      <c r="Z933" s="483">
        <v>20</v>
      </c>
      <c r="AA933" s="443">
        <v>0</v>
      </c>
      <c r="AB933" s="443">
        <v>0</v>
      </c>
      <c r="AC933" s="443">
        <v>8</v>
      </c>
      <c r="AD933" s="443">
        <v>0</v>
      </c>
      <c r="AE933" s="443">
        <v>8</v>
      </c>
      <c r="AF933" s="443">
        <v>0</v>
      </c>
      <c r="AG933" s="443">
        <v>601230</v>
      </c>
      <c r="AH933" s="443">
        <v>250000</v>
      </c>
      <c r="AI933" s="443">
        <v>351230</v>
      </c>
      <c r="AJ933" s="483">
        <v>407090</v>
      </c>
      <c r="AK933" s="483">
        <v>0</v>
      </c>
      <c r="AL933" s="483">
        <v>0</v>
      </c>
      <c r="AM933" s="483">
        <v>329170</v>
      </c>
      <c r="AN933" s="443">
        <v>407090</v>
      </c>
      <c r="AO933" s="443">
        <v>329170</v>
      </c>
      <c r="AP933" s="443">
        <v>45304</v>
      </c>
      <c r="AQ933" s="443">
        <v>12000</v>
      </c>
      <c r="AR933" s="443">
        <v>33304</v>
      </c>
      <c r="AS933" s="483">
        <v>31978</v>
      </c>
      <c r="AT933" s="483">
        <v>0</v>
      </c>
      <c r="AU933" s="483">
        <v>0</v>
      </c>
      <c r="AV933" s="483">
        <v>11108</v>
      </c>
      <c r="AW933" s="443">
        <v>31978</v>
      </c>
      <c r="AX933" s="443">
        <v>1253</v>
      </c>
      <c r="AY933" s="443">
        <v>0</v>
      </c>
      <c r="AZ933" s="504">
        <v>0</v>
      </c>
      <c r="BA933" s="504">
        <v>0</v>
      </c>
      <c r="BB933" s="444">
        <v>0</v>
      </c>
      <c r="BC933" s="517">
        <v>0</v>
      </c>
      <c r="BD933" s="540">
        <v>296400</v>
      </c>
      <c r="BE933" s="651">
        <v>297100</v>
      </c>
      <c r="BF933" s="651">
        <v>30829</v>
      </c>
      <c r="BG933" s="540">
        <v>3429</v>
      </c>
    </row>
    <row r="934" spans="1:59" x14ac:dyDescent="0.2">
      <c r="A934" s="609" t="s">
        <v>2335</v>
      </c>
      <c r="B934" t="s">
        <v>2328</v>
      </c>
      <c r="C934" t="s">
        <v>2336</v>
      </c>
      <c r="D934" s="439">
        <v>21204</v>
      </c>
      <c r="E934" s="440">
        <v>0</v>
      </c>
      <c r="F934" s="440">
        <v>0</v>
      </c>
      <c r="G934" s="440">
        <v>0</v>
      </c>
      <c r="H934" s="440">
        <v>0</v>
      </c>
      <c r="I934" s="440">
        <v>618240</v>
      </c>
      <c r="J934" s="440">
        <v>618240</v>
      </c>
      <c r="K934" s="440">
        <v>0</v>
      </c>
      <c r="L934" s="440">
        <v>28700</v>
      </c>
      <c r="M934" s="482">
        <v>0</v>
      </c>
      <c r="N934" s="482">
        <v>0</v>
      </c>
      <c r="O934" s="440">
        <v>0</v>
      </c>
      <c r="P934" s="440">
        <v>0</v>
      </c>
      <c r="Q934" s="440">
        <v>28700</v>
      </c>
      <c r="R934" s="440">
        <v>28700</v>
      </c>
      <c r="S934" s="440">
        <v>0</v>
      </c>
      <c r="T934" s="440">
        <v>0</v>
      </c>
      <c r="U934" s="440">
        <v>22080</v>
      </c>
      <c r="V934" s="440">
        <v>22080</v>
      </c>
      <c r="W934" s="440">
        <v>0</v>
      </c>
      <c r="X934" s="440">
        <v>1025</v>
      </c>
      <c r="Y934" s="482">
        <v>0</v>
      </c>
      <c r="Z934" s="482">
        <v>0</v>
      </c>
      <c r="AA934" s="440">
        <v>0</v>
      </c>
      <c r="AB934" s="440">
        <v>0</v>
      </c>
      <c r="AC934" s="440">
        <v>1025</v>
      </c>
      <c r="AD934" s="440">
        <v>1025</v>
      </c>
      <c r="AE934" s="440">
        <v>0</v>
      </c>
      <c r="AF934" s="440">
        <v>0</v>
      </c>
      <c r="AG934" s="440">
        <v>677750</v>
      </c>
      <c r="AH934" s="440">
        <v>342500</v>
      </c>
      <c r="AI934" s="440">
        <v>335250</v>
      </c>
      <c r="AJ934" s="482">
        <v>562510</v>
      </c>
      <c r="AK934" s="482">
        <v>0</v>
      </c>
      <c r="AL934" s="482">
        <v>0</v>
      </c>
      <c r="AM934" s="482">
        <v>288230</v>
      </c>
      <c r="AN934" s="440">
        <v>562510</v>
      </c>
      <c r="AO934" s="440">
        <v>288230</v>
      </c>
      <c r="AP934" s="440">
        <v>55179</v>
      </c>
      <c r="AQ934" s="440">
        <v>10875</v>
      </c>
      <c r="AR934" s="440">
        <v>44304</v>
      </c>
      <c r="AS934" s="482">
        <v>43656</v>
      </c>
      <c r="AT934" s="482">
        <v>0</v>
      </c>
      <c r="AU934" s="482">
        <v>0</v>
      </c>
      <c r="AV934" s="482">
        <v>14028</v>
      </c>
      <c r="AW934" s="440">
        <v>43656</v>
      </c>
      <c r="AX934" s="440">
        <v>0</v>
      </c>
      <c r="AY934" s="440">
        <v>0</v>
      </c>
      <c r="AZ934" s="503">
        <v>0</v>
      </c>
      <c r="BA934" s="503">
        <v>0</v>
      </c>
      <c r="BB934" s="441">
        <v>0</v>
      </c>
      <c r="BC934" s="200">
        <v>0</v>
      </c>
      <c r="BD934" s="539">
        <v>241627</v>
      </c>
      <c r="BE934" s="650">
        <v>391275</v>
      </c>
      <c r="BF934" s="650">
        <v>40294</v>
      </c>
      <c r="BG934" s="539">
        <v>4389</v>
      </c>
    </row>
    <row r="935" spans="1:59" x14ac:dyDescent="0.2">
      <c r="A935" s="609" t="s">
        <v>2337</v>
      </c>
      <c r="B935" t="s">
        <v>2328</v>
      </c>
      <c r="C935" t="s">
        <v>2338</v>
      </c>
      <c r="D935" s="442">
        <v>21205</v>
      </c>
      <c r="E935" s="443">
        <v>0</v>
      </c>
      <c r="F935" s="443">
        <v>0</v>
      </c>
      <c r="G935" s="443">
        <v>0</v>
      </c>
      <c r="H935" s="443">
        <v>0</v>
      </c>
      <c r="I935" s="443">
        <v>472080</v>
      </c>
      <c r="J935" s="443">
        <v>472080</v>
      </c>
      <c r="K935" s="443">
        <v>0</v>
      </c>
      <c r="L935" s="443">
        <v>20790</v>
      </c>
      <c r="M935" s="483">
        <v>0</v>
      </c>
      <c r="N935" s="483">
        <v>0</v>
      </c>
      <c r="O935" s="443">
        <v>0</v>
      </c>
      <c r="P935" s="443">
        <v>0</v>
      </c>
      <c r="Q935" s="443">
        <v>20790</v>
      </c>
      <c r="R935" s="443">
        <v>20790</v>
      </c>
      <c r="S935" s="443">
        <v>0</v>
      </c>
      <c r="T935" s="443">
        <v>0</v>
      </c>
      <c r="U935" s="443">
        <v>16860</v>
      </c>
      <c r="V935" s="443">
        <v>15512</v>
      </c>
      <c r="W935" s="443">
        <v>1348</v>
      </c>
      <c r="X935" s="443">
        <v>743</v>
      </c>
      <c r="Y935" s="483">
        <v>0</v>
      </c>
      <c r="Z935" s="483">
        <v>0</v>
      </c>
      <c r="AA935" s="443">
        <v>0</v>
      </c>
      <c r="AB935" s="443">
        <v>0</v>
      </c>
      <c r="AC935" s="443">
        <v>0</v>
      </c>
      <c r="AD935" s="443">
        <v>0</v>
      </c>
      <c r="AE935" s="443">
        <v>0</v>
      </c>
      <c r="AF935" s="443">
        <v>0</v>
      </c>
      <c r="AG935" s="443">
        <v>601220</v>
      </c>
      <c r="AH935" s="443">
        <v>601220</v>
      </c>
      <c r="AI935" s="443">
        <v>0</v>
      </c>
      <c r="AJ935" s="483">
        <v>199980</v>
      </c>
      <c r="AK935" s="483">
        <v>0</v>
      </c>
      <c r="AL935" s="483">
        <v>0</v>
      </c>
      <c r="AM935" s="483">
        <v>194070</v>
      </c>
      <c r="AN935" s="443">
        <v>199980</v>
      </c>
      <c r="AO935" s="443">
        <v>194070</v>
      </c>
      <c r="AP935" s="443">
        <v>44840</v>
      </c>
      <c r="AQ935" s="443">
        <v>35932</v>
      </c>
      <c r="AR935" s="443">
        <v>8908</v>
      </c>
      <c r="AS935" s="483">
        <v>10329</v>
      </c>
      <c r="AT935" s="483">
        <v>0</v>
      </c>
      <c r="AU935" s="483">
        <v>0</v>
      </c>
      <c r="AV935" s="483">
        <v>6704</v>
      </c>
      <c r="AW935" s="443">
        <v>10329</v>
      </c>
      <c r="AX935" s="443">
        <v>6704</v>
      </c>
      <c r="AY935" s="443">
        <v>0</v>
      </c>
      <c r="AZ935" s="504">
        <v>0</v>
      </c>
      <c r="BA935" s="504">
        <v>0</v>
      </c>
      <c r="BB935" s="444">
        <v>0</v>
      </c>
      <c r="BC935" s="517">
        <v>0</v>
      </c>
      <c r="BD935" s="540">
        <v>236278</v>
      </c>
      <c r="BE935" s="651">
        <v>301830</v>
      </c>
      <c r="BF935" s="651">
        <v>31084</v>
      </c>
      <c r="BG935" s="540">
        <v>3429</v>
      </c>
    </row>
    <row r="936" spans="1:59" x14ac:dyDescent="0.2">
      <c r="A936" s="609" t="s">
        <v>2339</v>
      </c>
      <c r="B936" t="s">
        <v>2328</v>
      </c>
      <c r="C936" t="s">
        <v>2340</v>
      </c>
      <c r="D936" s="439">
        <v>21206</v>
      </c>
      <c r="E936" s="440">
        <v>0</v>
      </c>
      <c r="F936" s="440">
        <v>0</v>
      </c>
      <c r="G936" s="440">
        <v>0</v>
      </c>
      <c r="H936" s="440">
        <v>0</v>
      </c>
      <c r="I936" s="440">
        <v>399560</v>
      </c>
      <c r="J936" s="440">
        <v>399560</v>
      </c>
      <c r="K936" s="440">
        <v>0</v>
      </c>
      <c r="L936" s="440">
        <v>0</v>
      </c>
      <c r="M936" s="482">
        <v>0</v>
      </c>
      <c r="N936" s="482">
        <v>6090</v>
      </c>
      <c r="O936" s="440">
        <v>0</v>
      </c>
      <c r="P936" s="440">
        <v>0</v>
      </c>
      <c r="Q936" s="440">
        <v>6090</v>
      </c>
      <c r="R936" s="440">
        <v>0</v>
      </c>
      <c r="S936" s="440">
        <v>6090</v>
      </c>
      <c r="T936" s="440">
        <v>0</v>
      </c>
      <c r="U936" s="440">
        <v>14270</v>
      </c>
      <c r="V936" s="440">
        <v>7000</v>
      </c>
      <c r="W936" s="440">
        <v>7270</v>
      </c>
      <c r="X936" s="440">
        <v>0</v>
      </c>
      <c r="Y936" s="482">
        <v>0</v>
      </c>
      <c r="Z936" s="482">
        <v>218</v>
      </c>
      <c r="AA936" s="440">
        <v>0</v>
      </c>
      <c r="AB936" s="440">
        <v>0</v>
      </c>
      <c r="AC936" s="440">
        <v>0</v>
      </c>
      <c r="AD936" s="440">
        <v>0</v>
      </c>
      <c r="AE936" s="440">
        <v>0</v>
      </c>
      <c r="AF936" s="440">
        <v>0</v>
      </c>
      <c r="AG936" s="440">
        <v>533900</v>
      </c>
      <c r="AH936" s="440">
        <v>350000</v>
      </c>
      <c r="AI936" s="440">
        <v>183900</v>
      </c>
      <c r="AJ936" s="482">
        <v>353900</v>
      </c>
      <c r="AK936" s="482">
        <v>0</v>
      </c>
      <c r="AL936" s="482">
        <v>0</v>
      </c>
      <c r="AM936" s="482">
        <v>0</v>
      </c>
      <c r="AN936" s="440">
        <v>353900</v>
      </c>
      <c r="AO936" s="440">
        <v>0</v>
      </c>
      <c r="AP936" s="440">
        <v>40001</v>
      </c>
      <c r="AQ936" s="440">
        <v>7589</v>
      </c>
      <c r="AR936" s="440">
        <v>32412</v>
      </c>
      <c r="AS936" s="482">
        <v>33147</v>
      </c>
      <c r="AT936" s="482">
        <v>0</v>
      </c>
      <c r="AU936" s="482">
        <v>0</v>
      </c>
      <c r="AV936" s="482">
        <v>0</v>
      </c>
      <c r="AW936" s="440">
        <v>24626</v>
      </c>
      <c r="AX936" s="440">
        <v>0</v>
      </c>
      <c r="AY936" s="440">
        <v>0</v>
      </c>
      <c r="AZ936" s="503">
        <v>0</v>
      </c>
      <c r="BA936" s="503">
        <v>0</v>
      </c>
      <c r="BB936" s="441">
        <v>0</v>
      </c>
      <c r="BC936" s="200">
        <v>0</v>
      </c>
      <c r="BD936" s="539">
        <v>224607</v>
      </c>
      <c r="BE936" s="650">
        <v>255710</v>
      </c>
      <c r="BF936" s="650">
        <v>26671</v>
      </c>
      <c r="BG936" s="539">
        <v>2949</v>
      </c>
    </row>
    <row r="937" spans="1:59" x14ac:dyDescent="0.2">
      <c r="A937" s="609" t="s">
        <v>2341</v>
      </c>
      <c r="B937" t="s">
        <v>2328</v>
      </c>
      <c r="C937" t="s">
        <v>2342</v>
      </c>
      <c r="D937" s="442">
        <v>21207</v>
      </c>
      <c r="E937" s="443">
        <v>0</v>
      </c>
      <c r="F937" s="443">
        <v>0</v>
      </c>
      <c r="G937" s="443">
        <v>0</v>
      </c>
      <c r="H937" s="443">
        <v>0</v>
      </c>
      <c r="I937" s="443">
        <v>117040</v>
      </c>
      <c r="J937" s="443">
        <v>117040</v>
      </c>
      <c r="K937" s="443">
        <v>0</v>
      </c>
      <c r="L937" s="443">
        <v>280</v>
      </c>
      <c r="M937" s="483">
        <v>0</v>
      </c>
      <c r="N937" s="483">
        <v>0</v>
      </c>
      <c r="O937" s="443">
        <v>0</v>
      </c>
      <c r="P937" s="443">
        <v>0</v>
      </c>
      <c r="Q937" s="443">
        <v>280</v>
      </c>
      <c r="R937" s="443">
        <v>280</v>
      </c>
      <c r="S937" s="443">
        <v>0</v>
      </c>
      <c r="T937" s="443">
        <v>0</v>
      </c>
      <c r="U937" s="443">
        <v>4180</v>
      </c>
      <c r="V937" s="443">
        <v>4180</v>
      </c>
      <c r="W937" s="443">
        <v>0</v>
      </c>
      <c r="X937" s="443">
        <v>10</v>
      </c>
      <c r="Y937" s="483">
        <v>0</v>
      </c>
      <c r="Z937" s="483">
        <v>0</v>
      </c>
      <c r="AA937" s="443">
        <v>0</v>
      </c>
      <c r="AB937" s="443">
        <v>0</v>
      </c>
      <c r="AC937" s="443">
        <v>10</v>
      </c>
      <c r="AD937" s="443">
        <v>10</v>
      </c>
      <c r="AE937" s="443">
        <v>0</v>
      </c>
      <c r="AF937" s="443">
        <v>0</v>
      </c>
      <c r="AG937" s="443">
        <v>139120</v>
      </c>
      <c r="AH937" s="443">
        <v>63000</v>
      </c>
      <c r="AI937" s="443">
        <v>76120</v>
      </c>
      <c r="AJ937" s="483">
        <v>123290</v>
      </c>
      <c r="AK937" s="483">
        <v>0</v>
      </c>
      <c r="AL937" s="483">
        <v>0</v>
      </c>
      <c r="AM937" s="483">
        <v>14120</v>
      </c>
      <c r="AN937" s="443">
        <v>123290</v>
      </c>
      <c r="AO937" s="443">
        <v>14120</v>
      </c>
      <c r="AP937" s="443">
        <v>10190</v>
      </c>
      <c r="AQ937" s="443">
        <v>3397</v>
      </c>
      <c r="AR937" s="443">
        <v>6793</v>
      </c>
      <c r="AS937" s="483">
        <v>7394</v>
      </c>
      <c r="AT937" s="483">
        <v>0</v>
      </c>
      <c r="AU937" s="483">
        <v>0</v>
      </c>
      <c r="AV937" s="483">
        <v>320</v>
      </c>
      <c r="AW937" s="443">
        <v>7394</v>
      </c>
      <c r="AX937" s="443">
        <v>320</v>
      </c>
      <c r="AY937" s="443">
        <v>0</v>
      </c>
      <c r="AZ937" s="504">
        <v>0</v>
      </c>
      <c r="BA937" s="504">
        <v>0</v>
      </c>
      <c r="BB937" s="444">
        <v>0</v>
      </c>
      <c r="BC937" s="517">
        <v>0</v>
      </c>
      <c r="BD937" s="540">
        <v>62569</v>
      </c>
      <c r="BE937" s="651">
        <v>69905</v>
      </c>
      <c r="BF937" s="651">
        <v>7130</v>
      </c>
      <c r="BG937" s="540">
        <v>1509</v>
      </c>
    </row>
    <row r="938" spans="1:59" x14ac:dyDescent="0.2">
      <c r="A938" s="609" t="s">
        <v>2343</v>
      </c>
      <c r="B938" t="s">
        <v>2328</v>
      </c>
      <c r="C938" t="s">
        <v>2344</v>
      </c>
      <c r="D938" s="439">
        <v>21208</v>
      </c>
      <c r="E938" s="440">
        <v>0</v>
      </c>
      <c r="F938" s="440">
        <v>0</v>
      </c>
      <c r="G938" s="440">
        <v>0</v>
      </c>
      <c r="H938" s="440">
        <v>0</v>
      </c>
      <c r="I938" s="440">
        <v>170912</v>
      </c>
      <c r="J938" s="440">
        <v>170912</v>
      </c>
      <c r="K938" s="440">
        <v>0</v>
      </c>
      <c r="L938" s="440">
        <v>53228</v>
      </c>
      <c r="M938" s="482">
        <v>0</v>
      </c>
      <c r="N938" s="482">
        <v>0</v>
      </c>
      <c r="O938" s="440">
        <v>0</v>
      </c>
      <c r="P938" s="440">
        <v>0</v>
      </c>
      <c r="Q938" s="440">
        <v>53228</v>
      </c>
      <c r="R938" s="440">
        <v>53228</v>
      </c>
      <c r="S938" s="440">
        <v>0</v>
      </c>
      <c r="T938" s="440">
        <v>0</v>
      </c>
      <c r="U938" s="440">
        <v>6104</v>
      </c>
      <c r="V938" s="440">
        <v>6104</v>
      </c>
      <c r="W938" s="440">
        <v>0</v>
      </c>
      <c r="X938" s="440">
        <v>1901</v>
      </c>
      <c r="Y938" s="482">
        <v>0</v>
      </c>
      <c r="Z938" s="482">
        <v>0</v>
      </c>
      <c r="AA938" s="440">
        <v>0</v>
      </c>
      <c r="AB938" s="440">
        <v>0</v>
      </c>
      <c r="AC938" s="440">
        <v>1901</v>
      </c>
      <c r="AD938" s="440">
        <v>0</v>
      </c>
      <c r="AE938" s="440">
        <v>0</v>
      </c>
      <c r="AF938" s="440">
        <v>1901</v>
      </c>
      <c r="AG938" s="440">
        <v>236510</v>
      </c>
      <c r="AH938" s="440">
        <v>100000</v>
      </c>
      <c r="AI938" s="440">
        <v>136510</v>
      </c>
      <c r="AJ938" s="482">
        <v>227590</v>
      </c>
      <c r="AK938" s="482">
        <v>0</v>
      </c>
      <c r="AL938" s="482">
        <v>0</v>
      </c>
      <c r="AM938" s="482">
        <v>98820</v>
      </c>
      <c r="AN938" s="440">
        <v>227590</v>
      </c>
      <c r="AO938" s="440">
        <v>98820</v>
      </c>
      <c r="AP938" s="440">
        <v>18915</v>
      </c>
      <c r="AQ938" s="440">
        <v>5000</v>
      </c>
      <c r="AR938" s="440">
        <v>13915</v>
      </c>
      <c r="AS938" s="482">
        <v>14475</v>
      </c>
      <c r="AT938" s="482">
        <v>0</v>
      </c>
      <c r="AU938" s="482">
        <v>0</v>
      </c>
      <c r="AV938" s="482">
        <v>4840</v>
      </c>
      <c r="AW938" s="440">
        <v>14475</v>
      </c>
      <c r="AX938" s="440">
        <v>4840</v>
      </c>
      <c r="AY938" s="440">
        <v>0</v>
      </c>
      <c r="AZ938" s="503">
        <v>0</v>
      </c>
      <c r="BA938" s="503">
        <v>0</v>
      </c>
      <c r="BB938" s="441">
        <v>0</v>
      </c>
      <c r="BC938" s="200">
        <v>0</v>
      </c>
      <c r="BD938" s="539">
        <v>97322</v>
      </c>
      <c r="BE938" s="650">
        <v>134815</v>
      </c>
      <c r="BF938" s="650">
        <v>13842</v>
      </c>
      <c r="BG938" s="539">
        <v>2229</v>
      </c>
    </row>
    <row r="939" spans="1:59" x14ac:dyDescent="0.2">
      <c r="A939" s="609" t="s">
        <v>2345</v>
      </c>
      <c r="B939" t="s">
        <v>2328</v>
      </c>
      <c r="C939" t="s">
        <v>2346</v>
      </c>
      <c r="D939" s="442">
        <v>21209</v>
      </c>
      <c r="E939" s="443">
        <v>115277</v>
      </c>
      <c r="F939" s="443">
        <v>0</v>
      </c>
      <c r="G939" s="443">
        <v>0</v>
      </c>
      <c r="H939" s="443">
        <v>115277</v>
      </c>
      <c r="I939" s="443">
        <v>254576</v>
      </c>
      <c r="J939" s="443">
        <v>254576</v>
      </c>
      <c r="K939" s="443">
        <v>0</v>
      </c>
      <c r="L939" s="443">
        <v>70714</v>
      </c>
      <c r="M939" s="483">
        <v>0</v>
      </c>
      <c r="N939" s="483">
        <v>8540</v>
      </c>
      <c r="O939" s="443">
        <v>0</v>
      </c>
      <c r="P939" s="443">
        <v>0</v>
      </c>
      <c r="Q939" s="443">
        <v>79254</v>
      </c>
      <c r="R939" s="443">
        <v>70714</v>
      </c>
      <c r="S939" s="443">
        <v>8540</v>
      </c>
      <c r="T939" s="443">
        <v>0</v>
      </c>
      <c r="U939" s="443">
        <v>9092</v>
      </c>
      <c r="V939" s="443">
        <v>9092</v>
      </c>
      <c r="W939" s="443">
        <v>0</v>
      </c>
      <c r="X939" s="443">
        <v>2526</v>
      </c>
      <c r="Y939" s="483">
        <v>0</v>
      </c>
      <c r="Z939" s="483">
        <v>305</v>
      </c>
      <c r="AA939" s="443">
        <v>0</v>
      </c>
      <c r="AB939" s="443">
        <v>0</v>
      </c>
      <c r="AC939" s="443">
        <v>0</v>
      </c>
      <c r="AD939" s="443">
        <v>0</v>
      </c>
      <c r="AE939" s="443">
        <v>0</v>
      </c>
      <c r="AF939" s="443">
        <v>0</v>
      </c>
      <c r="AG939" s="443">
        <v>452430</v>
      </c>
      <c r="AH939" s="443">
        <v>370000</v>
      </c>
      <c r="AI939" s="443">
        <v>82430</v>
      </c>
      <c r="AJ939" s="483">
        <v>234370</v>
      </c>
      <c r="AK939" s="483">
        <v>0</v>
      </c>
      <c r="AL939" s="483">
        <v>0</v>
      </c>
      <c r="AM939" s="483">
        <v>93830</v>
      </c>
      <c r="AN939" s="443">
        <v>234370</v>
      </c>
      <c r="AO939" s="443">
        <v>93830</v>
      </c>
      <c r="AP939" s="443">
        <v>34215</v>
      </c>
      <c r="AQ939" s="443">
        <v>10000</v>
      </c>
      <c r="AR939" s="443">
        <v>24215</v>
      </c>
      <c r="AS939" s="483">
        <v>25552</v>
      </c>
      <c r="AT939" s="483">
        <v>0</v>
      </c>
      <c r="AU939" s="483">
        <v>0</v>
      </c>
      <c r="AV939" s="483">
        <v>0</v>
      </c>
      <c r="AW939" s="443">
        <v>25552</v>
      </c>
      <c r="AX939" s="443">
        <v>0</v>
      </c>
      <c r="AY939" s="443">
        <v>0</v>
      </c>
      <c r="AZ939" s="504">
        <v>0</v>
      </c>
      <c r="BA939" s="504">
        <v>0</v>
      </c>
      <c r="BB939" s="444">
        <v>0</v>
      </c>
      <c r="BC939" s="517">
        <v>0</v>
      </c>
      <c r="BD939" s="540">
        <v>149813</v>
      </c>
      <c r="BE939" s="651">
        <v>217070</v>
      </c>
      <c r="BF939" s="651">
        <v>22726</v>
      </c>
      <c r="BG939" s="540">
        <v>2709</v>
      </c>
    </row>
    <row r="940" spans="1:59" x14ac:dyDescent="0.2">
      <c r="A940" s="609" t="s">
        <v>2347</v>
      </c>
      <c r="B940" t="s">
        <v>2328</v>
      </c>
      <c r="C940" t="s">
        <v>2348</v>
      </c>
      <c r="D940" s="439">
        <v>21210</v>
      </c>
      <c r="E940" s="440">
        <v>106673</v>
      </c>
      <c r="F940" s="440">
        <v>0</v>
      </c>
      <c r="G940" s="440">
        <v>106673</v>
      </c>
      <c r="H940" s="440">
        <v>0</v>
      </c>
      <c r="I940" s="440">
        <v>266910</v>
      </c>
      <c r="J940" s="440">
        <v>266910</v>
      </c>
      <c r="K940" s="440">
        <v>0</v>
      </c>
      <c r="L940" s="440">
        <v>11970</v>
      </c>
      <c r="M940" s="482">
        <v>0</v>
      </c>
      <c r="N940" s="482">
        <v>1330</v>
      </c>
      <c r="O940" s="440">
        <v>0</v>
      </c>
      <c r="P940" s="440">
        <v>0</v>
      </c>
      <c r="Q940" s="440">
        <v>13300</v>
      </c>
      <c r="R940" s="440">
        <v>11970</v>
      </c>
      <c r="S940" s="440">
        <v>1330</v>
      </c>
      <c r="T940" s="440">
        <v>0</v>
      </c>
      <c r="U940" s="440">
        <v>9533</v>
      </c>
      <c r="V940" s="440">
        <v>4740</v>
      </c>
      <c r="W940" s="440">
        <v>4793</v>
      </c>
      <c r="X940" s="440">
        <v>427</v>
      </c>
      <c r="Y940" s="482">
        <v>0</v>
      </c>
      <c r="Z940" s="482">
        <v>48</v>
      </c>
      <c r="AA940" s="440">
        <v>0</v>
      </c>
      <c r="AB940" s="440">
        <v>0</v>
      </c>
      <c r="AC940" s="440">
        <v>3208</v>
      </c>
      <c r="AD940" s="440">
        <v>0</v>
      </c>
      <c r="AE940" s="440">
        <v>3208</v>
      </c>
      <c r="AF940" s="440">
        <v>0</v>
      </c>
      <c r="AG940" s="440">
        <v>345060</v>
      </c>
      <c r="AH940" s="440">
        <v>175500</v>
      </c>
      <c r="AI940" s="440">
        <v>169560</v>
      </c>
      <c r="AJ940" s="482">
        <v>295250</v>
      </c>
      <c r="AK940" s="482">
        <v>0</v>
      </c>
      <c r="AL940" s="482">
        <v>0</v>
      </c>
      <c r="AM940" s="482">
        <v>89350</v>
      </c>
      <c r="AN940" s="440">
        <v>295250</v>
      </c>
      <c r="AO940" s="440">
        <v>89350</v>
      </c>
      <c r="AP940" s="440">
        <v>25162</v>
      </c>
      <c r="AQ940" s="440">
        <v>5490</v>
      </c>
      <c r="AR940" s="440">
        <v>19672</v>
      </c>
      <c r="AS940" s="482">
        <v>20735</v>
      </c>
      <c r="AT940" s="482">
        <v>0</v>
      </c>
      <c r="AU940" s="482">
        <v>0</v>
      </c>
      <c r="AV940" s="482">
        <v>4110</v>
      </c>
      <c r="AW940" s="440">
        <v>20285</v>
      </c>
      <c r="AX940" s="440">
        <v>0</v>
      </c>
      <c r="AY940" s="440">
        <v>0</v>
      </c>
      <c r="AZ940" s="503">
        <v>0</v>
      </c>
      <c r="BA940" s="503">
        <v>0</v>
      </c>
      <c r="BB940" s="441">
        <v>0</v>
      </c>
      <c r="BC940" s="200">
        <v>0</v>
      </c>
      <c r="BD940" s="539">
        <v>152700</v>
      </c>
      <c r="BE940" s="650">
        <v>169115</v>
      </c>
      <c r="BF940" s="650">
        <v>17378</v>
      </c>
      <c r="BG940" s="539">
        <v>2469</v>
      </c>
    </row>
    <row r="941" spans="1:59" x14ac:dyDescent="0.2">
      <c r="A941" s="609" t="s">
        <v>2349</v>
      </c>
      <c r="B941" t="s">
        <v>2328</v>
      </c>
      <c r="C941" t="s">
        <v>2350</v>
      </c>
      <c r="D941" s="442">
        <v>21211</v>
      </c>
      <c r="E941" s="443">
        <v>0</v>
      </c>
      <c r="F941" s="443">
        <v>0</v>
      </c>
      <c r="G941" s="443">
        <v>0</v>
      </c>
      <c r="H941" s="443">
        <v>0</v>
      </c>
      <c r="I941" s="443">
        <v>187768</v>
      </c>
      <c r="J941" s="443">
        <v>187768</v>
      </c>
      <c r="K941" s="443">
        <v>0</v>
      </c>
      <c r="L941" s="443">
        <v>47922</v>
      </c>
      <c r="M941" s="483">
        <v>0</v>
      </c>
      <c r="N941" s="483">
        <v>11340</v>
      </c>
      <c r="O941" s="443">
        <v>0</v>
      </c>
      <c r="P941" s="443">
        <v>0</v>
      </c>
      <c r="Q941" s="443">
        <v>59262</v>
      </c>
      <c r="R941" s="443">
        <v>47922</v>
      </c>
      <c r="S941" s="443">
        <v>11340</v>
      </c>
      <c r="T941" s="443">
        <v>0</v>
      </c>
      <c r="U941" s="443">
        <v>6706</v>
      </c>
      <c r="V941" s="443">
        <v>6706</v>
      </c>
      <c r="W941" s="443">
        <v>0</v>
      </c>
      <c r="X941" s="443">
        <v>1712</v>
      </c>
      <c r="Y941" s="483">
        <v>0</v>
      </c>
      <c r="Z941" s="483">
        <v>405</v>
      </c>
      <c r="AA941" s="443">
        <v>0</v>
      </c>
      <c r="AB941" s="443">
        <v>0</v>
      </c>
      <c r="AC941" s="443">
        <v>2117</v>
      </c>
      <c r="AD941" s="443">
        <v>0</v>
      </c>
      <c r="AE941" s="443">
        <v>2117</v>
      </c>
      <c r="AF941" s="443">
        <v>0</v>
      </c>
      <c r="AG941" s="443">
        <v>378580</v>
      </c>
      <c r="AH941" s="443">
        <v>378580</v>
      </c>
      <c r="AI941" s="443">
        <v>0</v>
      </c>
      <c r="AJ941" s="483">
        <v>138370</v>
      </c>
      <c r="AK941" s="483">
        <v>0</v>
      </c>
      <c r="AL941" s="483">
        <v>0</v>
      </c>
      <c r="AM941" s="483">
        <v>175010</v>
      </c>
      <c r="AN941" s="443">
        <v>138370</v>
      </c>
      <c r="AO941" s="443">
        <v>175010</v>
      </c>
      <c r="AP941" s="443">
        <v>29988</v>
      </c>
      <c r="AQ941" s="443">
        <v>29988</v>
      </c>
      <c r="AR941" s="443">
        <v>0</v>
      </c>
      <c r="AS941" s="483">
        <v>671</v>
      </c>
      <c r="AT941" s="483">
        <v>0</v>
      </c>
      <c r="AU941" s="483">
        <v>0</v>
      </c>
      <c r="AV941" s="483">
        <v>6657</v>
      </c>
      <c r="AW941" s="443">
        <v>671</v>
      </c>
      <c r="AX941" s="443">
        <v>6657</v>
      </c>
      <c r="AY941" s="443">
        <v>3300</v>
      </c>
      <c r="AZ941" s="504">
        <v>0</v>
      </c>
      <c r="BA941" s="504">
        <v>0</v>
      </c>
      <c r="BB941" s="444">
        <v>3300</v>
      </c>
      <c r="BC941" s="517">
        <v>0</v>
      </c>
      <c r="BD941" s="540">
        <v>127442</v>
      </c>
      <c r="BE941" s="651">
        <v>177890</v>
      </c>
      <c r="BF941" s="651">
        <v>18930</v>
      </c>
      <c r="BG941" s="540">
        <v>2010</v>
      </c>
    </row>
    <row r="942" spans="1:59" x14ac:dyDescent="0.2">
      <c r="A942" s="609" t="s">
        <v>2351</v>
      </c>
      <c r="B942" t="s">
        <v>2328</v>
      </c>
      <c r="C942" t="s">
        <v>2352</v>
      </c>
      <c r="D942" s="439">
        <v>21212</v>
      </c>
      <c r="E942" s="440">
        <v>120458</v>
      </c>
      <c r="F942" s="440">
        <v>0</v>
      </c>
      <c r="G942" s="440">
        <v>120458</v>
      </c>
      <c r="H942" s="440">
        <v>0</v>
      </c>
      <c r="I942" s="440">
        <v>366100</v>
      </c>
      <c r="J942" s="440">
        <v>366100</v>
      </c>
      <c r="K942" s="440">
        <v>0</v>
      </c>
      <c r="L942" s="440">
        <v>1540</v>
      </c>
      <c r="M942" s="482">
        <v>0</v>
      </c>
      <c r="N942" s="482">
        <v>5740</v>
      </c>
      <c r="O942" s="440">
        <v>0</v>
      </c>
      <c r="P942" s="440">
        <v>0</v>
      </c>
      <c r="Q942" s="440">
        <v>7280</v>
      </c>
      <c r="R942" s="440">
        <v>1540</v>
      </c>
      <c r="S942" s="440">
        <v>5740</v>
      </c>
      <c r="T942" s="440">
        <v>0</v>
      </c>
      <c r="U942" s="440">
        <v>13075</v>
      </c>
      <c r="V942" s="440">
        <v>13075</v>
      </c>
      <c r="W942" s="440">
        <v>0</v>
      </c>
      <c r="X942" s="440">
        <v>55</v>
      </c>
      <c r="Y942" s="482">
        <v>0</v>
      </c>
      <c r="Z942" s="482">
        <v>205</v>
      </c>
      <c r="AA942" s="440">
        <v>0</v>
      </c>
      <c r="AB942" s="440">
        <v>0</v>
      </c>
      <c r="AC942" s="440">
        <v>260</v>
      </c>
      <c r="AD942" s="440">
        <v>55</v>
      </c>
      <c r="AE942" s="440">
        <v>205</v>
      </c>
      <c r="AF942" s="440">
        <v>0</v>
      </c>
      <c r="AG942" s="440">
        <v>365290</v>
      </c>
      <c r="AH942" s="440">
        <v>130250</v>
      </c>
      <c r="AI942" s="440">
        <v>235040</v>
      </c>
      <c r="AJ942" s="482">
        <v>398560</v>
      </c>
      <c r="AK942" s="482">
        <v>0</v>
      </c>
      <c r="AL942" s="482">
        <v>0</v>
      </c>
      <c r="AM942" s="482">
        <v>109090</v>
      </c>
      <c r="AN942" s="440">
        <v>398560</v>
      </c>
      <c r="AO942" s="440">
        <v>109090</v>
      </c>
      <c r="AP942" s="440">
        <v>28733</v>
      </c>
      <c r="AQ942" s="440">
        <v>3433</v>
      </c>
      <c r="AR942" s="440">
        <v>25300</v>
      </c>
      <c r="AS942" s="482">
        <v>27634</v>
      </c>
      <c r="AT942" s="482">
        <v>0</v>
      </c>
      <c r="AU942" s="482">
        <v>0</v>
      </c>
      <c r="AV942" s="482">
        <v>5424</v>
      </c>
      <c r="AW942" s="440">
        <v>27634</v>
      </c>
      <c r="AX942" s="440">
        <v>5424</v>
      </c>
      <c r="AY942" s="440">
        <v>0</v>
      </c>
      <c r="AZ942" s="503">
        <v>0</v>
      </c>
      <c r="BA942" s="503">
        <v>0</v>
      </c>
      <c r="BB942" s="441">
        <v>0</v>
      </c>
      <c r="BC942" s="200">
        <v>0</v>
      </c>
      <c r="BD942" s="539">
        <v>145730</v>
      </c>
      <c r="BE942" s="650">
        <v>214395</v>
      </c>
      <c r="BF942" s="650">
        <v>21788</v>
      </c>
      <c r="BG942" s="539">
        <v>2469</v>
      </c>
    </row>
    <row r="943" spans="1:59" x14ac:dyDescent="0.2">
      <c r="A943" s="609" t="s">
        <v>2353</v>
      </c>
      <c r="B943" t="s">
        <v>2328</v>
      </c>
      <c r="C943" t="s">
        <v>2354</v>
      </c>
      <c r="D943" s="442">
        <v>21213</v>
      </c>
      <c r="E943" s="443">
        <v>0</v>
      </c>
      <c r="F943" s="443">
        <v>0</v>
      </c>
      <c r="G943" s="443">
        <v>0</v>
      </c>
      <c r="H943" s="443">
        <v>0</v>
      </c>
      <c r="I943" s="443">
        <v>780640</v>
      </c>
      <c r="J943" s="443">
        <v>780640</v>
      </c>
      <c r="K943" s="443">
        <v>0</v>
      </c>
      <c r="L943" s="443">
        <v>0</v>
      </c>
      <c r="M943" s="483">
        <v>0</v>
      </c>
      <c r="N943" s="483">
        <v>3640</v>
      </c>
      <c r="O943" s="443">
        <v>0</v>
      </c>
      <c r="P943" s="443">
        <v>0</v>
      </c>
      <c r="Q943" s="443">
        <v>3640</v>
      </c>
      <c r="R943" s="443">
        <v>0</v>
      </c>
      <c r="S943" s="443">
        <v>3640</v>
      </c>
      <c r="T943" s="443">
        <v>0</v>
      </c>
      <c r="U943" s="443">
        <v>27880</v>
      </c>
      <c r="V943" s="443">
        <v>15718</v>
      </c>
      <c r="W943" s="443">
        <v>12162</v>
      </c>
      <c r="X943" s="443">
        <v>0</v>
      </c>
      <c r="Y943" s="483">
        <v>0</v>
      </c>
      <c r="Z943" s="483">
        <v>130</v>
      </c>
      <c r="AA943" s="443">
        <v>0</v>
      </c>
      <c r="AB943" s="443">
        <v>0</v>
      </c>
      <c r="AC943" s="443">
        <v>0</v>
      </c>
      <c r="AD943" s="443">
        <v>0</v>
      </c>
      <c r="AE943" s="443">
        <v>0</v>
      </c>
      <c r="AF943" s="443">
        <v>0</v>
      </c>
      <c r="AG943" s="443">
        <v>890780</v>
      </c>
      <c r="AH943" s="443">
        <v>350000</v>
      </c>
      <c r="AI943" s="443">
        <v>540780</v>
      </c>
      <c r="AJ943" s="483">
        <v>851930</v>
      </c>
      <c r="AK943" s="483">
        <v>0</v>
      </c>
      <c r="AL943" s="483">
        <v>0</v>
      </c>
      <c r="AM943" s="483">
        <v>0</v>
      </c>
      <c r="AN943" s="443">
        <v>851930</v>
      </c>
      <c r="AO943" s="443">
        <v>0</v>
      </c>
      <c r="AP943" s="443">
        <v>73456</v>
      </c>
      <c r="AQ943" s="443">
        <v>16280</v>
      </c>
      <c r="AR943" s="443">
        <v>57176</v>
      </c>
      <c r="AS943" s="483">
        <v>54509</v>
      </c>
      <c r="AT943" s="483">
        <v>0</v>
      </c>
      <c r="AU943" s="483">
        <v>0</v>
      </c>
      <c r="AV943" s="483">
        <v>0</v>
      </c>
      <c r="AW943" s="443">
        <v>52755</v>
      </c>
      <c r="AX943" s="443">
        <v>0</v>
      </c>
      <c r="AY943" s="443">
        <v>0</v>
      </c>
      <c r="AZ943" s="504">
        <v>0</v>
      </c>
      <c r="BA943" s="504">
        <v>0</v>
      </c>
      <c r="BB943" s="444">
        <v>0</v>
      </c>
      <c r="BC943" s="517">
        <v>0</v>
      </c>
      <c r="BD943" s="540">
        <v>287731</v>
      </c>
      <c r="BE943" s="651">
        <v>498410</v>
      </c>
      <c r="BF943" s="651">
        <v>51859</v>
      </c>
      <c r="BG943" s="540">
        <v>5589</v>
      </c>
    </row>
    <row r="944" spans="1:59" x14ac:dyDescent="0.2">
      <c r="A944" s="609" t="s">
        <v>2355</v>
      </c>
      <c r="B944" t="s">
        <v>2328</v>
      </c>
      <c r="C944" t="s">
        <v>2356</v>
      </c>
      <c r="D944" s="439">
        <v>21214</v>
      </c>
      <c r="E944" s="440">
        <v>0</v>
      </c>
      <c r="F944" s="440">
        <v>0</v>
      </c>
      <c r="G944" s="440">
        <v>0</v>
      </c>
      <c r="H944" s="440">
        <v>0</v>
      </c>
      <c r="I944" s="440">
        <v>452620</v>
      </c>
      <c r="J944" s="440">
        <v>452620</v>
      </c>
      <c r="K944" s="440">
        <v>0</v>
      </c>
      <c r="L944" s="440">
        <v>10850</v>
      </c>
      <c r="M944" s="482">
        <v>0</v>
      </c>
      <c r="N944" s="482">
        <v>4830</v>
      </c>
      <c r="O944" s="440">
        <v>0</v>
      </c>
      <c r="P944" s="440">
        <v>0</v>
      </c>
      <c r="Q944" s="440">
        <v>15680</v>
      </c>
      <c r="R944" s="440">
        <v>10850</v>
      </c>
      <c r="S944" s="440">
        <v>4830</v>
      </c>
      <c r="T944" s="440">
        <v>0</v>
      </c>
      <c r="U944" s="440">
        <v>16165</v>
      </c>
      <c r="V944" s="440">
        <v>9800</v>
      </c>
      <c r="W944" s="440">
        <v>6365</v>
      </c>
      <c r="X944" s="440">
        <v>388</v>
      </c>
      <c r="Y944" s="482">
        <v>0</v>
      </c>
      <c r="Z944" s="482">
        <v>172</v>
      </c>
      <c r="AA944" s="440">
        <v>0</v>
      </c>
      <c r="AB944" s="440">
        <v>0</v>
      </c>
      <c r="AC944" s="440">
        <v>0</v>
      </c>
      <c r="AD944" s="440">
        <v>0</v>
      </c>
      <c r="AE944" s="440">
        <v>0</v>
      </c>
      <c r="AF944" s="440">
        <v>0</v>
      </c>
      <c r="AG944" s="440">
        <v>685830</v>
      </c>
      <c r="AH944" s="440">
        <v>335000</v>
      </c>
      <c r="AI944" s="440">
        <v>350830</v>
      </c>
      <c r="AJ944" s="482">
        <v>519410</v>
      </c>
      <c r="AK944" s="482">
        <v>0</v>
      </c>
      <c r="AL944" s="482">
        <v>0</v>
      </c>
      <c r="AM944" s="482">
        <v>323350</v>
      </c>
      <c r="AN944" s="440">
        <v>519410</v>
      </c>
      <c r="AO944" s="440">
        <v>323350</v>
      </c>
      <c r="AP944" s="440">
        <v>53204</v>
      </c>
      <c r="AQ944" s="440">
        <v>14400</v>
      </c>
      <c r="AR944" s="440">
        <v>38804</v>
      </c>
      <c r="AS944" s="482">
        <v>35543</v>
      </c>
      <c r="AT944" s="482">
        <v>0</v>
      </c>
      <c r="AU944" s="482">
        <v>0</v>
      </c>
      <c r="AV944" s="482">
        <v>11529</v>
      </c>
      <c r="AW944" s="440">
        <v>35543</v>
      </c>
      <c r="AX944" s="440">
        <v>11529</v>
      </c>
      <c r="AY944" s="440">
        <v>0</v>
      </c>
      <c r="AZ944" s="503">
        <v>0</v>
      </c>
      <c r="BA944" s="503">
        <v>0</v>
      </c>
      <c r="BB944" s="441">
        <v>0</v>
      </c>
      <c r="BC944" s="200">
        <v>0</v>
      </c>
      <c r="BD944" s="539">
        <v>200505</v>
      </c>
      <c r="BE944" s="650">
        <v>325135</v>
      </c>
      <c r="BF944" s="650">
        <v>34309</v>
      </c>
      <c r="BG944" s="539">
        <v>3909</v>
      </c>
    </row>
    <row r="945" spans="1:59" x14ac:dyDescent="0.2">
      <c r="A945" s="609" t="s">
        <v>2357</v>
      </c>
      <c r="B945" t="s">
        <v>2328</v>
      </c>
      <c r="C945" t="s">
        <v>2358</v>
      </c>
      <c r="D945" s="442">
        <v>21215</v>
      </c>
      <c r="E945" s="443">
        <v>73256</v>
      </c>
      <c r="F945" s="443">
        <v>0</v>
      </c>
      <c r="G945" s="443">
        <v>73256</v>
      </c>
      <c r="H945" s="443">
        <v>0</v>
      </c>
      <c r="I945" s="443">
        <v>177870</v>
      </c>
      <c r="J945" s="443">
        <v>177870</v>
      </c>
      <c r="K945" s="443">
        <v>0</v>
      </c>
      <c r="L945" s="443">
        <v>910</v>
      </c>
      <c r="M945" s="483">
        <v>0</v>
      </c>
      <c r="N945" s="483">
        <v>1540</v>
      </c>
      <c r="O945" s="443">
        <v>0</v>
      </c>
      <c r="P945" s="443">
        <v>0</v>
      </c>
      <c r="Q945" s="443">
        <v>2450</v>
      </c>
      <c r="R945" s="443">
        <v>910</v>
      </c>
      <c r="S945" s="443">
        <v>1540</v>
      </c>
      <c r="T945" s="443">
        <v>0</v>
      </c>
      <c r="U945" s="443">
        <v>6353</v>
      </c>
      <c r="V945" s="443">
        <v>6353</v>
      </c>
      <c r="W945" s="443">
        <v>0</v>
      </c>
      <c r="X945" s="443">
        <v>32</v>
      </c>
      <c r="Y945" s="483">
        <v>0</v>
      </c>
      <c r="Z945" s="483">
        <v>55</v>
      </c>
      <c r="AA945" s="443">
        <v>0</v>
      </c>
      <c r="AB945" s="443">
        <v>0</v>
      </c>
      <c r="AC945" s="443">
        <v>87</v>
      </c>
      <c r="AD945" s="443">
        <v>0</v>
      </c>
      <c r="AE945" s="443">
        <v>87</v>
      </c>
      <c r="AF945" s="443">
        <v>0</v>
      </c>
      <c r="AG945" s="443">
        <v>179930</v>
      </c>
      <c r="AH945" s="443">
        <v>163200</v>
      </c>
      <c r="AI945" s="443">
        <v>16730</v>
      </c>
      <c r="AJ945" s="483">
        <v>95540</v>
      </c>
      <c r="AK945" s="483">
        <v>0</v>
      </c>
      <c r="AL945" s="483">
        <v>0</v>
      </c>
      <c r="AM945" s="483">
        <v>31970</v>
      </c>
      <c r="AN945" s="443">
        <v>82260</v>
      </c>
      <c r="AO945" s="443">
        <v>45250</v>
      </c>
      <c r="AP945" s="443">
        <v>13080</v>
      </c>
      <c r="AQ945" s="443">
        <v>4205</v>
      </c>
      <c r="AR945" s="443">
        <v>8875</v>
      </c>
      <c r="AS945" s="483">
        <v>10700</v>
      </c>
      <c r="AT945" s="483">
        <v>0</v>
      </c>
      <c r="AU945" s="483">
        <v>0</v>
      </c>
      <c r="AV945" s="483">
        <v>292</v>
      </c>
      <c r="AW945" s="443">
        <v>10700</v>
      </c>
      <c r="AX945" s="443">
        <v>292</v>
      </c>
      <c r="AY945" s="443">
        <v>0</v>
      </c>
      <c r="AZ945" s="504">
        <v>0</v>
      </c>
      <c r="BA945" s="504">
        <v>0</v>
      </c>
      <c r="BB945" s="444">
        <v>0</v>
      </c>
      <c r="BC945" s="517">
        <v>0</v>
      </c>
      <c r="BD945" s="540">
        <v>88135</v>
      </c>
      <c r="BE945" s="651">
        <v>99655</v>
      </c>
      <c r="BF945" s="651">
        <v>10042</v>
      </c>
      <c r="BG945" s="540">
        <v>1749</v>
      </c>
    </row>
    <row r="946" spans="1:59" x14ac:dyDescent="0.2">
      <c r="A946" s="609" t="s">
        <v>2359</v>
      </c>
      <c r="B946" t="s">
        <v>2328</v>
      </c>
      <c r="C946" t="s">
        <v>2360</v>
      </c>
      <c r="D946" s="439">
        <v>21216</v>
      </c>
      <c r="E946" s="440">
        <v>0</v>
      </c>
      <c r="F946" s="440">
        <v>0</v>
      </c>
      <c r="G946" s="440">
        <v>0</v>
      </c>
      <c r="H946" s="440">
        <v>0</v>
      </c>
      <c r="I946" s="440">
        <v>174104</v>
      </c>
      <c r="J946" s="440">
        <v>174104</v>
      </c>
      <c r="K946" s="440">
        <v>0</v>
      </c>
      <c r="L946" s="440">
        <v>50456</v>
      </c>
      <c r="M946" s="482">
        <v>0</v>
      </c>
      <c r="N946" s="482">
        <v>3080</v>
      </c>
      <c r="O946" s="440">
        <v>0</v>
      </c>
      <c r="P946" s="440">
        <v>0</v>
      </c>
      <c r="Q946" s="440">
        <v>53536</v>
      </c>
      <c r="R946" s="440">
        <v>50456</v>
      </c>
      <c r="S946" s="440">
        <v>3080</v>
      </c>
      <c r="T946" s="440">
        <v>0</v>
      </c>
      <c r="U946" s="440">
        <v>6218</v>
      </c>
      <c r="V946" s="440">
        <v>6032</v>
      </c>
      <c r="W946" s="440">
        <v>186</v>
      </c>
      <c r="X946" s="440">
        <v>1802</v>
      </c>
      <c r="Y946" s="482">
        <v>0</v>
      </c>
      <c r="Z946" s="482">
        <v>110</v>
      </c>
      <c r="AA946" s="440">
        <v>0</v>
      </c>
      <c r="AB946" s="440">
        <v>0</v>
      </c>
      <c r="AC946" s="440">
        <v>2098</v>
      </c>
      <c r="AD946" s="440">
        <v>0</v>
      </c>
      <c r="AE946" s="440">
        <v>0</v>
      </c>
      <c r="AF946" s="440">
        <v>2098</v>
      </c>
      <c r="AG946" s="440">
        <v>359010</v>
      </c>
      <c r="AH946" s="440">
        <v>260000</v>
      </c>
      <c r="AI946" s="440">
        <v>99010</v>
      </c>
      <c r="AJ946" s="482">
        <v>219360</v>
      </c>
      <c r="AK946" s="482">
        <v>0</v>
      </c>
      <c r="AL946" s="482">
        <v>0</v>
      </c>
      <c r="AM946" s="482">
        <v>60050</v>
      </c>
      <c r="AN946" s="440">
        <v>219360</v>
      </c>
      <c r="AO946" s="440">
        <v>60050</v>
      </c>
      <c r="AP946" s="440">
        <v>28604</v>
      </c>
      <c r="AQ946" s="440">
        <v>7772</v>
      </c>
      <c r="AR946" s="440">
        <v>20832</v>
      </c>
      <c r="AS946" s="482">
        <v>21136</v>
      </c>
      <c r="AT946" s="482">
        <v>0</v>
      </c>
      <c r="AU946" s="482">
        <v>0</v>
      </c>
      <c r="AV946" s="482">
        <v>0</v>
      </c>
      <c r="AW946" s="440">
        <v>21136</v>
      </c>
      <c r="AX946" s="440">
        <v>0</v>
      </c>
      <c r="AY946" s="440">
        <v>0</v>
      </c>
      <c r="AZ946" s="503">
        <v>0</v>
      </c>
      <c r="BA946" s="503">
        <v>0</v>
      </c>
      <c r="BB946" s="441">
        <v>0</v>
      </c>
      <c r="BC946" s="200">
        <v>0</v>
      </c>
      <c r="BD946" s="539">
        <v>126256</v>
      </c>
      <c r="BE946" s="650">
        <v>167550</v>
      </c>
      <c r="BF946" s="650">
        <v>17985</v>
      </c>
      <c r="BG946" s="539">
        <v>2469</v>
      </c>
    </row>
    <row r="947" spans="1:59" x14ac:dyDescent="0.2">
      <c r="A947" s="609" t="s">
        <v>2361</v>
      </c>
      <c r="B947" t="s">
        <v>2328</v>
      </c>
      <c r="C947" t="s">
        <v>2362</v>
      </c>
      <c r="D947" s="442">
        <v>21217</v>
      </c>
      <c r="E947" s="443">
        <v>0</v>
      </c>
      <c r="F947" s="443">
        <v>0</v>
      </c>
      <c r="G947" s="443">
        <v>0</v>
      </c>
      <c r="H947" s="443">
        <v>0</v>
      </c>
      <c r="I947" s="443">
        <v>117740</v>
      </c>
      <c r="J947" s="443">
        <v>117740</v>
      </c>
      <c r="K947" s="443">
        <v>0</v>
      </c>
      <c r="L947" s="443">
        <v>6510</v>
      </c>
      <c r="M947" s="483">
        <v>0</v>
      </c>
      <c r="N947" s="483">
        <v>1330</v>
      </c>
      <c r="O947" s="443">
        <v>0</v>
      </c>
      <c r="P947" s="443">
        <v>0</v>
      </c>
      <c r="Q947" s="443">
        <v>7840</v>
      </c>
      <c r="R947" s="443">
        <v>6510</v>
      </c>
      <c r="S947" s="443">
        <v>1330</v>
      </c>
      <c r="T947" s="443">
        <v>0</v>
      </c>
      <c r="U947" s="443">
        <v>4205</v>
      </c>
      <c r="V947" s="443">
        <v>1400</v>
      </c>
      <c r="W947" s="443">
        <v>2805</v>
      </c>
      <c r="X947" s="443">
        <v>233</v>
      </c>
      <c r="Y947" s="483">
        <v>0</v>
      </c>
      <c r="Z947" s="483">
        <v>47</v>
      </c>
      <c r="AA947" s="443">
        <v>0</v>
      </c>
      <c r="AB947" s="443">
        <v>0</v>
      </c>
      <c r="AC947" s="443">
        <v>3085</v>
      </c>
      <c r="AD947" s="443">
        <v>0</v>
      </c>
      <c r="AE947" s="443">
        <v>0</v>
      </c>
      <c r="AF947" s="443">
        <v>3085</v>
      </c>
      <c r="AG947" s="443">
        <v>164290</v>
      </c>
      <c r="AH947" s="443">
        <v>85000</v>
      </c>
      <c r="AI947" s="443">
        <v>79290</v>
      </c>
      <c r="AJ947" s="483">
        <v>158250</v>
      </c>
      <c r="AK947" s="483">
        <v>0</v>
      </c>
      <c r="AL947" s="483">
        <v>0</v>
      </c>
      <c r="AM947" s="483">
        <v>0</v>
      </c>
      <c r="AN947" s="443">
        <v>158250</v>
      </c>
      <c r="AO947" s="443">
        <v>0</v>
      </c>
      <c r="AP947" s="443">
        <v>12002</v>
      </c>
      <c r="AQ947" s="443">
        <v>2400</v>
      </c>
      <c r="AR947" s="443">
        <v>9602</v>
      </c>
      <c r="AS947" s="483">
        <v>11530</v>
      </c>
      <c r="AT947" s="483">
        <v>0</v>
      </c>
      <c r="AU947" s="483">
        <v>0</v>
      </c>
      <c r="AV947" s="483">
        <v>0</v>
      </c>
      <c r="AW947" s="443">
        <v>11530</v>
      </c>
      <c r="AX947" s="443">
        <v>0</v>
      </c>
      <c r="AY947" s="443">
        <v>0</v>
      </c>
      <c r="AZ947" s="504">
        <v>0</v>
      </c>
      <c r="BA947" s="504">
        <v>0</v>
      </c>
      <c r="BB947" s="444">
        <v>0</v>
      </c>
      <c r="BC947" s="517">
        <v>0</v>
      </c>
      <c r="BD947" s="540">
        <v>93414</v>
      </c>
      <c r="BE947" s="651">
        <v>76620</v>
      </c>
      <c r="BF947" s="651">
        <v>7969</v>
      </c>
      <c r="BG947" s="540">
        <v>1509</v>
      </c>
    </row>
    <row r="948" spans="1:59" x14ac:dyDescent="0.2">
      <c r="A948" s="609" t="s">
        <v>2363</v>
      </c>
      <c r="B948" t="s">
        <v>2328</v>
      </c>
      <c r="C948" t="s">
        <v>2364</v>
      </c>
      <c r="D948" s="439">
        <v>21218</v>
      </c>
      <c r="E948" s="440">
        <v>0</v>
      </c>
      <c r="F948" s="440">
        <v>0</v>
      </c>
      <c r="G948" s="440">
        <v>0</v>
      </c>
      <c r="H948" s="440">
        <v>0</v>
      </c>
      <c r="I948" s="440">
        <v>149100</v>
      </c>
      <c r="J948" s="440">
        <v>149100</v>
      </c>
      <c r="K948" s="440">
        <v>0</v>
      </c>
      <c r="L948" s="440">
        <v>2590</v>
      </c>
      <c r="M948" s="482">
        <v>0</v>
      </c>
      <c r="N948" s="482">
        <v>2940</v>
      </c>
      <c r="O948" s="440">
        <v>0</v>
      </c>
      <c r="P948" s="440">
        <v>0</v>
      </c>
      <c r="Q948" s="440">
        <v>5530</v>
      </c>
      <c r="R948" s="440">
        <v>2590</v>
      </c>
      <c r="S948" s="440">
        <v>2940</v>
      </c>
      <c r="T948" s="440">
        <v>0</v>
      </c>
      <c r="U948" s="440">
        <v>5325</v>
      </c>
      <c r="V948" s="440">
        <v>5325</v>
      </c>
      <c r="W948" s="440">
        <v>0</v>
      </c>
      <c r="X948" s="440">
        <v>93</v>
      </c>
      <c r="Y948" s="482">
        <v>0</v>
      </c>
      <c r="Z948" s="482">
        <v>105</v>
      </c>
      <c r="AA948" s="440">
        <v>0</v>
      </c>
      <c r="AB948" s="440">
        <v>0</v>
      </c>
      <c r="AC948" s="440">
        <v>0</v>
      </c>
      <c r="AD948" s="440">
        <v>0</v>
      </c>
      <c r="AE948" s="440">
        <v>0</v>
      </c>
      <c r="AF948" s="440">
        <v>0</v>
      </c>
      <c r="AG948" s="440">
        <v>222430</v>
      </c>
      <c r="AH948" s="440">
        <v>100000</v>
      </c>
      <c r="AI948" s="440">
        <v>122430</v>
      </c>
      <c r="AJ948" s="482">
        <v>197940</v>
      </c>
      <c r="AK948" s="482">
        <v>0</v>
      </c>
      <c r="AL948" s="482">
        <v>0</v>
      </c>
      <c r="AM948" s="482">
        <v>67390</v>
      </c>
      <c r="AN948" s="440">
        <v>197940</v>
      </c>
      <c r="AO948" s="440">
        <v>67390</v>
      </c>
      <c r="AP948" s="440">
        <v>16789</v>
      </c>
      <c r="AQ948" s="440">
        <v>3523</v>
      </c>
      <c r="AR948" s="440">
        <v>13266</v>
      </c>
      <c r="AS948" s="482">
        <v>14152</v>
      </c>
      <c r="AT948" s="482">
        <v>0</v>
      </c>
      <c r="AU948" s="482">
        <v>0</v>
      </c>
      <c r="AV948" s="482">
        <v>2301</v>
      </c>
      <c r="AW948" s="440">
        <v>14152</v>
      </c>
      <c r="AX948" s="440">
        <v>2301</v>
      </c>
      <c r="AY948" s="440">
        <v>0</v>
      </c>
      <c r="AZ948" s="503">
        <v>0</v>
      </c>
      <c r="BA948" s="503">
        <v>0</v>
      </c>
      <c r="BB948" s="441">
        <v>0</v>
      </c>
      <c r="BC948" s="200">
        <v>0</v>
      </c>
      <c r="BD948" s="539">
        <v>95992</v>
      </c>
      <c r="BE948" s="650">
        <v>102510</v>
      </c>
      <c r="BF948" s="650">
        <v>10800</v>
      </c>
      <c r="BG948" s="539">
        <v>1989</v>
      </c>
    </row>
    <row r="949" spans="1:59" x14ac:dyDescent="0.2">
      <c r="A949" s="609" t="s">
        <v>2365</v>
      </c>
      <c r="B949" t="s">
        <v>2328</v>
      </c>
      <c r="C949" t="s">
        <v>2366</v>
      </c>
      <c r="D949" s="442">
        <v>21219</v>
      </c>
      <c r="E949" s="443">
        <v>43000</v>
      </c>
      <c r="F949" s="443">
        <v>0</v>
      </c>
      <c r="G949" s="443">
        <v>43000</v>
      </c>
      <c r="H949" s="443">
        <v>0</v>
      </c>
      <c r="I949" s="443">
        <v>201810</v>
      </c>
      <c r="J949" s="443">
        <v>201810</v>
      </c>
      <c r="K949" s="443">
        <v>0</v>
      </c>
      <c r="L949" s="443">
        <v>0</v>
      </c>
      <c r="M949" s="483">
        <v>0</v>
      </c>
      <c r="N949" s="483">
        <v>6300</v>
      </c>
      <c r="O949" s="443">
        <v>0</v>
      </c>
      <c r="P949" s="443">
        <v>0</v>
      </c>
      <c r="Q949" s="443">
        <v>6300</v>
      </c>
      <c r="R949" s="443">
        <v>0</v>
      </c>
      <c r="S949" s="443">
        <v>6300</v>
      </c>
      <c r="T949" s="443">
        <v>0</v>
      </c>
      <c r="U949" s="443">
        <v>7208</v>
      </c>
      <c r="V949" s="443">
        <v>3999</v>
      </c>
      <c r="W949" s="443">
        <v>3209</v>
      </c>
      <c r="X949" s="443">
        <v>0</v>
      </c>
      <c r="Y949" s="483">
        <v>0</v>
      </c>
      <c r="Z949" s="483">
        <v>225</v>
      </c>
      <c r="AA949" s="443">
        <v>0</v>
      </c>
      <c r="AB949" s="443">
        <v>0</v>
      </c>
      <c r="AC949" s="443">
        <v>3434</v>
      </c>
      <c r="AD949" s="443">
        <v>0</v>
      </c>
      <c r="AE949" s="443">
        <v>0</v>
      </c>
      <c r="AF949" s="443">
        <v>3434</v>
      </c>
      <c r="AG949" s="443">
        <v>277860</v>
      </c>
      <c r="AH949" s="443">
        <v>112950</v>
      </c>
      <c r="AI949" s="443">
        <v>164910</v>
      </c>
      <c r="AJ949" s="483">
        <v>231580</v>
      </c>
      <c r="AK949" s="483">
        <v>0</v>
      </c>
      <c r="AL949" s="483">
        <v>0</v>
      </c>
      <c r="AM949" s="483">
        <v>166870</v>
      </c>
      <c r="AN949" s="443">
        <v>231580</v>
      </c>
      <c r="AO949" s="443">
        <v>166870</v>
      </c>
      <c r="AP949" s="443">
        <v>19954</v>
      </c>
      <c r="AQ949" s="443">
        <v>2831</v>
      </c>
      <c r="AR949" s="443">
        <v>17123</v>
      </c>
      <c r="AS949" s="483">
        <v>16635</v>
      </c>
      <c r="AT949" s="483">
        <v>0</v>
      </c>
      <c r="AU949" s="483">
        <v>0</v>
      </c>
      <c r="AV949" s="483">
        <v>8847</v>
      </c>
      <c r="AW949" s="443">
        <v>16635</v>
      </c>
      <c r="AX949" s="443">
        <v>1424</v>
      </c>
      <c r="AY949" s="443">
        <v>0</v>
      </c>
      <c r="AZ949" s="504">
        <v>0</v>
      </c>
      <c r="BA949" s="504">
        <v>0</v>
      </c>
      <c r="BB949" s="444">
        <v>0</v>
      </c>
      <c r="BC949" s="517">
        <v>0</v>
      </c>
      <c r="BD949" s="540">
        <v>159887</v>
      </c>
      <c r="BE949" s="651">
        <v>130280</v>
      </c>
      <c r="BF949" s="651">
        <v>13434</v>
      </c>
      <c r="BG949" s="540">
        <v>2229</v>
      </c>
    </row>
    <row r="950" spans="1:59" x14ac:dyDescent="0.2">
      <c r="A950" s="609" t="s">
        <v>2367</v>
      </c>
      <c r="B950" t="s">
        <v>2328</v>
      </c>
      <c r="C950" t="s">
        <v>2368</v>
      </c>
      <c r="D950" s="439">
        <v>21220</v>
      </c>
      <c r="E950" s="440">
        <v>0</v>
      </c>
      <c r="F950" s="440">
        <v>0</v>
      </c>
      <c r="G950" s="440">
        <v>0</v>
      </c>
      <c r="H950" s="440">
        <v>0</v>
      </c>
      <c r="I950" s="440">
        <v>180530</v>
      </c>
      <c r="J950" s="440">
        <v>180530</v>
      </c>
      <c r="K950" s="440">
        <v>0</v>
      </c>
      <c r="L950" s="440">
        <v>5180</v>
      </c>
      <c r="M950" s="482">
        <v>0</v>
      </c>
      <c r="N950" s="482">
        <v>0</v>
      </c>
      <c r="O950" s="440">
        <v>0</v>
      </c>
      <c r="P950" s="440">
        <v>0</v>
      </c>
      <c r="Q950" s="440">
        <v>5180</v>
      </c>
      <c r="R950" s="440">
        <v>5180</v>
      </c>
      <c r="S950" s="440">
        <v>0</v>
      </c>
      <c r="T950" s="440">
        <v>0</v>
      </c>
      <c r="U950" s="440">
        <v>6448</v>
      </c>
      <c r="V950" s="440">
        <v>1945</v>
      </c>
      <c r="W950" s="440">
        <v>4503</v>
      </c>
      <c r="X950" s="440">
        <v>185</v>
      </c>
      <c r="Y950" s="482">
        <v>0</v>
      </c>
      <c r="Z950" s="482">
        <v>0</v>
      </c>
      <c r="AA950" s="440">
        <v>0</v>
      </c>
      <c r="AB950" s="440">
        <v>0</v>
      </c>
      <c r="AC950" s="440">
        <v>4688</v>
      </c>
      <c r="AD950" s="440">
        <v>0</v>
      </c>
      <c r="AE950" s="440">
        <v>0</v>
      </c>
      <c r="AF950" s="440">
        <v>4688</v>
      </c>
      <c r="AG950" s="440">
        <v>219720</v>
      </c>
      <c r="AH950" s="440">
        <v>210000</v>
      </c>
      <c r="AI950" s="440">
        <v>9720</v>
      </c>
      <c r="AJ950" s="482">
        <v>37390</v>
      </c>
      <c r="AK950" s="482">
        <v>0</v>
      </c>
      <c r="AL950" s="482">
        <v>0</v>
      </c>
      <c r="AM950" s="482">
        <v>58700</v>
      </c>
      <c r="AN950" s="440">
        <v>37390</v>
      </c>
      <c r="AO950" s="440">
        <v>58700</v>
      </c>
      <c r="AP950" s="440">
        <v>15971</v>
      </c>
      <c r="AQ950" s="440">
        <v>4029</v>
      </c>
      <c r="AR950" s="440">
        <v>11942</v>
      </c>
      <c r="AS950" s="482">
        <v>11096</v>
      </c>
      <c r="AT950" s="482">
        <v>0</v>
      </c>
      <c r="AU950" s="482">
        <v>0</v>
      </c>
      <c r="AV950" s="482">
        <v>1970</v>
      </c>
      <c r="AW950" s="440">
        <v>11096</v>
      </c>
      <c r="AX950" s="440">
        <v>1970</v>
      </c>
      <c r="AY950" s="440">
        <v>0</v>
      </c>
      <c r="AZ950" s="503">
        <v>0</v>
      </c>
      <c r="BA950" s="503">
        <v>0</v>
      </c>
      <c r="BB950" s="441">
        <v>0</v>
      </c>
      <c r="BC950" s="200">
        <v>0</v>
      </c>
      <c r="BD950" s="539">
        <v>124293</v>
      </c>
      <c r="BE950" s="650">
        <v>108105</v>
      </c>
      <c r="BF950" s="650">
        <v>11115</v>
      </c>
      <c r="BG950" s="539">
        <v>1749</v>
      </c>
    </row>
    <row r="951" spans="1:59" x14ac:dyDescent="0.2">
      <c r="A951" s="609" t="s">
        <v>2369</v>
      </c>
      <c r="B951" t="s">
        <v>2328</v>
      </c>
      <c r="C951" t="s">
        <v>2370</v>
      </c>
      <c r="D951" s="442">
        <v>21221</v>
      </c>
      <c r="E951" s="443">
        <v>0</v>
      </c>
      <c r="F951" s="443">
        <v>0</v>
      </c>
      <c r="G951" s="443">
        <v>0</v>
      </c>
      <c r="H951" s="443">
        <v>0</v>
      </c>
      <c r="I951" s="443">
        <v>150360</v>
      </c>
      <c r="J951" s="443">
        <v>150360</v>
      </c>
      <c r="K951" s="443">
        <v>0</v>
      </c>
      <c r="L951" s="443">
        <v>8960</v>
      </c>
      <c r="M951" s="483">
        <v>0</v>
      </c>
      <c r="N951" s="483">
        <v>0</v>
      </c>
      <c r="O951" s="443">
        <v>0</v>
      </c>
      <c r="P951" s="443">
        <v>0</v>
      </c>
      <c r="Q951" s="443">
        <v>8960</v>
      </c>
      <c r="R951" s="443">
        <v>8960</v>
      </c>
      <c r="S951" s="443">
        <v>0</v>
      </c>
      <c r="T951" s="443">
        <v>0</v>
      </c>
      <c r="U951" s="443">
        <v>5370</v>
      </c>
      <c r="V951" s="443">
        <v>5370</v>
      </c>
      <c r="W951" s="443">
        <v>0</v>
      </c>
      <c r="X951" s="443">
        <v>320</v>
      </c>
      <c r="Y951" s="483">
        <v>0</v>
      </c>
      <c r="Z951" s="483">
        <v>0</v>
      </c>
      <c r="AA951" s="443">
        <v>0</v>
      </c>
      <c r="AB951" s="443">
        <v>0</v>
      </c>
      <c r="AC951" s="443">
        <v>320</v>
      </c>
      <c r="AD951" s="443">
        <v>0</v>
      </c>
      <c r="AE951" s="443">
        <v>0</v>
      </c>
      <c r="AF951" s="443">
        <v>320</v>
      </c>
      <c r="AG951" s="443">
        <v>238390</v>
      </c>
      <c r="AH951" s="443">
        <v>104350</v>
      </c>
      <c r="AI951" s="443">
        <v>134040</v>
      </c>
      <c r="AJ951" s="483">
        <v>184530</v>
      </c>
      <c r="AK951" s="483">
        <v>0</v>
      </c>
      <c r="AL951" s="483">
        <v>0</v>
      </c>
      <c r="AM951" s="483">
        <v>76490</v>
      </c>
      <c r="AN951" s="443">
        <v>184530</v>
      </c>
      <c r="AO951" s="443">
        <v>76490</v>
      </c>
      <c r="AP951" s="443">
        <v>17299</v>
      </c>
      <c r="AQ951" s="443">
        <v>7169</v>
      </c>
      <c r="AR951" s="443">
        <v>10130</v>
      </c>
      <c r="AS951" s="483">
        <v>10322</v>
      </c>
      <c r="AT951" s="483">
        <v>0</v>
      </c>
      <c r="AU951" s="483">
        <v>0</v>
      </c>
      <c r="AV951" s="483">
        <v>2345</v>
      </c>
      <c r="AW951" s="443">
        <v>10322</v>
      </c>
      <c r="AX951" s="443">
        <v>2345</v>
      </c>
      <c r="AY951" s="443">
        <v>0</v>
      </c>
      <c r="AZ951" s="504">
        <v>0</v>
      </c>
      <c r="BA951" s="504">
        <v>0</v>
      </c>
      <c r="BB951" s="444">
        <v>0</v>
      </c>
      <c r="BC951" s="517">
        <v>0</v>
      </c>
      <c r="BD951" s="540">
        <v>103834</v>
      </c>
      <c r="BE951" s="651">
        <v>103935</v>
      </c>
      <c r="BF951" s="651">
        <v>10897</v>
      </c>
      <c r="BG951" s="540">
        <v>1749</v>
      </c>
    </row>
    <row r="952" spans="1:59" x14ac:dyDescent="0.2">
      <c r="A952" s="609" t="s">
        <v>2371</v>
      </c>
      <c r="B952" t="s">
        <v>2328</v>
      </c>
      <c r="C952" t="s">
        <v>2372</v>
      </c>
      <c r="D952" s="439">
        <v>21302</v>
      </c>
      <c r="E952" s="440">
        <v>0</v>
      </c>
      <c r="F952" s="440">
        <v>0</v>
      </c>
      <c r="G952" s="440">
        <v>0</v>
      </c>
      <c r="H952" s="440">
        <v>0</v>
      </c>
      <c r="I952" s="440">
        <v>98336</v>
      </c>
      <c r="J952" s="440">
        <v>98336</v>
      </c>
      <c r="K952" s="440">
        <v>0</v>
      </c>
      <c r="L952" s="440">
        <v>26894</v>
      </c>
      <c r="M952" s="482">
        <v>0</v>
      </c>
      <c r="N952" s="482">
        <v>4690</v>
      </c>
      <c r="O952" s="440">
        <v>0</v>
      </c>
      <c r="P952" s="440">
        <v>0</v>
      </c>
      <c r="Q952" s="440">
        <v>31584</v>
      </c>
      <c r="R952" s="440">
        <v>26894</v>
      </c>
      <c r="S952" s="440">
        <v>4690</v>
      </c>
      <c r="T952" s="440">
        <v>0</v>
      </c>
      <c r="U952" s="440">
        <v>3512</v>
      </c>
      <c r="V952" s="440">
        <v>3512</v>
      </c>
      <c r="W952" s="440">
        <v>0</v>
      </c>
      <c r="X952" s="440">
        <v>961</v>
      </c>
      <c r="Y952" s="482">
        <v>720</v>
      </c>
      <c r="Z952" s="482">
        <v>167</v>
      </c>
      <c r="AA952" s="440">
        <v>0</v>
      </c>
      <c r="AB952" s="440">
        <v>0</v>
      </c>
      <c r="AC952" s="440">
        <v>1848</v>
      </c>
      <c r="AD952" s="440">
        <v>961</v>
      </c>
      <c r="AE952" s="440">
        <v>720</v>
      </c>
      <c r="AF952" s="440">
        <v>167</v>
      </c>
      <c r="AG952" s="440">
        <v>172960</v>
      </c>
      <c r="AH952" s="440">
        <v>172960</v>
      </c>
      <c r="AI952" s="440">
        <v>0</v>
      </c>
      <c r="AJ952" s="482">
        <v>47100</v>
      </c>
      <c r="AK952" s="482">
        <v>0</v>
      </c>
      <c r="AL952" s="482">
        <v>0</v>
      </c>
      <c r="AM952" s="482">
        <v>56690</v>
      </c>
      <c r="AN952" s="440">
        <v>47100</v>
      </c>
      <c r="AO952" s="440">
        <v>56690</v>
      </c>
      <c r="AP952" s="440">
        <v>13812</v>
      </c>
      <c r="AQ952" s="440">
        <v>13812</v>
      </c>
      <c r="AR952" s="440">
        <v>0</v>
      </c>
      <c r="AS952" s="482">
        <v>0</v>
      </c>
      <c r="AT952" s="482">
        <v>0</v>
      </c>
      <c r="AU952" s="482">
        <v>0</v>
      </c>
      <c r="AV952" s="482">
        <v>734</v>
      </c>
      <c r="AW952" s="440">
        <v>0</v>
      </c>
      <c r="AX952" s="440">
        <v>734</v>
      </c>
      <c r="AY952" s="440">
        <v>0</v>
      </c>
      <c r="AZ952" s="503">
        <v>0</v>
      </c>
      <c r="BA952" s="503">
        <v>0</v>
      </c>
      <c r="BB952" s="441">
        <v>0</v>
      </c>
      <c r="BC952" s="200">
        <v>0</v>
      </c>
      <c r="BD952" s="539">
        <v>55697</v>
      </c>
      <c r="BE952" s="650">
        <v>88480</v>
      </c>
      <c r="BF952" s="650">
        <v>9288</v>
      </c>
      <c r="BG952" s="539">
        <v>1509</v>
      </c>
    </row>
    <row r="953" spans="1:59" x14ac:dyDescent="0.2">
      <c r="A953" s="609" t="s">
        <v>2373</v>
      </c>
      <c r="B953" t="s">
        <v>2328</v>
      </c>
      <c r="C953" t="s">
        <v>2374</v>
      </c>
      <c r="D953" s="442">
        <v>21303</v>
      </c>
      <c r="E953" s="443">
        <v>0</v>
      </c>
      <c r="F953" s="443">
        <v>0</v>
      </c>
      <c r="G953" s="443">
        <v>0</v>
      </c>
      <c r="H953" s="443">
        <v>0</v>
      </c>
      <c r="I953" s="443">
        <v>120890</v>
      </c>
      <c r="J953" s="443">
        <v>120890</v>
      </c>
      <c r="K953" s="443">
        <v>0</v>
      </c>
      <c r="L953" s="443">
        <v>2870</v>
      </c>
      <c r="M953" s="483">
        <v>0</v>
      </c>
      <c r="N953" s="483">
        <v>2240</v>
      </c>
      <c r="O953" s="443">
        <v>0</v>
      </c>
      <c r="P953" s="443">
        <v>0</v>
      </c>
      <c r="Q953" s="443">
        <v>5110</v>
      </c>
      <c r="R953" s="443">
        <v>2870</v>
      </c>
      <c r="S953" s="443">
        <v>2240</v>
      </c>
      <c r="T953" s="443">
        <v>0</v>
      </c>
      <c r="U953" s="443">
        <v>4318</v>
      </c>
      <c r="V953" s="443">
        <v>2068</v>
      </c>
      <c r="W953" s="443">
        <v>2250</v>
      </c>
      <c r="X953" s="443">
        <v>102</v>
      </c>
      <c r="Y953" s="483">
        <v>0</v>
      </c>
      <c r="Z953" s="483">
        <v>80</v>
      </c>
      <c r="AA953" s="443">
        <v>0</v>
      </c>
      <c r="AB953" s="443">
        <v>0</v>
      </c>
      <c r="AC953" s="443">
        <v>461</v>
      </c>
      <c r="AD953" s="443">
        <v>461</v>
      </c>
      <c r="AE953" s="443">
        <v>0</v>
      </c>
      <c r="AF953" s="443">
        <v>0</v>
      </c>
      <c r="AG953" s="443">
        <v>147970</v>
      </c>
      <c r="AH953" s="443">
        <v>62500</v>
      </c>
      <c r="AI953" s="443">
        <v>85470</v>
      </c>
      <c r="AJ953" s="483">
        <v>125300</v>
      </c>
      <c r="AK953" s="483">
        <v>0</v>
      </c>
      <c r="AL953" s="483">
        <v>0</v>
      </c>
      <c r="AM953" s="483">
        <v>62080</v>
      </c>
      <c r="AN953" s="443">
        <v>125300</v>
      </c>
      <c r="AO953" s="443">
        <v>62080</v>
      </c>
      <c r="AP953" s="443">
        <v>11321</v>
      </c>
      <c r="AQ953" s="443">
        <v>2106</v>
      </c>
      <c r="AR953" s="443">
        <v>9215</v>
      </c>
      <c r="AS953" s="483">
        <v>8534</v>
      </c>
      <c r="AT953" s="483">
        <v>0</v>
      </c>
      <c r="AU953" s="483">
        <v>0</v>
      </c>
      <c r="AV953" s="483">
        <v>3484</v>
      </c>
      <c r="AW953" s="443">
        <v>8534</v>
      </c>
      <c r="AX953" s="443">
        <v>3484</v>
      </c>
      <c r="AY953" s="443">
        <v>0</v>
      </c>
      <c r="AZ953" s="504">
        <v>0</v>
      </c>
      <c r="BA953" s="504">
        <v>0</v>
      </c>
      <c r="BB953" s="444">
        <v>0</v>
      </c>
      <c r="BC953" s="517">
        <v>0</v>
      </c>
      <c r="BD953" s="540">
        <v>55053</v>
      </c>
      <c r="BE953" s="651">
        <v>77455</v>
      </c>
      <c r="BF953" s="651">
        <v>8003</v>
      </c>
      <c r="BG953" s="540">
        <v>1269</v>
      </c>
    </row>
    <row r="954" spans="1:59" x14ac:dyDescent="0.2">
      <c r="A954" s="609" t="s">
        <v>2375</v>
      </c>
      <c r="B954" t="s">
        <v>2328</v>
      </c>
      <c r="C954" t="s">
        <v>2376</v>
      </c>
      <c r="D954" s="439">
        <v>21341</v>
      </c>
      <c r="E954" s="440">
        <v>58589</v>
      </c>
      <c r="F954" s="440">
        <v>0</v>
      </c>
      <c r="G954" s="440">
        <v>58589</v>
      </c>
      <c r="H954" s="440">
        <v>0</v>
      </c>
      <c r="I954" s="440">
        <v>105280</v>
      </c>
      <c r="J954" s="440">
        <v>105280</v>
      </c>
      <c r="K954" s="440">
        <v>0</v>
      </c>
      <c r="L954" s="440">
        <v>32830</v>
      </c>
      <c r="M954" s="482">
        <v>0</v>
      </c>
      <c r="N954" s="482">
        <v>140</v>
      </c>
      <c r="O954" s="440">
        <v>0</v>
      </c>
      <c r="P954" s="440">
        <v>0</v>
      </c>
      <c r="Q954" s="440">
        <v>32970</v>
      </c>
      <c r="R954" s="440">
        <v>32830</v>
      </c>
      <c r="S954" s="440">
        <v>140</v>
      </c>
      <c r="T954" s="440">
        <v>0</v>
      </c>
      <c r="U954" s="440">
        <v>3760</v>
      </c>
      <c r="V954" s="440">
        <v>3680</v>
      </c>
      <c r="W954" s="440">
        <v>80</v>
      </c>
      <c r="X954" s="440">
        <v>1173</v>
      </c>
      <c r="Y954" s="482">
        <v>0</v>
      </c>
      <c r="Z954" s="482">
        <v>5</v>
      </c>
      <c r="AA954" s="440">
        <v>0</v>
      </c>
      <c r="AB954" s="440">
        <v>0</v>
      </c>
      <c r="AC954" s="440">
        <v>1258</v>
      </c>
      <c r="AD954" s="440">
        <v>0</v>
      </c>
      <c r="AE954" s="440">
        <v>0</v>
      </c>
      <c r="AF954" s="440">
        <v>1258</v>
      </c>
      <c r="AG954" s="440">
        <v>194410</v>
      </c>
      <c r="AH954" s="440">
        <v>84500</v>
      </c>
      <c r="AI954" s="440">
        <v>109910</v>
      </c>
      <c r="AJ954" s="482">
        <v>146120</v>
      </c>
      <c r="AK954" s="482">
        <v>0</v>
      </c>
      <c r="AL954" s="482">
        <v>0</v>
      </c>
      <c r="AM954" s="482">
        <v>57500</v>
      </c>
      <c r="AN954" s="440">
        <v>146120</v>
      </c>
      <c r="AO954" s="440">
        <v>57500</v>
      </c>
      <c r="AP954" s="440">
        <v>14024</v>
      </c>
      <c r="AQ954" s="440">
        <v>4362</v>
      </c>
      <c r="AR954" s="440">
        <v>9662</v>
      </c>
      <c r="AS954" s="482">
        <v>9803</v>
      </c>
      <c r="AT954" s="482">
        <v>0</v>
      </c>
      <c r="AU954" s="482">
        <v>0</v>
      </c>
      <c r="AV954" s="482">
        <v>1851</v>
      </c>
      <c r="AW954" s="440">
        <v>9803</v>
      </c>
      <c r="AX954" s="440">
        <v>1851</v>
      </c>
      <c r="AY954" s="440">
        <v>0</v>
      </c>
      <c r="AZ954" s="503">
        <v>0</v>
      </c>
      <c r="BA954" s="503">
        <v>0</v>
      </c>
      <c r="BB954" s="441">
        <v>0</v>
      </c>
      <c r="BC954" s="200">
        <v>0</v>
      </c>
      <c r="BD954" s="539">
        <v>71016</v>
      </c>
      <c r="BE954" s="650">
        <v>87200</v>
      </c>
      <c r="BF954" s="650">
        <v>9113</v>
      </c>
      <c r="BG954" s="539">
        <v>1509</v>
      </c>
    </row>
    <row r="955" spans="1:59" x14ac:dyDescent="0.2">
      <c r="A955" s="609" t="s">
        <v>2377</v>
      </c>
      <c r="B955" t="s">
        <v>2328</v>
      </c>
      <c r="C955" t="s">
        <v>2378</v>
      </c>
      <c r="D955" s="442">
        <v>21361</v>
      </c>
      <c r="E955" s="443">
        <v>51608</v>
      </c>
      <c r="F955" s="443">
        <v>0</v>
      </c>
      <c r="G955" s="443">
        <v>51608</v>
      </c>
      <c r="H955" s="443">
        <v>0</v>
      </c>
      <c r="I955" s="443">
        <v>129150</v>
      </c>
      <c r="J955" s="443">
        <v>129150</v>
      </c>
      <c r="K955" s="443">
        <v>0</v>
      </c>
      <c r="L955" s="443">
        <v>4970</v>
      </c>
      <c r="M955" s="483">
        <v>0</v>
      </c>
      <c r="N955" s="483">
        <v>0</v>
      </c>
      <c r="O955" s="443">
        <v>0</v>
      </c>
      <c r="P955" s="443">
        <v>0</v>
      </c>
      <c r="Q955" s="443">
        <v>4970</v>
      </c>
      <c r="R955" s="443">
        <v>4970</v>
      </c>
      <c r="S955" s="443">
        <v>0</v>
      </c>
      <c r="T955" s="443">
        <v>0</v>
      </c>
      <c r="U955" s="443">
        <v>4613</v>
      </c>
      <c r="V955" s="443">
        <v>4613</v>
      </c>
      <c r="W955" s="443">
        <v>0</v>
      </c>
      <c r="X955" s="443">
        <v>177</v>
      </c>
      <c r="Y955" s="483">
        <v>0</v>
      </c>
      <c r="Z955" s="483">
        <v>0</v>
      </c>
      <c r="AA955" s="443">
        <v>0</v>
      </c>
      <c r="AB955" s="443">
        <v>0</v>
      </c>
      <c r="AC955" s="443">
        <v>177</v>
      </c>
      <c r="AD955" s="443">
        <v>177</v>
      </c>
      <c r="AE955" s="443">
        <v>0</v>
      </c>
      <c r="AF955" s="443">
        <v>0</v>
      </c>
      <c r="AG955" s="443">
        <v>185980</v>
      </c>
      <c r="AH955" s="443">
        <v>85450</v>
      </c>
      <c r="AI955" s="443">
        <v>100530</v>
      </c>
      <c r="AJ955" s="483">
        <v>152150</v>
      </c>
      <c r="AK955" s="483">
        <v>0</v>
      </c>
      <c r="AL955" s="483">
        <v>0</v>
      </c>
      <c r="AM955" s="483">
        <v>46710</v>
      </c>
      <c r="AN955" s="443">
        <v>152150</v>
      </c>
      <c r="AO955" s="443">
        <v>46710</v>
      </c>
      <c r="AP955" s="443">
        <v>13768</v>
      </c>
      <c r="AQ955" s="443">
        <v>5973</v>
      </c>
      <c r="AR955" s="443">
        <v>7795</v>
      </c>
      <c r="AS955" s="483">
        <v>7988</v>
      </c>
      <c r="AT955" s="483">
        <v>0</v>
      </c>
      <c r="AU955" s="483">
        <v>0</v>
      </c>
      <c r="AV955" s="483">
        <v>1083</v>
      </c>
      <c r="AW955" s="443">
        <v>7988</v>
      </c>
      <c r="AX955" s="443">
        <v>1083</v>
      </c>
      <c r="AY955" s="443">
        <v>0</v>
      </c>
      <c r="AZ955" s="504">
        <v>0</v>
      </c>
      <c r="BA955" s="504">
        <v>0</v>
      </c>
      <c r="BB955" s="444">
        <v>0</v>
      </c>
      <c r="BC955" s="517">
        <v>0</v>
      </c>
      <c r="BD955" s="540">
        <v>63008</v>
      </c>
      <c r="BE955" s="651">
        <v>86220</v>
      </c>
      <c r="BF955" s="651">
        <v>9016</v>
      </c>
      <c r="BG955" s="540">
        <v>1509</v>
      </c>
    </row>
    <row r="956" spans="1:59" x14ac:dyDescent="0.2">
      <c r="A956" s="609" t="s">
        <v>2379</v>
      </c>
      <c r="B956" t="s">
        <v>2328</v>
      </c>
      <c r="C956" t="s">
        <v>2380</v>
      </c>
      <c r="D956" s="439">
        <v>21362</v>
      </c>
      <c r="E956" s="440">
        <v>21287</v>
      </c>
      <c r="F956" s="440">
        <v>0</v>
      </c>
      <c r="G956" s="440">
        <v>21287</v>
      </c>
      <c r="H956" s="440">
        <v>0</v>
      </c>
      <c r="I956" s="440">
        <v>31640</v>
      </c>
      <c r="J956" s="440">
        <v>31640</v>
      </c>
      <c r="K956" s="440">
        <v>0</v>
      </c>
      <c r="L956" s="440">
        <v>10290</v>
      </c>
      <c r="M956" s="482">
        <v>0</v>
      </c>
      <c r="N956" s="482">
        <v>0</v>
      </c>
      <c r="O956" s="440">
        <v>0</v>
      </c>
      <c r="P956" s="440">
        <v>0</v>
      </c>
      <c r="Q956" s="440">
        <v>10290</v>
      </c>
      <c r="R956" s="440">
        <v>10290</v>
      </c>
      <c r="S956" s="440">
        <v>0</v>
      </c>
      <c r="T956" s="440">
        <v>0</v>
      </c>
      <c r="U956" s="440">
        <v>1130</v>
      </c>
      <c r="V956" s="440">
        <v>1130</v>
      </c>
      <c r="W956" s="440">
        <v>0</v>
      </c>
      <c r="X956" s="440">
        <v>368</v>
      </c>
      <c r="Y956" s="482">
        <v>0</v>
      </c>
      <c r="Z956" s="482">
        <v>0</v>
      </c>
      <c r="AA956" s="440">
        <v>0</v>
      </c>
      <c r="AB956" s="440">
        <v>0</v>
      </c>
      <c r="AC956" s="440">
        <v>368</v>
      </c>
      <c r="AD956" s="440">
        <v>164</v>
      </c>
      <c r="AE956" s="440">
        <v>0</v>
      </c>
      <c r="AF956" s="440">
        <v>204</v>
      </c>
      <c r="AG956" s="440">
        <v>48910</v>
      </c>
      <c r="AH956" s="440">
        <v>30000</v>
      </c>
      <c r="AI956" s="440">
        <v>18910</v>
      </c>
      <c r="AJ956" s="482">
        <v>32530</v>
      </c>
      <c r="AK956" s="482">
        <v>0</v>
      </c>
      <c r="AL956" s="482">
        <v>0</v>
      </c>
      <c r="AM956" s="482">
        <v>12090</v>
      </c>
      <c r="AN956" s="440">
        <v>32530</v>
      </c>
      <c r="AO956" s="440">
        <v>12090</v>
      </c>
      <c r="AP956" s="440">
        <v>3456</v>
      </c>
      <c r="AQ956" s="440">
        <v>2658</v>
      </c>
      <c r="AR956" s="440">
        <v>798</v>
      </c>
      <c r="AS956" s="482">
        <v>830</v>
      </c>
      <c r="AT956" s="482">
        <v>0</v>
      </c>
      <c r="AU956" s="482">
        <v>0</v>
      </c>
      <c r="AV956" s="482">
        <v>635</v>
      </c>
      <c r="AW956" s="440">
        <v>830</v>
      </c>
      <c r="AX956" s="440">
        <v>635</v>
      </c>
      <c r="AY956" s="440">
        <v>0</v>
      </c>
      <c r="AZ956" s="503">
        <v>0</v>
      </c>
      <c r="BA956" s="503">
        <v>0</v>
      </c>
      <c r="BB956" s="441">
        <v>0</v>
      </c>
      <c r="BC956" s="200">
        <v>0</v>
      </c>
      <c r="BD956" s="539">
        <v>26851</v>
      </c>
      <c r="BE956" s="650">
        <v>23965</v>
      </c>
      <c r="BF956" s="650">
        <v>2430</v>
      </c>
      <c r="BG956" s="539">
        <v>1029</v>
      </c>
    </row>
    <row r="957" spans="1:59" x14ac:dyDescent="0.2">
      <c r="A957" s="609" t="s">
        <v>2381</v>
      </c>
      <c r="B957" t="s">
        <v>2328</v>
      </c>
      <c r="C957" t="s">
        <v>2382</v>
      </c>
      <c r="D957" s="442">
        <v>21381</v>
      </c>
      <c r="E957" s="443">
        <v>18706</v>
      </c>
      <c r="F957" s="443">
        <v>0</v>
      </c>
      <c r="G957" s="443">
        <v>18706</v>
      </c>
      <c r="H957" s="443">
        <v>0</v>
      </c>
      <c r="I957" s="443">
        <v>61376</v>
      </c>
      <c r="J957" s="443">
        <v>61376</v>
      </c>
      <c r="K957" s="443">
        <v>0</v>
      </c>
      <c r="L957" s="443">
        <v>27104</v>
      </c>
      <c r="M957" s="483">
        <v>0</v>
      </c>
      <c r="N957" s="483">
        <v>0</v>
      </c>
      <c r="O957" s="443">
        <v>0</v>
      </c>
      <c r="P957" s="443">
        <v>0</v>
      </c>
      <c r="Q957" s="443">
        <v>27104</v>
      </c>
      <c r="R957" s="443">
        <v>27104</v>
      </c>
      <c r="S957" s="443">
        <v>0</v>
      </c>
      <c r="T957" s="443">
        <v>0</v>
      </c>
      <c r="U957" s="443">
        <v>2192</v>
      </c>
      <c r="V957" s="443">
        <v>2192</v>
      </c>
      <c r="W957" s="443">
        <v>0</v>
      </c>
      <c r="X957" s="443">
        <v>968</v>
      </c>
      <c r="Y957" s="483">
        <v>0</v>
      </c>
      <c r="Z957" s="483">
        <v>0</v>
      </c>
      <c r="AA957" s="443">
        <v>0</v>
      </c>
      <c r="AB957" s="443">
        <v>0</v>
      </c>
      <c r="AC957" s="443">
        <v>968</v>
      </c>
      <c r="AD957" s="443">
        <v>968</v>
      </c>
      <c r="AE957" s="443">
        <v>0</v>
      </c>
      <c r="AF957" s="443">
        <v>0</v>
      </c>
      <c r="AG957" s="443">
        <v>132410</v>
      </c>
      <c r="AH957" s="443">
        <v>75000</v>
      </c>
      <c r="AI957" s="443">
        <v>57410</v>
      </c>
      <c r="AJ957" s="483">
        <v>91070</v>
      </c>
      <c r="AK957" s="483">
        <v>0</v>
      </c>
      <c r="AL957" s="483">
        <v>0</v>
      </c>
      <c r="AM957" s="483">
        <v>36390</v>
      </c>
      <c r="AN957" s="443">
        <v>91070</v>
      </c>
      <c r="AO957" s="443">
        <v>36390</v>
      </c>
      <c r="AP957" s="443">
        <v>9721</v>
      </c>
      <c r="AQ957" s="443">
        <v>3600</v>
      </c>
      <c r="AR957" s="443">
        <v>6121</v>
      </c>
      <c r="AS957" s="483">
        <v>6070</v>
      </c>
      <c r="AT957" s="483">
        <v>0</v>
      </c>
      <c r="AU957" s="483">
        <v>0</v>
      </c>
      <c r="AV957" s="483">
        <v>975</v>
      </c>
      <c r="AW957" s="443">
        <v>6070</v>
      </c>
      <c r="AX957" s="443">
        <v>975</v>
      </c>
      <c r="AY957" s="443">
        <v>0</v>
      </c>
      <c r="AZ957" s="504">
        <v>0</v>
      </c>
      <c r="BA957" s="504">
        <v>0</v>
      </c>
      <c r="BB957" s="444">
        <v>0</v>
      </c>
      <c r="BC957" s="517">
        <v>0</v>
      </c>
      <c r="BD957" s="540">
        <v>48934</v>
      </c>
      <c r="BE957" s="651">
        <v>58265</v>
      </c>
      <c r="BF957" s="651">
        <v>6163</v>
      </c>
      <c r="BG957" s="540">
        <v>1269</v>
      </c>
    </row>
    <row r="958" spans="1:59" x14ac:dyDescent="0.2">
      <c r="A958" s="609" t="s">
        <v>2383</v>
      </c>
      <c r="B958" t="s">
        <v>2328</v>
      </c>
      <c r="C958" t="s">
        <v>2384</v>
      </c>
      <c r="D958" s="439">
        <v>21382</v>
      </c>
      <c r="E958" s="440">
        <v>20776</v>
      </c>
      <c r="F958" s="440">
        <v>0</v>
      </c>
      <c r="G958" s="440">
        <v>20776</v>
      </c>
      <c r="H958" s="440">
        <v>0</v>
      </c>
      <c r="I958" s="440">
        <v>26824</v>
      </c>
      <c r="J958" s="440">
        <v>26824</v>
      </c>
      <c r="K958" s="440">
        <v>0</v>
      </c>
      <c r="L958" s="440">
        <v>4956</v>
      </c>
      <c r="M958" s="482">
        <v>0</v>
      </c>
      <c r="N958" s="482">
        <v>0</v>
      </c>
      <c r="O958" s="440">
        <v>0</v>
      </c>
      <c r="P958" s="440">
        <v>0</v>
      </c>
      <c r="Q958" s="440">
        <v>4956</v>
      </c>
      <c r="R958" s="440">
        <v>4956</v>
      </c>
      <c r="S958" s="440">
        <v>0</v>
      </c>
      <c r="T958" s="440">
        <v>0</v>
      </c>
      <c r="U958" s="440">
        <v>958</v>
      </c>
      <c r="V958" s="440">
        <v>958</v>
      </c>
      <c r="W958" s="440">
        <v>0</v>
      </c>
      <c r="X958" s="440">
        <v>177</v>
      </c>
      <c r="Y958" s="482">
        <v>0</v>
      </c>
      <c r="Z958" s="482">
        <v>0</v>
      </c>
      <c r="AA958" s="440">
        <v>0</v>
      </c>
      <c r="AB958" s="440">
        <v>0</v>
      </c>
      <c r="AC958" s="440">
        <v>177</v>
      </c>
      <c r="AD958" s="440">
        <v>177</v>
      </c>
      <c r="AE958" s="440">
        <v>0</v>
      </c>
      <c r="AF958" s="440">
        <v>0</v>
      </c>
      <c r="AG958" s="440">
        <v>64820</v>
      </c>
      <c r="AH958" s="440">
        <v>25400</v>
      </c>
      <c r="AI958" s="440">
        <v>39420</v>
      </c>
      <c r="AJ958" s="482">
        <v>56780</v>
      </c>
      <c r="AK958" s="482">
        <v>0</v>
      </c>
      <c r="AL958" s="482">
        <v>0</v>
      </c>
      <c r="AM958" s="482">
        <v>15420</v>
      </c>
      <c r="AN958" s="440">
        <v>56780</v>
      </c>
      <c r="AO958" s="440">
        <v>15420</v>
      </c>
      <c r="AP958" s="440">
        <v>4963</v>
      </c>
      <c r="AQ958" s="440">
        <v>1956</v>
      </c>
      <c r="AR958" s="440">
        <v>3007</v>
      </c>
      <c r="AS958" s="482">
        <v>2980</v>
      </c>
      <c r="AT958" s="482">
        <v>0</v>
      </c>
      <c r="AU958" s="482">
        <v>0</v>
      </c>
      <c r="AV958" s="482">
        <v>493</v>
      </c>
      <c r="AW958" s="440">
        <v>2980</v>
      </c>
      <c r="AX958" s="440">
        <v>493</v>
      </c>
      <c r="AY958" s="440">
        <v>0</v>
      </c>
      <c r="AZ958" s="503">
        <v>0</v>
      </c>
      <c r="BA958" s="503">
        <v>0</v>
      </c>
      <c r="BB958" s="441">
        <v>0</v>
      </c>
      <c r="BC958" s="200">
        <v>0</v>
      </c>
      <c r="BD958" s="539">
        <v>27811</v>
      </c>
      <c r="BE958" s="650">
        <v>25175</v>
      </c>
      <c r="BF958" s="650">
        <v>2775</v>
      </c>
      <c r="BG958" s="539">
        <v>1029</v>
      </c>
    </row>
    <row r="959" spans="1:59" x14ac:dyDescent="0.2">
      <c r="A959" s="609" t="s">
        <v>2385</v>
      </c>
      <c r="B959" t="s">
        <v>2328</v>
      </c>
      <c r="C959" t="s">
        <v>2386</v>
      </c>
      <c r="D959" s="442">
        <v>21383</v>
      </c>
      <c r="E959" s="443">
        <v>0</v>
      </c>
      <c r="F959" s="443">
        <v>0</v>
      </c>
      <c r="G959" s="443">
        <v>0</v>
      </c>
      <c r="H959" s="443">
        <v>0</v>
      </c>
      <c r="I959" s="443">
        <v>49840</v>
      </c>
      <c r="J959" s="443">
        <v>49840</v>
      </c>
      <c r="K959" s="443">
        <v>0</v>
      </c>
      <c r="L959" s="443">
        <v>10080</v>
      </c>
      <c r="M959" s="483">
        <v>0</v>
      </c>
      <c r="N959" s="483">
        <v>6930</v>
      </c>
      <c r="O959" s="443">
        <v>0</v>
      </c>
      <c r="P959" s="443">
        <v>0</v>
      </c>
      <c r="Q959" s="443">
        <v>17010</v>
      </c>
      <c r="R959" s="443">
        <v>10080</v>
      </c>
      <c r="S959" s="443">
        <v>6930</v>
      </c>
      <c r="T959" s="443">
        <v>0</v>
      </c>
      <c r="U959" s="443">
        <v>1780</v>
      </c>
      <c r="V959" s="443">
        <v>1780</v>
      </c>
      <c r="W959" s="443">
        <v>0</v>
      </c>
      <c r="X959" s="443">
        <v>360</v>
      </c>
      <c r="Y959" s="483">
        <v>0</v>
      </c>
      <c r="Z959" s="483">
        <v>248</v>
      </c>
      <c r="AA959" s="443">
        <v>0</v>
      </c>
      <c r="AB959" s="443">
        <v>0</v>
      </c>
      <c r="AC959" s="443">
        <v>608</v>
      </c>
      <c r="AD959" s="443">
        <v>360</v>
      </c>
      <c r="AE959" s="443">
        <v>0</v>
      </c>
      <c r="AF959" s="443">
        <v>248</v>
      </c>
      <c r="AG959" s="443">
        <v>101270</v>
      </c>
      <c r="AH959" s="443">
        <v>42000</v>
      </c>
      <c r="AI959" s="443">
        <v>59270</v>
      </c>
      <c r="AJ959" s="483">
        <v>105010</v>
      </c>
      <c r="AK959" s="483">
        <v>0</v>
      </c>
      <c r="AL959" s="483">
        <v>0</v>
      </c>
      <c r="AM959" s="483">
        <v>7020</v>
      </c>
      <c r="AN959" s="443">
        <v>105010</v>
      </c>
      <c r="AO959" s="443">
        <v>7020</v>
      </c>
      <c r="AP959" s="443">
        <v>7498</v>
      </c>
      <c r="AQ959" s="443">
        <v>4133</v>
      </c>
      <c r="AR959" s="443">
        <v>3365</v>
      </c>
      <c r="AS959" s="483">
        <v>4058</v>
      </c>
      <c r="AT959" s="483">
        <v>0</v>
      </c>
      <c r="AU959" s="483">
        <v>0</v>
      </c>
      <c r="AV959" s="483">
        <v>1607</v>
      </c>
      <c r="AW959" s="443">
        <v>4058</v>
      </c>
      <c r="AX959" s="443">
        <v>1607</v>
      </c>
      <c r="AY959" s="443">
        <v>0</v>
      </c>
      <c r="AZ959" s="504">
        <v>0</v>
      </c>
      <c r="BA959" s="504">
        <v>0</v>
      </c>
      <c r="BB959" s="444">
        <v>0</v>
      </c>
      <c r="BC959" s="517">
        <v>0</v>
      </c>
      <c r="BD959" s="540">
        <v>37618</v>
      </c>
      <c r="BE959" s="651">
        <v>45280</v>
      </c>
      <c r="BF959" s="651">
        <v>4775</v>
      </c>
      <c r="BG959" s="540">
        <v>1269</v>
      </c>
    </row>
    <row r="960" spans="1:59" x14ac:dyDescent="0.2">
      <c r="A960" s="609" t="s">
        <v>2387</v>
      </c>
      <c r="B960" t="s">
        <v>2328</v>
      </c>
      <c r="C960" t="s">
        <v>2388</v>
      </c>
      <c r="D960" s="439">
        <v>21401</v>
      </c>
      <c r="E960" s="440">
        <v>0</v>
      </c>
      <c r="F960" s="440">
        <v>0</v>
      </c>
      <c r="G960" s="440">
        <v>0</v>
      </c>
      <c r="H960" s="440">
        <v>0</v>
      </c>
      <c r="I960" s="440">
        <v>100408</v>
      </c>
      <c r="J960" s="440">
        <v>100408</v>
      </c>
      <c r="K960" s="440">
        <v>0</v>
      </c>
      <c r="L960" s="440">
        <v>23842</v>
      </c>
      <c r="M960" s="482">
        <v>0</v>
      </c>
      <c r="N960" s="482">
        <v>3920</v>
      </c>
      <c r="O960" s="440">
        <v>0</v>
      </c>
      <c r="P960" s="440">
        <v>0</v>
      </c>
      <c r="Q960" s="440">
        <v>27762</v>
      </c>
      <c r="R960" s="440">
        <v>23842</v>
      </c>
      <c r="S960" s="440">
        <v>3920</v>
      </c>
      <c r="T960" s="440">
        <v>0</v>
      </c>
      <c r="U960" s="440">
        <v>3586</v>
      </c>
      <c r="V960" s="440">
        <v>3586</v>
      </c>
      <c r="W960" s="440">
        <v>0</v>
      </c>
      <c r="X960" s="440">
        <v>852</v>
      </c>
      <c r="Y960" s="482">
        <v>0</v>
      </c>
      <c r="Z960" s="482">
        <v>140</v>
      </c>
      <c r="AA960" s="440">
        <v>0</v>
      </c>
      <c r="AB960" s="440">
        <v>0</v>
      </c>
      <c r="AC960" s="440">
        <v>992</v>
      </c>
      <c r="AD960" s="440">
        <v>852</v>
      </c>
      <c r="AE960" s="440">
        <v>140</v>
      </c>
      <c r="AF960" s="440">
        <v>0</v>
      </c>
      <c r="AG960" s="440">
        <v>141820</v>
      </c>
      <c r="AH960" s="440">
        <v>65200</v>
      </c>
      <c r="AI960" s="440">
        <v>76620</v>
      </c>
      <c r="AJ960" s="482">
        <v>121440</v>
      </c>
      <c r="AK960" s="482">
        <v>0</v>
      </c>
      <c r="AL960" s="482">
        <v>0</v>
      </c>
      <c r="AM960" s="482">
        <v>10830</v>
      </c>
      <c r="AN960" s="440">
        <v>121440</v>
      </c>
      <c r="AO960" s="440">
        <v>10830</v>
      </c>
      <c r="AP960" s="440">
        <v>10001</v>
      </c>
      <c r="AQ960" s="440">
        <v>1698</v>
      </c>
      <c r="AR960" s="440">
        <v>8303</v>
      </c>
      <c r="AS960" s="482">
        <v>9084</v>
      </c>
      <c r="AT960" s="482">
        <v>0</v>
      </c>
      <c r="AU960" s="482">
        <v>0</v>
      </c>
      <c r="AV960" s="482">
        <v>0</v>
      </c>
      <c r="AW960" s="440">
        <v>8226</v>
      </c>
      <c r="AX960" s="440">
        <v>0</v>
      </c>
      <c r="AY960" s="440">
        <v>0</v>
      </c>
      <c r="AZ960" s="503">
        <v>0</v>
      </c>
      <c r="BA960" s="503">
        <v>0</v>
      </c>
      <c r="BB960" s="441">
        <v>0</v>
      </c>
      <c r="BC960" s="200">
        <v>0</v>
      </c>
      <c r="BD960" s="539">
        <v>63867</v>
      </c>
      <c r="BE960" s="650">
        <v>71910</v>
      </c>
      <c r="BF960" s="650">
        <v>7264</v>
      </c>
      <c r="BG960" s="539">
        <v>1509</v>
      </c>
    </row>
    <row r="961" spans="1:59" x14ac:dyDescent="0.2">
      <c r="A961" s="609" t="s">
        <v>2389</v>
      </c>
      <c r="B961" t="s">
        <v>2328</v>
      </c>
      <c r="C961" t="s">
        <v>2390</v>
      </c>
      <c r="D961" s="442">
        <v>21403</v>
      </c>
      <c r="E961" s="443">
        <v>0</v>
      </c>
      <c r="F961" s="443">
        <v>0</v>
      </c>
      <c r="G961" s="443">
        <v>0</v>
      </c>
      <c r="H961" s="443">
        <v>0</v>
      </c>
      <c r="I961" s="443">
        <v>74928</v>
      </c>
      <c r="J961" s="443">
        <v>74928</v>
      </c>
      <c r="K961" s="443">
        <v>0</v>
      </c>
      <c r="L961" s="443">
        <v>17262</v>
      </c>
      <c r="M961" s="483">
        <v>0</v>
      </c>
      <c r="N961" s="483">
        <v>0</v>
      </c>
      <c r="O961" s="443">
        <v>0</v>
      </c>
      <c r="P961" s="443">
        <v>0</v>
      </c>
      <c r="Q961" s="443">
        <v>17262</v>
      </c>
      <c r="R961" s="443">
        <v>17262</v>
      </c>
      <c r="S961" s="443">
        <v>0</v>
      </c>
      <c r="T961" s="443">
        <v>0</v>
      </c>
      <c r="U961" s="443">
        <v>2676</v>
      </c>
      <c r="V961" s="443">
        <v>1916</v>
      </c>
      <c r="W961" s="443">
        <v>760</v>
      </c>
      <c r="X961" s="443">
        <v>617</v>
      </c>
      <c r="Y961" s="483">
        <v>0</v>
      </c>
      <c r="Z961" s="483">
        <v>0</v>
      </c>
      <c r="AA961" s="443">
        <v>0</v>
      </c>
      <c r="AB961" s="443">
        <v>0</v>
      </c>
      <c r="AC961" s="443">
        <v>1377</v>
      </c>
      <c r="AD961" s="443">
        <v>1377</v>
      </c>
      <c r="AE961" s="443">
        <v>0</v>
      </c>
      <c r="AF961" s="443">
        <v>0</v>
      </c>
      <c r="AG961" s="443">
        <v>151340</v>
      </c>
      <c r="AH961" s="443">
        <v>61600</v>
      </c>
      <c r="AI961" s="443">
        <v>89740</v>
      </c>
      <c r="AJ961" s="483">
        <v>152390</v>
      </c>
      <c r="AK961" s="483">
        <v>0</v>
      </c>
      <c r="AL961" s="483">
        <v>0</v>
      </c>
      <c r="AM961" s="483">
        <v>37860</v>
      </c>
      <c r="AN961" s="443">
        <v>152390</v>
      </c>
      <c r="AO961" s="443">
        <v>37860</v>
      </c>
      <c r="AP961" s="443">
        <v>11323</v>
      </c>
      <c r="AQ961" s="443">
        <v>1596</v>
      </c>
      <c r="AR961" s="443">
        <v>9727</v>
      </c>
      <c r="AS961" s="483">
        <v>11051</v>
      </c>
      <c r="AT961" s="483">
        <v>0</v>
      </c>
      <c r="AU961" s="483">
        <v>0</v>
      </c>
      <c r="AV961" s="483">
        <v>1108</v>
      </c>
      <c r="AW961" s="443">
        <v>11051</v>
      </c>
      <c r="AX961" s="443">
        <v>1108</v>
      </c>
      <c r="AY961" s="443">
        <v>0</v>
      </c>
      <c r="AZ961" s="504">
        <v>0</v>
      </c>
      <c r="BA961" s="504">
        <v>0</v>
      </c>
      <c r="BB961" s="444">
        <v>0</v>
      </c>
      <c r="BC961" s="517">
        <v>0</v>
      </c>
      <c r="BD961" s="540">
        <v>60124</v>
      </c>
      <c r="BE961" s="651">
        <v>65170</v>
      </c>
      <c r="BF961" s="651">
        <v>6929</v>
      </c>
      <c r="BG961" s="540">
        <v>1269</v>
      </c>
    </row>
    <row r="962" spans="1:59" x14ac:dyDescent="0.2">
      <c r="A962" s="609" t="s">
        <v>2391</v>
      </c>
      <c r="B962" t="s">
        <v>2328</v>
      </c>
      <c r="C962" t="s">
        <v>810</v>
      </c>
      <c r="D962" s="439">
        <v>21404</v>
      </c>
      <c r="E962" s="440">
        <v>0</v>
      </c>
      <c r="F962" s="440">
        <v>0</v>
      </c>
      <c r="G962" s="440">
        <v>0</v>
      </c>
      <c r="H962" s="440">
        <v>0</v>
      </c>
      <c r="I962" s="440">
        <v>96950</v>
      </c>
      <c r="J962" s="440">
        <v>96950</v>
      </c>
      <c r="K962" s="440">
        <v>0</v>
      </c>
      <c r="L962" s="440">
        <v>7700</v>
      </c>
      <c r="M962" s="482">
        <v>0</v>
      </c>
      <c r="N962" s="482">
        <v>0</v>
      </c>
      <c r="O962" s="440">
        <v>0</v>
      </c>
      <c r="P962" s="440">
        <v>0</v>
      </c>
      <c r="Q962" s="440">
        <v>7700</v>
      </c>
      <c r="R962" s="440">
        <v>7700</v>
      </c>
      <c r="S962" s="440">
        <v>0</v>
      </c>
      <c r="T962" s="440">
        <v>0</v>
      </c>
      <c r="U962" s="440">
        <v>3463</v>
      </c>
      <c r="V962" s="440">
        <v>3000</v>
      </c>
      <c r="W962" s="440">
        <v>463</v>
      </c>
      <c r="X962" s="440">
        <v>275</v>
      </c>
      <c r="Y962" s="482">
        <v>0</v>
      </c>
      <c r="Z962" s="482">
        <v>0</v>
      </c>
      <c r="AA962" s="440">
        <v>0</v>
      </c>
      <c r="AB962" s="440">
        <v>0</v>
      </c>
      <c r="AC962" s="440">
        <v>738</v>
      </c>
      <c r="AD962" s="440">
        <v>738</v>
      </c>
      <c r="AE962" s="440">
        <v>0</v>
      </c>
      <c r="AF962" s="440">
        <v>0</v>
      </c>
      <c r="AG962" s="440">
        <v>161220</v>
      </c>
      <c r="AH962" s="440">
        <v>161220</v>
      </c>
      <c r="AI962" s="440">
        <v>0</v>
      </c>
      <c r="AJ962" s="482">
        <v>64020</v>
      </c>
      <c r="AK962" s="482">
        <v>0</v>
      </c>
      <c r="AL962" s="482">
        <v>0</v>
      </c>
      <c r="AM962" s="482">
        <v>40000</v>
      </c>
      <c r="AN962" s="440">
        <v>64020</v>
      </c>
      <c r="AO962" s="440">
        <v>40000</v>
      </c>
      <c r="AP962" s="440">
        <v>12010</v>
      </c>
      <c r="AQ962" s="440">
        <v>12010</v>
      </c>
      <c r="AR962" s="440">
        <v>0</v>
      </c>
      <c r="AS962" s="482">
        <v>929</v>
      </c>
      <c r="AT962" s="482">
        <v>0</v>
      </c>
      <c r="AU962" s="482">
        <v>0</v>
      </c>
      <c r="AV962" s="482">
        <v>1858</v>
      </c>
      <c r="AW962" s="440">
        <v>929</v>
      </c>
      <c r="AX962" s="440">
        <v>1858</v>
      </c>
      <c r="AY962" s="440">
        <v>0</v>
      </c>
      <c r="AZ962" s="503">
        <v>0</v>
      </c>
      <c r="BA962" s="503">
        <v>0</v>
      </c>
      <c r="BB962" s="441">
        <v>0</v>
      </c>
      <c r="BC962" s="200">
        <v>0</v>
      </c>
      <c r="BD962" s="539">
        <v>60778</v>
      </c>
      <c r="BE962" s="650">
        <v>71120</v>
      </c>
      <c r="BF962" s="650">
        <v>7530</v>
      </c>
      <c r="BG962" s="539">
        <v>1269</v>
      </c>
    </row>
    <row r="963" spans="1:59" x14ac:dyDescent="0.2">
      <c r="A963" s="609" t="s">
        <v>2392</v>
      </c>
      <c r="B963" t="s">
        <v>2328</v>
      </c>
      <c r="C963" t="s">
        <v>2393</v>
      </c>
      <c r="D963" s="442">
        <v>21421</v>
      </c>
      <c r="E963" s="443">
        <v>0</v>
      </c>
      <c r="F963" s="443">
        <v>0</v>
      </c>
      <c r="G963" s="443">
        <v>0</v>
      </c>
      <c r="H963" s="443">
        <v>0</v>
      </c>
      <c r="I963" s="443">
        <v>78568</v>
      </c>
      <c r="J963" s="443">
        <v>78568</v>
      </c>
      <c r="K963" s="443">
        <v>0</v>
      </c>
      <c r="L963" s="443">
        <v>25102</v>
      </c>
      <c r="M963" s="483">
        <v>0</v>
      </c>
      <c r="N963" s="483">
        <v>560</v>
      </c>
      <c r="O963" s="443">
        <v>0</v>
      </c>
      <c r="P963" s="443">
        <v>0</v>
      </c>
      <c r="Q963" s="443">
        <v>25662</v>
      </c>
      <c r="R963" s="443">
        <v>25102</v>
      </c>
      <c r="S963" s="443">
        <v>560</v>
      </c>
      <c r="T963" s="443">
        <v>0</v>
      </c>
      <c r="U963" s="443">
        <v>2806</v>
      </c>
      <c r="V963" s="443">
        <v>2806</v>
      </c>
      <c r="W963" s="443">
        <v>0</v>
      </c>
      <c r="X963" s="443">
        <v>897</v>
      </c>
      <c r="Y963" s="483">
        <v>0</v>
      </c>
      <c r="Z963" s="483">
        <v>20</v>
      </c>
      <c r="AA963" s="443">
        <v>0</v>
      </c>
      <c r="AB963" s="443">
        <v>0</v>
      </c>
      <c r="AC963" s="443">
        <v>897</v>
      </c>
      <c r="AD963" s="443">
        <v>897</v>
      </c>
      <c r="AE963" s="443">
        <v>0</v>
      </c>
      <c r="AF963" s="443">
        <v>0</v>
      </c>
      <c r="AG963" s="443">
        <v>123070</v>
      </c>
      <c r="AH963" s="443">
        <v>0</v>
      </c>
      <c r="AI963" s="443">
        <v>123070</v>
      </c>
      <c r="AJ963" s="483">
        <v>171340</v>
      </c>
      <c r="AK963" s="483">
        <v>0</v>
      </c>
      <c r="AL963" s="483">
        <v>0</v>
      </c>
      <c r="AM963" s="483">
        <v>49560</v>
      </c>
      <c r="AN963" s="443">
        <v>171340</v>
      </c>
      <c r="AO963" s="443">
        <v>49560</v>
      </c>
      <c r="AP963" s="443">
        <v>9522</v>
      </c>
      <c r="AQ963" s="443">
        <v>0</v>
      </c>
      <c r="AR963" s="443">
        <v>9522</v>
      </c>
      <c r="AS963" s="483">
        <v>9908</v>
      </c>
      <c r="AT963" s="483">
        <v>0</v>
      </c>
      <c r="AU963" s="483">
        <v>0</v>
      </c>
      <c r="AV963" s="483">
        <v>2975</v>
      </c>
      <c r="AW963" s="443">
        <v>9908</v>
      </c>
      <c r="AX963" s="443">
        <v>2142</v>
      </c>
      <c r="AY963" s="443">
        <v>0</v>
      </c>
      <c r="AZ963" s="504">
        <v>0</v>
      </c>
      <c r="BA963" s="504">
        <v>0</v>
      </c>
      <c r="BB963" s="444">
        <v>0</v>
      </c>
      <c r="BC963" s="517">
        <v>0</v>
      </c>
      <c r="BD963" s="540">
        <v>49374</v>
      </c>
      <c r="BE963" s="651">
        <v>66375</v>
      </c>
      <c r="BF963" s="651">
        <v>6814</v>
      </c>
      <c r="BG963" s="540">
        <v>1509</v>
      </c>
    </row>
    <row r="964" spans="1:59" x14ac:dyDescent="0.2">
      <c r="A964" s="609" t="s">
        <v>2394</v>
      </c>
      <c r="B964" t="s">
        <v>2328</v>
      </c>
      <c r="C964" t="s">
        <v>2395</v>
      </c>
      <c r="D964" s="439">
        <v>21501</v>
      </c>
      <c r="E964" s="440">
        <v>0</v>
      </c>
      <c r="F964" s="440">
        <v>0</v>
      </c>
      <c r="G964" s="440">
        <v>0</v>
      </c>
      <c r="H964" s="440">
        <v>0</v>
      </c>
      <c r="I964" s="440">
        <v>32984</v>
      </c>
      <c r="J964" s="440">
        <v>32984</v>
      </c>
      <c r="K964" s="440">
        <v>0</v>
      </c>
      <c r="L964" s="440">
        <v>4116</v>
      </c>
      <c r="M964" s="482">
        <v>0</v>
      </c>
      <c r="N964" s="482">
        <v>1540</v>
      </c>
      <c r="O964" s="440">
        <v>1540</v>
      </c>
      <c r="P964" s="440">
        <v>0</v>
      </c>
      <c r="Q964" s="440">
        <v>5656</v>
      </c>
      <c r="R964" s="440">
        <v>4116</v>
      </c>
      <c r="S964" s="440">
        <v>1540</v>
      </c>
      <c r="T964" s="440">
        <v>0</v>
      </c>
      <c r="U964" s="440">
        <v>1178</v>
      </c>
      <c r="V964" s="440">
        <v>1178</v>
      </c>
      <c r="W964" s="440">
        <v>0</v>
      </c>
      <c r="X964" s="440">
        <v>147</v>
      </c>
      <c r="Y964" s="482">
        <v>0</v>
      </c>
      <c r="Z964" s="482">
        <v>55</v>
      </c>
      <c r="AA964" s="440">
        <v>55</v>
      </c>
      <c r="AB964" s="440">
        <v>0</v>
      </c>
      <c r="AC964" s="440">
        <v>257</v>
      </c>
      <c r="AD964" s="440">
        <v>147</v>
      </c>
      <c r="AE964" s="440">
        <v>55</v>
      </c>
      <c r="AF964" s="440">
        <v>55</v>
      </c>
      <c r="AG964" s="440">
        <v>55820</v>
      </c>
      <c r="AH964" s="440">
        <v>40500</v>
      </c>
      <c r="AI964" s="440">
        <v>15320</v>
      </c>
      <c r="AJ964" s="482">
        <v>37290</v>
      </c>
      <c r="AK964" s="482">
        <v>0</v>
      </c>
      <c r="AL964" s="482">
        <v>0</v>
      </c>
      <c r="AM964" s="482">
        <v>5180</v>
      </c>
      <c r="AN964" s="440">
        <v>37290</v>
      </c>
      <c r="AO964" s="440">
        <v>5180</v>
      </c>
      <c r="AP964" s="440">
        <v>4234</v>
      </c>
      <c r="AQ964" s="440">
        <v>1150</v>
      </c>
      <c r="AR964" s="440">
        <v>3084</v>
      </c>
      <c r="AS964" s="482">
        <v>3228</v>
      </c>
      <c r="AT964" s="482">
        <v>0</v>
      </c>
      <c r="AU964" s="482">
        <v>0</v>
      </c>
      <c r="AV964" s="482">
        <v>0</v>
      </c>
      <c r="AW964" s="440">
        <v>3228</v>
      </c>
      <c r="AX964" s="440">
        <v>0</v>
      </c>
      <c r="AY964" s="440">
        <v>0</v>
      </c>
      <c r="AZ964" s="503">
        <v>0</v>
      </c>
      <c r="BA964" s="503">
        <v>0</v>
      </c>
      <c r="BB964" s="441">
        <v>0</v>
      </c>
      <c r="BC964" s="200">
        <v>0</v>
      </c>
      <c r="BD964" s="539">
        <v>26196</v>
      </c>
      <c r="BE964" s="650">
        <v>26470</v>
      </c>
      <c r="BF964" s="650">
        <v>2787</v>
      </c>
      <c r="BG964" s="539">
        <v>1029</v>
      </c>
    </row>
    <row r="965" spans="1:59" x14ac:dyDescent="0.2">
      <c r="A965" s="609" t="s">
        <v>2396</v>
      </c>
      <c r="B965" t="s">
        <v>2328</v>
      </c>
      <c r="C965" t="s">
        <v>2397</v>
      </c>
      <c r="D965" s="442">
        <v>21502</v>
      </c>
      <c r="E965" s="443">
        <v>0</v>
      </c>
      <c r="F965" s="443">
        <v>0</v>
      </c>
      <c r="G965" s="443">
        <v>0</v>
      </c>
      <c r="H965" s="443">
        <v>0</v>
      </c>
      <c r="I965" s="443">
        <v>21840</v>
      </c>
      <c r="J965" s="443">
        <v>21840</v>
      </c>
      <c r="K965" s="443">
        <v>0</v>
      </c>
      <c r="L965" s="443">
        <v>3850</v>
      </c>
      <c r="M965" s="483">
        <v>0</v>
      </c>
      <c r="N965" s="483">
        <v>0</v>
      </c>
      <c r="O965" s="443">
        <v>0</v>
      </c>
      <c r="P965" s="443">
        <v>0</v>
      </c>
      <c r="Q965" s="443">
        <v>3850</v>
      </c>
      <c r="R965" s="443">
        <v>3850</v>
      </c>
      <c r="S965" s="443">
        <v>0</v>
      </c>
      <c r="T965" s="443">
        <v>0</v>
      </c>
      <c r="U965" s="443">
        <v>780</v>
      </c>
      <c r="V965" s="443">
        <v>780</v>
      </c>
      <c r="W965" s="443">
        <v>0</v>
      </c>
      <c r="X965" s="443">
        <v>138</v>
      </c>
      <c r="Y965" s="483">
        <v>0</v>
      </c>
      <c r="Z965" s="483">
        <v>0</v>
      </c>
      <c r="AA965" s="443">
        <v>0</v>
      </c>
      <c r="AB965" s="443">
        <v>0</v>
      </c>
      <c r="AC965" s="443">
        <v>138</v>
      </c>
      <c r="AD965" s="443">
        <v>138</v>
      </c>
      <c r="AE965" s="443">
        <v>0</v>
      </c>
      <c r="AF965" s="443">
        <v>0</v>
      </c>
      <c r="AG965" s="443">
        <v>38660</v>
      </c>
      <c r="AH965" s="443">
        <v>0</v>
      </c>
      <c r="AI965" s="443">
        <v>38660</v>
      </c>
      <c r="AJ965" s="483">
        <v>55840</v>
      </c>
      <c r="AK965" s="483">
        <v>0</v>
      </c>
      <c r="AL965" s="483">
        <v>0</v>
      </c>
      <c r="AM965" s="483">
        <v>17300</v>
      </c>
      <c r="AN965" s="443">
        <v>55840</v>
      </c>
      <c r="AO965" s="443">
        <v>17300</v>
      </c>
      <c r="AP965" s="443">
        <v>2881</v>
      </c>
      <c r="AQ965" s="443">
        <v>0</v>
      </c>
      <c r="AR965" s="443">
        <v>2881</v>
      </c>
      <c r="AS965" s="483">
        <v>3373</v>
      </c>
      <c r="AT965" s="483">
        <v>0</v>
      </c>
      <c r="AU965" s="483">
        <v>0</v>
      </c>
      <c r="AV965" s="483">
        <v>374</v>
      </c>
      <c r="AW965" s="443">
        <v>3373</v>
      </c>
      <c r="AX965" s="443">
        <v>374</v>
      </c>
      <c r="AY965" s="443">
        <v>0</v>
      </c>
      <c r="AZ965" s="504">
        <v>0</v>
      </c>
      <c r="BA965" s="504">
        <v>0</v>
      </c>
      <c r="BB965" s="444">
        <v>0</v>
      </c>
      <c r="BC965" s="517">
        <v>0</v>
      </c>
      <c r="BD965" s="540">
        <v>23613</v>
      </c>
      <c r="BE965" s="651">
        <v>17265</v>
      </c>
      <c r="BF965" s="651">
        <v>1828</v>
      </c>
      <c r="BG965" s="540">
        <v>789</v>
      </c>
    </row>
    <row r="966" spans="1:59" x14ac:dyDescent="0.2">
      <c r="A966" s="609" t="s">
        <v>2398</v>
      </c>
      <c r="B966" t="s">
        <v>2328</v>
      </c>
      <c r="C966" t="s">
        <v>2399</v>
      </c>
      <c r="D966" s="439">
        <v>21503</v>
      </c>
      <c r="E966" s="440">
        <v>0</v>
      </c>
      <c r="F966" s="440">
        <v>0</v>
      </c>
      <c r="G966" s="440">
        <v>0</v>
      </c>
      <c r="H966" s="440">
        <v>0</v>
      </c>
      <c r="I966" s="440">
        <v>38584</v>
      </c>
      <c r="J966" s="440">
        <v>38584</v>
      </c>
      <c r="K966" s="440">
        <v>0</v>
      </c>
      <c r="L966" s="440">
        <v>10836</v>
      </c>
      <c r="M966" s="482">
        <v>0</v>
      </c>
      <c r="N966" s="482">
        <v>560</v>
      </c>
      <c r="O966" s="440">
        <v>0</v>
      </c>
      <c r="P966" s="440">
        <v>0</v>
      </c>
      <c r="Q966" s="440">
        <v>11396</v>
      </c>
      <c r="R966" s="440">
        <v>10836</v>
      </c>
      <c r="S966" s="440">
        <v>560</v>
      </c>
      <c r="T966" s="440">
        <v>0</v>
      </c>
      <c r="U966" s="440">
        <v>1378</v>
      </c>
      <c r="V966" s="440">
        <v>1378</v>
      </c>
      <c r="W966" s="440">
        <v>0</v>
      </c>
      <c r="X966" s="440">
        <v>387</v>
      </c>
      <c r="Y966" s="482">
        <v>0</v>
      </c>
      <c r="Z966" s="482">
        <v>20</v>
      </c>
      <c r="AA966" s="440">
        <v>0</v>
      </c>
      <c r="AB966" s="440">
        <v>0</v>
      </c>
      <c r="AC966" s="440">
        <v>407</v>
      </c>
      <c r="AD966" s="440">
        <v>387</v>
      </c>
      <c r="AE966" s="440">
        <v>0</v>
      </c>
      <c r="AF966" s="440">
        <v>20</v>
      </c>
      <c r="AG966" s="440">
        <v>68510</v>
      </c>
      <c r="AH966" s="440">
        <v>36500</v>
      </c>
      <c r="AI966" s="440">
        <v>32010</v>
      </c>
      <c r="AJ966" s="482">
        <v>57020</v>
      </c>
      <c r="AK966" s="482">
        <v>0</v>
      </c>
      <c r="AL966" s="482">
        <v>0</v>
      </c>
      <c r="AM966" s="482">
        <v>28020</v>
      </c>
      <c r="AN966" s="440">
        <v>57020</v>
      </c>
      <c r="AO966" s="440">
        <v>28020</v>
      </c>
      <c r="AP966" s="440">
        <v>5131</v>
      </c>
      <c r="AQ966" s="440">
        <v>1075</v>
      </c>
      <c r="AR966" s="440">
        <v>4056</v>
      </c>
      <c r="AS966" s="482">
        <v>4469</v>
      </c>
      <c r="AT966" s="482">
        <v>0</v>
      </c>
      <c r="AU966" s="482">
        <v>0</v>
      </c>
      <c r="AV966" s="482">
        <v>731</v>
      </c>
      <c r="AW966" s="440">
        <v>4469</v>
      </c>
      <c r="AX966" s="440">
        <v>731</v>
      </c>
      <c r="AY966" s="440">
        <v>0</v>
      </c>
      <c r="AZ966" s="503">
        <v>0</v>
      </c>
      <c r="BA966" s="503">
        <v>0</v>
      </c>
      <c r="BB966" s="441">
        <v>0</v>
      </c>
      <c r="BC966" s="200">
        <v>0</v>
      </c>
      <c r="BD966" s="539">
        <v>35420</v>
      </c>
      <c r="BE966" s="650">
        <v>32295</v>
      </c>
      <c r="BF966" s="650">
        <v>3361</v>
      </c>
      <c r="BG966" s="539">
        <v>1029</v>
      </c>
    </row>
    <row r="967" spans="1:59" x14ac:dyDescent="0.2">
      <c r="A967" s="609" t="s">
        <v>2400</v>
      </c>
      <c r="B967" t="s">
        <v>2328</v>
      </c>
      <c r="C967" t="s">
        <v>2401</v>
      </c>
      <c r="D967" s="442">
        <v>21504</v>
      </c>
      <c r="E967" s="443">
        <v>0</v>
      </c>
      <c r="F967" s="443">
        <v>0</v>
      </c>
      <c r="G967" s="443">
        <v>0</v>
      </c>
      <c r="H967" s="443">
        <v>0</v>
      </c>
      <c r="I967" s="443">
        <v>20832</v>
      </c>
      <c r="J967" s="443">
        <v>20832</v>
      </c>
      <c r="K967" s="443">
        <v>0</v>
      </c>
      <c r="L967" s="443">
        <v>5838</v>
      </c>
      <c r="M967" s="483">
        <v>0</v>
      </c>
      <c r="N967" s="483">
        <v>280</v>
      </c>
      <c r="O967" s="443">
        <v>0</v>
      </c>
      <c r="P967" s="443">
        <v>0</v>
      </c>
      <c r="Q967" s="443">
        <v>6118</v>
      </c>
      <c r="R967" s="443">
        <v>5838</v>
      </c>
      <c r="S967" s="443">
        <v>280</v>
      </c>
      <c r="T967" s="443">
        <v>0</v>
      </c>
      <c r="U967" s="443">
        <v>744</v>
      </c>
      <c r="V967" s="443">
        <v>744</v>
      </c>
      <c r="W967" s="443">
        <v>0</v>
      </c>
      <c r="X967" s="443">
        <v>209</v>
      </c>
      <c r="Y967" s="483">
        <v>0</v>
      </c>
      <c r="Z967" s="483">
        <v>10</v>
      </c>
      <c r="AA967" s="443">
        <v>0</v>
      </c>
      <c r="AB967" s="443">
        <v>0</v>
      </c>
      <c r="AC967" s="443">
        <v>219</v>
      </c>
      <c r="AD967" s="443">
        <v>209</v>
      </c>
      <c r="AE967" s="443">
        <v>7</v>
      </c>
      <c r="AF967" s="443">
        <v>3</v>
      </c>
      <c r="AG967" s="443">
        <v>25890</v>
      </c>
      <c r="AH967" s="443">
        <v>0</v>
      </c>
      <c r="AI967" s="443">
        <v>25890</v>
      </c>
      <c r="AJ967" s="483">
        <v>38430</v>
      </c>
      <c r="AK967" s="483">
        <v>0</v>
      </c>
      <c r="AL967" s="483">
        <v>0</v>
      </c>
      <c r="AM967" s="483">
        <v>0</v>
      </c>
      <c r="AN967" s="443">
        <v>38430</v>
      </c>
      <c r="AO967" s="443">
        <v>0</v>
      </c>
      <c r="AP967" s="443">
        <v>1725</v>
      </c>
      <c r="AQ967" s="443">
        <v>0</v>
      </c>
      <c r="AR967" s="443">
        <v>1725</v>
      </c>
      <c r="AS967" s="483">
        <v>2167</v>
      </c>
      <c r="AT967" s="483">
        <v>0</v>
      </c>
      <c r="AU967" s="483">
        <v>0</v>
      </c>
      <c r="AV967" s="483">
        <v>0</v>
      </c>
      <c r="AW967" s="443">
        <v>2167</v>
      </c>
      <c r="AX967" s="443">
        <v>0</v>
      </c>
      <c r="AY967" s="443">
        <v>0</v>
      </c>
      <c r="AZ967" s="504">
        <v>0</v>
      </c>
      <c r="BA967" s="504">
        <v>0</v>
      </c>
      <c r="BB967" s="444">
        <v>0</v>
      </c>
      <c r="BC967" s="517">
        <v>0</v>
      </c>
      <c r="BD967" s="540">
        <v>20695</v>
      </c>
      <c r="BE967" s="651">
        <v>13790</v>
      </c>
      <c r="BF967" s="651">
        <v>1357</v>
      </c>
      <c r="BG967" s="540">
        <v>789</v>
      </c>
    </row>
    <row r="968" spans="1:59" x14ac:dyDescent="0.2">
      <c r="A968" s="609" t="s">
        <v>2402</v>
      </c>
      <c r="B968" t="s">
        <v>2328</v>
      </c>
      <c r="C968" t="s">
        <v>2403</v>
      </c>
      <c r="D968" s="439">
        <v>21505</v>
      </c>
      <c r="E968" s="440">
        <v>117</v>
      </c>
      <c r="F968" s="440">
        <v>0</v>
      </c>
      <c r="G968" s="440">
        <v>117</v>
      </c>
      <c r="H968" s="440">
        <v>0</v>
      </c>
      <c r="I968" s="440">
        <v>67620</v>
      </c>
      <c r="J968" s="440">
        <v>67620</v>
      </c>
      <c r="K968" s="440">
        <v>0</v>
      </c>
      <c r="L968" s="440">
        <v>1190</v>
      </c>
      <c r="M968" s="482">
        <v>0</v>
      </c>
      <c r="N968" s="482">
        <v>0</v>
      </c>
      <c r="O968" s="440">
        <v>0</v>
      </c>
      <c r="P968" s="440">
        <v>0</v>
      </c>
      <c r="Q968" s="440">
        <v>1190</v>
      </c>
      <c r="R968" s="440">
        <v>1190</v>
      </c>
      <c r="S968" s="440">
        <v>0</v>
      </c>
      <c r="T968" s="440">
        <v>0</v>
      </c>
      <c r="U968" s="440">
        <v>2415</v>
      </c>
      <c r="V968" s="440">
        <v>1998</v>
      </c>
      <c r="W968" s="440">
        <v>417</v>
      </c>
      <c r="X968" s="440">
        <v>43</v>
      </c>
      <c r="Y968" s="482">
        <v>0</v>
      </c>
      <c r="Z968" s="482">
        <v>0</v>
      </c>
      <c r="AA968" s="440">
        <v>0</v>
      </c>
      <c r="AB968" s="440">
        <v>0</v>
      </c>
      <c r="AC968" s="440">
        <v>460</v>
      </c>
      <c r="AD968" s="440">
        <v>0</v>
      </c>
      <c r="AE968" s="440">
        <v>0</v>
      </c>
      <c r="AF968" s="440">
        <v>460</v>
      </c>
      <c r="AG968" s="440">
        <v>75830</v>
      </c>
      <c r="AH968" s="440">
        <v>37000</v>
      </c>
      <c r="AI968" s="440">
        <v>38830</v>
      </c>
      <c r="AJ968" s="482">
        <v>64870</v>
      </c>
      <c r="AK968" s="482">
        <v>0</v>
      </c>
      <c r="AL968" s="482">
        <v>0</v>
      </c>
      <c r="AM968" s="482">
        <v>28370</v>
      </c>
      <c r="AN968" s="440">
        <v>64870</v>
      </c>
      <c r="AO968" s="440">
        <v>28370</v>
      </c>
      <c r="AP968" s="440">
        <v>5275</v>
      </c>
      <c r="AQ968" s="440">
        <v>2879</v>
      </c>
      <c r="AR968" s="440">
        <v>2396</v>
      </c>
      <c r="AS968" s="482">
        <v>2922</v>
      </c>
      <c r="AT968" s="482">
        <v>0</v>
      </c>
      <c r="AU968" s="482">
        <v>0</v>
      </c>
      <c r="AV968" s="482">
        <v>1504</v>
      </c>
      <c r="AW968" s="440">
        <v>2922</v>
      </c>
      <c r="AX968" s="440">
        <v>1504</v>
      </c>
      <c r="AY968" s="440">
        <v>0</v>
      </c>
      <c r="AZ968" s="503">
        <v>0</v>
      </c>
      <c r="BA968" s="503">
        <v>0</v>
      </c>
      <c r="BB968" s="441">
        <v>0</v>
      </c>
      <c r="BC968" s="200">
        <v>0</v>
      </c>
      <c r="BD968" s="539">
        <v>40399</v>
      </c>
      <c r="BE968" s="650">
        <v>38480</v>
      </c>
      <c r="BF968" s="650">
        <v>3880</v>
      </c>
      <c r="BG968" s="539">
        <v>1029</v>
      </c>
    </row>
    <row r="969" spans="1:59" x14ac:dyDescent="0.2">
      <c r="A969" s="609" t="s">
        <v>2404</v>
      </c>
      <c r="B969" t="s">
        <v>2328</v>
      </c>
      <c r="C969" t="s">
        <v>2405</v>
      </c>
      <c r="D969" s="442">
        <v>21506</v>
      </c>
      <c r="E969" s="443">
        <v>0</v>
      </c>
      <c r="F969" s="443">
        <v>0</v>
      </c>
      <c r="G969" s="443">
        <v>0</v>
      </c>
      <c r="H969" s="443">
        <v>0</v>
      </c>
      <c r="I969" s="443">
        <v>59570</v>
      </c>
      <c r="J969" s="443">
        <v>59570</v>
      </c>
      <c r="K969" s="443">
        <v>0</v>
      </c>
      <c r="L969" s="443">
        <v>0</v>
      </c>
      <c r="M969" s="483">
        <v>0</v>
      </c>
      <c r="N969" s="483">
        <v>0</v>
      </c>
      <c r="O969" s="443">
        <v>0</v>
      </c>
      <c r="P969" s="443">
        <v>0</v>
      </c>
      <c r="Q969" s="443">
        <v>0</v>
      </c>
      <c r="R969" s="443">
        <v>0</v>
      </c>
      <c r="S969" s="443">
        <v>0</v>
      </c>
      <c r="T969" s="443">
        <v>0</v>
      </c>
      <c r="U969" s="443">
        <v>2128</v>
      </c>
      <c r="V969" s="443">
        <v>2128</v>
      </c>
      <c r="W969" s="443">
        <v>0</v>
      </c>
      <c r="X969" s="443">
        <v>0</v>
      </c>
      <c r="Y969" s="483">
        <v>0</v>
      </c>
      <c r="Z969" s="483">
        <v>0</v>
      </c>
      <c r="AA969" s="443">
        <v>0</v>
      </c>
      <c r="AB969" s="443">
        <v>0</v>
      </c>
      <c r="AC969" s="443">
        <v>0</v>
      </c>
      <c r="AD969" s="443">
        <v>0</v>
      </c>
      <c r="AE969" s="443">
        <v>0</v>
      </c>
      <c r="AF969" s="443">
        <v>0</v>
      </c>
      <c r="AG969" s="443">
        <v>54360</v>
      </c>
      <c r="AH969" s="443">
        <v>25000</v>
      </c>
      <c r="AI969" s="443">
        <v>29360</v>
      </c>
      <c r="AJ969" s="483">
        <v>52420</v>
      </c>
      <c r="AK969" s="483">
        <v>0</v>
      </c>
      <c r="AL969" s="483">
        <v>0</v>
      </c>
      <c r="AM969" s="483">
        <v>0</v>
      </c>
      <c r="AN969" s="443">
        <v>52420</v>
      </c>
      <c r="AO969" s="443">
        <v>0</v>
      </c>
      <c r="AP969" s="443">
        <v>3709</v>
      </c>
      <c r="AQ969" s="443">
        <v>3709</v>
      </c>
      <c r="AR969" s="443">
        <v>0</v>
      </c>
      <c r="AS969" s="483">
        <v>576</v>
      </c>
      <c r="AT969" s="483">
        <v>0</v>
      </c>
      <c r="AU969" s="483">
        <v>0</v>
      </c>
      <c r="AV969" s="483">
        <v>0</v>
      </c>
      <c r="AW969" s="443">
        <v>576</v>
      </c>
      <c r="AX969" s="443">
        <v>0</v>
      </c>
      <c r="AY969" s="443">
        <v>0</v>
      </c>
      <c r="AZ969" s="504">
        <v>0</v>
      </c>
      <c r="BA969" s="504">
        <v>0</v>
      </c>
      <c r="BB969" s="444">
        <v>0</v>
      </c>
      <c r="BC969" s="517">
        <v>0</v>
      </c>
      <c r="BD969" s="540">
        <v>41373</v>
      </c>
      <c r="BE969" s="651">
        <v>30155</v>
      </c>
      <c r="BF969" s="651">
        <v>2975</v>
      </c>
      <c r="BG969" s="540">
        <v>1029</v>
      </c>
    </row>
    <row r="970" spans="1:59" x14ac:dyDescent="0.2">
      <c r="A970" s="609" t="s">
        <v>2406</v>
      </c>
      <c r="B970" t="s">
        <v>2328</v>
      </c>
      <c r="C970" t="s">
        <v>2407</v>
      </c>
      <c r="D970" s="439">
        <v>21507</v>
      </c>
      <c r="E970" s="440">
        <v>0</v>
      </c>
      <c r="F970" s="440">
        <v>0</v>
      </c>
      <c r="G970" s="440">
        <v>0</v>
      </c>
      <c r="H970" s="440">
        <v>0</v>
      </c>
      <c r="I970" s="440">
        <v>12040</v>
      </c>
      <c r="J970" s="440">
        <v>12040</v>
      </c>
      <c r="K970" s="440">
        <v>0</v>
      </c>
      <c r="L970" s="440">
        <v>3500</v>
      </c>
      <c r="M970" s="482">
        <v>0</v>
      </c>
      <c r="N970" s="482">
        <v>0</v>
      </c>
      <c r="O970" s="440">
        <v>0</v>
      </c>
      <c r="P970" s="440">
        <v>0</v>
      </c>
      <c r="Q970" s="440">
        <v>3500</v>
      </c>
      <c r="R970" s="440">
        <v>3500</v>
      </c>
      <c r="S970" s="440">
        <v>0</v>
      </c>
      <c r="T970" s="440">
        <v>0</v>
      </c>
      <c r="U970" s="440">
        <v>430</v>
      </c>
      <c r="V970" s="440">
        <v>430</v>
      </c>
      <c r="W970" s="440">
        <v>0</v>
      </c>
      <c r="X970" s="440">
        <v>125</v>
      </c>
      <c r="Y970" s="482">
        <v>0</v>
      </c>
      <c r="Z970" s="482">
        <v>0</v>
      </c>
      <c r="AA970" s="440">
        <v>0</v>
      </c>
      <c r="AB970" s="440">
        <v>0</v>
      </c>
      <c r="AC970" s="440">
        <v>125</v>
      </c>
      <c r="AD970" s="440">
        <v>125</v>
      </c>
      <c r="AE970" s="440">
        <v>0</v>
      </c>
      <c r="AF970" s="440">
        <v>0</v>
      </c>
      <c r="AG970" s="440">
        <v>14540</v>
      </c>
      <c r="AH970" s="440">
        <v>6500</v>
      </c>
      <c r="AI970" s="440">
        <v>8040</v>
      </c>
      <c r="AJ970" s="482">
        <v>12250</v>
      </c>
      <c r="AK970" s="482">
        <v>0</v>
      </c>
      <c r="AL970" s="482">
        <v>0</v>
      </c>
      <c r="AM970" s="482">
        <v>7090</v>
      </c>
      <c r="AN970" s="440">
        <v>12250</v>
      </c>
      <c r="AO970" s="440">
        <v>7090</v>
      </c>
      <c r="AP970" s="440">
        <v>1030</v>
      </c>
      <c r="AQ970" s="440">
        <v>200</v>
      </c>
      <c r="AR970" s="440">
        <v>830</v>
      </c>
      <c r="AS970" s="482">
        <v>828</v>
      </c>
      <c r="AT970" s="482">
        <v>0</v>
      </c>
      <c r="AU970" s="482">
        <v>0</v>
      </c>
      <c r="AV970" s="482">
        <v>422</v>
      </c>
      <c r="AW970" s="440">
        <v>828</v>
      </c>
      <c r="AX970" s="440">
        <v>422</v>
      </c>
      <c r="AY970" s="440">
        <v>0</v>
      </c>
      <c r="AZ970" s="503">
        <v>0</v>
      </c>
      <c r="BA970" s="503">
        <v>0</v>
      </c>
      <c r="BB970" s="441">
        <v>0</v>
      </c>
      <c r="BC970" s="200">
        <v>0</v>
      </c>
      <c r="BD970" s="539">
        <v>17170</v>
      </c>
      <c r="BE970" s="650">
        <v>8370</v>
      </c>
      <c r="BF970" s="539">
        <v>831</v>
      </c>
      <c r="BG970" s="539">
        <v>789</v>
      </c>
    </row>
    <row r="971" spans="1:59" x14ac:dyDescent="0.2">
      <c r="A971" s="609" t="s">
        <v>2408</v>
      </c>
      <c r="B971" t="s">
        <v>2328</v>
      </c>
      <c r="C971" t="s">
        <v>2409</v>
      </c>
      <c r="D971" s="442">
        <v>21521</v>
      </c>
      <c r="E971" s="443">
        <v>38014</v>
      </c>
      <c r="F971" s="443">
        <v>0</v>
      </c>
      <c r="G971" s="443">
        <v>38014</v>
      </c>
      <c r="H971" s="443">
        <v>0</v>
      </c>
      <c r="I971" s="443">
        <v>72520</v>
      </c>
      <c r="J971" s="443">
        <v>72520</v>
      </c>
      <c r="K971" s="443">
        <v>0</v>
      </c>
      <c r="L971" s="443">
        <v>17430</v>
      </c>
      <c r="M971" s="483">
        <v>0</v>
      </c>
      <c r="N971" s="483">
        <v>0</v>
      </c>
      <c r="O971" s="443">
        <v>0</v>
      </c>
      <c r="P971" s="443">
        <v>0</v>
      </c>
      <c r="Q971" s="443">
        <v>17430</v>
      </c>
      <c r="R971" s="443">
        <v>17430</v>
      </c>
      <c r="S971" s="443">
        <v>0</v>
      </c>
      <c r="T971" s="443">
        <v>0</v>
      </c>
      <c r="U971" s="443">
        <v>2590</v>
      </c>
      <c r="V971" s="443">
        <v>1495</v>
      </c>
      <c r="W971" s="443">
        <v>1095</v>
      </c>
      <c r="X971" s="443">
        <v>623</v>
      </c>
      <c r="Y971" s="483">
        <v>0</v>
      </c>
      <c r="Z971" s="483">
        <v>0</v>
      </c>
      <c r="AA971" s="443">
        <v>0</v>
      </c>
      <c r="AB971" s="443">
        <v>0</v>
      </c>
      <c r="AC971" s="443">
        <v>1718</v>
      </c>
      <c r="AD971" s="443">
        <v>1718</v>
      </c>
      <c r="AE971" s="443">
        <v>0</v>
      </c>
      <c r="AF971" s="443">
        <v>0</v>
      </c>
      <c r="AG971" s="443">
        <v>129930</v>
      </c>
      <c r="AH971" s="443">
        <v>0</v>
      </c>
      <c r="AI971" s="443">
        <v>129930</v>
      </c>
      <c r="AJ971" s="483">
        <v>192990</v>
      </c>
      <c r="AK971" s="483">
        <v>0</v>
      </c>
      <c r="AL971" s="483">
        <v>0</v>
      </c>
      <c r="AM971" s="483">
        <v>0</v>
      </c>
      <c r="AN971" s="443">
        <v>192990</v>
      </c>
      <c r="AO971" s="443">
        <v>0</v>
      </c>
      <c r="AP971" s="443">
        <v>9370</v>
      </c>
      <c r="AQ971" s="443">
        <v>0</v>
      </c>
      <c r="AR971" s="443">
        <v>9370</v>
      </c>
      <c r="AS971" s="483">
        <v>10589</v>
      </c>
      <c r="AT971" s="483">
        <v>0</v>
      </c>
      <c r="AU971" s="483">
        <v>0</v>
      </c>
      <c r="AV971" s="483">
        <v>0</v>
      </c>
      <c r="AW971" s="443">
        <v>10589</v>
      </c>
      <c r="AX971" s="443">
        <v>0</v>
      </c>
      <c r="AY971" s="443">
        <v>0</v>
      </c>
      <c r="AZ971" s="504">
        <v>0</v>
      </c>
      <c r="BA971" s="504">
        <v>0</v>
      </c>
      <c r="BB971" s="444">
        <v>0</v>
      </c>
      <c r="BC971" s="517">
        <v>0</v>
      </c>
      <c r="BD971" s="540">
        <v>46767</v>
      </c>
      <c r="BE971" s="651">
        <v>57675</v>
      </c>
      <c r="BF971" s="651">
        <v>6058</v>
      </c>
      <c r="BG971" s="540">
        <v>1269</v>
      </c>
    </row>
    <row r="972" spans="1:59" x14ac:dyDescent="0.2">
      <c r="A972" s="609" t="s">
        <v>2410</v>
      </c>
      <c r="B972" t="s">
        <v>2328</v>
      </c>
      <c r="C972" t="s">
        <v>2411</v>
      </c>
      <c r="D972" s="439">
        <v>21604</v>
      </c>
      <c r="E972" s="440">
        <v>0</v>
      </c>
      <c r="F972" s="440">
        <v>0</v>
      </c>
      <c r="G972" s="440">
        <v>0</v>
      </c>
      <c r="H972" s="440">
        <v>0</v>
      </c>
      <c r="I972" s="440">
        <v>5096</v>
      </c>
      <c r="J972" s="440">
        <v>5096</v>
      </c>
      <c r="K972" s="440">
        <v>0</v>
      </c>
      <c r="L972" s="440">
        <v>854</v>
      </c>
      <c r="M972" s="482">
        <v>0</v>
      </c>
      <c r="N972" s="482">
        <v>0</v>
      </c>
      <c r="O972" s="440">
        <v>0</v>
      </c>
      <c r="P972" s="440">
        <v>0</v>
      </c>
      <c r="Q972" s="440">
        <v>854</v>
      </c>
      <c r="R972" s="440">
        <v>854</v>
      </c>
      <c r="S972" s="440">
        <v>0</v>
      </c>
      <c r="T972" s="440">
        <v>0</v>
      </c>
      <c r="U972" s="440">
        <v>182</v>
      </c>
      <c r="V972" s="440">
        <v>182</v>
      </c>
      <c r="W972" s="440">
        <v>0</v>
      </c>
      <c r="X972" s="440">
        <v>31</v>
      </c>
      <c r="Y972" s="482">
        <v>0</v>
      </c>
      <c r="Z972" s="482">
        <v>0</v>
      </c>
      <c r="AA972" s="440">
        <v>0</v>
      </c>
      <c r="AB972" s="440">
        <v>0</v>
      </c>
      <c r="AC972" s="440">
        <v>31</v>
      </c>
      <c r="AD972" s="440">
        <v>0</v>
      </c>
      <c r="AE972" s="440">
        <v>0</v>
      </c>
      <c r="AF972" s="440">
        <v>31</v>
      </c>
      <c r="AG972" s="440">
        <v>10790</v>
      </c>
      <c r="AH972" s="440">
        <v>0</v>
      </c>
      <c r="AI972" s="440">
        <v>10790</v>
      </c>
      <c r="AJ972" s="482">
        <v>13750</v>
      </c>
      <c r="AK972" s="482">
        <v>0</v>
      </c>
      <c r="AL972" s="482">
        <v>0</v>
      </c>
      <c r="AM972" s="482">
        <v>0</v>
      </c>
      <c r="AN972" s="440">
        <v>13750</v>
      </c>
      <c r="AO972" s="440">
        <v>0</v>
      </c>
      <c r="AP972" s="440">
        <v>824</v>
      </c>
      <c r="AQ972" s="440">
        <v>0</v>
      </c>
      <c r="AR972" s="440">
        <v>824</v>
      </c>
      <c r="AS972" s="482">
        <v>809</v>
      </c>
      <c r="AT972" s="482">
        <v>0</v>
      </c>
      <c r="AU972" s="482">
        <v>0</v>
      </c>
      <c r="AV972" s="482">
        <v>51</v>
      </c>
      <c r="AW972" s="440">
        <v>809</v>
      </c>
      <c r="AX972" s="440">
        <v>0</v>
      </c>
      <c r="AY972" s="440">
        <v>0</v>
      </c>
      <c r="AZ972" s="503">
        <v>0</v>
      </c>
      <c r="BA972" s="503">
        <v>0</v>
      </c>
      <c r="BB972" s="441">
        <v>0</v>
      </c>
      <c r="BC972" s="200">
        <v>0</v>
      </c>
      <c r="BD972" s="539">
        <v>11997</v>
      </c>
      <c r="BE972" s="650">
        <v>4375</v>
      </c>
      <c r="BF972" s="539">
        <v>481</v>
      </c>
      <c r="BG972" s="539">
        <v>789</v>
      </c>
    </row>
    <row r="973" spans="1:59" x14ac:dyDescent="0.2">
      <c r="A973" s="609" t="s">
        <v>2412</v>
      </c>
      <c r="B973" t="s">
        <v>2413</v>
      </c>
      <c r="C973">
        <v>0</v>
      </c>
      <c r="D973" s="442">
        <v>22000</v>
      </c>
      <c r="E973" s="443">
        <v>1032041</v>
      </c>
      <c r="F973" s="443">
        <v>0</v>
      </c>
      <c r="G973" s="443">
        <v>1032041</v>
      </c>
      <c r="H973" s="443">
        <v>0</v>
      </c>
      <c r="I973" s="443">
        <v>0</v>
      </c>
      <c r="J973" s="443">
        <v>0</v>
      </c>
      <c r="K973" s="443">
        <v>0</v>
      </c>
      <c r="L973" s="443">
        <v>0</v>
      </c>
      <c r="M973" s="483">
        <v>0</v>
      </c>
      <c r="N973" s="483">
        <v>0</v>
      </c>
      <c r="O973" s="443">
        <v>0</v>
      </c>
      <c r="P973" s="443">
        <v>0</v>
      </c>
      <c r="Q973" s="443">
        <v>0</v>
      </c>
      <c r="R973" s="443">
        <v>0</v>
      </c>
      <c r="S973" s="443">
        <v>0</v>
      </c>
      <c r="T973" s="443">
        <v>0</v>
      </c>
      <c r="U973" s="443">
        <v>0</v>
      </c>
      <c r="V973" s="443">
        <v>0</v>
      </c>
      <c r="W973" s="443">
        <v>0</v>
      </c>
      <c r="X973" s="443">
        <v>0</v>
      </c>
      <c r="Y973" s="483">
        <v>0</v>
      </c>
      <c r="Z973" s="483">
        <v>0</v>
      </c>
      <c r="AA973" s="443">
        <v>0</v>
      </c>
      <c r="AB973" s="443">
        <v>0</v>
      </c>
      <c r="AC973" s="443">
        <v>0</v>
      </c>
      <c r="AD973" s="443">
        <v>0</v>
      </c>
      <c r="AE973" s="443">
        <v>0</v>
      </c>
      <c r="AF973" s="443">
        <v>0</v>
      </c>
      <c r="AG973" s="443">
        <v>0</v>
      </c>
      <c r="AH973" s="443">
        <v>0</v>
      </c>
      <c r="AI973" s="443">
        <v>0</v>
      </c>
      <c r="AJ973" s="483">
        <v>0</v>
      </c>
      <c r="AK973" s="483">
        <v>0</v>
      </c>
      <c r="AL973" s="483">
        <v>0</v>
      </c>
      <c r="AM973" s="483">
        <v>0</v>
      </c>
      <c r="AN973" s="443">
        <v>0</v>
      </c>
      <c r="AO973" s="443">
        <v>0</v>
      </c>
      <c r="AP973" s="443">
        <v>0</v>
      </c>
      <c r="AQ973" s="443">
        <v>0</v>
      </c>
      <c r="AR973" s="443">
        <v>0</v>
      </c>
      <c r="AS973" s="483">
        <v>0</v>
      </c>
      <c r="AT973" s="483">
        <v>0</v>
      </c>
      <c r="AU973" s="483">
        <v>0</v>
      </c>
      <c r="AV973" s="483">
        <v>0</v>
      </c>
      <c r="AW973" s="443">
        <v>0</v>
      </c>
      <c r="AX973" s="443">
        <v>0</v>
      </c>
      <c r="AY973" s="443">
        <v>0</v>
      </c>
      <c r="AZ973" s="504">
        <v>0</v>
      </c>
      <c r="BA973" s="504">
        <v>0</v>
      </c>
      <c r="BB973" s="444">
        <v>0</v>
      </c>
      <c r="BC973" s="517">
        <v>0</v>
      </c>
      <c r="BD973" s="540">
        <v>8402833</v>
      </c>
      <c r="BE973" s="540">
        <v>0</v>
      </c>
      <c r="BF973" s="540">
        <v>0</v>
      </c>
      <c r="BG973" s="540">
        <v>0</v>
      </c>
    </row>
    <row r="974" spans="1:59" x14ac:dyDescent="0.2">
      <c r="A974" s="609" t="s">
        <v>2414</v>
      </c>
      <c r="B974" t="s">
        <v>2413</v>
      </c>
      <c r="C974" t="s">
        <v>2415</v>
      </c>
      <c r="D974" s="439">
        <v>22100</v>
      </c>
      <c r="E974" s="440">
        <v>0</v>
      </c>
      <c r="F974" s="440">
        <v>0</v>
      </c>
      <c r="G974" s="440">
        <v>0</v>
      </c>
      <c r="H974" s="440">
        <v>0</v>
      </c>
      <c r="I974" s="440">
        <v>4811310</v>
      </c>
      <c r="J974" s="440">
        <v>4811310</v>
      </c>
      <c r="K974" s="440">
        <v>0</v>
      </c>
      <c r="L974" s="440">
        <v>0</v>
      </c>
      <c r="M974" s="482">
        <v>0</v>
      </c>
      <c r="N974" s="482">
        <v>184450</v>
      </c>
      <c r="O974" s="440">
        <v>0</v>
      </c>
      <c r="P974" s="440">
        <v>0</v>
      </c>
      <c r="Q974" s="440">
        <v>184450</v>
      </c>
      <c r="R974" s="440">
        <v>0</v>
      </c>
      <c r="S974" s="440">
        <v>184450</v>
      </c>
      <c r="T974" s="440">
        <v>0</v>
      </c>
      <c r="U974" s="440">
        <v>171833</v>
      </c>
      <c r="V974" s="440">
        <v>126000</v>
      </c>
      <c r="W974" s="440">
        <v>45833</v>
      </c>
      <c r="X974" s="440">
        <v>0</v>
      </c>
      <c r="Y974" s="482">
        <v>0</v>
      </c>
      <c r="Z974" s="482">
        <v>6587</v>
      </c>
      <c r="AA974" s="440">
        <v>0</v>
      </c>
      <c r="AB974" s="440">
        <v>0</v>
      </c>
      <c r="AC974" s="440">
        <v>52420</v>
      </c>
      <c r="AD974" s="440">
        <v>0</v>
      </c>
      <c r="AE974" s="440">
        <v>0</v>
      </c>
      <c r="AF974" s="440">
        <v>52420</v>
      </c>
      <c r="AG974" s="440">
        <v>4528700</v>
      </c>
      <c r="AH974" s="440">
        <v>4528700</v>
      </c>
      <c r="AI974" s="440">
        <v>0</v>
      </c>
      <c r="AJ974" s="482">
        <v>1029450</v>
      </c>
      <c r="AK974" s="482">
        <v>0</v>
      </c>
      <c r="AL974" s="482">
        <v>0</v>
      </c>
      <c r="AM974" s="482">
        <v>554930</v>
      </c>
      <c r="AN974" s="440">
        <v>1029450</v>
      </c>
      <c r="AO974" s="440">
        <v>554930</v>
      </c>
      <c r="AP974" s="440">
        <v>361319</v>
      </c>
      <c r="AQ974" s="440">
        <v>361319</v>
      </c>
      <c r="AR974" s="440">
        <v>0</v>
      </c>
      <c r="AS974" s="482">
        <v>0</v>
      </c>
      <c r="AT974" s="482">
        <v>0</v>
      </c>
      <c r="AU974" s="482">
        <v>0</v>
      </c>
      <c r="AV974" s="482">
        <v>0</v>
      </c>
      <c r="AW974" s="440">
        <v>0</v>
      </c>
      <c r="AX974" s="440">
        <v>0</v>
      </c>
      <c r="AY974" s="440">
        <v>5500</v>
      </c>
      <c r="AZ974" s="503">
        <v>-5500</v>
      </c>
      <c r="BA974" s="503">
        <v>0</v>
      </c>
      <c r="BB974" s="441">
        <v>0</v>
      </c>
      <c r="BC974" s="200">
        <v>0</v>
      </c>
      <c r="BD974" s="539">
        <v>1243385</v>
      </c>
      <c r="BE974" s="650">
        <v>2812230</v>
      </c>
      <c r="BF974" s="650">
        <v>284420</v>
      </c>
      <c r="BG974" s="539">
        <v>20469</v>
      </c>
    </row>
    <row r="975" spans="1:59" x14ac:dyDescent="0.2">
      <c r="A975" s="609" t="s">
        <v>2416</v>
      </c>
      <c r="B975" t="s">
        <v>2413</v>
      </c>
      <c r="C975" t="s">
        <v>2417</v>
      </c>
      <c r="D975" s="442">
        <v>22130</v>
      </c>
      <c r="E975" s="443">
        <v>0</v>
      </c>
      <c r="F975" s="443">
        <v>0</v>
      </c>
      <c r="G975" s="443">
        <v>0</v>
      </c>
      <c r="H975" s="443">
        <v>0</v>
      </c>
      <c r="I975" s="443">
        <v>4581150</v>
      </c>
      <c r="J975" s="443">
        <v>4581150</v>
      </c>
      <c r="K975" s="443">
        <v>0</v>
      </c>
      <c r="L975" s="443">
        <v>0</v>
      </c>
      <c r="M975" s="483">
        <v>0</v>
      </c>
      <c r="N975" s="483">
        <v>196840</v>
      </c>
      <c r="O975" s="443">
        <v>0</v>
      </c>
      <c r="P975" s="443">
        <v>0</v>
      </c>
      <c r="Q975" s="443">
        <v>196840</v>
      </c>
      <c r="R975" s="443">
        <v>0</v>
      </c>
      <c r="S975" s="443">
        <v>196840</v>
      </c>
      <c r="T975" s="443">
        <v>0</v>
      </c>
      <c r="U975" s="443">
        <v>163613</v>
      </c>
      <c r="V975" s="443">
        <v>163613</v>
      </c>
      <c r="W975" s="443">
        <v>0</v>
      </c>
      <c r="X975" s="443">
        <v>0</v>
      </c>
      <c r="Y975" s="483">
        <v>0</v>
      </c>
      <c r="Z975" s="483">
        <v>7030</v>
      </c>
      <c r="AA975" s="443">
        <v>0</v>
      </c>
      <c r="AB975" s="443">
        <v>0</v>
      </c>
      <c r="AC975" s="443">
        <v>7030</v>
      </c>
      <c r="AD975" s="443">
        <v>0</v>
      </c>
      <c r="AE975" s="443">
        <v>7030</v>
      </c>
      <c r="AF975" s="443">
        <v>0</v>
      </c>
      <c r="AG975" s="443">
        <v>5215840</v>
      </c>
      <c r="AH975" s="443">
        <v>1785000</v>
      </c>
      <c r="AI975" s="443">
        <v>3430840</v>
      </c>
      <c r="AJ975" s="483">
        <v>4401500</v>
      </c>
      <c r="AK975" s="483">
        <v>0</v>
      </c>
      <c r="AL975" s="483">
        <v>0</v>
      </c>
      <c r="AM975" s="483">
        <v>2213520</v>
      </c>
      <c r="AN975" s="443">
        <v>4401500</v>
      </c>
      <c r="AO975" s="443">
        <v>2213520</v>
      </c>
      <c r="AP975" s="443">
        <v>416624</v>
      </c>
      <c r="AQ975" s="443">
        <v>47500</v>
      </c>
      <c r="AR975" s="443">
        <v>369124</v>
      </c>
      <c r="AS975" s="483">
        <v>329287</v>
      </c>
      <c r="AT975" s="483">
        <v>0</v>
      </c>
      <c r="AU975" s="483">
        <v>0</v>
      </c>
      <c r="AV975" s="483">
        <v>113407</v>
      </c>
      <c r="AW975" s="443">
        <v>329287</v>
      </c>
      <c r="AX975" s="443">
        <v>113407</v>
      </c>
      <c r="AY975" s="443">
        <v>11000</v>
      </c>
      <c r="AZ975" s="504">
        <v>0</v>
      </c>
      <c r="BA975" s="504">
        <v>0</v>
      </c>
      <c r="BB975" s="444">
        <v>11000</v>
      </c>
      <c r="BC975" s="517">
        <v>0</v>
      </c>
      <c r="BD975" s="540">
        <v>1500421</v>
      </c>
      <c r="BE975" s="651">
        <v>2915230</v>
      </c>
      <c r="BF975" s="651">
        <v>301274</v>
      </c>
      <c r="BG975" s="540">
        <v>21770</v>
      </c>
    </row>
    <row r="976" spans="1:59" x14ac:dyDescent="0.2">
      <c r="A976" s="609" t="s">
        <v>2418</v>
      </c>
      <c r="B976" t="s">
        <v>2413</v>
      </c>
      <c r="C976" t="s">
        <v>2419</v>
      </c>
      <c r="D976" s="439">
        <v>22203</v>
      </c>
      <c r="E976" s="440">
        <v>0</v>
      </c>
      <c r="F976" s="440">
        <v>0</v>
      </c>
      <c r="G976" s="440">
        <v>0</v>
      </c>
      <c r="H976" s="440">
        <v>0</v>
      </c>
      <c r="I976" s="440">
        <v>1423730</v>
      </c>
      <c r="J976" s="440">
        <v>1423730</v>
      </c>
      <c r="K976" s="440">
        <v>0</v>
      </c>
      <c r="L976" s="440">
        <v>68460</v>
      </c>
      <c r="M976" s="482">
        <v>0</v>
      </c>
      <c r="N976" s="482">
        <v>0</v>
      </c>
      <c r="O976" s="440">
        <v>0</v>
      </c>
      <c r="P976" s="440">
        <v>0</v>
      </c>
      <c r="Q976" s="440">
        <v>68460</v>
      </c>
      <c r="R976" s="440">
        <v>68460</v>
      </c>
      <c r="S976" s="440">
        <v>0</v>
      </c>
      <c r="T976" s="440">
        <v>0</v>
      </c>
      <c r="U976" s="440">
        <v>50848</v>
      </c>
      <c r="V976" s="440">
        <v>40000</v>
      </c>
      <c r="W976" s="440">
        <v>10848</v>
      </c>
      <c r="X976" s="440">
        <v>2445</v>
      </c>
      <c r="Y976" s="482">
        <v>0</v>
      </c>
      <c r="Z976" s="482">
        <v>0</v>
      </c>
      <c r="AA976" s="440">
        <v>0</v>
      </c>
      <c r="AB976" s="440">
        <v>0</v>
      </c>
      <c r="AC976" s="440">
        <v>0</v>
      </c>
      <c r="AD976" s="440">
        <v>0</v>
      </c>
      <c r="AE976" s="440">
        <v>0</v>
      </c>
      <c r="AF976" s="440">
        <v>0</v>
      </c>
      <c r="AG976" s="440">
        <v>1255030</v>
      </c>
      <c r="AH976" s="440">
        <v>475000</v>
      </c>
      <c r="AI976" s="440">
        <v>780030</v>
      </c>
      <c r="AJ976" s="482">
        <v>1161110</v>
      </c>
      <c r="AK976" s="482">
        <v>0</v>
      </c>
      <c r="AL976" s="482">
        <v>0</v>
      </c>
      <c r="AM976" s="482">
        <v>400740</v>
      </c>
      <c r="AN976" s="440">
        <v>1161110</v>
      </c>
      <c r="AO976" s="440">
        <v>400740</v>
      </c>
      <c r="AP976" s="440">
        <v>99907</v>
      </c>
      <c r="AQ976" s="440">
        <v>61100</v>
      </c>
      <c r="AR976" s="440">
        <v>38807</v>
      </c>
      <c r="AS976" s="482">
        <v>37774</v>
      </c>
      <c r="AT976" s="482">
        <v>0</v>
      </c>
      <c r="AU976" s="482">
        <v>0</v>
      </c>
      <c r="AV976" s="482">
        <v>14652</v>
      </c>
      <c r="AW976" s="440">
        <v>37774</v>
      </c>
      <c r="AX976" s="440">
        <v>0</v>
      </c>
      <c r="AY976" s="440">
        <v>0</v>
      </c>
      <c r="AZ976" s="503">
        <v>0</v>
      </c>
      <c r="BA976" s="503">
        <v>0</v>
      </c>
      <c r="BB976" s="441">
        <v>0</v>
      </c>
      <c r="BC976" s="200">
        <v>0</v>
      </c>
      <c r="BD976" s="539">
        <v>350163</v>
      </c>
      <c r="BE976" s="650">
        <v>817050</v>
      </c>
      <c r="BF976" s="650">
        <v>82047</v>
      </c>
      <c r="BG976" s="539">
        <v>6709</v>
      </c>
    </row>
    <row r="977" spans="1:59" x14ac:dyDescent="0.2">
      <c r="A977" s="609" t="s">
        <v>2420</v>
      </c>
      <c r="B977" t="s">
        <v>2413</v>
      </c>
      <c r="C977" t="s">
        <v>2421</v>
      </c>
      <c r="D977" s="442">
        <v>22205</v>
      </c>
      <c r="E977" s="443">
        <v>0</v>
      </c>
      <c r="F977" s="443">
        <v>0</v>
      </c>
      <c r="G977" s="443">
        <v>0</v>
      </c>
      <c r="H977" s="443">
        <v>0</v>
      </c>
      <c r="I977" s="443">
        <v>444150</v>
      </c>
      <c r="J977" s="443">
        <v>444150</v>
      </c>
      <c r="K977" s="443">
        <v>0</v>
      </c>
      <c r="L977" s="443">
        <v>0</v>
      </c>
      <c r="M977" s="483">
        <v>2310</v>
      </c>
      <c r="N977" s="483">
        <v>6160</v>
      </c>
      <c r="O977" s="443">
        <v>0</v>
      </c>
      <c r="P977" s="443">
        <v>0</v>
      </c>
      <c r="Q977" s="443">
        <v>8470</v>
      </c>
      <c r="R977" s="443">
        <v>0</v>
      </c>
      <c r="S977" s="443">
        <v>8470</v>
      </c>
      <c r="T977" s="443">
        <v>0</v>
      </c>
      <c r="U977" s="443">
        <v>15863</v>
      </c>
      <c r="V977" s="443">
        <v>15863</v>
      </c>
      <c r="W977" s="443">
        <v>0</v>
      </c>
      <c r="X977" s="443">
        <v>0</v>
      </c>
      <c r="Y977" s="483">
        <v>0</v>
      </c>
      <c r="Z977" s="483">
        <v>220</v>
      </c>
      <c r="AA977" s="443">
        <v>0</v>
      </c>
      <c r="AB977" s="443">
        <v>0</v>
      </c>
      <c r="AC977" s="443">
        <v>220</v>
      </c>
      <c r="AD977" s="443">
        <v>0</v>
      </c>
      <c r="AE977" s="443">
        <v>220</v>
      </c>
      <c r="AF977" s="443">
        <v>0</v>
      </c>
      <c r="AG977" s="443">
        <v>249310</v>
      </c>
      <c r="AH977" s="443">
        <v>130000</v>
      </c>
      <c r="AI977" s="443">
        <v>119310</v>
      </c>
      <c r="AJ977" s="483">
        <v>187480</v>
      </c>
      <c r="AK977" s="483">
        <v>0</v>
      </c>
      <c r="AL977" s="483">
        <v>0</v>
      </c>
      <c r="AM977" s="483">
        <v>28250</v>
      </c>
      <c r="AN977" s="443">
        <v>187480</v>
      </c>
      <c r="AO977" s="443">
        <v>28250</v>
      </c>
      <c r="AP977" s="443">
        <v>18246</v>
      </c>
      <c r="AQ977" s="443">
        <v>7000</v>
      </c>
      <c r="AR977" s="443">
        <v>11246</v>
      </c>
      <c r="AS977" s="483">
        <v>10183</v>
      </c>
      <c r="AT977" s="483">
        <v>0</v>
      </c>
      <c r="AU977" s="483">
        <v>0</v>
      </c>
      <c r="AV977" s="483">
        <v>713</v>
      </c>
      <c r="AW977" s="443">
        <v>10183</v>
      </c>
      <c r="AX977" s="443">
        <v>713</v>
      </c>
      <c r="AY977" s="443">
        <v>0</v>
      </c>
      <c r="AZ977" s="504">
        <v>0</v>
      </c>
      <c r="BA977" s="504">
        <v>0</v>
      </c>
      <c r="BB977" s="444">
        <v>0</v>
      </c>
      <c r="BC977" s="517">
        <v>0</v>
      </c>
      <c r="BD977" s="540">
        <v>76375</v>
      </c>
      <c r="BE977" s="651">
        <v>206615</v>
      </c>
      <c r="BF977" s="651">
        <v>19672</v>
      </c>
      <c r="BG977" s="540">
        <v>2709</v>
      </c>
    </row>
    <row r="978" spans="1:59" x14ac:dyDescent="0.2">
      <c r="A978" s="609" t="s">
        <v>2422</v>
      </c>
      <c r="B978" t="s">
        <v>2413</v>
      </c>
      <c r="C978" t="s">
        <v>2423</v>
      </c>
      <c r="D978" s="439">
        <v>22206</v>
      </c>
      <c r="E978" s="440">
        <v>0</v>
      </c>
      <c r="F978" s="440">
        <v>0</v>
      </c>
      <c r="G978" s="440">
        <v>0</v>
      </c>
      <c r="H978" s="440">
        <v>0</v>
      </c>
      <c r="I978" s="440">
        <v>704760</v>
      </c>
      <c r="J978" s="440">
        <v>704760</v>
      </c>
      <c r="K978" s="440">
        <v>0</v>
      </c>
      <c r="L978" s="440">
        <v>0</v>
      </c>
      <c r="M978" s="482">
        <v>0</v>
      </c>
      <c r="N978" s="482">
        <v>9030</v>
      </c>
      <c r="O978" s="440">
        <v>0</v>
      </c>
      <c r="P978" s="440">
        <v>0</v>
      </c>
      <c r="Q978" s="440">
        <v>9030</v>
      </c>
      <c r="R978" s="440">
        <v>0</v>
      </c>
      <c r="S978" s="440">
        <v>9030</v>
      </c>
      <c r="T978" s="440">
        <v>0</v>
      </c>
      <c r="U978" s="440">
        <v>25170</v>
      </c>
      <c r="V978" s="440">
        <v>25170</v>
      </c>
      <c r="W978" s="440">
        <v>0</v>
      </c>
      <c r="X978" s="440">
        <v>0</v>
      </c>
      <c r="Y978" s="482">
        <v>0</v>
      </c>
      <c r="Z978" s="482">
        <v>323</v>
      </c>
      <c r="AA978" s="440">
        <v>0</v>
      </c>
      <c r="AB978" s="440">
        <v>0</v>
      </c>
      <c r="AC978" s="440">
        <v>0</v>
      </c>
      <c r="AD978" s="440">
        <v>0</v>
      </c>
      <c r="AE978" s="440">
        <v>0</v>
      </c>
      <c r="AF978" s="440">
        <v>0</v>
      </c>
      <c r="AG978" s="440">
        <v>677470</v>
      </c>
      <c r="AH978" s="440">
        <v>677470</v>
      </c>
      <c r="AI978" s="440">
        <v>0</v>
      </c>
      <c r="AJ978" s="482">
        <v>187940</v>
      </c>
      <c r="AK978" s="482">
        <v>0</v>
      </c>
      <c r="AL978" s="482">
        <v>0</v>
      </c>
      <c r="AM978" s="482">
        <v>249000</v>
      </c>
      <c r="AN978" s="440">
        <v>187940</v>
      </c>
      <c r="AO978" s="440">
        <v>249000</v>
      </c>
      <c r="AP978" s="440">
        <v>55699</v>
      </c>
      <c r="AQ978" s="440">
        <v>55699</v>
      </c>
      <c r="AR978" s="440">
        <v>0</v>
      </c>
      <c r="AS978" s="482">
        <v>0</v>
      </c>
      <c r="AT978" s="482">
        <v>0</v>
      </c>
      <c r="AU978" s="482">
        <v>0</v>
      </c>
      <c r="AV978" s="482">
        <v>7100</v>
      </c>
      <c r="AW978" s="440">
        <v>0</v>
      </c>
      <c r="AX978" s="440">
        <v>0</v>
      </c>
      <c r="AY978" s="440">
        <v>0</v>
      </c>
      <c r="AZ978" s="503">
        <v>0</v>
      </c>
      <c r="BA978" s="503">
        <v>0</v>
      </c>
      <c r="BB978" s="441">
        <v>0</v>
      </c>
      <c r="BC978" s="200">
        <v>0</v>
      </c>
      <c r="BD978" s="539">
        <v>215359</v>
      </c>
      <c r="BE978" s="650">
        <v>415695</v>
      </c>
      <c r="BF978" s="650">
        <v>42485</v>
      </c>
      <c r="BG978" s="539">
        <v>4629</v>
      </c>
    </row>
    <row r="979" spans="1:59" x14ac:dyDescent="0.2">
      <c r="A979" s="609" t="s">
        <v>2424</v>
      </c>
      <c r="B979" t="s">
        <v>2413</v>
      </c>
      <c r="C979" t="s">
        <v>2425</v>
      </c>
      <c r="D979" s="442">
        <v>22207</v>
      </c>
      <c r="E979" s="443">
        <v>100784</v>
      </c>
      <c r="F979" s="443">
        <v>0</v>
      </c>
      <c r="G979" s="443">
        <v>100784</v>
      </c>
      <c r="H979" s="443">
        <v>0</v>
      </c>
      <c r="I979" s="443">
        <v>723730</v>
      </c>
      <c r="J979" s="443">
        <v>723730</v>
      </c>
      <c r="K979" s="443">
        <v>0</v>
      </c>
      <c r="L979" s="443">
        <v>0</v>
      </c>
      <c r="M979" s="483">
        <v>0</v>
      </c>
      <c r="N979" s="483">
        <v>47950</v>
      </c>
      <c r="O979" s="443">
        <v>0</v>
      </c>
      <c r="P979" s="443">
        <v>0</v>
      </c>
      <c r="Q979" s="443">
        <v>47950</v>
      </c>
      <c r="R979" s="443">
        <v>0</v>
      </c>
      <c r="S979" s="443">
        <v>47950</v>
      </c>
      <c r="T979" s="443">
        <v>0</v>
      </c>
      <c r="U979" s="443">
        <v>25848</v>
      </c>
      <c r="V979" s="443">
        <v>25848</v>
      </c>
      <c r="W979" s="443">
        <v>0</v>
      </c>
      <c r="X979" s="443">
        <v>0</v>
      </c>
      <c r="Y979" s="483">
        <v>0</v>
      </c>
      <c r="Z979" s="483">
        <v>1712</v>
      </c>
      <c r="AA979" s="443">
        <v>0</v>
      </c>
      <c r="AB979" s="443">
        <v>0</v>
      </c>
      <c r="AC979" s="443">
        <v>1712</v>
      </c>
      <c r="AD979" s="443">
        <v>0</v>
      </c>
      <c r="AE979" s="443">
        <v>1712</v>
      </c>
      <c r="AF979" s="443">
        <v>0</v>
      </c>
      <c r="AG979" s="443">
        <v>887670</v>
      </c>
      <c r="AH979" s="443">
        <v>430000</v>
      </c>
      <c r="AI979" s="443">
        <v>457670</v>
      </c>
      <c r="AJ979" s="483">
        <v>691150</v>
      </c>
      <c r="AK979" s="483">
        <v>0</v>
      </c>
      <c r="AL979" s="483">
        <v>0</v>
      </c>
      <c r="AM979" s="483">
        <v>238080</v>
      </c>
      <c r="AN979" s="443">
        <v>691150</v>
      </c>
      <c r="AO979" s="443">
        <v>238080</v>
      </c>
      <c r="AP979" s="443">
        <v>69540</v>
      </c>
      <c r="AQ979" s="443">
        <v>33250</v>
      </c>
      <c r="AR979" s="443">
        <v>36290</v>
      </c>
      <c r="AS979" s="483">
        <v>33830</v>
      </c>
      <c r="AT979" s="483">
        <v>0</v>
      </c>
      <c r="AU979" s="483">
        <v>0</v>
      </c>
      <c r="AV979" s="483">
        <v>7143</v>
      </c>
      <c r="AW979" s="443">
        <v>33830</v>
      </c>
      <c r="AX979" s="443">
        <v>7143</v>
      </c>
      <c r="AY979" s="443">
        <v>0</v>
      </c>
      <c r="AZ979" s="504">
        <v>0</v>
      </c>
      <c r="BA979" s="504">
        <v>0</v>
      </c>
      <c r="BB979" s="444">
        <v>0</v>
      </c>
      <c r="BC979" s="517">
        <v>0</v>
      </c>
      <c r="BD979" s="540">
        <v>258425</v>
      </c>
      <c r="BE979" s="651">
        <v>473920</v>
      </c>
      <c r="BF979" s="651">
        <v>49636</v>
      </c>
      <c r="BG979" s="540">
        <v>5349</v>
      </c>
    </row>
    <row r="980" spans="1:59" x14ac:dyDescent="0.2">
      <c r="A980" s="609" t="s">
        <v>2426</v>
      </c>
      <c r="B980" t="s">
        <v>2413</v>
      </c>
      <c r="C980" t="s">
        <v>2427</v>
      </c>
      <c r="D980" s="439">
        <v>22208</v>
      </c>
      <c r="E980" s="440">
        <v>0</v>
      </c>
      <c r="F980" s="440">
        <v>0</v>
      </c>
      <c r="G980" s="440">
        <v>0</v>
      </c>
      <c r="H980" s="440">
        <v>0</v>
      </c>
      <c r="I980" s="440">
        <v>774410</v>
      </c>
      <c r="J980" s="440">
        <v>774410</v>
      </c>
      <c r="K980" s="440">
        <v>0</v>
      </c>
      <c r="L980" s="440">
        <v>0</v>
      </c>
      <c r="M980" s="482">
        <v>0</v>
      </c>
      <c r="N980" s="482">
        <v>5040</v>
      </c>
      <c r="O980" s="440">
        <v>0</v>
      </c>
      <c r="P980" s="440">
        <v>0</v>
      </c>
      <c r="Q980" s="440">
        <v>5040</v>
      </c>
      <c r="R980" s="440">
        <v>0</v>
      </c>
      <c r="S980" s="440">
        <v>5040</v>
      </c>
      <c r="T980" s="440">
        <v>0</v>
      </c>
      <c r="U980" s="440">
        <v>27658</v>
      </c>
      <c r="V980" s="440">
        <v>22126</v>
      </c>
      <c r="W980" s="440">
        <v>5532</v>
      </c>
      <c r="X980" s="440">
        <v>0</v>
      </c>
      <c r="Y980" s="482">
        <v>0</v>
      </c>
      <c r="Z980" s="482">
        <v>180</v>
      </c>
      <c r="AA980" s="440">
        <v>0</v>
      </c>
      <c r="AB980" s="440">
        <v>0</v>
      </c>
      <c r="AC980" s="440">
        <v>5712</v>
      </c>
      <c r="AD980" s="440">
        <v>0</v>
      </c>
      <c r="AE980" s="440">
        <v>0</v>
      </c>
      <c r="AF980" s="440">
        <v>5712</v>
      </c>
      <c r="AG980" s="440">
        <v>453610</v>
      </c>
      <c r="AH980" s="440">
        <v>275000</v>
      </c>
      <c r="AI980" s="440">
        <v>178610</v>
      </c>
      <c r="AJ980" s="482">
        <v>357110</v>
      </c>
      <c r="AK980" s="482">
        <v>0</v>
      </c>
      <c r="AL980" s="482">
        <v>0</v>
      </c>
      <c r="AM980" s="482">
        <v>165990</v>
      </c>
      <c r="AN980" s="440">
        <v>357110</v>
      </c>
      <c r="AO980" s="440">
        <v>165990</v>
      </c>
      <c r="AP980" s="440">
        <v>33177</v>
      </c>
      <c r="AQ980" s="440">
        <v>8000</v>
      </c>
      <c r="AR980" s="440">
        <v>25177</v>
      </c>
      <c r="AS980" s="482">
        <v>29308</v>
      </c>
      <c r="AT980" s="482">
        <v>0</v>
      </c>
      <c r="AU980" s="482">
        <v>0</v>
      </c>
      <c r="AV980" s="482">
        <v>7589</v>
      </c>
      <c r="AW980" s="440">
        <v>29308</v>
      </c>
      <c r="AX980" s="440">
        <v>1183</v>
      </c>
      <c r="AY980" s="440">
        <v>0</v>
      </c>
      <c r="AZ980" s="503">
        <v>0</v>
      </c>
      <c r="BA980" s="503">
        <v>0</v>
      </c>
      <c r="BB980" s="441">
        <v>0</v>
      </c>
      <c r="BC980" s="200">
        <v>0</v>
      </c>
      <c r="BD980" s="539">
        <v>169807</v>
      </c>
      <c r="BE980" s="650">
        <v>369180</v>
      </c>
      <c r="BF980" s="650">
        <v>35137</v>
      </c>
      <c r="BG980" s="539">
        <v>3429</v>
      </c>
    </row>
    <row r="981" spans="1:59" x14ac:dyDescent="0.2">
      <c r="A981" s="609" t="s">
        <v>2428</v>
      </c>
      <c r="B981" t="s">
        <v>2413</v>
      </c>
      <c r="C981" t="s">
        <v>2429</v>
      </c>
      <c r="D981" s="442">
        <v>22209</v>
      </c>
      <c r="E981" s="443">
        <v>201565</v>
      </c>
      <c r="F981" s="443">
        <v>0</v>
      </c>
      <c r="G981" s="443">
        <v>201565</v>
      </c>
      <c r="H981" s="443">
        <v>0</v>
      </c>
      <c r="I981" s="443">
        <v>446740</v>
      </c>
      <c r="J981" s="443">
        <v>446740</v>
      </c>
      <c r="K981" s="443">
        <v>0</v>
      </c>
      <c r="L981" s="443">
        <v>34580</v>
      </c>
      <c r="M981" s="483">
        <v>0</v>
      </c>
      <c r="N981" s="483">
        <v>0</v>
      </c>
      <c r="O981" s="443">
        <v>0</v>
      </c>
      <c r="P981" s="443">
        <v>0</v>
      </c>
      <c r="Q981" s="443">
        <v>34580</v>
      </c>
      <c r="R981" s="443">
        <v>34580</v>
      </c>
      <c r="S981" s="443">
        <v>0</v>
      </c>
      <c r="T981" s="443">
        <v>0</v>
      </c>
      <c r="U981" s="443">
        <v>15955</v>
      </c>
      <c r="V981" s="443">
        <v>8407</v>
      </c>
      <c r="W981" s="443">
        <v>7548</v>
      </c>
      <c r="X981" s="443">
        <v>1235</v>
      </c>
      <c r="Y981" s="483">
        <v>0</v>
      </c>
      <c r="Z981" s="483">
        <v>0</v>
      </c>
      <c r="AA981" s="443">
        <v>0</v>
      </c>
      <c r="AB981" s="443">
        <v>0</v>
      </c>
      <c r="AC981" s="443">
        <v>7178</v>
      </c>
      <c r="AD981" s="443">
        <v>7178</v>
      </c>
      <c r="AE981" s="443">
        <v>0</v>
      </c>
      <c r="AF981" s="443">
        <v>0</v>
      </c>
      <c r="AG981" s="443">
        <v>664320</v>
      </c>
      <c r="AH981" s="443">
        <v>0</v>
      </c>
      <c r="AI981" s="443">
        <v>664320</v>
      </c>
      <c r="AJ981" s="483">
        <v>819290</v>
      </c>
      <c r="AK981" s="483">
        <v>0</v>
      </c>
      <c r="AL981" s="483">
        <v>0</v>
      </c>
      <c r="AM981" s="483">
        <v>0</v>
      </c>
      <c r="AN981" s="443">
        <v>819290</v>
      </c>
      <c r="AO981" s="443">
        <v>0</v>
      </c>
      <c r="AP981" s="443">
        <v>51312</v>
      </c>
      <c r="AQ981" s="443">
        <v>6403</v>
      </c>
      <c r="AR981" s="443">
        <v>44909</v>
      </c>
      <c r="AS981" s="483">
        <v>44232</v>
      </c>
      <c r="AT981" s="483">
        <v>0</v>
      </c>
      <c r="AU981" s="483">
        <v>0</v>
      </c>
      <c r="AV981" s="483">
        <v>0</v>
      </c>
      <c r="AW981" s="443">
        <v>43695</v>
      </c>
      <c r="AX981" s="443">
        <v>0</v>
      </c>
      <c r="AY981" s="443">
        <v>3300</v>
      </c>
      <c r="AZ981" s="504">
        <v>0</v>
      </c>
      <c r="BA981" s="504">
        <v>0</v>
      </c>
      <c r="BB981" s="444">
        <v>2957</v>
      </c>
      <c r="BC981" s="517">
        <v>0</v>
      </c>
      <c r="BD981" s="540">
        <v>235361</v>
      </c>
      <c r="BE981" s="651">
        <v>315160</v>
      </c>
      <c r="BF981" s="651">
        <v>33303</v>
      </c>
      <c r="BG981" s="540">
        <v>3210</v>
      </c>
    </row>
    <row r="982" spans="1:59" x14ac:dyDescent="0.2">
      <c r="A982" s="609" t="s">
        <v>2430</v>
      </c>
      <c r="B982" t="s">
        <v>2413</v>
      </c>
      <c r="C982" t="s">
        <v>2431</v>
      </c>
      <c r="D982" s="439">
        <v>22210</v>
      </c>
      <c r="E982" s="440">
        <v>257611</v>
      </c>
      <c r="F982" s="440">
        <v>0</v>
      </c>
      <c r="G982" s="440">
        <v>257611</v>
      </c>
      <c r="H982" s="440">
        <v>0</v>
      </c>
      <c r="I982" s="440">
        <v>1361290</v>
      </c>
      <c r="J982" s="440">
        <v>1361290</v>
      </c>
      <c r="K982" s="440">
        <v>0</v>
      </c>
      <c r="L982" s="440">
        <v>0</v>
      </c>
      <c r="M982" s="482">
        <v>0</v>
      </c>
      <c r="N982" s="482">
        <v>73500</v>
      </c>
      <c r="O982" s="440">
        <v>0</v>
      </c>
      <c r="P982" s="440">
        <v>0</v>
      </c>
      <c r="Q982" s="440">
        <v>73500</v>
      </c>
      <c r="R982" s="440">
        <v>0</v>
      </c>
      <c r="S982" s="440">
        <v>73500</v>
      </c>
      <c r="T982" s="440">
        <v>0</v>
      </c>
      <c r="U982" s="440">
        <v>48618</v>
      </c>
      <c r="V982" s="440">
        <v>48618</v>
      </c>
      <c r="W982" s="440">
        <v>0</v>
      </c>
      <c r="X982" s="440">
        <v>0</v>
      </c>
      <c r="Y982" s="482">
        <v>0</v>
      </c>
      <c r="Z982" s="482">
        <v>2625</v>
      </c>
      <c r="AA982" s="440">
        <v>0</v>
      </c>
      <c r="AB982" s="440">
        <v>0</v>
      </c>
      <c r="AC982" s="440">
        <v>2625</v>
      </c>
      <c r="AD982" s="440">
        <v>0</v>
      </c>
      <c r="AE982" s="440">
        <v>2618</v>
      </c>
      <c r="AF982" s="440">
        <v>7</v>
      </c>
      <c r="AG982" s="440">
        <v>1587170</v>
      </c>
      <c r="AH982" s="440">
        <v>567500</v>
      </c>
      <c r="AI982" s="440">
        <v>1019670</v>
      </c>
      <c r="AJ982" s="482">
        <v>1462470</v>
      </c>
      <c r="AK982" s="482">
        <v>52000</v>
      </c>
      <c r="AL982" s="482">
        <v>0</v>
      </c>
      <c r="AM982" s="482">
        <v>410920</v>
      </c>
      <c r="AN982" s="440">
        <v>1514470</v>
      </c>
      <c r="AO982" s="440">
        <v>410920</v>
      </c>
      <c r="AP982" s="440">
        <v>131738</v>
      </c>
      <c r="AQ982" s="440">
        <v>22500</v>
      </c>
      <c r="AR982" s="440">
        <v>109238</v>
      </c>
      <c r="AS982" s="482">
        <v>100174</v>
      </c>
      <c r="AT982" s="482">
        <v>0</v>
      </c>
      <c r="AU982" s="482">
        <v>0</v>
      </c>
      <c r="AV982" s="482">
        <v>12717</v>
      </c>
      <c r="AW982" s="440">
        <v>100174</v>
      </c>
      <c r="AX982" s="440">
        <v>12717</v>
      </c>
      <c r="AY982" s="440">
        <v>0</v>
      </c>
      <c r="AZ982" s="503">
        <v>0</v>
      </c>
      <c r="BA982" s="503">
        <v>0</v>
      </c>
      <c r="BB982" s="441">
        <v>0</v>
      </c>
      <c r="BC982" s="200">
        <v>0</v>
      </c>
      <c r="BD982" s="539">
        <v>404555</v>
      </c>
      <c r="BE982" s="650">
        <v>898495</v>
      </c>
      <c r="BF982" s="650">
        <v>93483</v>
      </c>
      <c r="BG982" s="539">
        <v>7509</v>
      </c>
    </row>
    <row r="983" spans="1:59" x14ac:dyDescent="0.2">
      <c r="A983" s="609" t="s">
        <v>2432</v>
      </c>
      <c r="B983" t="s">
        <v>2413</v>
      </c>
      <c r="C983" t="s">
        <v>2433</v>
      </c>
      <c r="D983" s="442">
        <v>22211</v>
      </c>
      <c r="E983" s="443">
        <v>269378</v>
      </c>
      <c r="F983" s="443">
        <v>0</v>
      </c>
      <c r="G983" s="443">
        <v>226357</v>
      </c>
      <c r="H983" s="443">
        <v>43021</v>
      </c>
      <c r="I983" s="443">
        <v>752780</v>
      </c>
      <c r="J983" s="443">
        <v>752780</v>
      </c>
      <c r="K983" s="443">
        <v>0</v>
      </c>
      <c r="L983" s="443">
        <v>0</v>
      </c>
      <c r="M983" s="483">
        <v>0</v>
      </c>
      <c r="N983" s="483">
        <v>66920</v>
      </c>
      <c r="O983" s="443">
        <v>0</v>
      </c>
      <c r="P983" s="443">
        <v>0</v>
      </c>
      <c r="Q983" s="443">
        <v>66920</v>
      </c>
      <c r="R983" s="443">
        <v>0</v>
      </c>
      <c r="S983" s="443">
        <v>66920</v>
      </c>
      <c r="T983" s="443">
        <v>0</v>
      </c>
      <c r="U983" s="443">
        <v>26885</v>
      </c>
      <c r="V983" s="443">
        <v>26885</v>
      </c>
      <c r="W983" s="443">
        <v>0</v>
      </c>
      <c r="X983" s="443">
        <v>0</v>
      </c>
      <c r="Y983" s="483">
        <v>0</v>
      </c>
      <c r="Z983" s="483">
        <v>2390</v>
      </c>
      <c r="AA983" s="443">
        <v>0</v>
      </c>
      <c r="AB983" s="443">
        <v>0</v>
      </c>
      <c r="AC983" s="443">
        <v>2390</v>
      </c>
      <c r="AD983" s="443">
        <v>0</v>
      </c>
      <c r="AE983" s="443">
        <v>483</v>
      </c>
      <c r="AF983" s="443">
        <v>1907</v>
      </c>
      <c r="AG983" s="443">
        <v>1166970</v>
      </c>
      <c r="AH983" s="443">
        <v>330000</v>
      </c>
      <c r="AI983" s="443">
        <v>836970</v>
      </c>
      <c r="AJ983" s="483">
        <v>1061240</v>
      </c>
      <c r="AK983" s="483">
        <v>0</v>
      </c>
      <c r="AL983" s="483">
        <v>0</v>
      </c>
      <c r="AM983" s="483">
        <v>68170</v>
      </c>
      <c r="AN983" s="443">
        <v>1061240</v>
      </c>
      <c r="AO983" s="443">
        <v>68170</v>
      </c>
      <c r="AP983" s="443">
        <v>91149</v>
      </c>
      <c r="AQ983" s="443">
        <v>38470</v>
      </c>
      <c r="AR983" s="443">
        <v>52679</v>
      </c>
      <c r="AS983" s="483">
        <v>46252</v>
      </c>
      <c r="AT983" s="483">
        <v>0</v>
      </c>
      <c r="AU983" s="483">
        <v>0</v>
      </c>
      <c r="AV983" s="483">
        <v>0</v>
      </c>
      <c r="AW983" s="443">
        <v>46252</v>
      </c>
      <c r="AX983" s="443">
        <v>0</v>
      </c>
      <c r="AY983" s="443">
        <v>0</v>
      </c>
      <c r="AZ983" s="504">
        <v>0</v>
      </c>
      <c r="BA983" s="504">
        <v>0</v>
      </c>
      <c r="BB983" s="444">
        <v>0</v>
      </c>
      <c r="BC983" s="517">
        <v>0</v>
      </c>
      <c r="BD983" s="540">
        <v>331882</v>
      </c>
      <c r="BE983" s="651">
        <v>553160</v>
      </c>
      <c r="BF983" s="651">
        <v>58695</v>
      </c>
      <c r="BG983" s="540">
        <v>5909</v>
      </c>
    </row>
    <row r="984" spans="1:59" x14ac:dyDescent="0.2">
      <c r="A984" s="609" t="s">
        <v>2434</v>
      </c>
      <c r="B984" t="s">
        <v>2413</v>
      </c>
      <c r="C984" t="s">
        <v>2435</v>
      </c>
      <c r="D984" s="439">
        <v>22212</v>
      </c>
      <c r="E984" s="440">
        <v>0</v>
      </c>
      <c r="F984" s="440">
        <v>0</v>
      </c>
      <c r="G984" s="440">
        <v>0</v>
      </c>
      <c r="H984" s="440">
        <v>0</v>
      </c>
      <c r="I984" s="440">
        <v>659820</v>
      </c>
      <c r="J984" s="440">
        <v>659820</v>
      </c>
      <c r="K984" s="440">
        <v>0</v>
      </c>
      <c r="L984" s="440">
        <v>0</v>
      </c>
      <c r="M984" s="482">
        <v>0</v>
      </c>
      <c r="N984" s="482">
        <v>42420</v>
      </c>
      <c r="O984" s="440">
        <v>0</v>
      </c>
      <c r="P984" s="440">
        <v>0</v>
      </c>
      <c r="Q984" s="440">
        <v>42420</v>
      </c>
      <c r="R984" s="440">
        <v>0</v>
      </c>
      <c r="S984" s="440">
        <v>42420</v>
      </c>
      <c r="T984" s="440">
        <v>0</v>
      </c>
      <c r="U984" s="440">
        <v>23565</v>
      </c>
      <c r="V984" s="440">
        <v>23565</v>
      </c>
      <c r="W984" s="440">
        <v>0</v>
      </c>
      <c r="X984" s="440">
        <v>0</v>
      </c>
      <c r="Y984" s="482">
        <v>0</v>
      </c>
      <c r="Z984" s="482">
        <v>1515</v>
      </c>
      <c r="AA984" s="440">
        <v>0</v>
      </c>
      <c r="AB984" s="440">
        <v>0</v>
      </c>
      <c r="AC984" s="440">
        <v>1515</v>
      </c>
      <c r="AD984" s="440">
        <v>0</v>
      </c>
      <c r="AE984" s="440">
        <v>1515</v>
      </c>
      <c r="AF984" s="440">
        <v>0</v>
      </c>
      <c r="AG984" s="440">
        <v>954090</v>
      </c>
      <c r="AH984" s="440">
        <v>380000</v>
      </c>
      <c r="AI984" s="440">
        <v>574090</v>
      </c>
      <c r="AJ984" s="482">
        <v>760470</v>
      </c>
      <c r="AK984" s="482">
        <v>0</v>
      </c>
      <c r="AL984" s="482">
        <v>0</v>
      </c>
      <c r="AM984" s="482">
        <v>324990</v>
      </c>
      <c r="AN984" s="440">
        <v>760470</v>
      </c>
      <c r="AO984" s="440">
        <v>324990</v>
      </c>
      <c r="AP984" s="440">
        <v>73758</v>
      </c>
      <c r="AQ984" s="440">
        <v>8534</v>
      </c>
      <c r="AR984" s="440">
        <v>65224</v>
      </c>
      <c r="AS984" s="482">
        <v>62052</v>
      </c>
      <c r="AT984" s="482">
        <v>0</v>
      </c>
      <c r="AU984" s="482">
        <v>0</v>
      </c>
      <c r="AV984" s="482">
        <v>8298</v>
      </c>
      <c r="AW984" s="440">
        <v>62052</v>
      </c>
      <c r="AX984" s="440">
        <v>8298</v>
      </c>
      <c r="AY984" s="440">
        <v>0</v>
      </c>
      <c r="AZ984" s="503">
        <v>0</v>
      </c>
      <c r="BA984" s="503">
        <v>0</v>
      </c>
      <c r="BB984" s="441">
        <v>0</v>
      </c>
      <c r="BC984" s="200">
        <v>0</v>
      </c>
      <c r="BD984" s="539">
        <v>277338</v>
      </c>
      <c r="BE984" s="650">
        <v>460510</v>
      </c>
      <c r="BF984" s="650">
        <v>48359</v>
      </c>
      <c r="BG984" s="539">
        <v>5349</v>
      </c>
    </row>
    <row r="985" spans="1:59" x14ac:dyDescent="0.2">
      <c r="A985" s="609" t="s">
        <v>2436</v>
      </c>
      <c r="B985" t="s">
        <v>2413</v>
      </c>
      <c r="C985" t="s">
        <v>2437</v>
      </c>
      <c r="D985" s="442">
        <v>22213</v>
      </c>
      <c r="E985" s="443">
        <v>190958</v>
      </c>
      <c r="F985" s="443">
        <v>0</v>
      </c>
      <c r="G985" s="443">
        <v>190958</v>
      </c>
      <c r="H985" s="443">
        <v>0</v>
      </c>
      <c r="I985" s="443">
        <v>449610</v>
      </c>
      <c r="J985" s="443">
        <v>449610</v>
      </c>
      <c r="K985" s="443">
        <v>0</v>
      </c>
      <c r="L985" s="443">
        <v>0</v>
      </c>
      <c r="M985" s="483">
        <v>0</v>
      </c>
      <c r="N985" s="483">
        <v>23520</v>
      </c>
      <c r="O985" s="443">
        <v>0</v>
      </c>
      <c r="P985" s="443">
        <v>0</v>
      </c>
      <c r="Q985" s="443">
        <v>23520</v>
      </c>
      <c r="R985" s="443">
        <v>0</v>
      </c>
      <c r="S985" s="443">
        <v>23520</v>
      </c>
      <c r="T985" s="443">
        <v>0</v>
      </c>
      <c r="U985" s="443">
        <v>16058</v>
      </c>
      <c r="V985" s="443">
        <v>16058</v>
      </c>
      <c r="W985" s="443">
        <v>0</v>
      </c>
      <c r="X985" s="443">
        <v>0</v>
      </c>
      <c r="Y985" s="483">
        <v>0</v>
      </c>
      <c r="Z985" s="483">
        <v>840</v>
      </c>
      <c r="AA985" s="443">
        <v>0</v>
      </c>
      <c r="AB985" s="443">
        <v>0</v>
      </c>
      <c r="AC985" s="443">
        <v>840</v>
      </c>
      <c r="AD985" s="443">
        <v>0</v>
      </c>
      <c r="AE985" s="443">
        <v>119</v>
      </c>
      <c r="AF985" s="443">
        <v>721</v>
      </c>
      <c r="AG985" s="443">
        <v>807520</v>
      </c>
      <c r="AH985" s="443">
        <v>0</v>
      </c>
      <c r="AI985" s="443">
        <v>807520</v>
      </c>
      <c r="AJ985" s="483">
        <v>1005070</v>
      </c>
      <c r="AK985" s="483">
        <v>0</v>
      </c>
      <c r="AL985" s="483">
        <v>0</v>
      </c>
      <c r="AM985" s="483">
        <v>161390</v>
      </c>
      <c r="AN985" s="443">
        <v>1005070</v>
      </c>
      <c r="AO985" s="443">
        <v>161390</v>
      </c>
      <c r="AP985" s="443">
        <v>63238</v>
      </c>
      <c r="AQ985" s="443">
        <v>0</v>
      </c>
      <c r="AR985" s="443">
        <v>63238</v>
      </c>
      <c r="AS985" s="483">
        <v>60195</v>
      </c>
      <c r="AT985" s="483">
        <v>0</v>
      </c>
      <c r="AU985" s="483">
        <v>0</v>
      </c>
      <c r="AV985" s="483">
        <v>3045</v>
      </c>
      <c r="AW985" s="443">
        <v>60195</v>
      </c>
      <c r="AX985" s="443">
        <v>3045</v>
      </c>
      <c r="AY985" s="443">
        <v>0</v>
      </c>
      <c r="AZ985" s="504">
        <v>0</v>
      </c>
      <c r="BA985" s="504">
        <v>0</v>
      </c>
      <c r="BB985" s="444">
        <v>0</v>
      </c>
      <c r="BC985" s="517">
        <v>0</v>
      </c>
      <c r="BD985" s="540">
        <v>224771</v>
      </c>
      <c r="BE985" s="651">
        <v>348115</v>
      </c>
      <c r="BF985" s="651">
        <v>37755</v>
      </c>
      <c r="BG985" s="540">
        <v>4389</v>
      </c>
    </row>
    <row r="986" spans="1:59" x14ac:dyDescent="0.2">
      <c r="A986" s="609" t="s">
        <v>2438</v>
      </c>
      <c r="B986" t="s">
        <v>2413</v>
      </c>
      <c r="C986" t="s">
        <v>2439</v>
      </c>
      <c r="D986" s="439">
        <v>22214</v>
      </c>
      <c r="E986" s="440">
        <v>0</v>
      </c>
      <c r="F986" s="440">
        <v>0</v>
      </c>
      <c r="G986" s="440">
        <v>0</v>
      </c>
      <c r="H986" s="440">
        <v>0</v>
      </c>
      <c r="I986" s="440">
        <v>681870</v>
      </c>
      <c r="J986" s="440">
        <v>681870</v>
      </c>
      <c r="K986" s="440">
        <v>0</v>
      </c>
      <c r="L986" s="440">
        <v>38220</v>
      </c>
      <c r="M986" s="482">
        <v>0</v>
      </c>
      <c r="N986" s="482">
        <v>0</v>
      </c>
      <c r="O986" s="440">
        <v>0</v>
      </c>
      <c r="P986" s="440">
        <v>0</v>
      </c>
      <c r="Q986" s="440">
        <v>38220</v>
      </c>
      <c r="R986" s="440">
        <v>38220</v>
      </c>
      <c r="S986" s="440">
        <v>0</v>
      </c>
      <c r="T986" s="440">
        <v>0</v>
      </c>
      <c r="U986" s="440">
        <v>24353</v>
      </c>
      <c r="V986" s="440">
        <v>24353</v>
      </c>
      <c r="W986" s="440">
        <v>0</v>
      </c>
      <c r="X986" s="440">
        <v>1365</v>
      </c>
      <c r="Y986" s="482">
        <v>0</v>
      </c>
      <c r="Z986" s="482">
        <v>0</v>
      </c>
      <c r="AA986" s="440">
        <v>0</v>
      </c>
      <c r="AB986" s="440">
        <v>0</v>
      </c>
      <c r="AC986" s="440">
        <v>1365</v>
      </c>
      <c r="AD986" s="440">
        <v>1365</v>
      </c>
      <c r="AE986" s="440">
        <v>0</v>
      </c>
      <c r="AF986" s="440">
        <v>0</v>
      </c>
      <c r="AG986" s="440">
        <v>959950</v>
      </c>
      <c r="AH986" s="440">
        <v>380000</v>
      </c>
      <c r="AI986" s="440">
        <v>579950</v>
      </c>
      <c r="AJ986" s="482">
        <v>789850</v>
      </c>
      <c r="AK986" s="482">
        <v>0</v>
      </c>
      <c r="AL986" s="482">
        <v>0</v>
      </c>
      <c r="AM986" s="482">
        <v>0</v>
      </c>
      <c r="AN986" s="440">
        <v>789850</v>
      </c>
      <c r="AO986" s="440">
        <v>0</v>
      </c>
      <c r="AP986" s="440">
        <v>75222</v>
      </c>
      <c r="AQ986" s="440">
        <v>9375</v>
      </c>
      <c r="AR986" s="440">
        <v>65847</v>
      </c>
      <c r="AS986" s="482">
        <v>62604</v>
      </c>
      <c r="AT986" s="482">
        <v>0</v>
      </c>
      <c r="AU986" s="482">
        <v>0</v>
      </c>
      <c r="AV986" s="482">
        <v>0</v>
      </c>
      <c r="AW986" s="440">
        <v>62604</v>
      </c>
      <c r="AX986" s="440">
        <v>0</v>
      </c>
      <c r="AY986" s="440">
        <v>0</v>
      </c>
      <c r="AZ986" s="503">
        <v>0</v>
      </c>
      <c r="BA986" s="503">
        <v>0</v>
      </c>
      <c r="BB986" s="441">
        <v>0</v>
      </c>
      <c r="BC986" s="200">
        <v>0</v>
      </c>
      <c r="BD986" s="539">
        <v>286208</v>
      </c>
      <c r="BE986" s="650">
        <v>468095</v>
      </c>
      <c r="BF986" s="650">
        <v>49419</v>
      </c>
      <c r="BG986" s="539">
        <v>5349</v>
      </c>
    </row>
    <row r="987" spans="1:59" x14ac:dyDescent="0.2">
      <c r="A987" s="609" t="s">
        <v>2440</v>
      </c>
      <c r="B987" t="s">
        <v>2413</v>
      </c>
      <c r="C987" t="s">
        <v>2441</v>
      </c>
      <c r="D987" s="442">
        <v>22215</v>
      </c>
      <c r="E987" s="443">
        <v>0</v>
      </c>
      <c r="F987" s="443">
        <v>0</v>
      </c>
      <c r="G987" s="443">
        <v>0</v>
      </c>
      <c r="H987" s="443">
        <v>0</v>
      </c>
      <c r="I987" s="443">
        <v>341040</v>
      </c>
      <c r="J987" s="443">
        <v>341040</v>
      </c>
      <c r="K987" s="443">
        <v>0</v>
      </c>
      <c r="L987" s="443">
        <v>0</v>
      </c>
      <c r="M987" s="483">
        <v>0</v>
      </c>
      <c r="N987" s="483">
        <v>14840</v>
      </c>
      <c r="O987" s="443">
        <v>0</v>
      </c>
      <c r="P987" s="443">
        <v>0</v>
      </c>
      <c r="Q987" s="443">
        <v>14840</v>
      </c>
      <c r="R987" s="443">
        <v>0</v>
      </c>
      <c r="S987" s="443">
        <v>14840</v>
      </c>
      <c r="T987" s="443">
        <v>0</v>
      </c>
      <c r="U987" s="443">
        <v>12180</v>
      </c>
      <c r="V987" s="443">
        <v>12180</v>
      </c>
      <c r="W987" s="443">
        <v>0</v>
      </c>
      <c r="X987" s="443">
        <v>0</v>
      </c>
      <c r="Y987" s="483">
        <v>0</v>
      </c>
      <c r="Z987" s="483">
        <v>530</v>
      </c>
      <c r="AA987" s="443">
        <v>0</v>
      </c>
      <c r="AB987" s="443">
        <v>0</v>
      </c>
      <c r="AC987" s="443">
        <v>530</v>
      </c>
      <c r="AD987" s="443">
        <v>0</v>
      </c>
      <c r="AE987" s="443">
        <v>500</v>
      </c>
      <c r="AF987" s="443">
        <v>30</v>
      </c>
      <c r="AG987" s="443">
        <v>583800</v>
      </c>
      <c r="AH987" s="443">
        <v>200000</v>
      </c>
      <c r="AI987" s="443">
        <v>383800</v>
      </c>
      <c r="AJ987" s="483">
        <v>460150</v>
      </c>
      <c r="AK987" s="483">
        <v>0</v>
      </c>
      <c r="AL987" s="483">
        <v>0</v>
      </c>
      <c r="AM987" s="483">
        <v>114040</v>
      </c>
      <c r="AN987" s="443">
        <v>460150</v>
      </c>
      <c r="AO987" s="443">
        <v>114040</v>
      </c>
      <c r="AP987" s="443">
        <v>48386</v>
      </c>
      <c r="AQ987" s="443">
        <v>6250</v>
      </c>
      <c r="AR987" s="443">
        <v>42136</v>
      </c>
      <c r="AS987" s="483">
        <v>36190</v>
      </c>
      <c r="AT987" s="483">
        <v>0</v>
      </c>
      <c r="AU987" s="483">
        <v>0</v>
      </c>
      <c r="AV987" s="483">
        <v>2456</v>
      </c>
      <c r="AW987" s="443">
        <v>30000</v>
      </c>
      <c r="AX987" s="443">
        <v>0</v>
      </c>
      <c r="AY987" s="443">
        <v>0</v>
      </c>
      <c r="AZ987" s="504">
        <v>0</v>
      </c>
      <c r="BA987" s="504">
        <v>0</v>
      </c>
      <c r="BB987" s="444">
        <v>0</v>
      </c>
      <c r="BC987" s="517">
        <v>0</v>
      </c>
      <c r="BD987" s="540">
        <v>136850</v>
      </c>
      <c r="BE987" s="651">
        <v>263720</v>
      </c>
      <c r="BF987" s="651">
        <v>28799</v>
      </c>
      <c r="BG987" s="540">
        <v>3429</v>
      </c>
    </row>
    <row r="988" spans="1:59" x14ac:dyDescent="0.2">
      <c r="A988" s="609" t="s">
        <v>2442</v>
      </c>
      <c r="B988" t="s">
        <v>2413</v>
      </c>
      <c r="C988" t="s">
        <v>2443</v>
      </c>
      <c r="D988" s="439">
        <v>22216</v>
      </c>
      <c r="E988" s="440">
        <v>0</v>
      </c>
      <c r="F988" s="440">
        <v>0</v>
      </c>
      <c r="G988" s="440">
        <v>0</v>
      </c>
      <c r="H988" s="440">
        <v>0</v>
      </c>
      <c r="I988" s="440">
        <v>376110</v>
      </c>
      <c r="J988" s="440">
        <v>376110</v>
      </c>
      <c r="K988" s="440">
        <v>0</v>
      </c>
      <c r="L988" s="440">
        <v>0</v>
      </c>
      <c r="M988" s="482">
        <v>0</v>
      </c>
      <c r="N988" s="482">
        <v>26740</v>
      </c>
      <c r="O988" s="440">
        <v>0</v>
      </c>
      <c r="P988" s="440">
        <v>0</v>
      </c>
      <c r="Q988" s="440">
        <v>26740</v>
      </c>
      <c r="R988" s="440">
        <v>0</v>
      </c>
      <c r="S988" s="440">
        <v>26740</v>
      </c>
      <c r="T988" s="440">
        <v>0</v>
      </c>
      <c r="U988" s="440">
        <v>13433</v>
      </c>
      <c r="V988" s="440">
        <v>13433</v>
      </c>
      <c r="W988" s="440">
        <v>0</v>
      </c>
      <c r="X988" s="440">
        <v>0</v>
      </c>
      <c r="Y988" s="482">
        <v>0</v>
      </c>
      <c r="Z988" s="482">
        <v>955</v>
      </c>
      <c r="AA988" s="440">
        <v>0</v>
      </c>
      <c r="AB988" s="440">
        <v>0</v>
      </c>
      <c r="AC988" s="440">
        <v>955</v>
      </c>
      <c r="AD988" s="440">
        <v>0</v>
      </c>
      <c r="AE988" s="440">
        <v>537</v>
      </c>
      <c r="AF988" s="440">
        <v>418</v>
      </c>
      <c r="AG988" s="440">
        <v>604600</v>
      </c>
      <c r="AH988" s="440">
        <v>0</v>
      </c>
      <c r="AI988" s="440">
        <v>604600</v>
      </c>
      <c r="AJ988" s="482">
        <v>744550</v>
      </c>
      <c r="AK988" s="482">
        <v>0</v>
      </c>
      <c r="AL988" s="482">
        <v>0</v>
      </c>
      <c r="AM988" s="482">
        <v>73460</v>
      </c>
      <c r="AN988" s="440">
        <v>744550</v>
      </c>
      <c r="AO988" s="440">
        <v>73460</v>
      </c>
      <c r="AP988" s="440">
        <v>47521</v>
      </c>
      <c r="AQ988" s="440">
        <v>0</v>
      </c>
      <c r="AR988" s="440">
        <v>47521</v>
      </c>
      <c r="AS988" s="482">
        <v>45965</v>
      </c>
      <c r="AT988" s="482">
        <v>0</v>
      </c>
      <c r="AU988" s="482">
        <v>0</v>
      </c>
      <c r="AV988" s="482">
        <v>706</v>
      </c>
      <c r="AW988" s="440">
        <v>45965</v>
      </c>
      <c r="AX988" s="440">
        <v>706</v>
      </c>
      <c r="AY988" s="440">
        <v>0</v>
      </c>
      <c r="AZ988" s="503">
        <v>0</v>
      </c>
      <c r="BA988" s="503">
        <v>0</v>
      </c>
      <c r="BB988" s="441">
        <v>0</v>
      </c>
      <c r="BC988" s="200">
        <v>0</v>
      </c>
      <c r="BD988" s="539">
        <v>173927</v>
      </c>
      <c r="BE988" s="650">
        <v>283110</v>
      </c>
      <c r="BF988" s="650">
        <v>30201</v>
      </c>
      <c r="BG988" s="539">
        <v>3429</v>
      </c>
    </row>
    <row r="989" spans="1:59" x14ac:dyDescent="0.2">
      <c r="A989" s="609" t="s">
        <v>2444</v>
      </c>
      <c r="B989" t="s">
        <v>2413</v>
      </c>
      <c r="C989" t="s">
        <v>2445</v>
      </c>
      <c r="D989" s="442">
        <v>22219</v>
      </c>
      <c r="E989" s="443">
        <v>68516</v>
      </c>
      <c r="F989" s="443">
        <v>0</v>
      </c>
      <c r="G989" s="443">
        <v>68516</v>
      </c>
      <c r="H989" s="443">
        <v>0</v>
      </c>
      <c r="I989" s="443">
        <v>206150</v>
      </c>
      <c r="J989" s="443">
        <v>196000</v>
      </c>
      <c r="K989" s="443">
        <v>10150</v>
      </c>
      <c r="L989" s="443">
        <v>0</v>
      </c>
      <c r="M989" s="483">
        <v>0</v>
      </c>
      <c r="N989" s="483">
        <v>0</v>
      </c>
      <c r="O989" s="443">
        <v>0</v>
      </c>
      <c r="P989" s="443">
        <v>0</v>
      </c>
      <c r="Q989" s="443">
        <v>7490</v>
      </c>
      <c r="R989" s="443">
        <v>0</v>
      </c>
      <c r="S989" s="443">
        <v>7490</v>
      </c>
      <c r="T989" s="443">
        <v>0</v>
      </c>
      <c r="U989" s="443">
        <v>7363</v>
      </c>
      <c r="V989" s="443">
        <v>7000</v>
      </c>
      <c r="W989" s="443">
        <v>363</v>
      </c>
      <c r="X989" s="443">
        <v>0</v>
      </c>
      <c r="Y989" s="483">
        <v>248</v>
      </c>
      <c r="Z989" s="483">
        <v>0</v>
      </c>
      <c r="AA989" s="443">
        <v>0</v>
      </c>
      <c r="AB989" s="443">
        <v>0</v>
      </c>
      <c r="AC989" s="443">
        <v>611</v>
      </c>
      <c r="AD989" s="443">
        <v>0</v>
      </c>
      <c r="AE989" s="443">
        <v>611</v>
      </c>
      <c r="AF989" s="443">
        <v>0</v>
      </c>
      <c r="AG989" s="443">
        <v>148330</v>
      </c>
      <c r="AH989" s="443">
        <v>0</v>
      </c>
      <c r="AI989" s="443">
        <v>148330</v>
      </c>
      <c r="AJ989" s="483">
        <v>220120</v>
      </c>
      <c r="AK989" s="483">
        <v>0</v>
      </c>
      <c r="AL989" s="483">
        <v>0</v>
      </c>
      <c r="AM989" s="483">
        <v>0</v>
      </c>
      <c r="AN989" s="443">
        <v>220120</v>
      </c>
      <c r="AO989" s="443">
        <v>0</v>
      </c>
      <c r="AP989" s="443">
        <v>10352</v>
      </c>
      <c r="AQ989" s="443">
        <v>8000</v>
      </c>
      <c r="AR989" s="443">
        <v>2352</v>
      </c>
      <c r="AS989" s="483">
        <v>3876</v>
      </c>
      <c r="AT989" s="483">
        <v>0</v>
      </c>
      <c r="AU989" s="483">
        <v>0</v>
      </c>
      <c r="AV989" s="483">
        <v>0</v>
      </c>
      <c r="AW989" s="443">
        <v>3876</v>
      </c>
      <c r="AX989" s="443">
        <v>0</v>
      </c>
      <c r="AY989" s="443">
        <v>0</v>
      </c>
      <c r="AZ989" s="504">
        <v>0</v>
      </c>
      <c r="BA989" s="504">
        <v>0</v>
      </c>
      <c r="BB989" s="444">
        <v>0</v>
      </c>
      <c r="BC989" s="517">
        <v>0</v>
      </c>
      <c r="BD989" s="540">
        <v>79310</v>
      </c>
      <c r="BE989" s="651">
        <v>100450</v>
      </c>
      <c r="BF989" s="651">
        <v>9678</v>
      </c>
      <c r="BG989" s="540">
        <v>1749</v>
      </c>
    </row>
    <row r="990" spans="1:59" x14ac:dyDescent="0.2">
      <c r="A990" s="609" t="s">
        <v>2446</v>
      </c>
      <c r="B990" t="s">
        <v>2413</v>
      </c>
      <c r="C990" t="s">
        <v>2447</v>
      </c>
      <c r="D990" s="439">
        <v>22220</v>
      </c>
      <c r="E990" s="440">
        <v>74259</v>
      </c>
      <c r="F990" s="440">
        <v>0</v>
      </c>
      <c r="G990" s="440">
        <v>74259</v>
      </c>
      <c r="H990" s="440">
        <v>0</v>
      </c>
      <c r="I990" s="440">
        <v>203070</v>
      </c>
      <c r="J990" s="440">
        <v>203070</v>
      </c>
      <c r="K990" s="440">
        <v>0</v>
      </c>
      <c r="L990" s="440">
        <v>6090</v>
      </c>
      <c r="M990" s="482">
        <v>0</v>
      </c>
      <c r="N990" s="482">
        <v>3780</v>
      </c>
      <c r="O990" s="440">
        <v>0</v>
      </c>
      <c r="P990" s="440">
        <v>0</v>
      </c>
      <c r="Q990" s="440">
        <v>9870</v>
      </c>
      <c r="R990" s="440">
        <v>6090</v>
      </c>
      <c r="S990" s="440">
        <v>3780</v>
      </c>
      <c r="T990" s="440">
        <v>0</v>
      </c>
      <c r="U990" s="440">
        <v>7253</v>
      </c>
      <c r="V990" s="440">
        <v>7253</v>
      </c>
      <c r="W990" s="440">
        <v>0</v>
      </c>
      <c r="X990" s="440">
        <v>217</v>
      </c>
      <c r="Y990" s="482">
        <v>0</v>
      </c>
      <c r="Z990" s="482">
        <v>135</v>
      </c>
      <c r="AA990" s="440">
        <v>0</v>
      </c>
      <c r="AB990" s="440">
        <v>0</v>
      </c>
      <c r="AC990" s="440">
        <v>352</v>
      </c>
      <c r="AD990" s="440">
        <v>0</v>
      </c>
      <c r="AE990" s="440">
        <v>0</v>
      </c>
      <c r="AF990" s="440">
        <v>352</v>
      </c>
      <c r="AG990" s="440">
        <v>336040</v>
      </c>
      <c r="AH990" s="440">
        <v>220000</v>
      </c>
      <c r="AI990" s="440">
        <v>116040</v>
      </c>
      <c r="AJ990" s="482">
        <v>173520</v>
      </c>
      <c r="AK990" s="482">
        <v>0</v>
      </c>
      <c r="AL990" s="482">
        <v>0</v>
      </c>
      <c r="AM990" s="482">
        <v>63830</v>
      </c>
      <c r="AN990" s="440">
        <v>173520</v>
      </c>
      <c r="AO990" s="440">
        <v>63830</v>
      </c>
      <c r="AP990" s="440">
        <v>26975</v>
      </c>
      <c r="AQ990" s="440">
        <v>6000</v>
      </c>
      <c r="AR990" s="440">
        <v>20975</v>
      </c>
      <c r="AS990" s="482">
        <v>18253</v>
      </c>
      <c r="AT990" s="482">
        <v>0</v>
      </c>
      <c r="AU990" s="482">
        <v>0</v>
      </c>
      <c r="AV990" s="482">
        <v>963</v>
      </c>
      <c r="AW990" s="440">
        <v>18253</v>
      </c>
      <c r="AX990" s="440">
        <v>963</v>
      </c>
      <c r="AY990" s="440">
        <v>0</v>
      </c>
      <c r="AZ990" s="503">
        <v>0</v>
      </c>
      <c r="BA990" s="503">
        <v>0</v>
      </c>
      <c r="BB990" s="441">
        <v>0</v>
      </c>
      <c r="BC990" s="200">
        <v>0</v>
      </c>
      <c r="BD990" s="539">
        <v>86037</v>
      </c>
      <c r="BE990" s="650">
        <v>152750</v>
      </c>
      <c r="BF990" s="650">
        <v>16471</v>
      </c>
      <c r="BG990" s="539">
        <v>2229</v>
      </c>
    </row>
    <row r="991" spans="1:59" x14ac:dyDescent="0.2">
      <c r="A991" s="609" t="s">
        <v>2448</v>
      </c>
      <c r="B991" t="s">
        <v>2413</v>
      </c>
      <c r="C991" t="s">
        <v>2449</v>
      </c>
      <c r="D991" s="442">
        <v>22221</v>
      </c>
      <c r="E991" s="443">
        <v>0</v>
      </c>
      <c r="F991" s="443">
        <v>0</v>
      </c>
      <c r="G991" s="443">
        <v>0</v>
      </c>
      <c r="H991" s="443">
        <v>0</v>
      </c>
      <c r="I991" s="443">
        <v>247450</v>
      </c>
      <c r="J991" s="443">
        <v>247450</v>
      </c>
      <c r="K991" s="443">
        <v>0</v>
      </c>
      <c r="L991" s="443">
        <v>0</v>
      </c>
      <c r="M991" s="483">
        <v>0</v>
      </c>
      <c r="N991" s="483">
        <v>0</v>
      </c>
      <c r="O991" s="443">
        <v>0</v>
      </c>
      <c r="P991" s="443">
        <v>0</v>
      </c>
      <c r="Q991" s="443">
        <v>0</v>
      </c>
      <c r="R991" s="443">
        <v>0</v>
      </c>
      <c r="S991" s="443">
        <v>0</v>
      </c>
      <c r="T991" s="443">
        <v>0</v>
      </c>
      <c r="U991" s="443">
        <v>8838</v>
      </c>
      <c r="V991" s="443">
        <v>7070</v>
      </c>
      <c r="W991" s="443">
        <v>1768</v>
      </c>
      <c r="X991" s="443">
        <v>0</v>
      </c>
      <c r="Y991" s="483">
        <v>0</v>
      </c>
      <c r="Z991" s="483">
        <v>0</v>
      </c>
      <c r="AA991" s="443">
        <v>0</v>
      </c>
      <c r="AB991" s="443">
        <v>0</v>
      </c>
      <c r="AC991" s="443">
        <v>1768</v>
      </c>
      <c r="AD991" s="443">
        <v>0</v>
      </c>
      <c r="AE991" s="443">
        <v>0</v>
      </c>
      <c r="AF991" s="443">
        <v>1768</v>
      </c>
      <c r="AG991" s="443">
        <v>410780</v>
      </c>
      <c r="AH991" s="443">
        <v>410780</v>
      </c>
      <c r="AI991" s="443">
        <v>0</v>
      </c>
      <c r="AJ991" s="483">
        <v>58890</v>
      </c>
      <c r="AK991" s="483">
        <v>0</v>
      </c>
      <c r="AL991" s="483">
        <v>0</v>
      </c>
      <c r="AM991" s="483">
        <v>85110</v>
      </c>
      <c r="AN991" s="443">
        <v>58890</v>
      </c>
      <c r="AO991" s="443">
        <v>85110</v>
      </c>
      <c r="AP991" s="443">
        <v>32193</v>
      </c>
      <c r="AQ991" s="443">
        <v>32193</v>
      </c>
      <c r="AR991" s="443">
        <v>0</v>
      </c>
      <c r="AS991" s="483">
        <v>0</v>
      </c>
      <c r="AT991" s="483">
        <v>0</v>
      </c>
      <c r="AU991" s="483">
        <v>0</v>
      </c>
      <c r="AV991" s="483">
        <v>0</v>
      </c>
      <c r="AW991" s="443">
        <v>0</v>
      </c>
      <c r="AX991" s="443">
        <v>0</v>
      </c>
      <c r="AY991" s="443">
        <v>0</v>
      </c>
      <c r="AZ991" s="504">
        <v>0</v>
      </c>
      <c r="BA991" s="504">
        <v>0</v>
      </c>
      <c r="BB991" s="444">
        <v>0</v>
      </c>
      <c r="BC991" s="517">
        <v>0</v>
      </c>
      <c r="BD991" s="540">
        <v>89565</v>
      </c>
      <c r="BE991" s="651">
        <v>177735</v>
      </c>
      <c r="BF991" s="651">
        <v>19289</v>
      </c>
      <c r="BG991" s="540">
        <v>2469</v>
      </c>
    </row>
    <row r="992" spans="1:59" x14ac:dyDescent="0.2">
      <c r="A992" s="609" t="s">
        <v>2450</v>
      </c>
      <c r="B992" t="s">
        <v>2413</v>
      </c>
      <c r="C992" t="s">
        <v>2451</v>
      </c>
      <c r="D992" s="439">
        <v>22222</v>
      </c>
      <c r="E992" s="440">
        <v>0</v>
      </c>
      <c r="F992" s="440">
        <v>0</v>
      </c>
      <c r="G992" s="440">
        <v>0</v>
      </c>
      <c r="H992" s="440">
        <v>0</v>
      </c>
      <c r="I992" s="440">
        <v>215460</v>
      </c>
      <c r="J992" s="440">
        <v>215460</v>
      </c>
      <c r="K992" s="440">
        <v>0</v>
      </c>
      <c r="L992" s="440">
        <v>0</v>
      </c>
      <c r="M992" s="482">
        <v>0</v>
      </c>
      <c r="N992" s="482">
        <v>13230</v>
      </c>
      <c r="O992" s="440">
        <v>0</v>
      </c>
      <c r="P992" s="440">
        <v>0</v>
      </c>
      <c r="Q992" s="440">
        <v>13230</v>
      </c>
      <c r="R992" s="440">
        <v>0</v>
      </c>
      <c r="S992" s="440">
        <v>13230</v>
      </c>
      <c r="T992" s="440">
        <v>0</v>
      </c>
      <c r="U992" s="440">
        <v>7695</v>
      </c>
      <c r="V992" s="440">
        <v>7695</v>
      </c>
      <c r="W992" s="440">
        <v>0</v>
      </c>
      <c r="X992" s="440">
        <v>0</v>
      </c>
      <c r="Y992" s="482">
        <v>0</v>
      </c>
      <c r="Z992" s="482">
        <v>473</v>
      </c>
      <c r="AA992" s="440">
        <v>0</v>
      </c>
      <c r="AB992" s="440">
        <v>0</v>
      </c>
      <c r="AC992" s="440">
        <v>473</v>
      </c>
      <c r="AD992" s="440">
        <v>0</v>
      </c>
      <c r="AE992" s="440">
        <v>72</v>
      </c>
      <c r="AF992" s="440">
        <v>401</v>
      </c>
      <c r="AG992" s="440">
        <v>216170</v>
      </c>
      <c r="AH992" s="440">
        <v>97000</v>
      </c>
      <c r="AI992" s="440">
        <v>119170</v>
      </c>
      <c r="AJ992" s="482">
        <v>179200</v>
      </c>
      <c r="AK992" s="482">
        <v>0</v>
      </c>
      <c r="AL992" s="482">
        <v>0</v>
      </c>
      <c r="AM992" s="482">
        <v>52390</v>
      </c>
      <c r="AN992" s="440">
        <v>179200</v>
      </c>
      <c r="AO992" s="440">
        <v>52390</v>
      </c>
      <c r="AP992" s="440">
        <v>15223</v>
      </c>
      <c r="AQ992" s="440">
        <v>7700</v>
      </c>
      <c r="AR992" s="440">
        <v>7523</v>
      </c>
      <c r="AS992" s="482">
        <v>8803</v>
      </c>
      <c r="AT992" s="482">
        <v>0</v>
      </c>
      <c r="AU992" s="482">
        <v>0</v>
      </c>
      <c r="AV992" s="482">
        <v>1423</v>
      </c>
      <c r="AW992" s="440">
        <v>8803</v>
      </c>
      <c r="AX992" s="440">
        <v>1423</v>
      </c>
      <c r="AY992" s="440">
        <v>0</v>
      </c>
      <c r="AZ992" s="503">
        <v>0</v>
      </c>
      <c r="BA992" s="503">
        <v>0</v>
      </c>
      <c r="BB992" s="441">
        <v>0</v>
      </c>
      <c r="BC992" s="200">
        <v>0</v>
      </c>
      <c r="BD992" s="539">
        <v>94460</v>
      </c>
      <c r="BE992" s="650">
        <v>122080</v>
      </c>
      <c r="BF992" s="650">
        <v>12149</v>
      </c>
      <c r="BG992" s="539">
        <v>1989</v>
      </c>
    </row>
    <row r="993" spans="1:59" x14ac:dyDescent="0.2">
      <c r="A993" s="609" t="s">
        <v>2452</v>
      </c>
      <c r="B993" t="s">
        <v>2413</v>
      </c>
      <c r="C993" t="s">
        <v>2453</v>
      </c>
      <c r="D993" s="442">
        <v>22223</v>
      </c>
      <c r="E993" s="443">
        <v>0</v>
      </c>
      <c r="F993" s="443">
        <v>0</v>
      </c>
      <c r="G993" s="443">
        <v>0</v>
      </c>
      <c r="H993" s="443">
        <v>0</v>
      </c>
      <c r="I993" s="443">
        <v>122850</v>
      </c>
      <c r="J993" s="443">
        <v>122850</v>
      </c>
      <c r="K993" s="443">
        <v>0</v>
      </c>
      <c r="L993" s="443">
        <v>1260</v>
      </c>
      <c r="M993" s="483">
        <v>0</v>
      </c>
      <c r="N993" s="483">
        <v>0</v>
      </c>
      <c r="O993" s="443">
        <v>0</v>
      </c>
      <c r="P993" s="443">
        <v>0</v>
      </c>
      <c r="Q993" s="443">
        <v>1260</v>
      </c>
      <c r="R993" s="443">
        <v>1260</v>
      </c>
      <c r="S993" s="443">
        <v>0</v>
      </c>
      <c r="T993" s="443">
        <v>0</v>
      </c>
      <c r="U993" s="443">
        <v>4388</v>
      </c>
      <c r="V993" s="443">
        <v>4388</v>
      </c>
      <c r="W993" s="443">
        <v>0</v>
      </c>
      <c r="X993" s="443">
        <v>45</v>
      </c>
      <c r="Y993" s="483">
        <v>0</v>
      </c>
      <c r="Z993" s="483">
        <v>0</v>
      </c>
      <c r="AA993" s="443">
        <v>0</v>
      </c>
      <c r="AB993" s="443">
        <v>0</v>
      </c>
      <c r="AC993" s="443">
        <v>45</v>
      </c>
      <c r="AD993" s="443">
        <v>0</v>
      </c>
      <c r="AE993" s="443">
        <v>0</v>
      </c>
      <c r="AF993" s="443">
        <v>45</v>
      </c>
      <c r="AG993" s="443">
        <v>225730</v>
      </c>
      <c r="AH993" s="443">
        <v>225730</v>
      </c>
      <c r="AI993" s="443">
        <v>0</v>
      </c>
      <c r="AJ993" s="483">
        <v>26680</v>
      </c>
      <c r="AK993" s="483">
        <v>225730</v>
      </c>
      <c r="AL993" s="483">
        <v>0</v>
      </c>
      <c r="AM993" s="483">
        <v>51230</v>
      </c>
      <c r="AN993" s="443">
        <v>252410</v>
      </c>
      <c r="AO993" s="443">
        <v>51230</v>
      </c>
      <c r="AP993" s="443">
        <v>17298</v>
      </c>
      <c r="AQ993" s="443">
        <v>8671</v>
      </c>
      <c r="AR993" s="443">
        <v>8627</v>
      </c>
      <c r="AS993" s="483">
        <v>7303</v>
      </c>
      <c r="AT993" s="483">
        <v>8671</v>
      </c>
      <c r="AU993" s="483">
        <v>0</v>
      </c>
      <c r="AV993" s="483">
        <v>0</v>
      </c>
      <c r="AW993" s="443">
        <v>15974</v>
      </c>
      <c r="AX993" s="443">
        <v>0</v>
      </c>
      <c r="AY993" s="443">
        <v>0</v>
      </c>
      <c r="AZ993" s="504">
        <v>0</v>
      </c>
      <c r="BA993" s="504">
        <v>0</v>
      </c>
      <c r="BB993" s="444">
        <v>0</v>
      </c>
      <c r="BC993" s="517">
        <v>0</v>
      </c>
      <c r="BD993" s="540">
        <v>58772</v>
      </c>
      <c r="BE993" s="651">
        <v>92525</v>
      </c>
      <c r="BF993" s="651">
        <v>10025</v>
      </c>
      <c r="BG993" s="540">
        <v>1749</v>
      </c>
    </row>
    <row r="994" spans="1:59" x14ac:dyDescent="0.2">
      <c r="A994" s="609" t="s">
        <v>2454</v>
      </c>
      <c r="B994" t="s">
        <v>2413</v>
      </c>
      <c r="C994" t="s">
        <v>2455</v>
      </c>
      <c r="D994" s="439">
        <v>22224</v>
      </c>
      <c r="E994" s="440">
        <v>62252</v>
      </c>
      <c r="F994" s="440">
        <v>0</v>
      </c>
      <c r="G994" s="440">
        <v>62252</v>
      </c>
      <c r="H994" s="440">
        <v>0</v>
      </c>
      <c r="I994" s="440">
        <v>168490</v>
      </c>
      <c r="J994" s="440">
        <v>168490</v>
      </c>
      <c r="K994" s="440">
        <v>0</v>
      </c>
      <c r="L994" s="440">
        <v>29120</v>
      </c>
      <c r="M994" s="482">
        <v>0</v>
      </c>
      <c r="N994" s="482">
        <v>0</v>
      </c>
      <c r="O994" s="440">
        <v>0</v>
      </c>
      <c r="P994" s="440">
        <v>0</v>
      </c>
      <c r="Q994" s="440">
        <v>29120</v>
      </c>
      <c r="R994" s="440">
        <v>29120</v>
      </c>
      <c r="S994" s="440">
        <v>0</v>
      </c>
      <c r="T994" s="440">
        <v>0</v>
      </c>
      <c r="U994" s="440">
        <v>6018</v>
      </c>
      <c r="V994" s="440">
        <v>6018</v>
      </c>
      <c r="W994" s="440">
        <v>0</v>
      </c>
      <c r="X994" s="440">
        <v>1040</v>
      </c>
      <c r="Y994" s="482">
        <v>0</v>
      </c>
      <c r="Z994" s="482">
        <v>0</v>
      </c>
      <c r="AA994" s="440">
        <v>0</v>
      </c>
      <c r="AB994" s="440">
        <v>0</v>
      </c>
      <c r="AC994" s="440">
        <v>0</v>
      </c>
      <c r="AD994" s="440">
        <v>0</v>
      </c>
      <c r="AE994" s="440">
        <v>0</v>
      </c>
      <c r="AF994" s="440">
        <v>0</v>
      </c>
      <c r="AG994" s="440">
        <v>331310</v>
      </c>
      <c r="AH994" s="440">
        <v>117500</v>
      </c>
      <c r="AI994" s="440">
        <v>213810</v>
      </c>
      <c r="AJ994" s="482">
        <v>303850</v>
      </c>
      <c r="AK994" s="482">
        <v>1900</v>
      </c>
      <c r="AL994" s="482">
        <v>0</v>
      </c>
      <c r="AM994" s="482">
        <v>23460</v>
      </c>
      <c r="AN994" s="440">
        <v>305750</v>
      </c>
      <c r="AO994" s="440">
        <v>23460</v>
      </c>
      <c r="AP994" s="440">
        <v>26115</v>
      </c>
      <c r="AQ994" s="440">
        <v>3050</v>
      </c>
      <c r="AR994" s="440">
        <v>23065</v>
      </c>
      <c r="AS994" s="482">
        <v>22362</v>
      </c>
      <c r="AT994" s="482">
        <v>0</v>
      </c>
      <c r="AU994" s="482">
        <v>0</v>
      </c>
      <c r="AV994" s="482">
        <v>0</v>
      </c>
      <c r="AW994" s="440">
        <v>20090</v>
      </c>
      <c r="AX994" s="440">
        <v>100</v>
      </c>
      <c r="AY994" s="440">
        <v>0</v>
      </c>
      <c r="AZ994" s="503">
        <v>0</v>
      </c>
      <c r="BA994" s="503">
        <v>0</v>
      </c>
      <c r="BB994" s="441">
        <v>0</v>
      </c>
      <c r="BC994" s="200">
        <v>0</v>
      </c>
      <c r="BD994" s="539">
        <v>109347</v>
      </c>
      <c r="BE994" s="650">
        <v>144810</v>
      </c>
      <c r="BF994" s="650">
        <v>15657</v>
      </c>
      <c r="BG994" s="539">
        <v>2469</v>
      </c>
    </row>
    <row r="995" spans="1:59" x14ac:dyDescent="0.2">
      <c r="A995" s="609" t="s">
        <v>2456</v>
      </c>
      <c r="B995" t="s">
        <v>2413</v>
      </c>
      <c r="C995" t="s">
        <v>2457</v>
      </c>
      <c r="D995" s="442">
        <v>22225</v>
      </c>
      <c r="E995" s="443">
        <v>0</v>
      </c>
      <c r="F995" s="443">
        <v>0</v>
      </c>
      <c r="G995" s="443">
        <v>0</v>
      </c>
      <c r="H995" s="443">
        <v>0</v>
      </c>
      <c r="I995" s="443">
        <v>325080</v>
      </c>
      <c r="J995" s="443">
        <v>325080</v>
      </c>
      <c r="K995" s="443">
        <v>0</v>
      </c>
      <c r="L995" s="443">
        <v>0</v>
      </c>
      <c r="M995" s="483">
        <v>0</v>
      </c>
      <c r="N995" s="483">
        <v>10640</v>
      </c>
      <c r="O995" s="443">
        <v>0</v>
      </c>
      <c r="P995" s="443">
        <v>0</v>
      </c>
      <c r="Q995" s="443">
        <v>10640</v>
      </c>
      <c r="R995" s="443">
        <v>0</v>
      </c>
      <c r="S995" s="443">
        <v>10640</v>
      </c>
      <c r="T995" s="443">
        <v>0</v>
      </c>
      <c r="U995" s="443">
        <v>11610</v>
      </c>
      <c r="V995" s="443">
        <v>7500</v>
      </c>
      <c r="W995" s="443">
        <v>4110</v>
      </c>
      <c r="X995" s="443">
        <v>0</v>
      </c>
      <c r="Y995" s="483">
        <v>0</v>
      </c>
      <c r="Z995" s="483">
        <v>380</v>
      </c>
      <c r="AA995" s="443">
        <v>0</v>
      </c>
      <c r="AB995" s="443">
        <v>0</v>
      </c>
      <c r="AC995" s="443">
        <v>0</v>
      </c>
      <c r="AD995" s="443">
        <v>0</v>
      </c>
      <c r="AE995" s="443">
        <v>0</v>
      </c>
      <c r="AF995" s="443">
        <v>0</v>
      </c>
      <c r="AG995" s="443">
        <v>336060</v>
      </c>
      <c r="AH995" s="443">
        <v>160000</v>
      </c>
      <c r="AI995" s="443">
        <v>176060</v>
      </c>
      <c r="AJ995" s="483">
        <v>268370</v>
      </c>
      <c r="AK995" s="483">
        <v>0</v>
      </c>
      <c r="AL995" s="483">
        <v>0</v>
      </c>
      <c r="AM995" s="483">
        <v>146090</v>
      </c>
      <c r="AN995" s="443">
        <v>268370</v>
      </c>
      <c r="AO995" s="443">
        <v>146090</v>
      </c>
      <c r="AP995" s="443">
        <v>25050</v>
      </c>
      <c r="AQ995" s="443">
        <v>7800</v>
      </c>
      <c r="AR995" s="443">
        <v>17250</v>
      </c>
      <c r="AS995" s="483">
        <v>17463</v>
      </c>
      <c r="AT995" s="483">
        <v>0</v>
      </c>
      <c r="AU995" s="483">
        <v>0</v>
      </c>
      <c r="AV995" s="483">
        <v>6289</v>
      </c>
      <c r="AW995" s="443">
        <v>11000</v>
      </c>
      <c r="AX995" s="443">
        <v>0</v>
      </c>
      <c r="AY995" s="443">
        <v>0</v>
      </c>
      <c r="AZ995" s="504">
        <v>0</v>
      </c>
      <c r="BA995" s="504">
        <v>0</v>
      </c>
      <c r="BB995" s="444">
        <v>0</v>
      </c>
      <c r="BC995" s="517">
        <v>0</v>
      </c>
      <c r="BD995" s="540">
        <v>119226</v>
      </c>
      <c r="BE995" s="651">
        <v>189995</v>
      </c>
      <c r="BF995" s="651">
        <v>19181</v>
      </c>
      <c r="BG995" s="540">
        <v>2709</v>
      </c>
    </row>
    <row r="996" spans="1:59" x14ac:dyDescent="0.2">
      <c r="A996" s="609" t="s">
        <v>2458</v>
      </c>
      <c r="B996" t="s">
        <v>2413</v>
      </c>
      <c r="C996" t="s">
        <v>2459</v>
      </c>
      <c r="D996" s="439">
        <v>22226</v>
      </c>
      <c r="E996" s="440">
        <v>68327</v>
      </c>
      <c r="F996" s="440">
        <v>0</v>
      </c>
      <c r="G996" s="440">
        <v>68327</v>
      </c>
      <c r="H996" s="440">
        <v>0</v>
      </c>
      <c r="I996" s="440">
        <v>224280</v>
      </c>
      <c r="J996" s="440">
        <v>224280</v>
      </c>
      <c r="K996" s="440">
        <v>0</v>
      </c>
      <c r="L996" s="440">
        <v>0</v>
      </c>
      <c r="M996" s="482">
        <v>0</v>
      </c>
      <c r="N996" s="482">
        <v>15190</v>
      </c>
      <c r="O996" s="440">
        <v>0</v>
      </c>
      <c r="P996" s="440">
        <v>0</v>
      </c>
      <c r="Q996" s="440">
        <v>15190</v>
      </c>
      <c r="R996" s="440">
        <v>0</v>
      </c>
      <c r="S996" s="440">
        <v>15190</v>
      </c>
      <c r="T996" s="440">
        <v>0</v>
      </c>
      <c r="U996" s="440">
        <v>8010</v>
      </c>
      <c r="V996" s="440">
        <v>6030</v>
      </c>
      <c r="W996" s="440">
        <v>1980</v>
      </c>
      <c r="X996" s="440">
        <v>0</v>
      </c>
      <c r="Y996" s="482">
        <v>0</v>
      </c>
      <c r="Z996" s="482">
        <v>543</v>
      </c>
      <c r="AA996" s="440">
        <v>0</v>
      </c>
      <c r="AB996" s="440">
        <v>0</v>
      </c>
      <c r="AC996" s="440">
        <v>2523</v>
      </c>
      <c r="AD996" s="440">
        <v>0</v>
      </c>
      <c r="AE996" s="440">
        <v>493</v>
      </c>
      <c r="AF996" s="440">
        <v>2030</v>
      </c>
      <c r="AG996" s="440">
        <v>317340</v>
      </c>
      <c r="AH996" s="440">
        <v>125000</v>
      </c>
      <c r="AI996" s="440">
        <v>192340</v>
      </c>
      <c r="AJ996" s="482">
        <v>265200</v>
      </c>
      <c r="AK996" s="482">
        <v>125000</v>
      </c>
      <c r="AL996" s="482">
        <v>0</v>
      </c>
      <c r="AM996" s="482">
        <v>0</v>
      </c>
      <c r="AN996" s="440">
        <v>390200</v>
      </c>
      <c r="AO996" s="440">
        <v>0</v>
      </c>
      <c r="AP996" s="440">
        <v>23733</v>
      </c>
      <c r="AQ996" s="440">
        <v>3568</v>
      </c>
      <c r="AR996" s="440">
        <v>20165</v>
      </c>
      <c r="AS996" s="482">
        <v>20765</v>
      </c>
      <c r="AT996" s="482">
        <v>3128</v>
      </c>
      <c r="AU996" s="482">
        <v>0</v>
      </c>
      <c r="AV996" s="482">
        <v>0</v>
      </c>
      <c r="AW996" s="440">
        <v>23893</v>
      </c>
      <c r="AX996" s="440">
        <v>0</v>
      </c>
      <c r="AY996" s="440">
        <v>0</v>
      </c>
      <c r="AZ996" s="503">
        <v>0</v>
      </c>
      <c r="BA996" s="503">
        <v>0</v>
      </c>
      <c r="BB996" s="441">
        <v>0</v>
      </c>
      <c r="BC996" s="200">
        <v>0</v>
      </c>
      <c r="BD996" s="539">
        <v>107852</v>
      </c>
      <c r="BE996" s="650">
        <v>151280</v>
      </c>
      <c r="BF996" s="650">
        <v>15739</v>
      </c>
      <c r="BG996" s="539">
        <v>2229</v>
      </c>
    </row>
    <row r="997" spans="1:59" x14ac:dyDescent="0.2">
      <c r="A997" s="609" t="s">
        <v>2460</v>
      </c>
      <c r="B997" t="s">
        <v>2413</v>
      </c>
      <c r="C997" t="s">
        <v>2461</v>
      </c>
      <c r="D997" s="442">
        <v>22301</v>
      </c>
      <c r="E997" s="443">
        <v>0</v>
      </c>
      <c r="F997" s="443">
        <v>0</v>
      </c>
      <c r="G997" s="443">
        <v>0</v>
      </c>
      <c r="H997" s="443">
        <v>0</v>
      </c>
      <c r="I997" s="443">
        <v>133420</v>
      </c>
      <c r="J997" s="443">
        <v>133420</v>
      </c>
      <c r="K997" s="443">
        <v>0</v>
      </c>
      <c r="L997" s="443">
        <v>0</v>
      </c>
      <c r="M997" s="483">
        <v>0</v>
      </c>
      <c r="N997" s="483">
        <v>5810</v>
      </c>
      <c r="O997" s="443">
        <v>0</v>
      </c>
      <c r="P997" s="443">
        <v>0</v>
      </c>
      <c r="Q997" s="443">
        <v>5810</v>
      </c>
      <c r="R997" s="443">
        <v>0</v>
      </c>
      <c r="S997" s="443">
        <v>5810</v>
      </c>
      <c r="T997" s="443">
        <v>0</v>
      </c>
      <c r="U997" s="443">
        <v>4765</v>
      </c>
      <c r="V997" s="443">
        <v>3942</v>
      </c>
      <c r="W997" s="443">
        <v>823</v>
      </c>
      <c r="X997" s="443">
        <v>0</v>
      </c>
      <c r="Y997" s="483">
        <v>0</v>
      </c>
      <c r="Z997" s="483">
        <v>208</v>
      </c>
      <c r="AA997" s="443">
        <v>0</v>
      </c>
      <c r="AB997" s="443">
        <v>0</v>
      </c>
      <c r="AC997" s="443">
        <v>1031</v>
      </c>
      <c r="AD997" s="443">
        <v>0</v>
      </c>
      <c r="AE997" s="443">
        <v>0</v>
      </c>
      <c r="AF997" s="443">
        <v>1031</v>
      </c>
      <c r="AG997" s="443">
        <v>88590</v>
      </c>
      <c r="AH997" s="443">
        <v>64250</v>
      </c>
      <c r="AI997" s="443">
        <v>24340</v>
      </c>
      <c r="AJ997" s="483">
        <v>56900</v>
      </c>
      <c r="AK997" s="483">
        <v>0</v>
      </c>
      <c r="AL997" s="483">
        <v>0</v>
      </c>
      <c r="AM997" s="483">
        <v>30170</v>
      </c>
      <c r="AN997" s="443">
        <v>56900</v>
      </c>
      <c r="AO997" s="443">
        <v>30170</v>
      </c>
      <c r="AP997" s="443">
        <v>5923</v>
      </c>
      <c r="AQ997" s="443">
        <v>5584</v>
      </c>
      <c r="AR997" s="443">
        <v>339</v>
      </c>
      <c r="AS997" s="483">
        <v>1334</v>
      </c>
      <c r="AT997" s="483">
        <v>0</v>
      </c>
      <c r="AU997" s="483">
        <v>0</v>
      </c>
      <c r="AV997" s="483">
        <v>1178</v>
      </c>
      <c r="AW997" s="443">
        <v>1334</v>
      </c>
      <c r="AX997" s="443">
        <v>1178</v>
      </c>
      <c r="AY997" s="443">
        <v>0</v>
      </c>
      <c r="AZ997" s="504">
        <v>0</v>
      </c>
      <c r="BA997" s="504">
        <v>0</v>
      </c>
      <c r="BB997" s="444">
        <v>0</v>
      </c>
      <c r="BC997" s="517">
        <v>0</v>
      </c>
      <c r="BD997" s="540">
        <v>42808</v>
      </c>
      <c r="BE997" s="651">
        <v>64640</v>
      </c>
      <c r="BF997" s="651">
        <v>6119</v>
      </c>
      <c r="BG997" s="540">
        <v>1269</v>
      </c>
    </row>
    <row r="998" spans="1:59" x14ac:dyDescent="0.2">
      <c r="A998" s="609" t="s">
        <v>2462</v>
      </c>
      <c r="B998" t="s">
        <v>2413</v>
      </c>
      <c r="C998" t="s">
        <v>2463</v>
      </c>
      <c r="D998" s="439">
        <v>22302</v>
      </c>
      <c r="E998" s="440">
        <v>29603</v>
      </c>
      <c r="F998" s="440">
        <v>0</v>
      </c>
      <c r="G998" s="440">
        <v>29603</v>
      </c>
      <c r="H998" s="440">
        <v>0</v>
      </c>
      <c r="I998" s="440">
        <v>64960</v>
      </c>
      <c r="J998" s="440">
        <v>64960</v>
      </c>
      <c r="K998" s="440">
        <v>0</v>
      </c>
      <c r="L998" s="440">
        <v>0</v>
      </c>
      <c r="M998" s="482">
        <v>0</v>
      </c>
      <c r="N998" s="482">
        <v>0</v>
      </c>
      <c r="O998" s="440">
        <v>0</v>
      </c>
      <c r="P998" s="440">
        <v>0</v>
      </c>
      <c r="Q998" s="440">
        <v>0</v>
      </c>
      <c r="R998" s="440">
        <v>0</v>
      </c>
      <c r="S998" s="440">
        <v>0</v>
      </c>
      <c r="T998" s="440">
        <v>0</v>
      </c>
      <c r="U998" s="440">
        <v>2320</v>
      </c>
      <c r="V998" s="440">
        <v>2320</v>
      </c>
      <c r="W998" s="440">
        <v>0</v>
      </c>
      <c r="X998" s="440">
        <v>0</v>
      </c>
      <c r="Y998" s="482">
        <v>0</v>
      </c>
      <c r="Z998" s="482">
        <v>0</v>
      </c>
      <c r="AA998" s="440">
        <v>0</v>
      </c>
      <c r="AB998" s="440">
        <v>0</v>
      </c>
      <c r="AC998" s="440">
        <v>0</v>
      </c>
      <c r="AD998" s="440">
        <v>0</v>
      </c>
      <c r="AE998" s="440">
        <v>0</v>
      </c>
      <c r="AF998" s="440">
        <v>0</v>
      </c>
      <c r="AG998" s="440">
        <v>52420</v>
      </c>
      <c r="AH998" s="440">
        <v>0</v>
      </c>
      <c r="AI998" s="440">
        <v>52420</v>
      </c>
      <c r="AJ998" s="482">
        <v>68670</v>
      </c>
      <c r="AK998" s="482">
        <v>0</v>
      </c>
      <c r="AL998" s="482">
        <v>0</v>
      </c>
      <c r="AM998" s="482">
        <v>20050</v>
      </c>
      <c r="AN998" s="440">
        <v>68670</v>
      </c>
      <c r="AO998" s="440">
        <v>20050</v>
      </c>
      <c r="AP998" s="440">
        <v>3419</v>
      </c>
      <c r="AQ998" s="440">
        <v>220</v>
      </c>
      <c r="AR998" s="440">
        <v>3199</v>
      </c>
      <c r="AS998" s="482">
        <v>3605</v>
      </c>
      <c r="AT998" s="482">
        <v>0</v>
      </c>
      <c r="AU998" s="482">
        <v>0</v>
      </c>
      <c r="AV998" s="482">
        <v>763</v>
      </c>
      <c r="AW998" s="440">
        <v>3199</v>
      </c>
      <c r="AX998" s="440">
        <v>1169</v>
      </c>
      <c r="AY998" s="440">
        <v>0</v>
      </c>
      <c r="AZ998" s="503">
        <v>0</v>
      </c>
      <c r="BA998" s="503">
        <v>0</v>
      </c>
      <c r="BB998" s="441">
        <v>0</v>
      </c>
      <c r="BC998" s="200">
        <v>0</v>
      </c>
      <c r="BD998" s="539">
        <v>34895</v>
      </c>
      <c r="BE998" s="650">
        <v>30995</v>
      </c>
      <c r="BF998" s="650">
        <v>3004</v>
      </c>
      <c r="BG998" s="539">
        <v>1029</v>
      </c>
    </row>
    <row r="999" spans="1:59" x14ac:dyDescent="0.2">
      <c r="A999" s="609" t="s">
        <v>2464</v>
      </c>
      <c r="B999" t="s">
        <v>2413</v>
      </c>
      <c r="C999" t="s">
        <v>2465</v>
      </c>
      <c r="D999" s="442">
        <v>22304</v>
      </c>
      <c r="E999" s="443">
        <v>37403</v>
      </c>
      <c r="F999" s="443">
        <v>0</v>
      </c>
      <c r="G999" s="443">
        <v>37403</v>
      </c>
      <c r="H999" s="443">
        <v>0</v>
      </c>
      <c r="I999" s="443">
        <v>94990</v>
      </c>
      <c r="J999" s="443">
        <v>94990</v>
      </c>
      <c r="K999" s="443">
        <v>0</v>
      </c>
      <c r="L999" s="443">
        <v>0</v>
      </c>
      <c r="M999" s="483">
        <v>0</v>
      </c>
      <c r="N999" s="483">
        <v>0</v>
      </c>
      <c r="O999" s="443">
        <v>0</v>
      </c>
      <c r="P999" s="443">
        <v>0</v>
      </c>
      <c r="Q999" s="443">
        <v>0</v>
      </c>
      <c r="R999" s="443">
        <v>0</v>
      </c>
      <c r="S999" s="443">
        <v>0</v>
      </c>
      <c r="T999" s="443">
        <v>0</v>
      </c>
      <c r="U999" s="443">
        <v>3393</v>
      </c>
      <c r="V999" s="443">
        <v>3393</v>
      </c>
      <c r="W999" s="443">
        <v>0</v>
      </c>
      <c r="X999" s="443">
        <v>0</v>
      </c>
      <c r="Y999" s="483">
        <v>0</v>
      </c>
      <c r="Z999" s="483">
        <v>0</v>
      </c>
      <c r="AA999" s="443">
        <v>0</v>
      </c>
      <c r="AB999" s="443">
        <v>0</v>
      </c>
      <c r="AC999" s="443">
        <v>0</v>
      </c>
      <c r="AD999" s="443">
        <v>0</v>
      </c>
      <c r="AE999" s="443">
        <v>0</v>
      </c>
      <c r="AF999" s="443">
        <v>0</v>
      </c>
      <c r="AG999" s="443">
        <v>56000</v>
      </c>
      <c r="AH999" s="443">
        <v>0</v>
      </c>
      <c r="AI999" s="443">
        <v>56000</v>
      </c>
      <c r="AJ999" s="483">
        <v>81010</v>
      </c>
      <c r="AK999" s="483">
        <v>0</v>
      </c>
      <c r="AL999" s="483">
        <v>0</v>
      </c>
      <c r="AM999" s="483">
        <v>15580</v>
      </c>
      <c r="AN999" s="443">
        <v>81010</v>
      </c>
      <c r="AO999" s="443">
        <v>15580</v>
      </c>
      <c r="AP999" s="443">
        <v>3643</v>
      </c>
      <c r="AQ999" s="443">
        <v>220</v>
      </c>
      <c r="AR999" s="443">
        <v>3423</v>
      </c>
      <c r="AS999" s="483">
        <v>4291</v>
      </c>
      <c r="AT999" s="483">
        <v>0</v>
      </c>
      <c r="AU999" s="483">
        <v>0</v>
      </c>
      <c r="AV999" s="483">
        <v>427</v>
      </c>
      <c r="AW999" s="443">
        <v>4291</v>
      </c>
      <c r="AX999" s="443">
        <v>427</v>
      </c>
      <c r="AY999" s="443">
        <v>0</v>
      </c>
      <c r="AZ999" s="504">
        <v>0</v>
      </c>
      <c r="BA999" s="504">
        <v>0</v>
      </c>
      <c r="BB999" s="444">
        <v>0</v>
      </c>
      <c r="BC999" s="517">
        <v>0</v>
      </c>
      <c r="BD999" s="540">
        <v>43302</v>
      </c>
      <c r="BE999" s="651">
        <v>42950</v>
      </c>
      <c r="BF999" s="651">
        <v>4028</v>
      </c>
      <c r="BG999" s="540">
        <v>1029</v>
      </c>
    </row>
    <row r="1000" spans="1:59" x14ac:dyDescent="0.2">
      <c r="A1000" s="609" t="s">
        <v>2466</v>
      </c>
      <c r="B1000" t="s">
        <v>2413</v>
      </c>
      <c r="C1000" t="s">
        <v>2467</v>
      </c>
      <c r="D1000" s="439">
        <v>22305</v>
      </c>
      <c r="E1000" s="440">
        <v>0</v>
      </c>
      <c r="F1000" s="440">
        <v>0</v>
      </c>
      <c r="G1000" s="440">
        <v>0</v>
      </c>
      <c r="H1000" s="440">
        <v>0</v>
      </c>
      <c r="I1000" s="440">
        <v>64960</v>
      </c>
      <c r="J1000" s="440">
        <v>64960</v>
      </c>
      <c r="K1000" s="440">
        <v>0</v>
      </c>
      <c r="L1000" s="440">
        <v>0</v>
      </c>
      <c r="M1000" s="482">
        <v>0</v>
      </c>
      <c r="N1000" s="482">
        <v>700</v>
      </c>
      <c r="O1000" s="440">
        <v>0</v>
      </c>
      <c r="P1000" s="440">
        <v>0</v>
      </c>
      <c r="Q1000" s="440">
        <v>700</v>
      </c>
      <c r="R1000" s="440">
        <v>0</v>
      </c>
      <c r="S1000" s="440">
        <v>700</v>
      </c>
      <c r="T1000" s="440">
        <v>0</v>
      </c>
      <c r="U1000" s="440">
        <v>2320</v>
      </c>
      <c r="V1000" s="440">
        <v>2320</v>
      </c>
      <c r="W1000" s="440">
        <v>0</v>
      </c>
      <c r="X1000" s="440">
        <v>0</v>
      </c>
      <c r="Y1000" s="482">
        <v>0</v>
      </c>
      <c r="Z1000" s="482">
        <v>25</v>
      </c>
      <c r="AA1000" s="440">
        <v>0</v>
      </c>
      <c r="AB1000" s="440">
        <v>0</v>
      </c>
      <c r="AC1000" s="440">
        <v>25</v>
      </c>
      <c r="AD1000" s="440">
        <v>0</v>
      </c>
      <c r="AE1000" s="440">
        <v>25</v>
      </c>
      <c r="AF1000" s="440">
        <v>0</v>
      </c>
      <c r="AG1000" s="440">
        <v>44710</v>
      </c>
      <c r="AH1000" s="440">
        <v>0</v>
      </c>
      <c r="AI1000" s="440">
        <v>44710</v>
      </c>
      <c r="AJ1000" s="482">
        <v>61800</v>
      </c>
      <c r="AK1000" s="482">
        <v>0</v>
      </c>
      <c r="AL1000" s="482">
        <v>0</v>
      </c>
      <c r="AM1000" s="482">
        <v>11920</v>
      </c>
      <c r="AN1000" s="440">
        <v>61800</v>
      </c>
      <c r="AO1000" s="440">
        <v>11920</v>
      </c>
      <c r="AP1000" s="440">
        <v>2866</v>
      </c>
      <c r="AQ1000" s="440">
        <v>220</v>
      </c>
      <c r="AR1000" s="440">
        <v>2646</v>
      </c>
      <c r="AS1000" s="482">
        <v>3223</v>
      </c>
      <c r="AT1000" s="482">
        <v>0</v>
      </c>
      <c r="AU1000" s="482">
        <v>0</v>
      </c>
      <c r="AV1000" s="482">
        <v>372</v>
      </c>
      <c r="AW1000" s="440">
        <v>3223</v>
      </c>
      <c r="AX1000" s="440">
        <v>259</v>
      </c>
      <c r="AY1000" s="440">
        <v>0</v>
      </c>
      <c r="AZ1000" s="503">
        <v>0</v>
      </c>
      <c r="BA1000" s="503">
        <v>0</v>
      </c>
      <c r="BB1000" s="441">
        <v>0</v>
      </c>
      <c r="BC1000" s="200">
        <v>0</v>
      </c>
      <c r="BD1000" s="539">
        <v>35447</v>
      </c>
      <c r="BE1000" s="650">
        <v>30540</v>
      </c>
      <c r="BF1000" s="650">
        <v>2889</v>
      </c>
      <c r="BG1000" s="539">
        <v>1029</v>
      </c>
    </row>
    <row r="1001" spans="1:59" x14ac:dyDescent="0.2">
      <c r="A1001" s="609" t="s">
        <v>2468</v>
      </c>
      <c r="B1001" t="s">
        <v>2413</v>
      </c>
      <c r="C1001" t="s">
        <v>2469</v>
      </c>
      <c r="D1001" s="442">
        <v>22306</v>
      </c>
      <c r="E1001" s="443">
        <v>0</v>
      </c>
      <c r="F1001" s="443">
        <v>0</v>
      </c>
      <c r="G1001" s="443">
        <v>0</v>
      </c>
      <c r="H1001" s="443">
        <v>0</v>
      </c>
      <c r="I1001" s="443">
        <v>81410</v>
      </c>
      <c r="J1001" s="443">
        <v>81410</v>
      </c>
      <c r="K1001" s="443">
        <v>0</v>
      </c>
      <c r="L1001" s="443">
        <v>0</v>
      </c>
      <c r="M1001" s="483">
        <v>0</v>
      </c>
      <c r="N1001" s="483">
        <v>1540</v>
      </c>
      <c r="O1001" s="443">
        <v>0</v>
      </c>
      <c r="P1001" s="443">
        <v>0</v>
      </c>
      <c r="Q1001" s="443">
        <v>1540</v>
      </c>
      <c r="R1001" s="443">
        <v>0</v>
      </c>
      <c r="S1001" s="443">
        <v>1540</v>
      </c>
      <c r="T1001" s="443">
        <v>0</v>
      </c>
      <c r="U1001" s="443">
        <v>2908</v>
      </c>
      <c r="V1001" s="443">
        <v>1935</v>
      </c>
      <c r="W1001" s="443">
        <v>973</v>
      </c>
      <c r="X1001" s="443">
        <v>0</v>
      </c>
      <c r="Y1001" s="483">
        <v>0</v>
      </c>
      <c r="Z1001" s="483">
        <v>55</v>
      </c>
      <c r="AA1001" s="443">
        <v>0</v>
      </c>
      <c r="AB1001" s="443">
        <v>0</v>
      </c>
      <c r="AC1001" s="443">
        <v>1028</v>
      </c>
      <c r="AD1001" s="443">
        <v>0</v>
      </c>
      <c r="AE1001" s="443">
        <v>624</v>
      </c>
      <c r="AF1001" s="443">
        <v>404</v>
      </c>
      <c r="AG1001" s="443">
        <v>56340</v>
      </c>
      <c r="AH1001" s="443">
        <v>0</v>
      </c>
      <c r="AI1001" s="443">
        <v>56340</v>
      </c>
      <c r="AJ1001" s="483">
        <v>83260</v>
      </c>
      <c r="AK1001" s="483">
        <v>0</v>
      </c>
      <c r="AL1001" s="483">
        <v>0</v>
      </c>
      <c r="AM1001" s="483">
        <v>7430</v>
      </c>
      <c r="AN1001" s="443">
        <v>83260</v>
      </c>
      <c r="AO1001" s="443">
        <v>7430</v>
      </c>
      <c r="AP1001" s="443">
        <v>3498</v>
      </c>
      <c r="AQ1001" s="443">
        <v>220</v>
      </c>
      <c r="AR1001" s="443">
        <v>3278</v>
      </c>
      <c r="AS1001" s="483">
        <v>4138</v>
      </c>
      <c r="AT1001" s="483">
        <v>0</v>
      </c>
      <c r="AU1001" s="483">
        <v>0</v>
      </c>
      <c r="AV1001" s="483">
        <v>418</v>
      </c>
      <c r="AW1001" s="443">
        <v>3709</v>
      </c>
      <c r="AX1001" s="443">
        <v>308</v>
      </c>
      <c r="AY1001" s="443">
        <v>0</v>
      </c>
      <c r="AZ1001" s="504">
        <v>0</v>
      </c>
      <c r="BA1001" s="504">
        <v>0</v>
      </c>
      <c r="BB1001" s="444">
        <v>0</v>
      </c>
      <c r="BC1001" s="517">
        <v>0</v>
      </c>
      <c r="BD1001" s="540">
        <v>38709</v>
      </c>
      <c r="BE1001" s="651">
        <v>37740</v>
      </c>
      <c r="BF1001" s="651">
        <v>3563</v>
      </c>
      <c r="BG1001" s="540">
        <v>1029</v>
      </c>
    </row>
    <row r="1002" spans="1:59" x14ac:dyDescent="0.2">
      <c r="A1002" s="609" t="s">
        <v>2470</v>
      </c>
      <c r="B1002" t="s">
        <v>2413</v>
      </c>
      <c r="C1002" t="s">
        <v>2471</v>
      </c>
      <c r="D1002" s="439">
        <v>22325</v>
      </c>
      <c r="E1002" s="440">
        <v>67019</v>
      </c>
      <c r="F1002" s="440">
        <v>0</v>
      </c>
      <c r="G1002" s="440">
        <v>67019</v>
      </c>
      <c r="H1002" s="440">
        <v>0</v>
      </c>
      <c r="I1002" s="440">
        <v>220290</v>
      </c>
      <c r="J1002" s="440">
        <v>220290</v>
      </c>
      <c r="K1002" s="440">
        <v>0</v>
      </c>
      <c r="L1002" s="440">
        <v>15960</v>
      </c>
      <c r="M1002" s="482">
        <v>0</v>
      </c>
      <c r="N1002" s="482">
        <v>0</v>
      </c>
      <c r="O1002" s="440">
        <v>0</v>
      </c>
      <c r="P1002" s="440">
        <v>0</v>
      </c>
      <c r="Q1002" s="440">
        <v>15960</v>
      </c>
      <c r="R1002" s="440">
        <v>15960</v>
      </c>
      <c r="S1002" s="440">
        <v>0</v>
      </c>
      <c r="T1002" s="440">
        <v>0</v>
      </c>
      <c r="U1002" s="440">
        <v>7868</v>
      </c>
      <c r="V1002" s="440">
        <v>7868</v>
      </c>
      <c r="W1002" s="440">
        <v>0</v>
      </c>
      <c r="X1002" s="440">
        <v>570</v>
      </c>
      <c r="Y1002" s="482">
        <v>0</v>
      </c>
      <c r="Z1002" s="482">
        <v>0</v>
      </c>
      <c r="AA1002" s="440">
        <v>0</v>
      </c>
      <c r="AB1002" s="440">
        <v>0</v>
      </c>
      <c r="AC1002" s="440">
        <v>570</v>
      </c>
      <c r="AD1002" s="440">
        <v>0</v>
      </c>
      <c r="AE1002" s="440">
        <v>0</v>
      </c>
      <c r="AF1002" s="440">
        <v>570</v>
      </c>
      <c r="AG1002" s="440">
        <v>256990</v>
      </c>
      <c r="AH1002" s="440">
        <v>135000</v>
      </c>
      <c r="AI1002" s="440">
        <v>121990</v>
      </c>
      <c r="AJ1002" s="482">
        <v>183210</v>
      </c>
      <c r="AK1002" s="482">
        <v>0</v>
      </c>
      <c r="AL1002" s="482">
        <v>0</v>
      </c>
      <c r="AM1002" s="482">
        <v>77420</v>
      </c>
      <c r="AN1002" s="440">
        <v>183210</v>
      </c>
      <c r="AO1002" s="440">
        <v>77420</v>
      </c>
      <c r="AP1002" s="440">
        <v>19515</v>
      </c>
      <c r="AQ1002" s="440">
        <v>9853</v>
      </c>
      <c r="AR1002" s="440">
        <v>9662</v>
      </c>
      <c r="AS1002" s="482">
        <v>9077</v>
      </c>
      <c r="AT1002" s="482">
        <v>0</v>
      </c>
      <c r="AU1002" s="482">
        <v>0</v>
      </c>
      <c r="AV1002" s="482">
        <v>2291</v>
      </c>
      <c r="AW1002" s="440">
        <v>9077</v>
      </c>
      <c r="AX1002" s="440">
        <v>2291</v>
      </c>
      <c r="AY1002" s="440">
        <v>0</v>
      </c>
      <c r="AZ1002" s="503">
        <v>0</v>
      </c>
      <c r="BA1002" s="503">
        <v>0</v>
      </c>
      <c r="BB1002" s="441">
        <v>0</v>
      </c>
      <c r="BC1002" s="200">
        <v>0</v>
      </c>
      <c r="BD1002" s="539">
        <v>82283</v>
      </c>
      <c r="BE1002" s="650">
        <v>139415</v>
      </c>
      <c r="BF1002" s="650">
        <v>14249</v>
      </c>
      <c r="BG1002" s="539">
        <v>1749</v>
      </c>
    </row>
    <row r="1003" spans="1:59" x14ac:dyDescent="0.2">
      <c r="A1003" s="609" t="s">
        <v>2472</v>
      </c>
      <c r="B1003" t="s">
        <v>2413</v>
      </c>
      <c r="C1003" t="s">
        <v>796</v>
      </c>
      <c r="D1003" s="442">
        <v>22341</v>
      </c>
      <c r="E1003" s="443">
        <v>0</v>
      </c>
      <c r="F1003" s="443">
        <v>0</v>
      </c>
      <c r="G1003" s="443">
        <v>0</v>
      </c>
      <c r="H1003" s="443">
        <v>0</v>
      </c>
      <c r="I1003" s="443">
        <v>168560</v>
      </c>
      <c r="J1003" s="443">
        <v>168560</v>
      </c>
      <c r="K1003" s="443">
        <v>0</v>
      </c>
      <c r="L1003" s="443">
        <v>4900</v>
      </c>
      <c r="M1003" s="483">
        <v>0</v>
      </c>
      <c r="N1003" s="483">
        <v>5950</v>
      </c>
      <c r="O1003" s="443">
        <v>0</v>
      </c>
      <c r="P1003" s="443">
        <v>0</v>
      </c>
      <c r="Q1003" s="443">
        <v>10850</v>
      </c>
      <c r="R1003" s="443">
        <v>4900</v>
      </c>
      <c r="S1003" s="443">
        <v>5950</v>
      </c>
      <c r="T1003" s="443">
        <v>0</v>
      </c>
      <c r="U1003" s="443">
        <v>6020</v>
      </c>
      <c r="V1003" s="443">
        <v>5255</v>
      </c>
      <c r="W1003" s="443">
        <v>765</v>
      </c>
      <c r="X1003" s="443">
        <v>175</v>
      </c>
      <c r="Y1003" s="483">
        <v>0</v>
      </c>
      <c r="Z1003" s="483">
        <v>213</v>
      </c>
      <c r="AA1003" s="443">
        <v>0</v>
      </c>
      <c r="AB1003" s="443">
        <v>0</v>
      </c>
      <c r="AC1003" s="443">
        <v>0</v>
      </c>
      <c r="AD1003" s="443">
        <v>0</v>
      </c>
      <c r="AE1003" s="443">
        <v>0</v>
      </c>
      <c r="AF1003" s="443">
        <v>0</v>
      </c>
      <c r="AG1003" s="443">
        <v>218180</v>
      </c>
      <c r="AH1003" s="443">
        <v>94000</v>
      </c>
      <c r="AI1003" s="443">
        <v>124180</v>
      </c>
      <c r="AJ1003" s="483">
        <v>169170</v>
      </c>
      <c r="AK1003" s="483">
        <v>0</v>
      </c>
      <c r="AL1003" s="483">
        <v>0</v>
      </c>
      <c r="AM1003" s="483">
        <v>61270</v>
      </c>
      <c r="AN1003" s="443">
        <v>169170</v>
      </c>
      <c r="AO1003" s="443">
        <v>61270</v>
      </c>
      <c r="AP1003" s="443">
        <v>17123</v>
      </c>
      <c r="AQ1003" s="443">
        <v>1831</v>
      </c>
      <c r="AR1003" s="443">
        <v>15292</v>
      </c>
      <c r="AS1003" s="483">
        <v>14052</v>
      </c>
      <c r="AT1003" s="483">
        <v>0</v>
      </c>
      <c r="AU1003" s="483">
        <v>0</v>
      </c>
      <c r="AV1003" s="483">
        <v>1582</v>
      </c>
      <c r="AW1003" s="443">
        <v>11525</v>
      </c>
      <c r="AX1003" s="443">
        <v>628</v>
      </c>
      <c r="AY1003" s="443">
        <v>0</v>
      </c>
      <c r="AZ1003" s="504">
        <v>0</v>
      </c>
      <c r="BA1003" s="504">
        <v>0</v>
      </c>
      <c r="BB1003" s="444">
        <v>0</v>
      </c>
      <c r="BC1003" s="517">
        <v>0</v>
      </c>
      <c r="BD1003" s="540">
        <v>59445</v>
      </c>
      <c r="BE1003" s="651">
        <v>113770</v>
      </c>
      <c r="BF1003" s="651">
        <v>11838</v>
      </c>
      <c r="BG1003" s="540">
        <v>1749</v>
      </c>
    </row>
    <row r="1004" spans="1:59" x14ac:dyDescent="0.2">
      <c r="A1004" s="609" t="s">
        <v>2473</v>
      </c>
      <c r="B1004" t="s">
        <v>2413</v>
      </c>
      <c r="C1004" t="s">
        <v>2474</v>
      </c>
      <c r="D1004" s="439">
        <v>22342</v>
      </c>
      <c r="E1004" s="440">
        <v>34952</v>
      </c>
      <c r="F1004" s="440">
        <v>0</v>
      </c>
      <c r="G1004" s="440">
        <v>25517</v>
      </c>
      <c r="H1004" s="440">
        <v>9435</v>
      </c>
      <c r="I1004" s="440">
        <v>178430</v>
      </c>
      <c r="J1004" s="440">
        <v>178430</v>
      </c>
      <c r="K1004" s="440">
        <v>0</v>
      </c>
      <c r="L1004" s="440">
        <v>8540</v>
      </c>
      <c r="M1004" s="482">
        <v>0</v>
      </c>
      <c r="N1004" s="482">
        <v>4340</v>
      </c>
      <c r="O1004" s="440">
        <v>0</v>
      </c>
      <c r="P1004" s="440">
        <v>0</v>
      </c>
      <c r="Q1004" s="440">
        <v>12880</v>
      </c>
      <c r="R1004" s="440">
        <v>8540</v>
      </c>
      <c r="S1004" s="440">
        <v>4340</v>
      </c>
      <c r="T1004" s="440">
        <v>0</v>
      </c>
      <c r="U1004" s="440">
        <v>6373</v>
      </c>
      <c r="V1004" s="440">
        <v>2647</v>
      </c>
      <c r="W1004" s="440">
        <v>3726</v>
      </c>
      <c r="X1004" s="440">
        <v>305</v>
      </c>
      <c r="Y1004" s="482">
        <v>0</v>
      </c>
      <c r="Z1004" s="482">
        <v>155</v>
      </c>
      <c r="AA1004" s="440">
        <v>0</v>
      </c>
      <c r="AB1004" s="440">
        <v>0</v>
      </c>
      <c r="AC1004" s="440">
        <v>1463</v>
      </c>
      <c r="AD1004" s="440">
        <v>1463</v>
      </c>
      <c r="AE1004" s="440">
        <v>0</v>
      </c>
      <c r="AF1004" s="440">
        <v>0</v>
      </c>
      <c r="AG1004" s="440">
        <v>276200</v>
      </c>
      <c r="AH1004" s="440">
        <v>174000</v>
      </c>
      <c r="AI1004" s="440">
        <v>102200</v>
      </c>
      <c r="AJ1004" s="482">
        <v>142400</v>
      </c>
      <c r="AK1004" s="482">
        <v>0</v>
      </c>
      <c r="AL1004" s="482">
        <v>0</v>
      </c>
      <c r="AM1004" s="482">
        <v>40050</v>
      </c>
      <c r="AN1004" s="440">
        <v>142400</v>
      </c>
      <c r="AO1004" s="440">
        <v>40050</v>
      </c>
      <c r="AP1004" s="440">
        <v>22720</v>
      </c>
      <c r="AQ1004" s="440">
        <v>2550</v>
      </c>
      <c r="AR1004" s="440">
        <v>20170</v>
      </c>
      <c r="AS1004" s="482">
        <v>16974</v>
      </c>
      <c r="AT1004" s="482">
        <v>0</v>
      </c>
      <c r="AU1004" s="482">
        <v>0</v>
      </c>
      <c r="AV1004" s="482">
        <v>135</v>
      </c>
      <c r="AW1004" s="440">
        <v>6736</v>
      </c>
      <c r="AX1004" s="440">
        <v>0</v>
      </c>
      <c r="AY1004" s="440">
        <v>0</v>
      </c>
      <c r="AZ1004" s="503">
        <v>0</v>
      </c>
      <c r="BA1004" s="503">
        <v>0</v>
      </c>
      <c r="BB1004" s="441">
        <v>0</v>
      </c>
      <c r="BC1004" s="200">
        <v>0</v>
      </c>
      <c r="BD1004" s="539">
        <v>59182</v>
      </c>
      <c r="BE1004" s="650">
        <v>134835</v>
      </c>
      <c r="BF1004" s="650">
        <v>14473</v>
      </c>
      <c r="BG1004" s="539">
        <v>1989</v>
      </c>
    </row>
    <row r="1005" spans="1:59" x14ac:dyDescent="0.2">
      <c r="A1005" s="609" t="s">
        <v>2475</v>
      </c>
      <c r="B1005" t="s">
        <v>2413</v>
      </c>
      <c r="C1005" t="s">
        <v>2476</v>
      </c>
      <c r="D1005" s="442">
        <v>22344</v>
      </c>
      <c r="E1005" s="443">
        <v>0</v>
      </c>
      <c r="F1005" s="443">
        <v>0</v>
      </c>
      <c r="G1005" s="443">
        <v>0</v>
      </c>
      <c r="H1005" s="443">
        <v>0</v>
      </c>
      <c r="I1005" s="443">
        <v>81690</v>
      </c>
      <c r="J1005" s="443">
        <v>81690</v>
      </c>
      <c r="K1005" s="443">
        <v>0</v>
      </c>
      <c r="L1005" s="443">
        <v>0</v>
      </c>
      <c r="M1005" s="483">
        <v>0</v>
      </c>
      <c r="N1005" s="483">
        <v>4550</v>
      </c>
      <c r="O1005" s="443">
        <v>0</v>
      </c>
      <c r="P1005" s="443">
        <v>0</v>
      </c>
      <c r="Q1005" s="443">
        <v>4550</v>
      </c>
      <c r="R1005" s="443">
        <v>0</v>
      </c>
      <c r="S1005" s="443">
        <v>4550</v>
      </c>
      <c r="T1005" s="443">
        <v>0</v>
      </c>
      <c r="U1005" s="443">
        <v>2918</v>
      </c>
      <c r="V1005" s="443">
        <v>2918</v>
      </c>
      <c r="W1005" s="443">
        <v>0</v>
      </c>
      <c r="X1005" s="443">
        <v>0</v>
      </c>
      <c r="Y1005" s="483">
        <v>0</v>
      </c>
      <c r="Z1005" s="483">
        <v>162</v>
      </c>
      <c r="AA1005" s="443">
        <v>0</v>
      </c>
      <c r="AB1005" s="443">
        <v>0</v>
      </c>
      <c r="AC1005" s="443">
        <v>162</v>
      </c>
      <c r="AD1005" s="443">
        <v>0</v>
      </c>
      <c r="AE1005" s="443">
        <v>38</v>
      </c>
      <c r="AF1005" s="443">
        <v>124</v>
      </c>
      <c r="AG1005" s="443">
        <v>125140</v>
      </c>
      <c r="AH1005" s="443">
        <v>55000</v>
      </c>
      <c r="AI1005" s="443">
        <v>70140</v>
      </c>
      <c r="AJ1005" s="483">
        <v>94300</v>
      </c>
      <c r="AK1005" s="483">
        <v>0</v>
      </c>
      <c r="AL1005" s="483">
        <v>0</v>
      </c>
      <c r="AM1005" s="483">
        <v>0</v>
      </c>
      <c r="AN1005" s="443">
        <v>94300</v>
      </c>
      <c r="AO1005" s="443">
        <v>0</v>
      </c>
      <c r="AP1005" s="443">
        <v>9873</v>
      </c>
      <c r="AQ1005" s="443">
        <v>5950</v>
      </c>
      <c r="AR1005" s="443">
        <v>3923</v>
      </c>
      <c r="AS1005" s="483">
        <v>3022</v>
      </c>
      <c r="AT1005" s="483">
        <v>0</v>
      </c>
      <c r="AU1005" s="483">
        <v>0</v>
      </c>
      <c r="AV1005" s="483">
        <v>0</v>
      </c>
      <c r="AW1005" s="443">
        <v>3022</v>
      </c>
      <c r="AX1005" s="443">
        <v>0</v>
      </c>
      <c r="AY1005" s="443">
        <v>0</v>
      </c>
      <c r="AZ1005" s="504">
        <v>0</v>
      </c>
      <c r="BA1005" s="504">
        <v>0</v>
      </c>
      <c r="BB1005" s="444">
        <v>0</v>
      </c>
      <c r="BC1005" s="517">
        <v>0</v>
      </c>
      <c r="BD1005" s="540">
        <v>35687</v>
      </c>
      <c r="BE1005" s="651">
        <v>58265</v>
      </c>
      <c r="BF1005" s="651">
        <v>6240</v>
      </c>
      <c r="BG1005" s="540">
        <v>1269</v>
      </c>
    </row>
    <row r="1006" spans="1:59" x14ac:dyDescent="0.2">
      <c r="A1006" s="609" t="s">
        <v>2477</v>
      </c>
      <c r="B1006" t="s">
        <v>2413</v>
      </c>
      <c r="C1006" t="s">
        <v>2478</v>
      </c>
      <c r="D1006" s="439">
        <v>22424</v>
      </c>
      <c r="E1006" s="440">
        <v>1316</v>
      </c>
      <c r="F1006" s="440">
        <v>0</v>
      </c>
      <c r="G1006" s="440">
        <v>1316</v>
      </c>
      <c r="H1006" s="440">
        <v>0</v>
      </c>
      <c r="I1006" s="440">
        <v>105980</v>
      </c>
      <c r="J1006" s="440">
        <v>105980</v>
      </c>
      <c r="K1006" s="440">
        <v>0</v>
      </c>
      <c r="L1006" s="440">
        <v>0</v>
      </c>
      <c r="M1006" s="482">
        <v>0</v>
      </c>
      <c r="N1006" s="482">
        <v>0</v>
      </c>
      <c r="O1006" s="440">
        <v>0</v>
      </c>
      <c r="P1006" s="440">
        <v>0</v>
      </c>
      <c r="Q1006" s="440">
        <v>0</v>
      </c>
      <c r="R1006" s="440">
        <v>0</v>
      </c>
      <c r="S1006" s="440">
        <v>0</v>
      </c>
      <c r="T1006" s="440">
        <v>0</v>
      </c>
      <c r="U1006" s="440">
        <v>3785</v>
      </c>
      <c r="V1006" s="440">
        <v>3785</v>
      </c>
      <c r="W1006" s="440">
        <v>0</v>
      </c>
      <c r="X1006" s="440">
        <v>0</v>
      </c>
      <c r="Y1006" s="482">
        <v>0</v>
      </c>
      <c r="Z1006" s="482">
        <v>0</v>
      </c>
      <c r="AA1006" s="440">
        <v>0</v>
      </c>
      <c r="AB1006" s="440">
        <v>0</v>
      </c>
      <c r="AC1006" s="440">
        <v>0</v>
      </c>
      <c r="AD1006" s="440">
        <v>0</v>
      </c>
      <c r="AE1006" s="440">
        <v>0</v>
      </c>
      <c r="AF1006" s="440">
        <v>0</v>
      </c>
      <c r="AG1006" s="440">
        <v>212580</v>
      </c>
      <c r="AH1006" s="440">
        <v>77000</v>
      </c>
      <c r="AI1006" s="440">
        <v>135580</v>
      </c>
      <c r="AJ1006" s="482">
        <v>164660</v>
      </c>
      <c r="AK1006" s="482">
        <v>0</v>
      </c>
      <c r="AL1006" s="482">
        <v>0</v>
      </c>
      <c r="AM1006" s="482">
        <v>94000</v>
      </c>
      <c r="AN1006" s="440">
        <v>164660</v>
      </c>
      <c r="AO1006" s="440">
        <v>94000</v>
      </c>
      <c r="AP1006" s="440">
        <v>16540</v>
      </c>
      <c r="AQ1006" s="440">
        <v>7085</v>
      </c>
      <c r="AR1006" s="440">
        <v>9455</v>
      </c>
      <c r="AS1006" s="482">
        <v>8214</v>
      </c>
      <c r="AT1006" s="482">
        <v>0</v>
      </c>
      <c r="AU1006" s="482">
        <v>0</v>
      </c>
      <c r="AV1006" s="482">
        <v>4971</v>
      </c>
      <c r="AW1006" s="440">
        <v>8214</v>
      </c>
      <c r="AX1006" s="440">
        <v>4971</v>
      </c>
      <c r="AY1006" s="440">
        <v>3300</v>
      </c>
      <c r="AZ1006" s="503">
        <v>-3300</v>
      </c>
      <c r="BA1006" s="503">
        <v>0</v>
      </c>
      <c r="BB1006" s="441">
        <v>0</v>
      </c>
      <c r="BC1006" s="200">
        <v>0</v>
      </c>
      <c r="BD1006" s="539">
        <v>53232</v>
      </c>
      <c r="BE1006" s="650">
        <v>84260</v>
      </c>
      <c r="BF1006" s="650">
        <v>9290</v>
      </c>
      <c r="BG1006" s="539">
        <v>1509</v>
      </c>
    </row>
    <row r="1007" spans="1:59" x14ac:dyDescent="0.2">
      <c r="A1007" s="609" t="s">
        <v>2479</v>
      </c>
      <c r="B1007" t="s">
        <v>2413</v>
      </c>
      <c r="C1007" t="s">
        <v>2480</v>
      </c>
      <c r="D1007" s="442">
        <v>22429</v>
      </c>
      <c r="E1007" s="443">
        <v>0</v>
      </c>
      <c r="F1007" s="443">
        <v>0</v>
      </c>
      <c r="G1007" s="443">
        <v>0</v>
      </c>
      <c r="H1007" s="443">
        <v>0</v>
      </c>
      <c r="I1007" s="443">
        <v>50540</v>
      </c>
      <c r="J1007" s="443">
        <v>50540</v>
      </c>
      <c r="K1007" s="443">
        <v>0</v>
      </c>
      <c r="L1007" s="443">
        <v>0</v>
      </c>
      <c r="M1007" s="483">
        <v>0</v>
      </c>
      <c r="N1007" s="483">
        <v>0</v>
      </c>
      <c r="O1007" s="443">
        <v>0</v>
      </c>
      <c r="P1007" s="443">
        <v>0</v>
      </c>
      <c r="Q1007" s="443">
        <v>0</v>
      </c>
      <c r="R1007" s="443">
        <v>0</v>
      </c>
      <c r="S1007" s="443">
        <v>0</v>
      </c>
      <c r="T1007" s="443">
        <v>0</v>
      </c>
      <c r="U1007" s="443">
        <v>1805</v>
      </c>
      <c r="V1007" s="443">
        <v>1805</v>
      </c>
      <c r="W1007" s="443">
        <v>0</v>
      </c>
      <c r="X1007" s="443">
        <v>0</v>
      </c>
      <c r="Y1007" s="483">
        <v>0</v>
      </c>
      <c r="Z1007" s="483">
        <v>0</v>
      </c>
      <c r="AA1007" s="443">
        <v>0</v>
      </c>
      <c r="AB1007" s="443">
        <v>0</v>
      </c>
      <c r="AC1007" s="443">
        <v>0</v>
      </c>
      <c r="AD1007" s="443">
        <v>0</v>
      </c>
      <c r="AE1007" s="443">
        <v>0</v>
      </c>
      <c r="AF1007" s="443">
        <v>0</v>
      </c>
      <c r="AG1007" s="443">
        <v>46350</v>
      </c>
      <c r="AH1007" s="443">
        <v>28500</v>
      </c>
      <c r="AI1007" s="443">
        <v>17850</v>
      </c>
      <c r="AJ1007" s="483">
        <v>31790</v>
      </c>
      <c r="AK1007" s="483">
        <v>0</v>
      </c>
      <c r="AL1007" s="483">
        <v>0</v>
      </c>
      <c r="AM1007" s="483">
        <v>10510</v>
      </c>
      <c r="AN1007" s="443">
        <v>31790</v>
      </c>
      <c r="AO1007" s="443">
        <v>10510</v>
      </c>
      <c r="AP1007" s="443">
        <v>3150</v>
      </c>
      <c r="AQ1007" s="443">
        <v>3150</v>
      </c>
      <c r="AR1007" s="443">
        <v>0</v>
      </c>
      <c r="AS1007" s="483">
        <v>366</v>
      </c>
      <c r="AT1007" s="483">
        <v>0</v>
      </c>
      <c r="AU1007" s="483">
        <v>0</v>
      </c>
      <c r="AV1007" s="483">
        <v>424</v>
      </c>
      <c r="AW1007" s="443">
        <v>366</v>
      </c>
      <c r="AX1007" s="443">
        <v>424</v>
      </c>
      <c r="AY1007" s="443">
        <v>0</v>
      </c>
      <c r="AZ1007" s="504">
        <v>0</v>
      </c>
      <c r="BA1007" s="504">
        <v>0</v>
      </c>
      <c r="BB1007" s="444">
        <v>0</v>
      </c>
      <c r="BC1007" s="517">
        <v>0</v>
      </c>
      <c r="BD1007" s="540">
        <v>33601</v>
      </c>
      <c r="BE1007" s="651">
        <v>25760</v>
      </c>
      <c r="BF1007" s="651">
        <v>2544</v>
      </c>
      <c r="BG1007" s="540">
        <v>1029</v>
      </c>
    </row>
    <row r="1008" spans="1:59" x14ac:dyDescent="0.2">
      <c r="A1008" s="609" t="s">
        <v>2481</v>
      </c>
      <c r="B1008" t="s">
        <v>2413</v>
      </c>
      <c r="C1008" t="s">
        <v>572</v>
      </c>
      <c r="D1008" s="439">
        <v>22461</v>
      </c>
      <c r="E1008" s="440">
        <v>45684</v>
      </c>
      <c r="F1008" s="440">
        <v>0</v>
      </c>
      <c r="G1008" s="440">
        <v>45684</v>
      </c>
      <c r="H1008" s="440">
        <v>0</v>
      </c>
      <c r="I1008" s="440">
        <v>91420</v>
      </c>
      <c r="J1008" s="440">
        <v>91420</v>
      </c>
      <c r="K1008" s="440">
        <v>0</v>
      </c>
      <c r="L1008" s="440">
        <v>0</v>
      </c>
      <c r="M1008" s="482">
        <v>0</v>
      </c>
      <c r="N1008" s="482">
        <v>0</v>
      </c>
      <c r="O1008" s="440">
        <v>0</v>
      </c>
      <c r="P1008" s="440">
        <v>0</v>
      </c>
      <c r="Q1008" s="440">
        <v>0</v>
      </c>
      <c r="R1008" s="440">
        <v>0</v>
      </c>
      <c r="S1008" s="440">
        <v>0</v>
      </c>
      <c r="T1008" s="440">
        <v>0</v>
      </c>
      <c r="U1008" s="440">
        <v>3265</v>
      </c>
      <c r="V1008" s="440">
        <v>3265</v>
      </c>
      <c r="W1008" s="440">
        <v>0</v>
      </c>
      <c r="X1008" s="440">
        <v>0</v>
      </c>
      <c r="Y1008" s="482">
        <v>0</v>
      </c>
      <c r="Z1008" s="482">
        <v>0</v>
      </c>
      <c r="AA1008" s="440">
        <v>0</v>
      </c>
      <c r="AB1008" s="440">
        <v>0</v>
      </c>
      <c r="AC1008" s="440">
        <v>0</v>
      </c>
      <c r="AD1008" s="440">
        <v>0</v>
      </c>
      <c r="AE1008" s="440">
        <v>0</v>
      </c>
      <c r="AF1008" s="440">
        <v>0</v>
      </c>
      <c r="AG1008" s="440">
        <v>128750</v>
      </c>
      <c r="AH1008" s="440">
        <v>65000</v>
      </c>
      <c r="AI1008" s="440">
        <v>63750</v>
      </c>
      <c r="AJ1008" s="482">
        <v>95370</v>
      </c>
      <c r="AK1008" s="482">
        <v>0</v>
      </c>
      <c r="AL1008" s="482">
        <v>0</v>
      </c>
      <c r="AM1008" s="482">
        <v>0</v>
      </c>
      <c r="AN1008" s="440">
        <v>95370</v>
      </c>
      <c r="AO1008" s="440">
        <v>0</v>
      </c>
      <c r="AP1008" s="440">
        <v>9346</v>
      </c>
      <c r="AQ1008" s="440">
        <v>9346</v>
      </c>
      <c r="AR1008" s="440">
        <v>0</v>
      </c>
      <c r="AS1008" s="482">
        <v>223</v>
      </c>
      <c r="AT1008" s="482">
        <v>0</v>
      </c>
      <c r="AU1008" s="482">
        <v>0</v>
      </c>
      <c r="AV1008" s="482">
        <v>0</v>
      </c>
      <c r="AW1008" s="440">
        <v>223</v>
      </c>
      <c r="AX1008" s="440">
        <v>0</v>
      </c>
      <c r="AY1008" s="440">
        <v>0</v>
      </c>
      <c r="AZ1008" s="503">
        <v>0</v>
      </c>
      <c r="BA1008" s="503">
        <v>0</v>
      </c>
      <c r="BB1008" s="441">
        <v>0</v>
      </c>
      <c r="BC1008" s="200">
        <v>0</v>
      </c>
      <c r="BD1008" s="539">
        <v>56799</v>
      </c>
      <c r="BE1008" s="650">
        <v>58210</v>
      </c>
      <c r="BF1008" s="650">
        <v>6065</v>
      </c>
      <c r="BG1008" s="539">
        <v>1269</v>
      </c>
    </row>
    <row r="1009" spans="1:59" x14ac:dyDescent="0.2">
      <c r="A1009" s="609" t="s">
        <v>2482</v>
      </c>
      <c r="B1009" t="s">
        <v>2483</v>
      </c>
      <c r="C1009">
        <v>0</v>
      </c>
      <c r="D1009" s="442">
        <v>23000</v>
      </c>
      <c r="E1009" s="443">
        <v>0</v>
      </c>
      <c r="F1009" s="443">
        <v>0</v>
      </c>
      <c r="G1009" s="443">
        <v>0</v>
      </c>
      <c r="H1009" s="443">
        <v>0</v>
      </c>
      <c r="I1009" s="443">
        <v>0</v>
      </c>
      <c r="J1009" s="443">
        <v>0</v>
      </c>
      <c r="K1009" s="443">
        <v>0</v>
      </c>
      <c r="L1009" s="443">
        <v>0</v>
      </c>
      <c r="M1009" s="483">
        <v>0</v>
      </c>
      <c r="N1009" s="483">
        <v>0</v>
      </c>
      <c r="O1009" s="443">
        <v>0</v>
      </c>
      <c r="P1009" s="443">
        <v>0</v>
      </c>
      <c r="Q1009" s="443">
        <v>0</v>
      </c>
      <c r="R1009" s="443">
        <v>0</v>
      </c>
      <c r="S1009" s="443">
        <v>0</v>
      </c>
      <c r="T1009" s="443">
        <v>0</v>
      </c>
      <c r="U1009" s="443">
        <v>0</v>
      </c>
      <c r="V1009" s="443">
        <v>0</v>
      </c>
      <c r="W1009" s="443">
        <v>0</v>
      </c>
      <c r="X1009" s="443">
        <v>0</v>
      </c>
      <c r="Y1009" s="483">
        <v>0</v>
      </c>
      <c r="Z1009" s="483">
        <v>0</v>
      </c>
      <c r="AA1009" s="443">
        <v>0</v>
      </c>
      <c r="AB1009" s="443">
        <v>0</v>
      </c>
      <c r="AC1009" s="443">
        <v>0</v>
      </c>
      <c r="AD1009" s="443">
        <v>0</v>
      </c>
      <c r="AE1009" s="443">
        <v>0</v>
      </c>
      <c r="AF1009" s="443">
        <v>0</v>
      </c>
      <c r="AG1009" s="443">
        <v>0</v>
      </c>
      <c r="AH1009" s="443">
        <v>0</v>
      </c>
      <c r="AI1009" s="443">
        <v>0</v>
      </c>
      <c r="AJ1009" s="483">
        <v>0</v>
      </c>
      <c r="AK1009" s="483">
        <v>0</v>
      </c>
      <c r="AL1009" s="483">
        <v>0</v>
      </c>
      <c r="AM1009" s="483">
        <v>0</v>
      </c>
      <c r="AN1009" s="443">
        <v>0</v>
      </c>
      <c r="AO1009" s="443">
        <v>0</v>
      </c>
      <c r="AP1009" s="443">
        <v>0</v>
      </c>
      <c r="AQ1009" s="443">
        <v>0</v>
      </c>
      <c r="AR1009" s="443">
        <v>0</v>
      </c>
      <c r="AS1009" s="483">
        <v>0</v>
      </c>
      <c r="AT1009" s="483">
        <v>0</v>
      </c>
      <c r="AU1009" s="483">
        <v>0</v>
      </c>
      <c r="AV1009" s="483">
        <v>0</v>
      </c>
      <c r="AW1009" s="443">
        <v>0</v>
      </c>
      <c r="AX1009" s="443">
        <v>0</v>
      </c>
      <c r="AY1009" s="443">
        <v>0</v>
      </c>
      <c r="AZ1009" s="504">
        <v>0</v>
      </c>
      <c r="BA1009" s="504">
        <v>0</v>
      </c>
      <c r="BB1009" s="444">
        <v>0</v>
      </c>
      <c r="BC1009" s="517">
        <v>0</v>
      </c>
      <c r="BD1009" s="540">
        <v>13029488</v>
      </c>
      <c r="BE1009" s="540">
        <v>0</v>
      </c>
      <c r="BF1009" s="540">
        <v>0</v>
      </c>
      <c r="BG1009" s="540">
        <v>0</v>
      </c>
    </row>
    <row r="1010" spans="1:59" x14ac:dyDescent="0.2">
      <c r="A1010" s="609" t="s">
        <v>2484</v>
      </c>
      <c r="B1010" t="s">
        <v>2483</v>
      </c>
      <c r="C1010" t="s">
        <v>2485</v>
      </c>
      <c r="D1010" s="439">
        <v>23100</v>
      </c>
      <c r="E1010" s="440">
        <v>0</v>
      </c>
      <c r="F1010" s="440">
        <v>0</v>
      </c>
      <c r="G1010" s="440">
        <v>0</v>
      </c>
      <c r="H1010" s="440">
        <v>0</v>
      </c>
      <c r="I1010" s="440">
        <v>17531570</v>
      </c>
      <c r="J1010" s="440">
        <v>17531570</v>
      </c>
      <c r="K1010" s="440">
        <v>0</v>
      </c>
      <c r="L1010" s="440">
        <v>1175160</v>
      </c>
      <c r="M1010" s="482">
        <v>0</v>
      </c>
      <c r="N1010" s="482">
        <v>0</v>
      </c>
      <c r="O1010" s="440">
        <v>0</v>
      </c>
      <c r="P1010" s="440">
        <v>0</v>
      </c>
      <c r="Q1010" s="440">
        <v>1175160</v>
      </c>
      <c r="R1010" s="440">
        <v>1175160</v>
      </c>
      <c r="S1010" s="440">
        <v>0</v>
      </c>
      <c r="T1010" s="440">
        <v>0</v>
      </c>
      <c r="U1010" s="440">
        <v>626128</v>
      </c>
      <c r="V1010" s="440">
        <v>267000</v>
      </c>
      <c r="W1010" s="440">
        <v>359128</v>
      </c>
      <c r="X1010" s="440">
        <v>41970</v>
      </c>
      <c r="Y1010" s="482">
        <v>0</v>
      </c>
      <c r="Z1010" s="482">
        <v>0</v>
      </c>
      <c r="AA1010" s="440">
        <v>0</v>
      </c>
      <c r="AB1010" s="440">
        <v>0</v>
      </c>
      <c r="AC1010" s="440">
        <v>142941</v>
      </c>
      <c r="AD1010" s="440">
        <v>2941</v>
      </c>
      <c r="AE1010" s="440">
        <v>0</v>
      </c>
      <c r="AF1010" s="440">
        <v>140000</v>
      </c>
      <c r="AG1010" s="440">
        <v>13942920</v>
      </c>
      <c r="AH1010" s="440">
        <v>5200000</v>
      </c>
      <c r="AI1010" s="440">
        <v>8742920</v>
      </c>
      <c r="AJ1010" s="482">
        <v>10882250</v>
      </c>
      <c r="AK1010" s="482">
        <v>0</v>
      </c>
      <c r="AL1010" s="482">
        <v>0</v>
      </c>
      <c r="AM1010" s="482">
        <v>2914200</v>
      </c>
      <c r="AN1010" s="440">
        <v>10882250</v>
      </c>
      <c r="AO1010" s="440">
        <v>2914200</v>
      </c>
      <c r="AP1010" s="440">
        <v>1191852</v>
      </c>
      <c r="AQ1010" s="440">
        <v>140000</v>
      </c>
      <c r="AR1010" s="440">
        <v>1051852</v>
      </c>
      <c r="AS1010" s="482">
        <v>825820</v>
      </c>
      <c r="AT1010" s="482">
        <v>0</v>
      </c>
      <c r="AU1010" s="482">
        <v>0</v>
      </c>
      <c r="AV1010" s="482">
        <v>65685</v>
      </c>
      <c r="AW1010" s="440">
        <v>825820</v>
      </c>
      <c r="AX1010" s="440">
        <v>65685</v>
      </c>
      <c r="AY1010" s="440">
        <v>0</v>
      </c>
      <c r="AZ1010" s="503">
        <v>0</v>
      </c>
      <c r="BA1010" s="503">
        <v>0</v>
      </c>
      <c r="BB1010" s="441">
        <v>0</v>
      </c>
      <c r="BC1010" s="200">
        <v>0</v>
      </c>
      <c r="BD1010" s="539">
        <v>3284330</v>
      </c>
      <c r="BE1010" s="650">
        <v>10230640</v>
      </c>
      <c r="BF1010" s="650">
        <v>1024150</v>
      </c>
      <c r="BG1010" s="539">
        <v>67989</v>
      </c>
    </row>
    <row r="1011" spans="1:59" x14ac:dyDescent="0.2">
      <c r="A1011" s="609" t="s">
        <v>2486</v>
      </c>
      <c r="B1011" t="s">
        <v>2483</v>
      </c>
      <c r="C1011" t="s">
        <v>2487</v>
      </c>
      <c r="D1011" s="442">
        <v>23201</v>
      </c>
      <c r="E1011" s="443">
        <v>0</v>
      </c>
      <c r="F1011" s="443">
        <v>0</v>
      </c>
      <c r="G1011" s="443">
        <v>0</v>
      </c>
      <c r="H1011" s="443">
        <v>0</v>
      </c>
      <c r="I1011" s="443">
        <v>1693608</v>
      </c>
      <c r="J1011" s="443">
        <v>1693608</v>
      </c>
      <c r="K1011" s="443">
        <v>0</v>
      </c>
      <c r="L1011" s="443">
        <v>396032</v>
      </c>
      <c r="M1011" s="483">
        <v>0</v>
      </c>
      <c r="N1011" s="483">
        <v>54530</v>
      </c>
      <c r="O1011" s="443">
        <v>0</v>
      </c>
      <c r="P1011" s="443">
        <v>0</v>
      </c>
      <c r="Q1011" s="443">
        <v>450562</v>
      </c>
      <c r="R1011" s="443">
        <v>396032</v>
      </c>
      <c r="S1011" s="443">
        <v>54530</v>
      </c>
      <c r="T1011" s="443">
        <v>0</v>
      </c>
      <c r="U1011" s="443">
        <v>60486</v>
      </c>
      <c r="V1011" s="443">
        <v>50000</v>
      </c>
      <c r="W1011" s="443">
        <v>10486</v>
      </c>
      <c r="X1011" s="443">
        <v>14144</v>
      </c>
      <c r="Y1011" s="483">
        <v>0</v>
      </c>
      <c r="Z1011" s="483">
        <v>1948</v>
      </c>
      <c r="AA1011" s="443">
        <v>0</v>
      </c>
      <c r="AB1011" s="443">
        <v>0</v>
      </c>
      <c r="AC1011" s="443">
        <v>26578</v>
      </c>
      <c r="AD1011" s="443">
        <v>0</v>
      </c>
      <c r="AE1011" s="443">
        <v>0</v>
      </c>
      <c r="AF1011" s="443">
        <v>26578</v>
      </c>
      <c r="AG1011" s="443">
        <v>2308820</v>
      </c>
      <c r="AH1011" s="443">
        <v>860000</v>
      </c>
      <c r="AI1011" s="443">
        <v>1448820</v>
      </c>
      <c r="AJ1011" s="483">
        <v>2062290</v>
      </c>
      <c r="AK1011" s="483">
        <v>0</v>
      </c>
      <c r="AL1011" s="483">
        <v>0</v>
      </c>
      <c r="AM1011" s="483">
        <v>458480</v>
      </c>
      <c r="AN1011" s="443">
        <v>2062290</v>
      </c>
      <c r="AO1011" s="443">
        <v>458480</v>
      </c>
      <c r="AP1011" s="443">
        <v>189950</v>
      </c>
      <c r="AQ1011" s="443">
        <v>17200</v>
      </c>
      <c r="AR1011" s="443">
        <v>172750</v>
      </c>
      <c r="AS1011" s="483">
        <v>155027</v>
      </c>
      <c r="AT1011" s="483">
        <v>0</v>
      </c>
      <c r="AU1011" s="483">
        <v>0</v>
      </c>
      <c r="AV1011" s="483">
        <v>3839</v>
      </c>
      <c r="AW1011" s="443">
        <v>155027</v>
      </c>
      <c r="AX1011" s="443">
        <v>3839</v>
      </c>
      <c r="AY1011" s="443">
        <v>0</v>
      </c>
      <c r="AZ1011" s="504">
        <v>0</v>
      </c>
      <c r="BA1011" s="504">
        <v>0</v>
      </c>
      <c r="BB1011" s="444">
        <v>0</v>
      </c>
      <c r="BC1011" s="517">
        <v>0</v>
      </c>
      <c r="BD1011" s="540">
        <v>625044</v>
      </c>
      <c r="BE1011" s="651">
        <v>1331680</v>
      </c>
      <c r="BF1011" s="651">
        <v>137580</v>
      </c>
      <c r="BG1011" s="540">
        <v>10869</v>
      </c>
    </row>
    <row r="1012" spans="1:59" x14ac:dyDescent="0.2">
      <c r="A1012" s="609" t="s">
        <v>2488</v>
      </c>
      <c r="B1012" t="s">
        <v>2483</v>
      </c>
      <c r="C1012" t="s">
        <v>2489</v>
      </c>
      <c r="D1012" s="439">
        <v>23202</v>
      </c>
      <c r="E1012" s="440">
        <v>535018</v>
      </c>
      <c r="F1012" s="440">
        <v>0</v>
      </c>
      <c r="G1012" s="440">
        <v>535018</v>
      </c>
      <c r="H1012" s="440">
        <v>0</v>
      </c>
      <c r="I1012" s="440">
        <v>1812860</v>
      </c>
      <c r="J1012" s="440">
        <v>1812860</v>
      </c>
      <c r="K1012" s="440">
        <v>0</v>
      </c>
      <c r="L1012" s="440">
        <v>0</v>
      </c>
      <c r="M1012" s="482">
        <v>0</v>
      </c>
      <c r="N1012" s="482">
        <v>0</v>
      </c>
      <c r="O1012" s="440">
        <v>0</v>
      </c>
      <c r="P1012" s="440">
        <v>0</v>
      </c>
      <c r="Q1012" s="440">
        <v>0</v>
      </c>
      <c r="R1012" s="440">
        <v>0</v>
      </c>
      <c r="S1012" s="440">
        <v>0</v>
      </c>
      <c r="T1012" s="440">
        <v>0</v>
      </c>
      <c r="U1012" s="440">
        <v>64745</v>
      </c>
      <c r="V1012" s="440">
        <v>53749</v>
      </c>
      <c r="W1012" s="440">
        <v>10996</v>
      </c>
      <c r="X1012" s="440">
        <v>0</v>
      </c>
      <c r="Y1012" s="482">
        <v>0</v>
      </c>
      <c r="Z1012" s="482">
        <v>0</v>
      </c>
      <c r="AA1012" s="440">
        <v>0</v>
      </c>
      <c r="AB1012" s="440">
        <v>0</v>
      </c>
      <c r="AC1012" s="440">
        <v>10996</v>
      </c>
      <c r="AD1012" s="440">
        <v>0</v>
      </c>
      <c r="AE1012" s="440">
        <v>0</v>
      </c>
      <c r="AF1012" s="440">
        <v>10996</v>
      </c>
      <c r="AG1012" s="440">
        <v>2346310</v>
      </c>
      <c r="AH1012" s="440">
        <v>677500</v>
      </c>
      <c r="AI1012" s="440">
        <v>1668810</v>
      </c>
      <c r="AJ1012" s="482">
        <v>2143250</v>
      </c>
      <c r="AK1012" s="482">
        <v>0</v>
      </c>
      <c r="AL1012" s="482">
        <v>0</v>
      </c>
      <c r="AM1012" s="482">
        <v>792230</v>
      </c>
      <c r="AN1012" s="440">
        <v>2143250</v>
      </c>
      <c r="AO1012" s="440">
        <v>792230</v>
      </c>
      <c r="AP1012" s="440">
        <v>200324</v>
      </c>
      <c r="AQ1012" s="440">
        <v>11691</v>
      </c>
      <c r="AR1012" s="440">
        <v>188633</v>
      </c>
      <c r="AS1012" s="482">
        <v>157875</v>
      </c>
      <c r="AT1012" s="482">
        <v>0</v>
      </c>
      <c r="AU1012" s="482">
        <v>0</v>
      </c>
      <c r="AV1012" s="482">
        <v>31090</v>
      </c>
      <c r="AW1012" s="440">
        <v>157875</v>
      </c>
      <c r="AX1012" s="440">
        <v>25877</v>
      </c>
      <c r="AY1012" s="440">
        <v>0</v>
      </c>
      <c r="AZ1012" s="503">
        <v>0</v>
      </c>
      <c r="BA1012" s="503">
        <v>0</v>
      </c>
      <c r="BB1012" s="441">
        <v>0</v>
      </c>
      <c r="BC1012" s="200">
        <v>0</v>
      </c>
      <c r="BD1012" s="539">
        <v>633191</v>
      </c>
      <c r="BE1012" s="650">
        <v>1242395</v>
      </c>
      <c r="BF1012" s="650">
        <v>132267</v>
      </c>
      <c r="BG1012" s="539">
        <v>11189</v>
      </c>
    </row>
    <row r="1013" spans="1:59" x14ac:dyDescent="0.2">
      <c r="A1013" s="609" t="s">
        <v>2490</v>
      </c>
      <c r="B1013" t="s">
        <v>2483</v>
      </c>
      <c r="C1013" t="s">
        <v>2491</v>
      </c>
      <c r="D1013" s="442">
        <v>23203</v>
      </c>
      <c r="E1013" s="443">
        <v>652698</v>
      </c>
      <c r="F1013" s="443">
        <v>0</v>
      </c>
      <c r="G1013" s="443">
        <v>652698</v>
      </c>
      <c r="H1013" s="443">
        <v>0</v>
      </c>
      <c r="I1013" s="443">
        <v>2427390</v>
      </c>
      <c r="J1013" s="443">
        <v>2427390</v>
      </c>
      <c r="K1013" s="443">
        <v>0</v>
      </c>
      <c r="L1013" s="443">
        <v>0</v>
      </c>
      <c r="M1013" s="483">
        <v>0</v>
      </c>
      <c r="N1013" s="483">
        <v>112350</v>
      </c>
      <c r="O1013" s="443">
        <v>0</v>
      </c>
      <c r="P1013" s="443">
        <v>0</v>
      </c>
      <c r="Q1013" s="443">
        <v>112350</v>
      </c>
      <c r="R1013" s="443">
        <v>0</v>
      </c>
      <c r="S1013" s="443">
        <v>112350</v>
      </c>
      <c r="T1013" s="443">
        <v>0</v>
      </c>
      <c r="U1013" s="443">
        <v>86693</v>
      </c>
      <c r="V1013" s="443">
        <v>65760</v>
      </c>
      <c r="W1013" s="443">
        <v>20933</v>
      </c>
      <c r="X1013" s="443">
        <v>0</v>
      </c>
      <c r="Y1013" s="483">
        <v>0</v>
      </c>
      <c r="Z1013" s="483">
        <v>4012</v>
      </c>
      <c r="AA1013" s="443">
        <v>0</v>
      </c>
      <c r="AB1013" s="443">
        <v>0</v>
      </c>
      <c r="AC1013" s="443">
        <v>24945</v>
      </c>
      <c r="AD1013" s="443">
        <v>0</v>
      </c>
      <c r="AE1013" s="443">
        <v>24347</v>
      </c>
      <c r="AF1013" s="443">
        <v>598</v>
      </c>
      <c r="AG1013" s="443">
        <v>2363660</v>
      </c>
      <c r="AH1013" s="443">
        <v>900000</v>
      </c>
      <c r="AI1013" s="443">
        <v>1463660</v>
      </c>
      <c r="AJ1013" s="483">
        <v>2319460</v>
      </c>
      <c r="AK1013" s="483">
        <v>0</v>
      </c>
      <c r="AL1013" s="483">
        <v>0</v>
      </c>
      <c r="AM1013" s="483">
        <v>383220</v>
      </c>
      <c r="AN1013" s="443">
        <v>2319460</v>
      </c>
      <c r="AO1013" s="443">
        <v>383220</v>
      </c>
      <c r="AP1013" s="443">
        <v>190450</v>
      </c>
      <c r="AQ1013" s="443">
        <v>20798</v>
      </c>
      <c r="AR1013" s="443">
        <v>169652</v>
      </c>
      <c r="AS1013" s="483">
        <v>166899</v>
      </c>
      <c r="AT1013" s="483">
        <v>0</v>
      </c>
      <c r="AU1013" s="483">
        <v>0</v>
      </c>
      <c r="AV1013" s="483">
        <v>1141</v>
      </c>
      <c r="AW1013" s="443">
        <v>166899</v>
      </c>
      <c r="AX1013" s="443">
        <v>1141</v>
      </c>
      <c r="AY1013" s="443">
        <v>6600</v>
      </c>
      <c r="AZ1013" s="504">
        <v>-6600</v>
      </c>
      <c r="BA1013" s="504">
        <v>0</v>
      </c>
      <c r="BB1013" s="444">
        <v>0</v>
      </c>
      <c r="BC1013" s="517">
        <v>0</v>
      </c>
      <c r="BD1013" s="540">
        <v>801204</v>
      </c>
      <c r="BE1013" s="651">
        <v>1470790</v>
      </c>
      <c r="BF1013" s="651">
        <v>149091</v>
      </c>
      <c r="BG1013" s="540">
        <v>11029</v>
      </c>
    </row>
    <row r="1014" spans="1:59" x14ac:dyDescent="0.2">
      <c r="A1014" s="609" t="s">
        <v>2492</v>
      </c>
      <c r="B1014" t="s">
        <v>2483</v>
      </c>
      <c r="C1014" t="s">
        <v>2493</v>
      </c>
      <c r="D1014" s="439">
        <v>23204</v>
      </c>
      <c r="E1014" s="440">
        <v>216881</v>
      </c>
      <c r="F1014" s="440">
        <v>0</v>
      </c>
      <c r="G1014" s="440">
        <v>216881</v>
      </c>
      <c r="H1014" s="440">
        <v>0</v>
      </c>
      <c r="I1014" s="440">
        <v>835100</v>
      </c>
      <c r="J1014" s="440">
        <v>835100</v>
      </c>
      <c r="K1014" s="440">
        <v>0</v>
      </c>
      <c r="L1014" s="440">
        <v>0</v>
      </c>
      <c r="M1014" s="482">
        <v>0</v>
      </c>
      <c r="N1014" s="482">
        <v>0</v>
      </c>
      <c r="O1014" s="440">
        <v>0</v>
      </c>
      <c r="P1014" s="440">
        <v>0</v>
      </c>
      <c r="Q1014" s="440">
        <v>0</v>
      </c>
      <c r="R1014" s="440">
        <v>0</v>
      </c>
      <c r="S1014" s="440">
        <v>0</v>
      </c>
      <c r="T1014" s="440">
        <v>0</v>
      </c>
      <c r="U1014" s="440">
        <v>29825</v>
      </c>
      <c r="V1014" s="440">
        <v>29825</v>
      </c>
      <c r="W1014" s="440">
        <v>0</v>
      </c>
      <c r="X1014" s="440">
        <v>0</v>
      </c>
      <c r="Y1014" s="482">
        <v>0</v>
      </c>
      <c r="Z1014" s="482">
        <v>0</v>
      </c>
      <c r="AA1014" s="440">
        <v>0</v>
      </c>
      <c r="AB1014" s="440">
        <v>0</v>
      </c>
      <c r="AC1014" s="440">
        <v>0</v>
      </c>
      <c r="AD1014" s="440">
        <v>0</v>
      </c>
      <c r="AE1014" s="440">
        <v>0</v>
      </c>
      <c r="AF1014" s="440">
        <v>0</v>
      </c>
      <c r="AG1014" s="440">
        <v>792140</v>
      </c>
      <c r="AH1014" s="440">
        <v>385000</v>
      </c>
      <c r="AI1014" s="440">
        <v>407140</v>
      </c>
      <c r="AJ1014" s="482">
        <v>674130</v>
      </c>
      <c r="AK1014" s="482">
        <v>0</v>
      </c>
      <c r="AL1014" s="482">
        <v>0</v>
      </c>
      <c r="AM1014" s="482">
        <v>104800</v>
      </c>
      <c r="AN1014" s="440">
        <v>674130</v>
      </c>
      <c r="AO1014" s="440">
        <v>104800</v>
      </c>
      <c r="AP1014" s="440">
        <v>64880</v>
      </c>
      <c r="AQ1014" s="440">
        <v>7817</v>
      </c>
      <c r="AR1014" s="440">
        <v>57063</v>
      </c>
      <c r="AS1014" s="482">
        <v>54279</v>
      </c>
      <c r="AT1014" s="482">
        <v>0</v>
      </c>
      <c r="AU1014" s="482">
        <v>0</v>
      </c>
      <c r="AV1014" s="482">
        <v>19689</v>
      </c>
      <c r="AW1014" s="440">
        <v>54279</v>
      </c>
      <c r="AX1014" s="440">
        <v>17634</v>
      </c>
      <c r="AY1014" s="440">
        <v>0</v>
      </c>
      <c r="AZ1014" s="503">
        <v>0</v>
      </c>
      <c r="BA1014" s="503">
        <v>0</v>
      </c>
      <c r="BB1014" s="441">
        <v>0</v>
      </c>
      <c r="BC1014" s="200">
        <v>0</v>
      </c>
      <c r="BD1014" s="539">
        <v>261291</v>
      </c>
      <c r="BE1014" s="650">
        <v>480005</v>
      </c>
      <c r="BF1014" s="650">
        <v>49067</v>
      </c>
      <c r="BG1014" s="539">
        <v>4650</v>
      </c>
    </row>
    <row r="1015" spans="1:59" x14ac:dyDescent="0.2">
      <c r="A1015" s="609" t="s">
        <v>2494</v>
      </c>
      <c r="B1015" t="s">
        <v>2483</v>
      </c>
      <c r="C1015" t="s">
        <v>2495</v>
      </c>
      <c r="D1015" s="442">
        <v>23205</v>
      </c>
      <c r="E1015" s="443">
        <v>0</v>
      </c>
      <c r="F1015" s="443">
        <v>0</v>
      </c>
      <c r="G1015" s="443">
        <v>0</v>
      </c>
      <c r="H1015" s="443">
        <v>0</v>
      </c>
      <c r="I1015" s="443">
        <v>453152</v>
      </c>
      <c r="J1015" s="443">
        <v>453152</v>
      </c>
      <c r="K1015" s="443">
        <v>0</v>
      </c>
      <c r="L1015" s="443">
        <v>0</v>
      </c>
      <c r="M1015" s="483">
        <v>0</v>
      </c>
      <c r="N1015" s="483">
        <v>116368</v>
      </c>
      <c r="O1015" s="443">
        <v>0</v>
      </c>
      <c r="P1015" s="443">
        <v>0</v>
      </c>
      <c r="Q1015" s="443">
        <v>116368</v>
      </c>
      <c r="R1015" s="443">
        <v>0</v>
      </c>
      <c r="S1015" s="443">
        <v>116368</v>
      </c>
      <c r="T1015" s="443">
        <v>0</v>
      </c>
      <c r="U1015" s="443">
        <v>16184</v>
      </c>
      <c r="V1015" s="443">
        <v>14976</v>
      </c>
      <c r="W1015" s="443">
        <v>1208</v>
      </c>
      <c r="X1015" s="443">
        <v>0</v>
      </c>
      <c r="Y1015" s="483">
        <v>0</v>
      </c>
      <c r="Z1015" s="483">
        <v>4156</v>
      </c>
      <c r="AA1015" s="443">
        <v>0</v>
      </c>
      <c r="AB1015" s="443">
        <v>0</v>
      </c>
      <c r="AC1015" s="443">
        <v>409</v>
      </c>
      <c r="AD1015" s="443">
        <v>0</v>
      </c>
      <c r="AE1015" s="443">
        <v>409</v>
      </c>
      <c r="AF1015" s="443">
        <v>0</v>
      </c>
      <c r="AG1015" s="443">
        <v>800430</v>
      </c>
      <c r="AH1015" s="443">
        <v>265750</v>
      </c>
      <c r="AI1015" s="443">
        <v>534680</v>
      </c>
      <c r="AJ1015" s="483">
        <v>699360</v>
      </c>
      <c r="AK1015" s="483">
        <v>0</v>
      </c>
      <c r="AL1015" s="483">
        <v>0</v>
      </c>
      <c r="AM1015" s="483">
        <v>165510</v>
      </c>
      <c r="AN1015" s="443">
        <v>699360</v>
      </c>
      <c r="AO1015" s="443">
        <v>165510</v>
      </c>
      <c r="AP1015" s="443">
        <v>63381</v>
      </c>
      <c r="AQ1015" s="443">
        <v>19963</v>
      </c>
      <c r="AR1015" s="443">
        <v>43418</v>
      </c>
      <c r="AS1015" s="483">
        <v>35855</v>
      </c>
      <c r="AT1015" s="483">
        <v>0</v>
      </c>
      <c r="AU1015" s="483">
        <v>0</v>
      </c>
      <c r="AV1015" s="483">
        <v>3468</v>
      </c>
      <c r="AW1015" s="443">
        <v>35855</v>
      </c>
      <c r="AX1015" s="443">
        <v>3468</v>
      </c>
      <c r="AY1015" s="443">
        <v>0</v>
      </c>
      <c r="AZ1015" s="504">
        <v>0</v>
      </c>
      <c r="BA1015" s="504">
        <v>0</v>
      </c>
      <c r="BB1015" s="444">
        <v>0</v>
      </c>
      <c r="BC1015" s="517">
        <v>0</v>
      </c>
      <c r="BD1015" s="540">
        <v>196212</v>
      </c>
      <c r="BE1015" s="651">
        <v>386610</v>
      </c>
      <c r="BF1015" s="651">
        <v>40903</v>
      </c>
      <c r="BG1015" s="540">
        <v>4869</v>
      </c>
    </row>
    <row r="1016" spans="1:59" x14ac:dyDescent="0.2">
      <c r="A1016" s="609" t="s">
        <v>2496</v>
      </c>
      <c r="B1016" t="s">
        <v>2483</v>
      </c>
      <c r="C1016" t="s">
        <v>2497</v>
      </c>
      <c r="D1016" s="439">
        <v>23206</v>
      </c>
      <c r="E1016" s="440">
        <v>440853</v>
      </c>
      <c r="F1016" s="440">
        <v>0</v>
      </c>
      <c r="G1016" s="440">
        <v>440853</v>
      </c>
      <c r="H1016" s="440">
        <v>0</v>
      </c>
      <c r="I1016" s="440">
        <v>1488704</v>
      </c>
      <c r="J1016" s="440">
        <v>1488704</v>
      </c>
      <c r="K1016" s="440">
        <v>0</v>
      </c>
      <c r="L1016" s="440">
        <v>355936</v>
      </c>
      <c r="M1016" s="482">
        <v>0</v>
      </c>
      <c r="N1016" s="482">
        <v>152530</v>
      </c>
      <c r="O1016" s="440">
        <v>0</v>
      </c>
      <c r="P1016" s="440">
        <v>0</v>
      </c>
      <c r="Q1016" s="440">
        <v>508466</v>
      </c>
      <c r="R1016" s="440">
        <v>355936</v>
      </c>
      <c r="S1016" s="440">
        <v>152530</v>
      </c>
      <c r="T1016" s="440">
        <v>0</v>
      </c>
      <c r="U1016" s="440">
        <v>53168</v>
      </c>
      <c r="V1016" s="440">
        <v>53168</v>
      </c>
      <c r="W1016" s="440">
        <v>0</v>
      </c>
      <c r="X1016" s="440">
        <v>12712</v>
      </c>
      <c r="Y1016" s="482">
        <v>0</v>
      </c>
      <c r="Z1016" s="482">
        <v>5448</v>
      </c>
      <c r="AA1016" s="440">
        <v>0</v>
      </c>
      <c r="AB1016" s="440">
        <v>0</v>
      </c>
      <c r="AC1016" s="440">
        <v>18160</v>
      </c>
      <c r="AD1016" s="440">
        <v>12712</v>
      </c>
      <c r="AE1016" s="440">
        <v>5448</v>
      </c>
      <c r="AF1016" s="440">
        <v>0</v>
      </c>
      <c r="AG1016" s="440">
        <v>1920850</v>
      </c>
      <c r="AH1016" s="440">
        <v>780000</v>
      </c>
      <c r="AI1016" s="440">
        <v>1140850</v>
      </c>
      <c r="AJ1016" s="482">
        <v>1663470</v>
      </c>
      <c r="AK1016" s="482">
        <v>0</v>
      </c>
      <c r="AL1016" s="482">
        <v>0</v>
      </c>
      <c r="AM1016" s="482">
        <v>419530</v>
      </c>
      <c r="AN1016" s="440">
        <v>1663470</v>
      </c>
      <c r="AO1016" s="440">
        <v>419530</v>
      </c>
      <c r="AP1016" s="440">
        <v>159444</v>
      </c>
      <c r="AQ1016" s="440">
        <v>25250</v>
      </c>
      <c r="AR1016" s="440">
        <v>134194</v>
      </c>
      <c r="AS1016" s="482">
        <v>117557</v>
      </c>
      <c r="AT1016" s="482">
        <v>0</v>
      </c>
      <c r="AU1016" s="482">
        <v>0</v>
      </c>
      <c r="AV1016" s="482">
        <v>10109</v>
      </c>
      <c r="AW1016" s="440">
        <v>117557</v>
      </c>
      <c r="AX1016" s="440">
        <v>10109</v>
      </c>
      <c r="AY1016" s="440">
        <v>0</v>
      </c>
      <c r="AZ1016" s="503">
        <v>0</v>
      </c>
      <c r="BA1016" s="503">
        <v>0</v>
      </c>
      <c r="BB1016" s="441">
        <v>0</v>
      </c>
      <c r="BC1016" s="200">
        <v>0</v>
      </c>
      <c r="BD1016" s="539">
        <v>524184</v>
      </c>
      <c r="BE1016" s="650">
        <v>1185205</v>
      </c>
      <c r="BF1016" s="650">
        <v>121360</v>
      </c>
      <c r="BG1016" s="539">
        <v>8949</v>
      </c>
    </row>
    <row r="1017" spans="1:59" x14ac:dyDescent="0.2">
      <c r="A1017" s="609" t="s">
        <v>2498</v>
      </c>
      <c r="B1017" t="s">
        <v>2483</v>
      </c>
      <c r="C1017" t="s">
        <v>2499</v>
      </c>
      <c r="D1017" s="442">
        <v>23207</v>
      </c>
      <c r="E1017" s="443">
        <v>0</v>
      </c>
      <c r="F1017" s="443">
        <v>0</v>
      </c>
      <c r="G1017" s="443">
        <v>0</v>
      </c>
      <c r="H1017" s="443">
        <v>0</v>
      </c>
      <c r="I1017" s="443">
        <v>957180</v>
      </c>
      <c r="J1017" s="443">
        <v>957180</v>
      </c>
      <c r="K1017" s="443">
        <v>0</v>
      </c>
      <c r="L1017" s="443">
        <v>15260</v>
      </c>
      <c r="M1017" s="483">
        <v>0</v>
      </c>
      <c r="N1017" s="483">
        <v>70980</v>
      </c>
      <c r="O1017" s="443">
        <v>0</v>
      </c>
      <c r="P1017" s="443">
        <v>0</v>
      </c>
      <c r="Q1017" s="443">
        <v>86240</v>
      </c>
      <c r="R1017" s="443">
        <v>15260</v>
      </c>
      <c r="S1017" s="443">
        <v>70980</v>
      </c>
      <c r="T1017" s="443">
        <v>0</v>
      </c>
      <c r="U1017" s="443">
        <v>34185</v>
      </c>
      <c r="V1017" s="443">
        <v>34185</v>
      </c>
      <c r="W1017" s="443">
        <v>0</v>
      </c>
      <c r="X1017" s="443">
        <v>545</v>
      </c>
      <c r="Y1017" s="483">
        <v>0</v>
      </c>
      <c r="Z1017" s="483">
        <v>2535</v>
      </c>
      <c r="AA1017" s="443">
        <v>0</v>
      </c>
      <c r="AB1017" s="443">
        <v>0</v>
      </c>
      <c r="AC1017" s="443">
        <v>3080</v>
      </c>
      <c r="AD1017" s="443">
        <v>545</v>
      </c>
      <c r="AE1017" s="443">
        <v>0</v>
      </c>
      <c r="AF1017" s="443">
        <v>2535</v>
      </c>
      <c r="AG1017" s="443">
        <v>1177440</v>
      </c>
      <c r="AH1017" s="443">
        <v>375000</v>
      </c>
      <c r="AI1017" s="443">
        <v>802440</v>
      </c>
      <c r="AJ1017" s="483">
        <v>1192660</v>
      </c>
      <c r="AK1017" s="483">
        <v>0</v>
      </c>
      <c r="AL1017" s="483">
        <v>0</v>
      </c>
      <c r="AM1017" s="483">
        <v>261800</v>
      </c>
      <c r="AN1017" s="443">
        <v>1192660</v>
      </c>
      <c r="AO1017" s="443">
        <v>261800</v>
      </c>
      <c r="AP1017" s="443">
        <v>96291</v>
      </c>
      <c r="AQ1017" s="443">
        <v>94345</v>
      </c>
      <c r="AR1017" s="443">
        <v>1946</v>
      </c>
      <c r="AS1017" s="483">
        <v>0</v>
      </c>
      <c r="AT1017" s="483">
        <v>0</v>
      </c>
      <c r="AU1017" s="483">
        <v>0</v>
      </c>
      <c r="AV1017" s="483">
        <v>1623</v>
      </c>
      <c r="AW1017" s="443">
        <v>0</v>
      </c>
      <c r="AX1017" s="443">
        <v>1623</v>
      </c>
      <c r="AY1017" s="443">
        <v>0</v>
      </c>
      <c r="AZ1017" s="504">
        <v>0</v>
      </c>
      <c r="BA1017" s="504">
        <v>0</v>
      </c>
      <c r="BB1017" s="444">
        <v>0</v>
      </c>
      <c r="BC1017" s="517">
        <v>0</v>
      </c>
      <c r="BD1017" s="540">
        <v>375727</v>
      </c>
      <c r="BE1017" s="651">
        <v>655995</v>
      </c>
      <c r="BF1017" s="651">
        <v>68199</v>
      </c>
      <c r="BG1017" s="540">
        <v>6549</v>
      </c>
    </row>
    <row r="1018" spans="1:59" x14ac:dyDescent="0.2">
      <c r="A1018" s="609" t="s">
        <v>2500</v>
      </c>
      <c r="B1018" t="s">
        <v>2483</v>
      </c>
      <c r="C1018" t="s">
        <v>2501</v>
      </c>
      <c r="D1018" s="439">
        <v>23208</v>
      </c>
      <c r="E1018" s="440">
        <v>101806</v>
      </c>
      <c r="F1018" s="440">
        <v>0</v>
      </c>
      <c r="G1018" s="440">
        <v>101806</v>
      </c>
      <c r="H1018" s="440">
        <v>0</v>
      </c>
      <c r="I1018" s="440">
        <v>288568</v>
      </c>
      <c r="J1018" s="440">
        <v>288568</v>
      </c>
      <c r="K1018" s="440">
        <v>0</v>
      </c>
      <c r="L1018" s="440">
        <v>0</v>
      </c>
      <c r="M1018" s="482">
        <v>0</v>
      </c>
      <c r="N1018" s="482">
        <v>83412</v>
      </c>
      <c r="O1018" s="440">
        <v>0</v>
      </c>
      <c r="P1018" s="440">
        <v>0</v>
      </c>
      <c r="Q1018" s="440">
        <v>83412</v>
      </c>
      <c r="R1018" s="440">
        <v>0</v>
      </c>
      <c r="S1018" s="440">
        <v>83412</v>
      </c>
      <c r="T1018" s="440">
        <v>0</v>
      </c>
      <c r="U1018" s="440">
        <v>10306</v>
      </c>
      <c r="V1018" s="440">
        <v>10306</v>
      </c>
      <c r="W1018" s="440">
        <v>0</v>
      </c>
      <c r="X1018" s="440">
        <v>0</v>
      </c>
      <c r="Y1018" s="482">
        <v>0</v>
      </c>
      <c r="Z1018" s="482">
        <v>2979</v>
      </c>
      <c r="AA1018" s="440">
        <v>0</v>
      </c>
      <c r="AB1018" s="440">
        <v>0</v>
      </c>
      <c r="AC1018" s="440">
        <v>2979</v>
      </c>
      <c r="AD1018" s="440">
        <v>0</v>
      </c>
      <c r="AE1018" s="440">
        <v>0</v>
      </c>
      <c r="AF1018" s="440">
        <v>2979</v>
      </c>
      <c r="AG1018" s="440">
        <v>417970</v>
      </c>
      <c r="AH1018" s="440">
        <v>162100</v>
      </c>
      <c r="AI1018" s="440">
        <v>255870</v>
      </c>
      <c r="AJ1018" s="482">
        <v>420780</v>
      </c>
      <c r="AK1018" s="482">
        <v>0</v>
      </c>
      <c r="AL1018" s="482">
        <v>0</v>
      </c>
      <c r="AM1018" s="482">
        <v>76440</v>
      </c>
      <c r="AN1018" s="440">
        <v>420780</v>
      </c>
      <c r="AO1018" s="440">
        <v>76440</v>
      </c>
      <c r="AP1018" s="440">
        <v>31933</v>
      </c>
      <c r="AQ1018" s="440">
        <v>4238</v>
      </c>
      <c r="AR1018" s="440">
        <v>27695</v>
      </c>
      <c r="AS1018" s="482">
        <v>28152</v>
      </c>
      <c r="AT1018" s="482">
        <v>0</v>
      </c>
      <c r="AU1018" s="482">
        <v>0</v>
      </c>
      <c r="AV1018" s="482">
        <v>4248</v>
      </c>
      <c r="AW1018" s="440">
        <v>28152</v>
      </c>
      <c r="AX1018" s="440">
        <v>4248</v>
      </c>
      <c r="AY1018" s="440">
        <v>0</v>
      </c>
      <c r="AZ1018" s="503">
        <v>0</v>
      </c>
      <c r="BA1018" s="503">
        <v>0</v>
      </c>
      <c r="BB1018" s="441">
        <v>0</v>
      </c>
      <c r="BC1018" s="200">
        <v>0</v>
      </c>
      <c r="BD1018" s="539">
        <v>137384</v>
      </c>
      <c r="BE1018" s="650">
        <v>223170</v>
      </c>
      <c r="BF1018" s="650">
        <v>22938</v>
      </c>
      <c r="BG1018" s="539">
        <v>2709</v>
      </c>
    </row>
    <row r="1019" spans="1:59" x14ac:dyDescent="0.2">
      <c r="A1019" s="609" t="s">
        <v>2502</v>
      </c>
      <c r="B1019" t="s">
        <v>2483</v>
      </c>
      <c r="C1019" t="s">
        <v>2503</v>
      </c>
      <c r="D1019" s="442">
        <v>23209</v>
      </c>
      <c r="E1019" s="443">
        <v>0</v>
      </c>
      <c r="F1019" s="443">
        <v>0</v>
      </c>
      <c r="G1019" s="443">
        <v>0</v>
      </c>
      <c r="H1019" s="443">
        <v>0</v>
      </c>
      <c r="I1019" s="443">
        <v>242088</v>
      </c>
      <c r="J1019" s="443">
        <v>242088</v>
      </c>
      <c r="K1019" s="443">
        <v>0</v>
      </c>
      <c r="L1019" s="443">
        <v>72912</v>
      </c>
      <c r="M1019" s="483">
        <v>0</v>
      </c>
      <c r="N1019" s="483">
        <v>770</v>
      </c>
      <c r="O1019" s="443">
        <v>0</v>
      </c>
      <c r="P1019" s="443">
        <v>0</v>
      </c>
      <c r="Q1019" s="443">
        <v>73682</v>
      </c>
      <c r="R1019" s="443">
        <v>72912</v>
      </c>
      <c r="S1019" s="443">
        <v>770</v>
      </c>
      <c r="T1019" s="443">
        <v>0</v>
      </c>
      <c r="U1019" s="443">
        <v>8646</v>
      </c>
      <c r="V1019" s="443">
        <v>8646</v>
      </c>
      <c r="W1019" s="443">
        <v>0</v>
      </c>
      <c r="X1019" s="443">
        <v>2604</v>
      </c>
      <c r="Y1019" s="483">
        <v>0</v>
      </c>
      <c r="Z1019" s="483">
        <v>28</v>
      </c>
      <c r="AA1019" s="443">
        <v>0</v>
      </c>
      <c r="AB1019" s="443">
        <v>0</v>
      </c>
      <c r="AC1019" s="443">
        <v>2504</v>
      </c>
      <c r="AD1019" s="443">
        <v>0</v>
      </c>
      <c r="AE1019" s="443">
        <v>2504</v>
      </c>
      <c r="AF1019" s="443">
        <v>0</v>
      </c>
      <c r="AG1019" s="443">
        <v>512990</v>
      </c>
      <c r="AH1019" s="443">
        <v>215000</v>
      </c>
      <c r="AI1019" s="443">
        <v>297990</v>
      </c>
      <c r="AJ1019" s="483">
        <v>385530</v>
      </c>
      <c r="AK1019" s="483">
        <v>0</v>
      </c>
      <c r="AL1019" s="483">
        <v>0</v>
      </c>
      <c r="AM1019" s="483">
        <v>177330</v>
      </c>
      <c r="AN1019" s="443">
        <v>385530</v>
      </c>
      <c r="AO1019" s="443">
        <v>177330</v>
      </c>
      <c r="AP1019" s="443">
        <v>40068</v>
      </c>
      <c r="AQ1019" s="443">
        <v>6669</v>
      </c>
      <c r="AR1019" s="443">
        <v>33399</v>
      </c>
      <c r="AS1019" s="483">
        <v>28334</v>
      </c>
      <c r="AT1019" s="483">
        <v>0</v>
      </c>
      <c r="AU1019" s="483">
        <v>0</v>
      </c>
      <c r="AV1019" s="483">
        <v>6601</v>
      </c>
      <c r="AW1019" s="443">
        <v>26662</v>
      </c>
      <c r="AX1019" s="443">
        <v>0</v>
      </c>
      <c r="AY1019" s="443">
        <v>0</v>
      </c>
      <c r="AZ1019" s="504">
        <v>0</v>
      </c>
      <c r="BA1019" s="504">
        <v>0</v>
      </c>
      <c r="BB1019" s="444">
        <v>0</v>
      </c>
      <c r="BC1019" s="517">
        <v>0</v>
      </c>
      <c r="BD1019" s="540">
        <v>94273</v>
      </c>
      <c r="BE1019" s="651">
        <v>228415</v>
      </c>
      <c r="BF1019" s="651">
        <v>24543</v>
      </c>
      <c r="BG1019" s="540">
        <v>2949</v>
      </c>
    </row>
    <row r="1020" spans="1:59" x14ac:dyDescent="0.2">
      <c r="A1020" s="609" t="s">
        <v>2504</v>
      </c>
      <c r="B1020" t="s">
        <v>2483</v>
      </c>
      <c r="C1020" t="s">
        <v>2505</v>
      </c>
      <c r="D1020" s="439">
        <v>23210</v>
      </c>
      <c r="E1020" s="440">
        <v>0</v>
      </c>
      <c r="F1020" s="440">
        <v>0</v>
      </c>
      <c r="G1020" s="440">
        <v>0</v>
      </c>
      <c r="H1020" s="440">
        <v>0</v>
      </c>
      <c r="I1020" s="440">
        <v>627200</v>
      </c>
      <c r="J1020" s="440">
        <v>627200</v>
      </c>
      <c r="K1020" s="440">
        <v>0</v>
      </c>
      <c r="L1020" s="440">
        <v>14700</v>
      </c>
      <c r="M1020" s="482">
        <v>0</v>
      </c>
      <c r="N1020" s="482">
        <v>24920</v>
      </c>
      <c r="O1020" s="440">
        <v>0</v>
      </c>
      <c r="P1020" s="440">
        <v>0</v>
      </c>
      <c r="Q1020" s="440">
        <v>39620</v>
      </c>
      <c r="R1020" s="440">
        <v>14700</v>
      </c>
      <c r="S1020" s="440">
        <v>24920</v>
      </c>
      <c r="T1020" s="440">
        <v>0</v>
      </c>
      <c r="U1020" s="440">
        <v>22400</v>
      </c>
      <c r="V1020" s="440">
        <v>19653</v>
      </c>
      <c r="W1020" s="440">
        <v>2747</v>
      </c>
      <c r="X1020" s="440">
        <v>525</v>
      </c>
      <c r="Y1020" s="482">
        <v>0</v>
      </c>
      <c r="Z1020" s="482">
        <v>890</v>
      </c>
      <c r="AA1020" s="440">
        <v>0</v>
      </c>
      <c r="AB1020" s="440">
        <v>0</v>
      </c>
      <c r="AC1020" s="440">
        <v>4162</v>
      </c>
      <c r="AD1020" s="440">
        <v>0</v>
      </c>
      <c r="AE1020" s="440">
        <v>3000</v>
      </c>
      <c r="AF1020" s="440">
        <v>1162</v>
      </c>
      <c r="AG1020" s="440">
        <v>929240</v>
      </c>
      <c r="AH1020" s="440">
        <v>300000</v>
      </c>
      <c r="AI1020" s="440">
        <v>629240</v>
      </c>
      <c r="AJ1020" s="482">
        <v>752150</v>
      </c>
      <c r="AK1020" s="482">
        <v>0</v>
      </c>
      <c r="AL1020" s="482">
        <v>0</v>
      </c>
      <c r="AM1020" s="482">
        <v>198890</v>
      </c>
      <c r="AN1020" s="440">
        <v>752150</v>
      </c>
      <c r="AO1020" s="440">
        <v>198890</v>
      </c>
      <c r="AP1020" s="440">
        <v>82381</v>
      </c>
      <c r="AQ1020" s="440">
        <v>15660</v>
      </c>
      <c r="AR1020" s="440">
        <v>66721</v>
      </c>
      <c r="AS1020" s="482">
        <v>46748</v>
      </c>
      <c r="AT1020" s="482">
        <v>0</v>
      </c>
      <c r="AU1020" s="482">
        <v>0</v>
      </c>
      <c r="AV1020" s="482">
        <v>4362</v>
      </c>
      <c r="AW1020" s="440">
        <v>46748</v>
      </c>
      <c r="AX1020" s="440">
        <v>4362</v>
      </c>
      <c r="AY1020" s="440">
        <v>4400</v>
      </c>
      <c r="AZ1020" s="503">
        <v>-4400</v>
      </c>
      <c r="BA1020" s="503">
        <v>0</v>
      </c>
      <c r="BB1020" s="441">
        <v>0</v>
      </c>
      <c r="BC1020" s="200">
        <v>0</v>
      </c>
      <c r="BD1020" s="539">
        <v>183212</v>
      </c>
      <c r="BE1020" s="650">
        <v>485260</v>
      </c>
      <c r="BF1020" s="650">
        <v>52519</v>
      </c>
      <c r="BG1020" s="539">
        <v>5909</v>
      </c>
    </row>
    <row r="1021" spans="1:59" x14ac:dyDescent="0.2">
      <c r="A1021" s="609" t="s">
        <v>2506</v>
      </c>
      <c r="B1021" t="s">
        <v>2483</v>
      </c>
      <c r="C1021" t="s">
        <v>2507</v>
      </c>
      <c r="D1021" s="442">
        <v>23211</v>
      </c>
      <c r="E1021" s="443">
        <v>0</v>
      </c>
      <c r="F1021" s="443">
        <v>0</v>
      </c>
      <c r="G1021" s="443">
        <v>0</v>
      </c>
      <c r="H1021" s="443">
        <v>0</v>
      </c>
      <c r="I1021" s="443">
        <v>1868720</v>
      </c>
      <c r="J1021" s="443">
        <v>1868720</v>
      </c>
      <c r="K1021" s="443">
        <v>0</v>
      </c>
      <c r="L1021" s="443">
        <v>0</v>
      </c>
      <c r="M1021" s="483">
        <v>0</v>
      </c>
      <c r="N1021" s="483">
        <v>0</v>
      </c>
      <c r="O1021" s="443">
        <v>0</v>
      </c>
      <c r="P1021" s="443">
        <v>0</v>
      </c>
      <c r="Q1021" s="443">
        <v>0</v>
      </c>
      <c r="R1021" s="443">
        <v>0</v>
      </c>
      <c r="S1021" s="443">
        <v>0</v>
      </c>
      <c r="T1021" s="443">
        <v>0</v>
      </c>
      <c r="U1021" s="443">
        <v>66740</v>
      </c>
      <c r="V1021" s="443">
        <v>66740</v>
      </c>
      <c r="W1021" s="443">
        <v>0</v>
      </c>
      <c r="X1021" s="443">
        <v>0</v>
      </c>
      <c r="Y1021" s="483">
        <v>0</v>
      </c>
      <c r="Z1021" s="483">
        <v>0</v>
      </c>
      <c r="AA1021" s="443">
        <v>0</v>
      </c>
      <c r="AB1021" s="443">
        <v>0</v>
      </c>
      <c r="AC1021" s="443">
        <v>0</v>
      </c>
      <c r="AD1021" s="443">
        <v>0</v>
      </c>
      <c r="AE1021" s="443">
        <v>0</v>
      </c>
      <c r="AF1021" s="443">
        <v>0</v>
      </c>
      <c r="AG1021" s="443">
        <v>2601450</v>
      </c>
      <c r="AH1021" s="443">
        <v>500000</v>
      </c>
      <c r="AI1021" s="443">
        <v>2101450</v>
      </c>
      <c r="AJ1021" s="483">
        <v>2334790</v>
      </c>
      <c r="AK1021" s="483">
        <v>0</v>
      </c>
      <c r="AL1021" s="483">
        <v>0</v>
      </c>
      <c r="AM1021" s="483">
        <v>449570</v>
      </c>
      <c r="AN1021" s="443">
        <v>2334790</v>
      </c>
      <c r="AO1021" s="443">
        <v>449570</v>
      </c>
      <c r="AP1021" s="443">
        <v>225028</v>
      </c>
      <c r="AQ1021" s="443">
        <v>7000</v>
      </c>
      <c r="AR1021" s="443">
        <v>218028</v>
      </c>
      <c r="AS1021" s="483">
        <v>169170</v>
      </c>
      <c r="AT1021" s="483">
        <v>0</v>
      </c>
      <c r="AU1021" s="483">
        <v>0</v>
      </c>
      <c r="AV1021" s="483">
        <v>21149</v>
      </c>
      <c r="AW1021" s="443">
        <v>169170</v>
      </c>
      <c r="AX1021" s="443">
        <v>9830</v>
      </c>
      <c r="AY1021" s="443">
        <v>7700</v>
      </c>
      <c r="AZ1021" s="504">
        <v>-7700</v>
      </c>
      <c r="BA1021" s="504">
        <v>0</v>
      </c>
      <c r="BB1021" s="444">
        <v>0</v>
      </c>
      <c r="BC1021" s="517">
        <v>0</v>
      </c>
      <c r="BD1021" s="540">
        <v>488874</v>
      </c>
      <c r="BE1021" s="651">
        <v>1315195</v>
      </c>
      <c r="BF1021" s="651">
        <v>141980</v>
      </c>
      <c r="BG1021" s="540">
        <v>11989</v>
      </c>
    </row>
    <row r="1022" spans="1:59" x14ac:dyDescent="0.2">
      <c r="A1022" s="609" t="s">
        <v>2508</v>
      </c>
      <c r="B1022" t="s">
        <v>2483</v>
      </c>
      <c r="C1022" t="s">
        <v>2509</v>
      </c>
      <c r="D1022" s="439">
        <v>23212</v>
      </c>
      <c r="E1022" s="440">
        <v>0</v>
      </c>
      <c r="F1022" s="440">
        <v>0</v>
      </c>
      <c r="G1022" s="440">
        <v>0</v>
      </c>
      <c r="H1022" s="440">
        <v>0</v>
      </c>
      <c r="I1022" s="440">
        <v>644420</v>
      </c>
      <c r="J1022" s="440">
        <v>644420</v>
      </c>
      <c r="K1022" s="440">
        <v>0</v>
      </c>
      <c r="L1022" s="440">
        <v>0</v>
      </c>
      <c r="M1022" s="482">
        <v>0</v>
      </c>
      <c r="N1022" s="482">
        <v>36680</v>
      </c>
      <c r="O1022" s="440">
        <v>0</v>
      </c>
      <c r="P1022" s="440">
        <v>0</v>
      </c>
      <c r="Q1022" s="440">
        <v>36680</v>
      </c>
      <c r="R1022" s="440">
        <v>0</v>
      </c>
      <c r="S1022" s="440">
        <v>36680</v>
      </c>
      <c r="T1022" s="440">
        <v>0</v>
      </c>
      <c r="U1022" s="440">
        <v>23015</v>
      </c>
      <c r="V1022" s="440">
        <v>23015</v>
      </c>
      <c r="W1022" s="440">
        <v>0</v>
      </c>
      <c r="X1022" s="440">
        <v>0</v>
      </c>
      <c r="Y1022" s="482">
        <v>0</v>
      </c>
      <c r="Z1022" s="482">
        <v>1310</v>
      </c>
      <c r="AA1022" s="440">
        <v>0</v>
      </c>
      <c r="AB1022" s="440">
        <v>0</v>
      </c>
      <c r="AC1022" s="440">
        <v>1310</v>
      </c>
      <c r="AD1022" s="440">
        <v>0</v>
      </c>
      <c r="AE1022" s="440">
        <v>1310</v>
      </c>
      <c r="AF1022" s="440">
        <v>0</v>
      </c>
      <c r="AG1022" s="440">
        <v>1140280</v>
      </c>
      <c r="AH1022" s="440">
        <v>350000</v>
      </c>
      <c r="AI1022" s="440">
        <v>790280</v>
      </c>
      <c r="AJ1022" s="482">
        <v>1000420</v>
      </c>
      <c r="AK1022" s="482">
        <v>0</v>
      </c>
      <c r="AL1022" s="482">
        <v>0</v>
      </c>
      <c r="AM1022" s="482">
        <v>171510</v>
      </c>
      <c r="AN1022" s="440">
        <v>1000420</v>
      </c>
      <c r="AO1022" s="440">
        <v>171510</v>
      </c>
      <c r="AP1022" s="440">
        <v>99333</v>
      </c>
      <c r="AQ1022" s="440">
        <v>36000</v>
      </c>
      <c r="AR1022" s="440">
        <v>63333</v>
      </c>
      <c r="AS1022" s="482">
        <v>46603</v>
      </c>
      <c r="AT1022" s="482">
        <v>0</v>
      </c>
      <c r="AU1022" s="482">
        <v>0</v>
      </c>
      <c r="AV1022" s="482">
        <v>2707</v>
      </c>
      <c r="AW1022" s="440">
        <v>46603</v>
      </c>
      <c r="AX1022" s="440">
        <v>2707</v>
      </c>
      <c r="AY1022" s="440">
        <v>4400</v>
      </c>
      <c r="AZ1022" s="503">
        <v>0</v>
      </c>
      <c r="BA1022" s="503">
        <v>0</v>
      </c>
      <c r="BB1022" s="441">
        <v>4400</v>
      </c>
      <c r="BC1022" s="200">
        <v>0</v>
      </c>
      <c r="BD1022" s="539">
        <v>241848</v>
      </c>
      <c r="BE1022" s="650">
        <v>542205</v>
      </c>
      <c r="BF1022" s="650">
        <v>59581</v>
      </c>
      <c r="BG1022" s="539">
        <v>5930</v>
      </c>
    </row>
    <row r="1023" spans="1:59" x14ac:dyDescent="0.2">
      <c r="A1023" s="609" t="s">
        <v>2510</v>
      </c>
      <c r="B1023" t="s">
        <v>2483</v>
      </c>
      <c r="C1023" t="s">
        <v>2511</v>
      </c>
      <c r="D1023" s="442">
        <v>23213</v>
      </c>
      <c r="E1023" s="443">
        <v>45000</v>
      </c>
      <c r="F1023" s="443">
        <v>0</v>
      </c>
      <c r="G1023" s="443">
        <v>45000</v>
      </c>
      <c r="H1023" s="443">
        <v>0</v>
      </c>
      <c r="I1023" s="443">
        <v>637210</v>
      </c>
      <c r="J1023" s="443">
        <v>637210</v>
      </c>
      <c r="K1023" s="443">
        <v>0</v>
      </c>
      <c r="L1023" s="443">
        <v>0</v>
      </c>
      <c r="M1023" s="483">
        <v>0</v>
      </c>
      <c r="N1023" s="483">
        <v>0</v>
      </c>
      <c r="O1023" s="443">
        <v>0</v>
      </c>
      <c r="P1023" s="443">
        <v>0</v>
      </c>
      <c r="Q1023" s="443">
        <v>0</v>
      </c>
      <c r="R1023" s="443">
        <v>0</v>
      </c>
      <c r="S1023" s="443">
        <v>0</v>
      </c>
      <c r="T1023" s="443">
        <v>0</v>
      </c>
      <c r="U1023" s="443">
        <v>22758</v>
      </c>
      <c r="V1023" s="443">
        <v>20449</v>
      </c>
      <c r="W1023" s="443">
        <v>2309</v>
      </c>
      <c r="X1023" s="443">
        <v>0</v>
      </c>
      <c r="Y1023" s="483">
        <v>0</v>
      </c>
      <c r="Z1023" s="483">
        <v>0</v>
      </c>
      <c r="AA1023" s="443">
        <v>0</v>
      </c>
      <c r="AB1023" s="443">
        <v>0</v>
      </c>
      <c r="AC1023" s="443">
        <v>2309</v>
      </c>
      <c r="AD1023" s="443">
        <v>0</v>
      </c>
      <c r="AE1023" s="443">
        <v>0</v>
      </c>
      <c r="AF1023" s="443">
        <v>2309</v>
      </c>
      <c r="AG1023" s="443">
        <v>1168580</v>
      </c>
      <c r="AH1023" s="443">
        <v>503570</v>
      </c>
      <c r="AI1023" s="443">
        <v>665010</v>
      </c>
      <c r="AJ1023" s="483">
        <v>873180</v>
      </c>
      <c r="AK1023" s="483">
        <v>0</v>
      </c>
      <c r="AL1023" s="483">
        <v>0</v>
      </c>
      <c r="AM1023" s="483">
        <v>273900</v>
      </c>
      <c r="AN1023" s="443">
        <v>873180</v>
      </c>
      <c r="AO1023" s="443">
        <v>273900</v>
      </c>
      <c r="AP1023" s="443">
        <v>91345</v>
      </c>
      <c r="AQ1023" s="443">
        <v>19893</v>
      </c>
      <c r="AR1023" s="443">
        <v>71452</v>
      </c>
      <c r="AS1023" s="483">
        <v>61642</v>
      </c>
      <c r="AT1023" s="483">
        <v>0</v>
      </c>
      <c r="AU1023" s="483">
        <v>0</v>
      </c>
      <c r="AV1023" s="483">
        <v>5767</v>
      </c>
      <c r="AW1023" s="443">
        <v>61642</v>
      </c>
      <c r="AX1023" s="443">
        <v>5767</v>
      </c>
      <c r="AY1023" s="443">
        <v>0</v>
      </c>
      <c r="AZ1023" s="504">
        <v>0</v>
      </c>
      <c r="BA1023" s="504">
        <v>0</v>
      </c>
      <c r="BB1023" s="444">
        <v>0</v>
      </c>
      <c r="BC1023" s="517">
        <v>0</v>
      </c>
      <c r="BD1023" s="540">
        <v>312842</v>
      </c>
      <c r="BE1023" s="651">
        <v>492225</v>
      </c>
      <c r="BF1023" s="651">
        <v>53540</v>
      </c>
      <c r="BG1023" s="540">
        <v>5909</v>
      </c>
    </row>
    <row r="1024" spans="1:59" x14ac:dyDescent="0.2">
      <c r="A1024" s="609" t="s">
        <v>2512</v>
      </c>
      <c r="B1024" t="s">
        <v>2483</v>
      </c>
      <c r="C1024" t="s">
        <v>2513</v>
      </c>
      <c r="D1024" s="439">
        <v>23214</v>
      </c>
      <c r="E1024" s="440">
        <v>0</v>
      </c>
      <c r="F1024" s="440">
        <v>0</v>
      </c>
      <c r="G1024" s="440">
        <v>0</v>
      </c>
      <c r="H1024" s="440">
        <v>0</v>
      </c>
      <c r="I1024" s="440">
        <v>323624</v>
      </c>
      <c r="J1024" s="440">
        <v>323624</v>
      </c>
      <c r="K1024" s="440">
        <v>0</v>
      </c>
      <c r="L1024" s="440">
        <v>87696</v>
      </c>
      <c r="M1024" s="482">
        <v>0</v>
      </c>
      <c r="N1024" s="482">
        <v>12810</v>
      </c>
      <c r="O1024" s="440">
        <v>0</v>
      </c>
      <c r="P1024" s="440">
        <v>0</v>
      </c>
      <c r="Q1024" s="440">
        <v>100506</v>
      </c>
      <c r="R1024" s="440">
        <v>87696</v>
      </c>
      <c r="S1024" s="440">
        <v>12810</v>
      </c>
      <c r="T1024" s="440">
        <v>0</v>
      </c>
      <c r="U1024" s="440">
        <v>11558</v>
      </c>
      <c r="V1024" s="440">
        <v>11558</v>
      </c>
      <c r="W1024" s="440">
        <v>0</v>
      </c>
      <c r="X1024" s="440">
        <v>3132</v>
      </c>
      <c r="Y1024" s="482">
        <v>8773</v>
      </c>
      <c r="Z1024" s="482">
        <v>458</v>
      </c>
      <c r="AA1024" s="440">
        <v>0</v>
      </c>
      <c r="AB1024" s="440">
        <v>0</v>
      </c>
      <c r="AC1024" s="440">
        <v>12363</v>
      </c>
      <c r="AD1024" s="440">
        <v>0</v>
      </c>
      <c r="AE1024" s="440">
        <v>12363</v>
      </c>
      <c r="AF1024" s="440">
        <v>0</v>
      </c>
      <c r="AG1024" s="440">
        <v>538010</v>
      </c>
      <c r="AH1024" s="440">
        <v>290000</v>
      </c>
      <c r="AI1024" s="440">
        <v>248010</v>
      </c>
      <c r="AJ1024" s="482">
        <v>385770</v>
      </c>
      <c r="AK1024" s="482">
        <v>0</v>
      </c>
      <c r="AL1024" s="482">
        <v>0</v>
      </c>
      <c r="AM1024" s="482">
        <v>158460</v>
      </c>
      <c r="AN1024" s="440">
        <v>385770</v>
      </c>
      <c r="AO1024" s="440">
        <v>158460</v>
      </c>
      <c r="AP1024" s="440">
        <v>41421</v>
      </c>
      <c r="AQ1024" s="440">
        <v>31610</v>
      </c>
      <c r="AR1024" s="440">
        <v>9811</v>
      </c>
      <c r="AS1024" s="482">
        <v>7470</v>
      </c>
      <c r="AT1024" s="482">
        <v>0</v>
      </c>
      <c r="AU1024" s="482">
        <v>0</v>
      </c>
      <c r="AV1024" s="482">
        <v>6398</v>
      </c>
      <c r="AW1024" s="440">
        <v>7470</v>
      </c>
      <c r="AX1024" s="440">
        <v>6398</v>
      </c>
      <c r="AY1024" s="440">
        <v>0</v>
      </c>
      <c r="AZ1024" s="503">
        <v>0</v>
      </c>
      <c r="BA1024" s="503">
        <v>0</v>
      </c>
      <c r="BB1024" s="441">
        <v>0</v>
      </c>
      <c r="BC1024" s="200">
        <v>0</v>
      </c>
      <c r="BD1024" s="539">
        <v>167490</v>
      </c>
      <c r="BE1024" s="650">
        <v>268725</v>
      </c>
      <c r="BF1024" s="650">
        <v>27945</v>
      </c>
      <c r="BG1024" s="539">
        <v>3189</v>
      </c>
    </row>
    <row r="1025" spans="1:59" x14ac:dyDescent="0.2">
      <c r="A1025" s="609" t="s">
        <v>2514</v>
      </c>
      <c r="B1025" t="s">
        <v>2483</v>
      </c>
      <c r="C1025" t="s">
        <v>2515</v>
      </c>
      <c r="D1025" s="442">
        <v>23215</v>
      </c>
      <c r="E1025" s="443">
        <v>0</v>
      </c>
      <c r="F1025" s="443">
        <v>0</v>
      </c>
      <c r="G1025" s="443">
        <v>0</v>
      </c>
      <c r="H1025" s="443">
        <v>0</v>
      </c>
      <c r="I1025" s="443">
        <v>370440</v>
      </c>
      <c r="J1025" s="443">
        <v>370440</v>
      </c>
      <c r="K1025" s="443">
        <v>0</v>
      </c>
      <c r="L1025" s="443">
        <v>0</v>
      </c>
      <c r="M1025" s="483">
        <v>0</v>
      </c>
      <c r="N1025" s="483">
        <v>2870</v>
      </c>
      <c r="O1025" s="443">
        <v>0</v>
      </c>
      <c r="P1025" s="443">
        <v>0</v>
      </c>
      <c r="Q1025" s="443">
        <v>2870</v>
      </c>
      <c r="R1025" s="443">
        <v>0</v>
      </c>
      <c r="S1025" s="443">
        <v>2870</v>
      </c>
      <c r="T1025" s="443">
        <v>0</v>
      </c>
      <c r="U1025" s="443">
        <v>13230</v>
      </c>
      <c r="V1025" s="443">
        <v>13228</v>
      </c>
      <c r="W1025" s="443">
        <v>2</v>
      </c>
      <c r="X1025" s="443">
        <v>0</v>
      </c>
      <c r="Y1025" s="483">
        <v>0</v>
      </c>
      <c r="Z1025" s="483">
        <v>103</v>
      </c>
      <c r="AA1025" s="443">
        <v>0</v>
      </c>
      <c r="AB1025" s="443">
        <v>0</v>
      </c>
      <c r="AC1025" s="443">
        <v>105</v>
      </c>
      <c r="AD1025" s="443">
        <v>0</v>
      </c>
      <c r="AE1025" s="443">
        <v>105</v>
      </c>
      <c r="AF1025" s="443">
        <v>0</v>
      </c>
      <c r="AG1025" s="443">
        <v>487400</v>
      </c>
      <c r="AH1025" s="443">
        <v>247000</v>
      </c>
      <c r="AI1025" s="443">
        <v>240400</v>
      </c>
      <c r="AJ1025" s="483">
        <v>359190</v>
      </c>
      <c r="AK1025" s="483">
        <v>0</v>
      </c>
      <c r="AL1025" s="483">
        <v>0</v>
      </c>
      <c r="AM1025" s="483">
        <v>139220</v>
      </c>
      <c r="AN1025" s="443">
        <v>359190</v>
      </c>
      <c r="AO1025" s="443">
        <v>139220</v>
      </c>
      <c r="AP1025" s="443">
        <v>38226</v>
      </c>
      <c r="AQ1025" s="443">
        <v>13588</v>
      </c>
      <c r="AR1025" s="443">
        <v>24638</v>
      </c>
      <c r="AS1025" s="483">
        <v>22698</v>
      </c>
      <c r="AT1025" s="483">
        <v>0</v>
      </c>
      <c r="AU1025" s="483">
        <v>0</v>
      </c>
      <c r="AV1025" s="483">
        <v>4882</v>
      </c>
      <c r="AW1025" s="443">
        <v>22698</v>
      </c>
      <c r="AX1025" s="443">
        <v>4882</v>
      </c>
      <c r="AY1025" s="443">
        <v>0</v>
      </c>
      <c r="AZ1025" s="504">
        <v>0</v>
      </c>
      <c r="BA1025" s="504">
        <v>0</v>
      </c>
      <c r="BB1025" s="444">
        <v>0</v>
      </c>
      <c r="BC1025" s="517">
        <v>0</v>
      </c>
      <c r="BD1025" s="540">
        <v>139000</v>
      </c>
      <c r="BE1025" s="651">
        <v>241790</v>
      </c>
      <c r="BF1025" s="651">
        <v>25419</v>
      </c>
      <c r="BG1025" s="540">
        <v>2949</v>
      </c>
    </row>
    <row r="1026" spans="1:59" x14ac:dyDescent="0.2">
      <c r="A1026" s="609" t="s">
        <v>2516</v>
      </c>
      <c r="B1026" t="s">
        <v>2483</v>
      </c>
      <c r="C1026" t="s">
        <v>2517</v>
      </c>
      <c r="D1026" s="439">
        <v>23216</v>
      </c>
      <c r="E1026" s="440">
        <v>53946</v>
      </c>
      <c r="F1026" s="440">
        <v>0</v>
      </c>
      <c r="G1026" s="440">
        <v>53946</v>
      </c>
      <c r="H1026" s="440">
        <v>0</v>
      </c>
      <c r="I1026" s="440">
        <v>263060</v>
      </c>
      <c r="J1026" s="440">
        <v>263060</v>
      </c>
      <c r="K1026" s="440">
        <v>0</v>
      </c>
      <c r="L1026" s="440">
        <v>0</v>
      </c>
      <c r="M1026" s="482">
        <v>0</v>
      </c>
      <c r="N1026" s="482">
        <v>30870</v>
      </c>
      <c r="O1026" s="440">
        <v>0</v>
      </c>
      <c r="P1026" s="440">
        <v>0</v>
      </c>
      <c r="Q1026" s="440">
        <v>30870</v>
      </c>
      <c r="R1026" s="440">
        <v>0</v>
      </c>
      <c r="S1026" s="440">
        <v>30870</v>
      </c>
      <c r="T1026" s="440">
        <v>0</v>
      </c>
      <c r="U1026" s="440">
        <v>9395</v>
      </c>
      <c r="V1026" s="440">
        <v>7738</v>
      </c>
      <c r="W1026" s="440">
        <v>1657</v>
      </c>
      <c r="X1026" s="440">
        <v>0</v>
      </c>
      <c r="Y1026" s="482">
        <v>7516</v>
      </c>
      <c r="Z1026" s="482">
        <v>1103</v>
      </c>
      <c r="AA1026" s="440">
        <v>0</v>
      </c>
      <c r="AB1026" s="440">
        <v>0</v>
      </c>
      <c r="AC1026" s="440">
        <v>10276</v>
      </c>
      <c r="AD1026" s="440">
        <v>0</v>
      </c>
      <c r="AE1026" s="440">
        <v>10276</v>
      </c>
      <c r="AF1026" s="440">
        <v>0</v>
      </c>
      <c r="AG1026" s="440">
        <v>395120</v>
      </c>
      <c r="AH1026" s="440">
        <v>172000</v>
      </c>
      <c r="AI1026" s="440">
        <v>223120</v>
      </c>
      <c r="AJ1026" s="482">
        <v>349690</v>
      </c>
      <c r="AK1026" s="482">
        <v>0</v>
      </c>
      <c r="AL1026" s="482">
        <v>0</v>
      </c>
      <c r="AM1026" s="482">
        <v>50250</v>
      </c>
      <c r="AN1026" s="440">
        <v>349690</v>
      </c>
      <c r="AO1026" s="440">
        <v>50250</v>
      </c>
      <c r="AP1026" s="440">
        <v>30664</v>
      </c>
      <c r="AQ1026" s="440">
        <v>19272</v>
      </c>
      <c r="AR1026" s="440">
        <v>11392</v>
      </c>
      <c r="AS1026" s="482">
        <v>10276</v>
      </c>
      <c r="AT1026" s="482">
        <v>0</v>
      </c>
      <c r="AU1026" s="482">
        <v>0</v>
      </c>
      <c r="AV1026" s="482">
        <v>0</v>
      </c>
      <c r="AW1026" s="440">
        <v>10276</v>
      </c>
      <c r="AX1026" s="440">
        <v>0</v>
      </c>
      <c r="AY1026" s="440">
        <v>0</v>
      </c>
      <c r="AZ1026" s="503">
        <v>0</v>
      </c>
      <c r="BA1026" s="503">
        <v>0</v>
      </c>
      <c r="BB1026" s="441">
        <v>0</v>
      </c>
      <c r="BC1026" s="200">
        <v>0</v>
      </c>
      <c r="BD1026" s="539">
        <v>106362</v>
      </c>
      <c r="BE1026" s="650">
        <v>193450</v>
      </c>
      <c r="BF1026" s="650">
        <v>20309</v>
      </c>
      <c r="BG1026" s="539">
        <v>2709</v>
      </c>
    </row>
    <row r="1027" spans="1:59" x14ac:dyDescent="0.2">
      <c r="A1027" s="609" t="s">
        <v>2518</v>
      </c>
      <c r="B1027" t="s">
        <v>2483</v>
      </c>
      <c r="C1027" t="s">
        <v>2519</v>
      </c>
      <c r="D1027" s="442">
        <v>23217</v>
      </c>
      <c r="E1027" s="443">
        <v>0</v>
      </c>
      <c r="F1027" s="443">
        <v>0</v>
      </c>
      <c r="G1027" s="443">
        <v>0</v>
      </c>
      <c r="H1027" s="443">
        <v>0</v>
      </c>
      <c r="I1027" s="443">
        <v>514430</v>
      </c>
      <c r="J1027" s="443">
        <v>514430</v>
      </c>
      <c r="K1027" s="443">
        <v>0</v>
      </c>
      <c r="L1027" s="443">
        <v>18550</v>
      </c>
      <c r="M1027" s="483">
        <v>34131</v>
      </c>
      <c r="N1027" s="483">
        <v>9100</v>
      </c>
      <c r="O1027" s="443">
        <v>0</v>
      </c>
      <c r="P1027" s="443">
        <v>0</v>
      </c>
      <c r="Q1027" s="443">
        <v>61781</v>
      </c>
      <c r="R1027" s="443">
        <v>18550</v>
      </c>
      <c r="S1027" s="443">
        <v>43231</v>
      </c>
      <c r="T1027" s="443">
        <v>0</v>
      </c>
      <c r="U1027" s="443">
        <v>18373</v>
      </c>
      <c r="V1027" s="443">
        <v>14634</v>
      </c>
      <c r="W1027" s="443">
        <v>3739</v>
      </c>
      <c r="X1027" s="443">
        <v>662</v>
      </c>
      <c r="Y1027" s="483">
        <v>0</v>
      </c>
      <c r="Z1027" s="483">
        <v>325</v>
      </c>
      <c r="AA1027" s="443">
        <v>0</v>
      </c>
      <c r="AB1027" s="443">
        <v>0</v>
      </c>
      <c r="AC1027" s="443">
        <v>4726</v>
      </c>
      <c r="AD1027" s="443">
        <v>2513</v>
      </c>
      <c r="AE1027" s="443">
        <v>2213</v>
      </c>
      <c r="AF1027" s="443">
        <v>0</v>
      </c>
      <c r="AG1027" s="443">
        <v>665260</v>
      </c>
      <c r="AH1027" s="443">
        <v>197750</v>
      </c>
      <c r="AI1027" s="443">
        <v>467510</v>
      </c>
      <c r="AJ1027" s="483">
        <v>655640</v>
      </c>
      <c r="AK1027" s="483">
        <v>0</v>
      </c>
      <c r="AL1027" s="483">
        <v>0</v>
      </c>
      <c r="AM1027" s="483">
        <v>179270</v>
      </c>
      <c r="AN1027" s="443">
        <v>655640</v>
      </c>
      <c r="AO1027" s="443">
        <v>179270</v>
      </c>
      <c r="AP1027" s="443">
        <v>51178</v>
      </c>
      <c r="AQ1027" s="443">
        <v>20913</v>
      </c>
      <c r="AR1027" s="443">
        <v>30265</v>
      </c>
      <c r="AS1027" s="483">
        <v>27775</v>
      </c>
      <c r="AT1027" s="483">
        <v>0</v>
      </c>
      <c r="AU1027" s="483">
        <v>0</v>
      </c>
      <c r="AV1027" s="483">
        <v>6644</v>
      </c>
      <c r="AW1027" s="443">
        <v>27775</v>
      </c>
      <c r="AX1027" s="443">
        <v>6644</v>
      </c>
      <c r="AY1027" s="443">
        <v>0</v>
      </c>
      <c r="AZ1027" s="504">
        <v>0</v>
      </c>
      <c r="BA1027" s="504">
        <v>0</v>
      </c>
      <c r="BB1027" s="444">
        <v>0</v>
      </c>
      <c r="BC1027" s="517">
        <v>0</v>
      </c>
      <c r="BD1027" s="540">
        <v>206939</v>
      </c>
      <c r="BE1027" s="651">
        <v>340895</v>
      </c>
      <c r="BF1027" s="651">
        <v>35405</v>
      </c>
      <c r="BG1027" s="540">
        <v>3909</v>
      </c>
    </row>
    <row r="1028" spans="1:59" x14ac:dyDescent="0.2">
      <c r="A1028" s="609" t="s">
        <v>2520</v>
      </c>
      <c r="B1028" t="s">
        <v>2483</v>
      </c>
      <c r="C1028" t="s">
        <v>2521</v>
      </c>
      <c r="D1028" s="439">
        <v>23219</v>
      </c>
      <c r="E1028" s="440">
        <v>0</v>
      </c>
      <c r="F1028" s="440">
        <v>0</v>
      </c>
      <c r="G1028" s="440">
        <v>0</v>
      </c>
      <c r="H1028" s="440">
        <v>0</v>
      </c>
      <c r="I1028" s="440">
        <v>800520</v>
      </c>
      <c r="J1028" s="440">
        <v>800520</v>
      </c>
      <c r="K1028" s="440">
        <v>0</v>
      </c>
      <c r="L1028" s="440">
        <v>0</v>
      </c>
      <c r="M1028" s="482">
        <v>0</v>
      </c>
      <c r="N1028" s="482">
        <v>7490</v>
      </c>
      <c r="O1028" s="440">
        <v>0</v>
      </c>
      <c r="P1028" s="440">
        <v>0</v>
      </c>
      <c r="Q1028" s="440">
        <v>7490</v>
      </c>
      <c r="R1028" s="440">
        <v>0</v>
      </c>
      <c r="S1028" s="440">
        <v>7490</v>
      </c>
      <c r="T1028" s="440">
        <v>0</v>
      </c>
      <c r="U1028" s="440">
        <v>28590</v>
      </c>
      <c r="V1028" s="440">
        <v>28590</v>
      </c>
      <c r="W1028" s="440">
        <v>0</v>
      </c>
      <c r="X1028" s="440">
        <v>0</v>
      </c>
      <c r="Y1028" s="482">
        <v>0</v>
      </c>
      <c r="Z1028" s="482">
        <v>268</v>
      </c>
      <c r="AA1028" s="440">
        <v>0</v>
      </c>
      <c r="AB1028" s="440">
        <v>0</v>
      </c>
      <c r="AC1028" s="440">
        <v>268</v>
      </c>
      <c r="AD1028" s="440">
        <v>0</v>
      </c>
      <c r="AE1028" s="440">
        <v>268</v>
      </c>
      <c r="AF1028" s="440">
        <v>0</v>
      </c>
      <c r="AG1028" s="440">
        <v>1039430</v>
      </c>
      <c r="AH1028" s="440">
        <v>1039430</v>
      </c>
      <c r="AI1028" s="440">
        <v>0</v>
      </c>
      <c r="AJ1028" s="482">
        <v>177270</v>
      </c>
      <c r="AK1028" s="482">
        <v>0</v>
      </c>
      <c r="AL1028" s="482">
        <v>0</v>
      </c>
      <c r="AM1028" s="482">
        <v>334030</v>
      </c>
      <c r="AN1028" s="440">
        <v>177270</v>
      </c>
      <c r="AO1028" s="440">
        <v>334030</v>
      </c>
      <c r="AP1028" s="440">
        <v>82353</v>
      </c>
      <c r="AQ1028" s="440">
        <v>82353</v>
      </c>
      <c r="AR1028" s="440">
        <v>0</v>
      </c>
      <c r="AS1028" s="482">
        <v>0</v>
      </c>
      <c r="AT1028" s="482">
        <v>0</v>
      </c>
      <c r="AU1028" s="482">
        <v>0</v>
      </c>
      <c r="AV1028" s="482">
        <v>0</v>
      </c>
      <c r="AW1028" s="440">
        <v>0</v>
      </c>
      <c r="AX1028" s="440">
        <v>0</v>
      </c>
      <c r="AY1028" s="440">
        <v>0</v>
      </c>
      <c r="AZ1028" s="503">
        <v>0</v>
      </c>
      <c r="BA1028" s="503">
        <v>0</v>
      </c>
      <c r="BB1028" s="441">
        <v>0</v>
      </c>
      <c r="BC1028" s="200">
        <v>0</v>
      </c>
      <c r="BD1028" s="539">
        <v>192466</v>
      </c>
      <c r="BE1028" s="650">
        <v>530025</v>
      </c>
      <c r="BF1028" s="650">
        <v>55487</v>
      </c>
      <c r="BG1028" s="539">
        <v>5909</v>
      </c>
    </row>
    <row r="1029" spans="1:59" x14ac:dyDescent="0.2">
      <c r="A1029" s="609" t="s">
        <v>2522</v>
      </c>
      <c r="B1029" t="s">
        <v>2483</v>
      </c>
      <c r="C1029" t="s">
        <v>2523</v>
      </c>
      <c r="D1029" s="442">
        <v>23220</v>
      </c>
      <c r="E1029" s="443">
        <v>0</v>
      </c>
      <c r="F1029" s="443">
        <v>0</v>
      </c>
      <c r="G1029" s="443">
        <v>0</v>
      </c>
      <c r="H1029" s="443">
        <v>0</v>
      </c>
      <c r="I1029" s="443">
        <v>649390</v>
      </c>
      <c r="J1029" s="443">
        <v>649390</v>
      </c>
      <c r="K1029" s="443">
        <v>0</v>
      </c>
      <c r="L1029" s="443">
        <v>0</v>
      </c>
      <c r="M1029" s="483">
        <v>0</v>
      </c>
      <c r="N1029" s="483">
        <v>36540</v>
      </c>
      <c r="O1029" s="443">
        <v>0</v>
      </c>
      <c r="P1029" s="443">
        <v>0</v>
      </c>
      <c r="Q1029" s="443">
        <v>36540</v>
      </c>
      <c r="R1029" s="443">
        <v>0</v>
      </c>
      <c r="S1029" s="443">
        <v>36540</v>
      </c>
      <c r="T1029" s="443">
        <v>0</v>
      </c>
      <c r="U1029" s="443">
        <v>23193</v>
      </c>
      <c r="V1029" s="443">
        <v>14000</v>
      </c>
      <c r="W1029" s="443">
        <v>9193</v>
      </c>
      <c r="X1029" s="443">
        <v>0</v>
      </c>
      <c r="Y1029" s="483">
        <v>0</v>
      </c>
      <c r="Z1029" s="483">
        <v>1305</v>
      </c>
      <c r="AA1029" s="443">
        <v>0</v>
      </c>
      <c r="AB1029" s="443">
        <v>0</v>
      </c>
      <c r="AC1029" s="443">
        <v>10498</v>
      </c>
      <c r="AD1029" s="443">
        <v>0</v>
      </c>
      <c r="AE1029" s="443">
        <v>0</v>
      </c>
      <c r="AF1029" s="443">
        <v>10498</v>
      </c>
      <c r="AG1029" s="443">
        <v>915840</v>
      </c>
      <c r="AH1029" s="443">
        <v>375000</v>
      </c>
      <c r="AI1029" s="443">
        <v>540840</v>
      </c>
      <c r="AJ1029" s="483">
        <v>729440</v>
      </c>
      <c r="AK1029" s="483">
        <v>0</v>
      </c>
      <c r="AL1029" s="483">
        <v>0</v>
      </c>
      <c r="AM1029" s="483">
        <v>212820</v>
      </c>
      <c r="AN1029" s="443">
        <v>729440</v>
      </c>
      <c r="AO1029" s="443">
        <v>212820</v>
      </c>
      <c r="AP1029" s="443">
        <v>70889</v>
      </c>
      <c r="AQ1029" s="443">
        <v>9500</v>
      </c>
      <c r="AR1029" s="443">
        <v>61389</v>
      </c>
      <c r="AS1029" s="483">
        <v>55379</v>
      </c>
      <c r="AT1029" s="483">
        <v>0</v>
      </c>
      <c r="AU1029" s="483">
        <v>0</v>
      </c>
      <c r="AV1029" s="483">
        <v>6804</v>
      </c>
      <c r="AW1029" s="443">
        <v>55379</v>
      </c>
      <c r="AX1029" s="443">
        <v>6623</v>
      </c>
      <c r="AY1029" s="443">
        <v>0</v>
      </c>
      <c r="AZ1029" s="504">
        <v>0</v>
      </c>
      <c r="BA1029" s="504">
        <v>0</v>
      </c>
      <c r="BB1029" s="444">
        <v>0</v>
      </c>
      <c r="BC1029" s="517">
        <v>0</v>
      </c>
      <c r="BD1029" s="540">
        <v>251030</v>
      </c>
      <c r="BE1029" s="651">
        <v>445120</v>
      </c>
      <c r="BF1029" s="651">
        <v>46753</v>
      </c>
      <c r="BG1029" s="540">
        <v>5109</v>
      </c>
    </row>
    <row r="1030" spans="1:59" x14ac:dyDescent="0.2">
      <c r="A1030" s="609" t="s">
        <v>2524</v>
      </c>
      <c r="B1030" t="s">
        <v>2483</v>
      </c>
      <c r="C1030" t="s">
        <v>2525</v>
      </c>
      <c r="D1030" s="439">
        <v>23221</v>
      </c>
      <c r="E1030" s="440">
        <v>110556</v>
      </c>
      <c r="F1030" s="440">
        <v>0</v>
      </c>
      <c r="G1030" s="440">
        <v>107988</v>
      </c>
      <c r="H1030" s="440">
        <v>2568</v>
      </c>
      <c r="I1030" s="440">
        <v>218890</v>
      </c>
      <c r="J1030" s="440">
        <v>218890</v>
      </c>
      <c r="K1030" s="440">
        <v>0</v>
      </c>
      <c r="L1030" s="440">
        <v>8470</v>
      </c>
      <c r="M1030" s="482">
        <v>0</v>
      </c>
      <c r="N1030" s="482">
        <v>5110</v>
      </c>
      <c r="O1030" s="440">
        <v>0</v>
      </c>
      <c r="P1030" s="440">
        <v>0</v>
      </c>
      <c r="Q1030" s="440">
        <v>13580</v>
      </c>
      <c r="R1030" s="440">
        <v>8470</v>
      </c>
      <c r="S1030" s="440">
        <v>5110</v>
      </c>
      <c r="T1030" s="440">
        <v>0</v>
      </c>
      <c r="U1030" s="440">
        <v>7818</v>
      </c>
      <c r="V1030" s="440">
        <v>5724</v>
      </c>
      <c r="W1030" s="440">
        <v>2094</v>
      </c>
      <c r="X1030" s="440">
        <v>302</v>
      </c>
      <c r="Y1030" s="482">
        <v>0</v>
      </c>
      <c r="Z1030" s="482">
        <v>183</v>
      </c>
      <c r="AA1030" s="440">
        <v>0</v>
      </c>
      <c r="AB1030" s="440">
        <v>0</v>
      </c>
      <c r="AC1030" s="440">
        <v>2579</v>
      </c>
      <c r="AD1030" s="440">
        <v>0</v>
      </c>
      <c r="AE1030" s="440">
        <v>0</v>
      </c>
      <c r="AF1030" s="440">
        <v>2579</v>
      </c>
      <c r="AG1030" s="440">
        <v>313680</v>
      </c>
      <c r="AH1030" s="440">
        <v>145000</v>
      </c>
      <c r="AI1030" s="440">
        <v>168680</v>
      </c>
      <c r="AJ1030" s="482">
        <v>241110</v>
      </c>
      <c r="AK1030" s="482">
        <v>0</v>
      </c>
      <c r="AL1030" s="482">
        <v>0</v>
      </c>
      <c r="AM1030" s="482">
        <v>63090</v>
      </c>
      <c r="AN1030" s="440">
        <v>241110</v>
      </c>
      <c r="AO1030" s="440">
        <v>63090</v>
      </c>
      <c r="AP1030" s="440">
        <v>23472</v>
      </c>
      <c r="AQ1030" s="440">
        <v>11514</v>
      </c>
      <c r="AR1030" s="440">
        <v>11958</v>
      </c>
      <c r="AS1030" s="482">
        <v>11693</v>
      </c>
      <c r="AT1030" s="482">
        <v>0</v>
      </c>
      <c r="AU1030" s="482">
        <v>0</v>
      </c>
      <c r="AV1030" s="482">
        <v>1769</v>
      </c>
      <c r="AW1030" s="440">
        <v>11693</v>
      </c>
      <c r="AX1030" s="440">
        <v>1769</v>
      </c>
      <c r="AY1030" s="440">
        <v>0</v>
      </c>
      <c r="AZ1030" s="503">
        <v>0</v>
      </c>
      <c r="BA1030" s="503">
        <v>0</v>
      </c>
      <c r="BB1030" s="441">
        <v>0</v>
      </c>
      <c r="BC1030" s="200">
        <v>0</v>
      </c>
      <c r="BD1030" s="539">
        <v>131123</v>
      </c>
      <c r="BE1030" s="650">
        <v>147115</v>
      </c>
      <c r="BF1030" s="650">
        <v>15386</v>
      </c>
      <c r="BG1030" s="539">
        <v>2229</v>
      </c>
    </row>
    <row r="1031" spans="1:59" x14ac:dyDescent="0.2">
      <c r="A1031" s="609" t="s">
        <v>2526</v>
      </c>
      <c r="B1031" t="s">
        <v>2483</v>
      </c>
      <c r="C1031" t="s">
        <v>2527</v>
      </c>
      <c r="D1031" s="442">
        <v>23222</v>
      </c>
      <c r="E1031" s="443">
        <v>118030</v>
      </c>
      <c r="F1031" s="443">
        <v>0</v>
      </c>
      <c r="G1031" s="443">
        <v>118030</v>
      </c>
      <c r="H1031" s="443">
        <v>0</v>
      </c>
      <c r="I1031" s="443">
        <v>508970</v>
      </c>
      <c r="J1031" s="443">
        <v>508970</v>
      </c>
      <c r="K1031" s="443">
        <v>0</v>
      </c>
      <c r="L1031" s="443">
        <v>29470</v>
      </c>
      <c r="M1031" s="483">
        <v>0</v>
      </c>
      <c r="N1031" s="483">
        <v>0</v>
      </c>
      <c r="O1031" s="443">
        <v>0</v>
      </c>
      <c r="P1031" s="443">
        <v>0</v>
      </c>
      <c r="Q1031" s="443">
        <v>29470</v>
      </c>
      <c r="R1031" s="443">
        <v>29470</v>
      </c>
      <c r="S1031" s="443">
        <v>0</v>
      </c>
      <c r="T1031" s="443">
        <v>0</v>
      </c>
      <c r="U1031" s="443">
        <v>18178</v>
      </c>
      <c r="V1031" s="443">
        <v>10140</v>
      </c>
      <c r="W1031" s="443">
        <v>8038</v>
      </c>
      <c r="X1031" s="443">
        <v>1052</v>
      </c>
      <c r="Y1031" s="483">
        <v>0</v>
      </c>
      <c r="Z1031" s="483">
        <v>0</v>
      </c>
      <c r="AA1031" s="443">
        <v>0</v>
      </c>
      <c r="AB1031" s="443">
        <v>0</v>
      </c>
      <c r="AC1031" s="443">
        <v>9090</v>
      </c>
      <c r="AD1031" s="443">
        <v>2077</v>
      </c>
      <c r="AE1031" s="443">
        <v>0</v>
      </c>
      <c r="AF1031" s="443">
        <v>7013</v>
      </c>
      <c r="AG1031" s="443">
        <v>698300</v>
      </c>
      <c r="AH1031" s="443">
        <v>277500</v>
      </c>
      <c r="AI1031" s="443">
        <v>420800</v>
      </c>
      <c r="AJ1031" s="483">
        <v>575660</v>
      </c>
      <c r="AK1031" s="483">
        <v>0</v>
      </c>
      <c r="AL1031" s="483">
        <v>0</v>
      </c>
      <c r="AM1031" s="483">
        <v>142200</v>
      </c>
      <c r="AN1031" s="443">
        <v>575660</v>
      </c>
      <c r="AO1031" s="443">
        <v>142200</v>
      </c>
      <c r="AP1031" s="443">
        <v>60100</v>
      </c>
      <c r="AQ1031" s="443">
        <v>10850</v>
      </c>
      <c r="AR1031" s="443">
        <v>49250</v>
      </c>
      <c r="AS1031" s="483">
        <v>39396</v>
      </c>
      <c r="AT1031" s="483">
        <v>0</v>
      </c>
      <c r="AU1031" s="483">
        <v>0</v>
      </c>
      <c r="AV1031" s="483">
        <v>4390</v>
      </c>
      <c r="AW1031" s="443">
        <v>39396</v>
      </c>
      <c r="AX1031" s="443">
        <v>4390</v>
      </c>
      <c r="AY1031" s="443">
        <v>0</v>
      </c>
      <c r="AZ1031" s="504">
        <v>0</v>
      </c>
      <c r="BA1031" s="504">
        <v>0</v>
      </c>
      <c r="BB1031" s="444">
        <v>0</v>
      </c>
      <c r="BC1031" s="517">
        <v>0</v>
      </c>
      <c r="BD1031" s="540">
        <v>137061</v>
      </c>
      <c r="BE1031" s="651">
        <v>369075</v>
      </c>
      <c r="BF1031" s="651">
        <v>39398</v>
      </c>
      <c r="BG1031" s="540">
        <v>4170</v>
      </c>
    </row>
    <row r="1032" spans="1:59" x14ac:dyDescent="0.2">
      <c r="A1032" s="609" t="s">
        <v>2528</v>
      </c>
      <c r="B1032" t="s">
        <v>2483</v>
      </c>
      <c r="C1032" t="s">
        <v>2529</v>
      </c>
      <c r="D1032" s="439">
        <v>23223</v>
      </c>
      <c r="E1032" s="440">
        <v>0</v>
      </c>
      <c r="F1032" s="440">
        <v>0</v>
      </c>
      <c r="G1032" s="440">
        <v>0</v>
      </c>
      <c r="H1032" s="440">
        <v>0</v>
      </c>
      <c r="I1032" s="440">
        <v>315448</v>
      </c>
      <c r="J1032" s="440">
        <v>315448</v>
      </c>
      <c r="K1032" s="440">
        <v>0</v>
      </c>
      <c r="L1032" s="440">
        <v>51632</v>
      </c>
      <c r="M1032" s="482">
        <v>0</v>
      </c>
      <c r="N1032" s="482">
        <v>22890</v>
      </c>
      <c r="O1032" s="440">
        <v>0</v>
      </c>
      <c r="P1032" s="440">
        <v>0</v>
      </c>
      <c r="Q1032" s="440">
        <v>74522</v>
      </c>
      <c r="R1032" s="440">
        <v>51632</v>
      </c>
      <c r="S1032" s="440">
        <v>22890</v>
      </c>
      <c r="T1032" s="440">
        <v>0</v>
      </c>
      <c r="U1032" s="440">
        <v>11266</v>
      </c>
      <c r="V1032" s="440">
        <v>11266</v>
      </c>
      <c r="W1032" s="440">
        <v>0</v>
      </c>
      <c r="X1032" s="440">
        <v>1844</v>
      </c>
      <c r="Y1032" s="482">
        <v>0</v>
      </c>
      <c r="Z1032" s="482">
        <v>818</v>
      </c>
      <c r="AA1032" s="440">
        <v>0</v>
      </c>
      <c r="AB1032" s="440">
        <v>0</v>
      </c>
      <c r="AC1032" s="440">
        <v>2662</v>
      </c>
      <c r="AD1032" s="440">
        <v>0</v>
      </c>
      <c r="AE1032" s="440">
        <v>0</v>
      </c>
      <c r="AF1032" s="440">
        <v>2662</v>
      </c>
      <c r="AG1032" s="440">
        <v>574060</v>
      </c>
      <c r="AH1032" s="440">
        <v>200000</v>
      </c>
      <c r="AI1032" s="440">
        <v>374060</v>
      </c>
      <c r="AJ1032" s="482">
        <v>472500</v>
      </c>
      <c r="AK1032" s="482">
        <v>0</v>
      </c>
      <c r="AL1032" s="482">
        <v>0</v>
      </c>
      <c r="AM1032" s="482">
        <v>210420</v>
      </c>
      <c r="AN1032" s="440">
        <v>472500</v>
      </c>
      <c r="AO1032" s="440">
        <v>210420</v>
      </c>
      <c r="AP1032" s="440">
        <v>48455</v>
      </c>
      <c r="AQ1032" s="440">
        <v>7865</v>
      </c>
      <c r="AR1032" s="440">
        <v>40590</v>
      </c>
      <c r="AS1032" s="482">
        <v>32058</v>
      </c>
      <c r="AT1032" s="482">
        <v>0</v>
      </c>
      <c r="AU1032" s="482">
        <v>0</v>
      </c>
      <c r="AV1032" s="482">
        <v>9854</v>
      </c>
      <c r="AW1032" s="440">
        <v>32058</v>
      </c>
      <c r="AX1032" s="440">
        <v>9854</v>
      </c>
      <c r="AY1032" s="440">
        <v>3300</v>
      </c>
      <c r="AZ1032" s="503">
        <v>0</v>
      </c>
      <c r="BA1032" s="503">
        <v>0</v>
      </c>
      <c r="BB1032" s="441">
        <v>3300</v>
      </c>
      <c r="BC1032" s="200">
        <v>0</v>
      </c>
      <c r="BD1032" s="539">
        <v>136081</v>
      </c>
      <c r="BE1032" s="650">
        <v>282005</v>
      </c>
      <c r="BF1032" s="650">
        <v>30481</v>
      </c>
      <c r="BG1032" s="539">
        <v>3210</v>
      </c>
    </row>
    <row r="1033" spans="1:59" x14ac:dyDescent="0.2">
      <c r="A1033" s="609" t="s">
        <v>2530</v>
      </c>
      <c r="B1033" t="s">
        <v>2483</v>
      </c>
      <c r="C1033" t="s">
        <v>2531</v>
      </c>
      <c r="D1033" s="442">
        <v>23224</v>
      </c>
      <c r="E1033" s="443">
        <v>0</v>
      </c>
      <c r="F1033" s="443">
        <v>0</v>
      </c>
      <c r="G1033" s="443">
        <v>0</v>
      </c>
      <c r="H1033" s="443">
        <v>0</v>
      </c>
      <c r="I1033" s="443">
        <v>367010</v>
      </c>
      <c r="J1033" s="443">
        <v>367010</v>
      </c>
      <c r="K1033" s="443">
        <v>0</v>
      </c>
      <c r="L1033" s="443">
        <v>15750</v>
      </c>
      <c r="M1033" s="483">
        <v>0</v>
      </c>
      <c r="N1033" s="483">
        <v>8680</v>
      </c>
      <c r="O1033" s="443">
        <v>0</v>
      </c>
      <c r="P1033" s="443">
        <v>0</v>
      </c>
      <c r="Q1033" s="443">
        <v>24430</v>
      </c>
      <c r="R1033" s="443">
        <v>15750</v>
      </c>
      <c r="S1033" s="443">
        <v>8680</v>
      </c>
      <c r="T1033" s="443">
        <v>0</v>
      </c>
      <c r="U1033" s="443">
        <v>13108</v>
      </c>
      <c r="V1033" s="443">
        <v>13108</v>
      </c>
      <c r="W1033" s="443">
        <v>0</v>
      </c>
      <c r="X1033" s="443">
        <v>562</v>
      </c>
      <c r="Y1033" s="483">
        <v>0</v>
      </c>
      <c r="Z1033" s="483">
        <v>310</v>
      </c>
      <c r="AA1033" s="443">
        <v>0</v>
      </c>
      <c r="AB1033" s="443">
        <v>0</v>
      </c>
      <c r="AC1033" s="443">
        <v>872</v>
      </c>
      <c r="AD1033" s="443">
        <v>562</v>
      </c>
      <c r="AE1033" s="443">
        <v>310</v>
      </c>
      <c r="AF1033" s="443">
        <v>0</v>
      </c>
      <c r="AG1033" s="443">
        <v>560320</v>
      </c>
      <c r="AH1033" s="443">
        <v>244000</v>
      </c>
      <c r="AI1033" s="443">
        <v>316320</v>
      </c>
      <c r="AJ1033" s="483">
        <v>482300</v>
      </c>
      <c r="AK1033" s="483">
        <v>0</v>
      </c>
      <c r="AL1033" s="483">
        <v>0</v>
      </c>
      <c r="AM1033" s="483">
        <v>178220</v>
      </c>
      <c r="AN1033" s="443">
        <v>482300</v>
      </c>
      <c r="AO1033" s="443">
        <v>178220</v>
      </c>
      <c r="AP1033" s="443">
        <v>44343</v>
      </c>
      <c r="AQ1033" s="443">
        <v>6375</v>
      </c>
      <c r="AR1033" s="443">
        <v>37968</v>
      </c>
      <c r="AS1033" s="483">
        <v>35002</v>
      </c>
      <c r="AT1033" s="483">
        <v>0</v>
      </c>
      <c r="AU1033" s="483">
        <v>0</v>
      </c>
      <c r="AV1033" s="483">
        <v>7189</v>
      </c>
      <c r="AW1033" s="443">
        <v>35002</v>
      </c>
      <c r="AX1033" s="443">
        <v>7189</v>
      </c>
      <c r="AY1033" s="443">
        <v>0</v>
      </c>
      <c r="AZ1033" s="504">
        <v>0</v>
      </c>
      <c r="BA1033" s="504">
        <v>0</v>
      </c>
      <c r="BB1033" s="444">
        <v>0</v>
      </c>
      <c r="BC1033" s="517">
        <v>0</v>
      </c>
      <c r="BD1033" s="540">
        <v>144936</v>
      </c>
      <c r="BE1033" s="651">
        <v>265380</v>
      </c>
      <c r="BF1033" s="651">
        <v>28259</v>
      </c>
      <c r="BG1033" s="540">
        <v>3429</v>
      </c>
    </row>
    <row r="1034" spans="1:59" x14ac:dyDescent="0.2">
      <c r="A1034" s="609" t="s">
        <v>2532</v>
      </c>
      <c r="B1034" t="s">
        <v>2483</v>
      </c>
      <c r="C1034" t="s">
        <v>2533</v>
      </c>
      <c r="D1034" s="439">
        <v>23225</v>
      </c>
      <c r="E1034" s="440">
        <v>0</v>
      </c>
      <c r="F1034" s="440">
        <v>0</v>
      </c>
      <c r="G1034" s="440">
        <v>0</v>
      </c>
      <c r="H1034" s="440">
        <v>0</v>
      </c>
      <c r="I1034" s="440">
        <v>255192</v>
      </c>
      <c r="J1034" s="440">
        <v>255192</v>
      </c>
      <c r="K1034" s="440">
        <v>0</v>
      </c>
      <c r="L1034" s="440">
        <v>0</v>
      </c>
      <c r="M1034" s="482">
        <v>0</v>
      </c>
      <c r="N1034" s="482">
        <v>61348</v>
      </c>
      <c r="O1034" s="440">
        <v>0</v>
      </c>
      <c r="P1034" s="440">
        <v>0</v>
      </c>
      <c r="Q1034" s="440">
        <v>61348</v>
      </c>
      <c r="R1034" s="440">
        <v>0</v>
      </c>
      <c r="S1034" s="440">
        <v>61348</v>
      </c>
      <c r="T1034" s="440">
        <v>0</v>
      </c>
      <c r="U1034" s="440">
        <v>9114</v>
      </c>
      <c r="V1034" s="440">
        <v>9114</v>
      </c>
      <c r="W1034" s="440">
        <v>0</v>
      </c>
      <c r="X1034" s="440">
        <v>0</v>
      </c>
      <c r="Y1034" s="482">
        <v>0</v>
      </c>
      <c r="Z1034" s="482">
        <v>2191</v>
      </c>
      <c r="AA1034" s="440">
        <v>0</v>
      </c>
      <c r="AB1034" s="440">
        <v>0</v>
      </c>
      <c r="AC1034" s="440">
        <v>2191</v>
      </c>
      <c r="AD1034" s="440">
        <v>0</v>
      </c>
      <c r="AE1034" s="440">
        <v>2191</v>
      </c>
      <c r="AF1034" s="440">
        <v>0</v>
      </c>
      <c r="AG1034" s="440">
        <v>445200</v>
      </c>
      <c r="AH1034" s="440">
        <v>108200</v>
      </c>
      <c r="AI1034" s="440">
        <v>337000</v>
      </c>
      <c r="AJ1034" s="482">
        <v>383710</v>
      </c>
      <c r="AK1034" s="482">
        <v>0</v>
      </c>
      <c r="AL1034" s="482">
        <v>0</v>
      </c>
      <c r="AM1034" s="482">
        <v>99000</v>
      </c>
      <c r="AN1034" s="440">
        <v>383710</v>
      </c>
      <c r="AO1034" s="440">
        <v>99000</v>
      </c>
      <c r="AP1034" s="440">
        <v>39109</v>
      </c>
      <c r="AQ1034" s="440">
        <v>2870</v>
      </c>
      <c r="AR1034" s="440">
        <v>36239</v>
      </c>
      <c r="AS1034" s="482">
        <v>27266</v>
      </c>
      <c r="AT1034" s="482">
        <v>0</v>
      </c>
      <c r="AU1034" s="482">
        <v>0</v>
      </c>
      <c r="AV1034" s="482">
        <v>2801</v>
      </c>
      <c r="AW1034" s="440">
        <v>27266</v>
      </c>
      <c r="AX1034" s="440">
        <v>2801</v>
      </c>
      <c r="AY1034" s="440">
        <v>3300</v>
      </c>
      <c r="AZ1034" s="503">
        <v>-3300</v>
      </c>
      <c r="BA1034" s="503">
        <v>0</v>
      </c>
      <c r="BB1034" s="441">
        <v>0</v>
      </c>
      <c r="BC1034" s="200">
        <v>0</v>
      </c>
      <c r="BD1034" s="539">
        <v>116515</v>
      </c>
      <c r="BE1034" s="650">
        <v>231275</v>
      </c>
      <c r="BF1034" s="650">
        <v>24981</v>
      </c>
      <c r="BG1034" s="539">
        <v>3189</v>
      </c>
    </row>
    <row r="1035" spans="1:59" x14ac:dyDescent="0.2">
      <c r="A1035" s="609" t="s">
        <v>2534</v>
      </c>
      <c r="B1035" t="s">
        <v>2483</v>
      </c>
      <c r="C1035" t="s">
        <v>2535</v>
      </c>
      <c r="D1035" s="442">
        <v>23226</v>
      </c>
      <c r="E1035" s="443">
        <v>132545</v>
      </c>
      <c r="F1035" s="443">
        <v>0</v>
      </c>
      <c r="G1035" s="443">
        <v>132545</v>
      </c>
      <c r="H1035" s="443">
        <v>0</v>
      </c>
      <c r="I1035" s="443">
        <v>430500</v>
      </c>
      <c r="J1035" s="443">
        <v>430500</v>
      </c>
      <c r="K1035" s="443">
        <v>0</v>
      </c>
      <c r="L1035" s="443">
        <v>0</v>
      </c>
      <c r="M1035" s="483">
        <v>0</v>
      </c>
      <c r="N1035" s="483">
        <v>9450</v>
      </c>
      <c r="O1035" s="443">
        <v>0</v>
      </c>
      <c r="P1035" s="443">
        <v>0</v>
      </c>
      <c r="Q1035" s="443">
        <v>9450</v>
      </c>
      <c r="R1035" s="443">
        <v>0</v>
      </c>
      <c r="S1035" s="443">
        <v>9450</v>
      </c>
      <c r="T1035" s="443">
        <v>0</v>
      </c>
      <c r="U1035" s="443">
        <v>15375</v>
      </c>
      <c r="V1035" s="443">
        <v>15375</v>
      </c>
      <c r="W1035" s="443">
        <v>0</v>
      </c>
      <c r="X1035" s="443">
        <v>0</v>
      </c>
      <c r="Y1035" s="483">
        <v>0</v>
      </c>
      <c r="Z1035" s="483">
        <v>338</v>
      </c>
      <c r="AA1035" s="443">
        <v>0</v>
      </c>
      <c r="AB1035" s="443">
        <v>0</v>
      </c>
      <c r="AC1035" s="443">
        <v>338</v>
      </c>
      <c r="AD1035" s="443">
        <v>0</v>
      </c>
      <c r="AE1035" s="443">
        <v>0</v>
      </c>
      <c r="AF1035" s="443">
        <v>338</v>
      </c>
      <c r="AG1035" s="443">
        <v>501460</v>
      </c>
      <c r="AH1035" s="443">
        <v>175000</v>
      </c>
      <c r="AI1035" s="443">
        <v>326460</v>
      </c>
      <c r="AJ1035" s="483">
        <v>471580</v>
      </c>
      <c r="AK1035" s="483">
        <v>0</v>
      </c>
      <c r="AL1035" s="483">
        <v>0</v>
      </c>
      <c r="AM1035" s="483">
        <v>77460</v>
      </c>
      <c r="AN1035" s="443">
        <v>471580</v>
      </c>
      <c r="AO1035" s="443">
        <v>77460</v>
      </c>
      <c r="AP1035" s="443">
        <v>42393</v>
      </c>
      <c r="AQ1035" s="443">
        <v>9800</v>
      </c>
      <c r="AR1035" s="443">
        <v>32593</v>
      </c>
      <c r="AS1035" s="483">
        <v>28845</v>
      </c>
      <c r="AT1035" s="483">
        <v>0</v>
      </c>
      <c r="AU1035" s="483">
        <v>0</v>
      </c>
      <c r="AV1035" s="483">
        <v>140</v>
      </c>
      <c r="AW1035" s="443">
        <v>28845</v>
      </c>
      <c r="AX1035" s="443">
        <v>140</v>
      </c>
      <c r="AY1035" s="443">
        <v>3300</v>
      </c>
      <c r="AZ1035" s="504">
        <v>-3300</v>
      </c>
      <c r="BA1035" s="504">
        <v>0</v>
      </c>
      <c r="BB1035" s="444">
        <v>0</v>
      </c>
      <c r="BC1035" s="517">
        <v>0</v>
      </c>
      <c r="BD1035" s="540">
        <v>159636</v>
      </c>
      <c r="BE1035" s="651">
        <v>281705</v>
      </c>
      <c r="BF1035" s="651">
        <v>29609</v>
      </c>
      <c r="BG1035" s="540">
        <v>3429</v>
      </c>
    </row>
    <row r="1036" spans="1:59" x14ac:dyDescent="0.2">
      <c r="A1036" s="609" t="s">
        <v>2536</v>
      </c>
      <c r="B1036" t="s">
        <v>2483</v>
      </c>
      <c r="C1036" t="s">
        <v>2537</v>
      </c>
      <c r="D1036" s="439">
        <v>23227</v>
      </c>
      <c r="E1036" s="440">
        <v>0</v>
      </c>
      <c r="F1036" s="440">
        <v>0</v>
      </c>
      <c r="G1036" s="440">
        <v>0</v>
      </c>
      <c r="H1036" s="440">
        <v>0</v>
      </c>
      <c r="I1036" s="440">
        <v>140224</v>
      </c>
      <c r="J1036" s="440">
        <v>140224</v>
      </c>
      <c r="K1036" s="440">
        <v>0</v>
      </c>
      <c r="L1036" s="440">
        <v>0</v>
      </c>
      <c r="M1036" s="482">
        <v>0</v>
      </c>
      <c r="N1036" s="482">
        <v>31136</v>
      </c>
      <c r="O1036" s="440">
        <v>0</v>
      </c>
      <c r="P1036" s="440">
        <v>0</v>
      </c>
      <c r="Q1036" s="440">
        <v>31136</v>
      </c>
      <c r="R1036" s="440">
        <v>0</v>
      </c>
      <c r="S1036" s="440">
        <v>31136</v>
      </c>
      <c r="T1036" s="440">
        <v>0</v>
      </c>
      <c r="U1036" s="440">
        <v>5008</v>
      </c>
      <c r="V1036" s="440">
        <v>5008</v>
      </c>
      <c r="W1036" s="440">
        <v>0</v>
      </c>
      <c r="X1036" s="440">
        <v>0</v>
      </c>
      <c r="Y1036" s="482">
        <v>0</v>
      </c>
      <c r="Z1036" s="482">
        <v>1112</v>
      </c>
      <c r="AA1036" s="440">
        <v>0</v>
      </c>
      <c r="AB1036" s="440">
        <v>0</v>
      </c>
      <c r="AC1036" s="440">
        <v>1112</v>
      </c>
      <c r="AD1036" s="440">
        <v>0</v>
      </c>
      <c r="AE1036" s="440">
        <v>1027</v>
      </c>
      <c r="AF1036" s="440">
        <v>85</v>
      </c>
      <c r="AG1036" s="440">
        <v>335720</v>
      </c>
      <c r="AH1036" s="440">
        <v>140000</v>
      </c>
      <c r="AI1036" s="440">
        <v>195720</v>
      </c>
      <c r="AJ1036" s="482">
        <v>236230</v>
      </c>
      <c r="AK1036" s="482">
        <v>0</v>
      </c>
      <c r="AL1036" s="482">
        <v>0</v>
      </c>
      <c r="AM1036" s="482">
        <v>84900</v>
      </c>
      <c r="AN1036" s="440">
        <v>236230</v>
      </c>
      <c r="AO1036" s="440">
        <v>84900</v>
      </c>
      <c r="AP1036" s="440">
        <v>26996</v>
      </c>
      <c r="AQ1036" s="440">
        <v>2785</v>
      </c>
      <c r="AR1036" s="440">
        <v>24211</v>
      </c>
      <c r="AS1036" s="482">
        <v>18780</v>
      </c>
      <c r="AT1036" s="482">
        <v>0</v>
      </c>
      <c r="AU1036" s="482">
        <v>0</v>
      </c>
      <c r="AV1036" s="482">
        <v>2082</v>
      </c>
      <c r="AW1036" s="440">
        <v>18780</v>
      </c>
      <c r="AX1036" s="440">
        <v>2082</v>
      </c>
      <c r="AY1036" s="440">
        <v>0</v>
      </c>
      <c r="AZ1036" s="503">
        <v>0</v>
      </c>
      <c r="BA1036" s="503">
        <v>0</v>
      </c>
      <c r="BB1036" s="441">
        <v>0</v>
      </c>
      <c r="BC1036" s="200">
        <v>0</v>
      </c>
      <c r="BD1036" s="539">
        <v>74798</v>
      </c>
      <c r="BE1036" s="650">
        <v>139495</v>
      </c>
      <c r="BF1036" s="650">
        <v>15350</v>
      </c>
      <c r="BG1036" s="539">
        <v>2709</v>
      </c>
    </row>
    <row r="1037" spans="1:59" x14ac:dyDescent="0.2">
      <c r="A1037" s="609" t="s">
        <v>2538</v>
      </c>
      <c r="B1037" t="s">
        <v>2483</v>
      </c>
      <c r="C1037" t="s">
        <v>2539</v>
      </c>
      <c r="D1037" s="442">
        <v>23228</v>
      </c>
      <c r="E1037" s="443">
        <v>0</v>
      </c>
      <c r="F1037" s="443">
        <v>0</v>
      </c>
      <c r="G1037" s="443">
        <v>0</v>
      </c>
      <c r="H1037" s="443">
        <v>0</v>
      </c>
      <c r="I1037" s="443">
        <v>233240</v>
      </c>
      <c r="J1037" s="443">
        <v>233240</v>
      </c>
      <c r="K1037" s="443">
        <v>0</v>
      </c>
      <c r="L1037" s="443">
        <v>28000</v>
      </c>
      <c r="M1037" s="483">
        <v>0</v>
      </c>
      <c r="N1037" s="483">
        <v>9030</v>
      </c>
      <c r="O1037" s="443">
        <v>2660</v>
      </c>
      <c r="P1037" s="443">
        <v>0</v>
      </c>
      <c r="Q1037" s="443">
        <v>39690</v>
      </c>
      <c r="R1037" s="443">
        <v>28000</v>
      </c>
      <c r="S1037" s="443">
        <v>9030</v>
      </c>
      <c r="T1037" s="443">
        <v>2660</v>
      </c>
      <c r="U1037" s="443">
        <v>8330</v>
      </c>
      <c r="V1037" s="443">
        <v>5195</v>
      </c>
      <c r="W1037" s="443">
        <v>3135</v>
      </c>
      <c r="X1037" s="443">
        <v>1000</v>
      </c>
      <c r="Y1037" s="483">
        <v>0</v>
      </c>
      <c r="Z1037" s="483">
        <v>323</v>
      </c>
      <c r="AA1037" s="443">
        <v>95</v>
      </c>
      <c r="AB1037" s="443">
        <v>0</v>
      </c>
      <c r="AC1037" s="443">
        <v>4553</v>
      </c>
      <c r="AD1037" s="443">
        <v>0</v>
      </c>
      <c r="AE1037" s="443">
        <v>4161</v>
      </c>
      <c r="AF1037" s="443">
        <v>392</v>
      </c>
      <c r="AG1037" s="443">
        <v>301860</v>
      </c>
      <c r="AH1037" s="443">
        <v>105000</v>
      </c>
      <c r="AI1037" s="443">
        <v>196860</v>
      </c>
      <c r="AJ1037" s="483">
        <v>276500</v>
      </c>
      <c r="AK1037" s="483">
        <v>0</v>
      </c>
      <c r="AL1037" s="483">
        <v>0</v>
      </c>
      <c r="AM1037" s="483">
        <v>87400</v>
      </c>
      <c r="AN1037" s="443">
        <v>276500</v>
      </c>
      <c r="AO1037" s="443">
        <v>87400</v>
      </c>
      <c r="AP1037" s="443">
        <v>25297</v>
      </c>
      <c r="AQ1037" s="443">
        <v>1452</v>
      </c>
      <c r="AR1037" s="443">
        <v>23845</v>
      </c>
      <c r="AS1037" s="483">
        <v>21661</v>
      </c>
      <c r="AT1037" s="483">
        <v>0</v>
      </c>
      <c r="AU1037" s="483">
        <v>0</v>
      </c>
      <c r="AV1037" s="483">
        <v>3277</v>
      </c>
      <c r="AW1037" s="443">
        <v>21661</v>
      </c>
      <c r="AX1037" s="443">
        <v>2125</v>
      </c>
      <c r="AY1037" s="443">
        <v>0</v>
      </c>
      <c r="AZ1037" s="504">
        <v>0</v>
      </c>
      <c r="BA1037" s="504">
        <v>0</v>
      </c>
      <c r="BB1037" s="444">
        <v>0</v>
      </c>
      <c r="BC1037" s="517">
        <v>0</v>
      </c>
      <c r="BD1037" s="540">
        <v>99362</v>
      </c>
      <c r="BE1037" s="651">
        <v>171950</v>
      </c>
      <c r="BF1037" s="651">
        <v>17903</v>
      </c>
      <c r="BG1037" s="540">
        <v>2949</v>
      </c>
    </row>
    <row r="1038" spans="1:59" x14ac:dyDescent="0.2">
      <c r="A1038" s="609" t="s">
        <v>2540</v>
      </c>
      <c r="B1038" t="s">
        <v>2483</v>
      </c>
      <c r="C1038" t="s">
        <v>2541</v>
      </c>
      <c r="D1038" s="439">
        <v>23229</v>
      </c>
      <c r="E1038" s="440">
        <v>0</v>
      </c>
      <c r="F1038" s="440">
        <v>0</v>
      </c>
      <c r="G1038" s="440">
        <v>0</v>
      </c>
      <c r="H1038" s="440">
        <v>0</v>
      </c>
      <c r="I1038" s="440">
        <v>399140</v>
      </c>
      <c r="J1038" s="440">
        <v>390320</v>
      </c>
      <c r="K1038" s="440">
        <v>8820</v>
      </c>
      <c r="L1038" s="440">
        <v>0</v>
      </c>
      <c r="M1038" s="482">
        <v>0</v>
      </c>
      <c r="N1038" s="482">
        <v>5040</v>
      </c>
      <c r="O1038" s="440">
        <v>0</v>
      </c>
      <c r="P1038" s="440">
        <v>0</v>
      </c>
      <c r="Q1038" s="440">
        <v>13860</v>
      </c>
      <c r="R1038" s="440">
        <v>0</v>
      </c>
      <c r="S1038" s="440">
        <v>13860</v>
      </c>
      <c r="T1038" s="440">
        <v>0</v>
      </c>
      <c r="U1038" s="440">
        <v>14255</v>
      </c>
      <c r="V1038" s="440">
        <v>14071</v>
      </c>
      <c r="W1038" s="440">
        <v>184</v>
      </c>
      <c r="X1038" s="440">
        <v>0</v>
      </c>
      <c r="Y1038" s="482">
        <v>0</v>
      </c>
      <c r="Z1038" s="482">
        <v>180</v>
      </c>
      <c r="AA1038" s="440">
        <v>0</v>
      </c>
      <c r="AB1038" s="440">
        <v>0</v>
      </c>
      <c r="AC1038" s="440">
        <v>364</v>
      </c>
      <c r="AD1038" s="440">
        <v>0</v>
      </c>
      <c r="AE1038" s="440">
        <v>27</v>
      </c>
      <c r="AF1038" s="440">
        <v>337</v>
      </c>
      <c r="AG1038" s="440">
        <v>449750</v>
      </c>
      <c r="AH1038" s="440">
        <v>152500</v>
      </c>
      <c r="AI1038" s="440">
        <v>297250</v>
      </c>
      <c r="AJ1038" s="482">
        <v>402840</v>
      </c>
      <c r="AK1038" s="482">
        <v>0</v>
      </c>
      <c r="AL1038" s="482">
        <v>0</v>
      </c>
      <c r="AM1038" s="482">
        <v>97600</v>
      </c>
      <c r="AN1038" s="440">
        <v>402840</v>
      </c>
      <c r="AO1038" s="440">
        <v>97600</v>
      </c>
      <c r="AP1038" s="440">
        <v>36527</v>
      </c>
      <c r="AQ1038" s="440">
        <v>18901</v>
      </c>
      <c r="AR1038" s="440">
        <v>17626</v>
      </c>
      <c r="AS1038" s="482">
        <v>13594</v>
      </c>
      <c r="AT1038" s="482">
        <v>0</v>
      </c>
      <c r="AU1038" s="482">
        <v>0</v>
      </c>
      <c r="AV1038" s="482">
        <v>3726</v>
      </c>
      <c r="AW1038" s="440">
        <v>13594</v>
      </c>
      <c r="AX1038" s="440">
        <v>3726</v>
      </c>
      <c r="AY1038" s="440">
        <v>0</v>
      </c>
      <c r="AZ1038" s="503">
        <v>0</v>
      </c>
      <c r="BA1038" s="503">
        <v>0</v>
      </c>
      <c r="BB1038" s="441">
        <v>0</v>
      </c>
      <c r="BC1038" s="200">
        <v>0</v>
      </c>
      <c r="BD1038" s="539">
        <v>132443</v>
      </c>
      <c r="BE1038" s="650">
        <v>250485</v>
      </c>
      <c r="BF1038" s="650">
        <v>25955</v>
      </c>
      <c r="BG1038" s="539">
        <v>2949</v>
      </c>
    </row>
    <row r="1039" spans="1:59" x14ac:dyDescent="0.2">
      <c r="A1039" s="609" t="s">
        <v>2542</v>
      </c>
      <c r="B1039" t="s">
        <v>2483</v>
      </c>
      <c r="C1039" t="s">
        <v>2543</v>
      </c>
      <c r="D1039" s="442">
        <v>23230</v>
      </c>
      <c r="E1039" s="443">
        <v>95000</v>
      </c>
      <c r="F1039" s="443">
        <v>0</v>
      </c>
      <c r="G1039" s="443">
        <v>95000</v>
      </c>
      <c r="H1039" s="443">
        <v>0</v>
      </c>
      <c r="I1039" s="443">
        <v>320320</v>
      </c>
      <c r="J1039" s="443">
        <v>320320</v>
      </c>
      <c r="K1039" s="443">
        <v>0</v>
      </c>
      <c r="L1039" s="443">
        <v>0</v>
      </c>
      <c r="M1039" s="483">
        <v>0</v>
      </c>
      <c r="N1039" s="483">
        <v>76370</v>
      </c>
      <c r="O1039" s="443">
        <v>0</v>
      </c>
      <c r="P1039" s="443">
        <v>0</v>
      </c>
      <c r="Q1039" s="443">
        <v>76370</v>
      </c>
      <c r="R1039" s="443">
        <v>0</v>
      </c>
      <c r="S1039" s="443">
        <v>76370</v>
      </c>
      <c r="T1039" s="443">
        <v>0</v>
      </c>
      <c r="U1039" s="443">
        <v>11440</v>
      </c>
      <c r="V1039" s="443">
        <v>11440</v>
      </c>
      <c r="W1039" s="443">
        <v>0</v>
      </c>
      <c r="X1039" s="443">
        <v>0</v>
      </c>
      <c r="Y1039" s="483">
        <v>5194</v>
      </c>
      <c r="Z1039" s="483">
        <v>2728</v>
      </c>
      <c r="AA1039" s="443">
        <v>0</v>
      </c>
      <c r="AB1039" s="443">
        <v>0</v>
      </c>
      <c r="AC1039" s="443">
        <v>7922</v>
      </c>
      <c r="AD1039" s="443">
        <v>0</v>
      </c>
      <c r="AE1039" s="443">
        <v>7922</v>
      </c>
      <c r="AF1039" s="443">
        <v>0</v>
      </c>
      <c r="AG1039" s="443">
        <v>545060</v>
      </c>
      <c r="AH1039" s="443">
        <v>235000</v>
      </c>
      <c r="AI1039" s="443">
        <v>310060</v>
      </c>
      <c r="AJ1039" s="483">
        <v>425050</v>
      </c>
      <c r="AK1039" s="483">
        <v>0</v>
      </c>
      <c r="AL1039" s="483">
        <v>0</v>
      </c>
      <c r="AM1039" s="483">
        <v>261030</v>
      </c>
      <c r="AN1039" s="443">
        <v>425050</v>
      </c>
      <c r="AO1039" s="443">
        <v>261030</v>
      </c>
      <c r="AP1039" s="443">
        <v>47311</v>
      </c>
      <c r="AQ1039" s="443">
        <v>23833</v>
      </c>
      <c r="AR1039" s="443">
        <v>23478</v>
      </c>
      <c r="AS1039" s="483">
        <v>15636</v>
      </c>
      <c r="AT1039" s="483">
        <v>0</v>
      </c>
      <c r="AU1039" s="483">
        <v>0</v>
      </c>
      <c r="AV1039" s="483">
        <v>11713</v>
      </c>
      <c r="AW1039" s="443">
        <v>15636</v>
      </c>
      <c r="AX1039" s="443">
        <v>0</v>
      </c>
      <c r="AY1039" s="443">
        <v>0</v>
      </c>
      <c r="AZ1039" s="504">
        <v>0</v>
      </c>
      <c r="BA1039" s="504">
        <v>0</v>
      </c>
      <c r="BB1039" s="444">
        <v>0</v>
      </c>
      <c r="BC1039" s="517">
        <v>0</v>
      </c>
      <c r="BD1039" s="540">
        <v>156548</v>
      </c>
      <c r="BE1039" s="651">
        <v>284750</v>
      </c>
      <c r="BF1039" s="651">
        <v>30696</v>
      </c>
      <c r="BG1039" s="540">
        <v>3669</v>
      </c>
    </row>
    <row r="1040" spans="1:59" x14ac:dyDescent="0.2">
      <c r="A1040" s="609" t="s">
        <v>2544</v>
      </c>
      <c r="B1040" t="s">
        <v>2483</v>
      </c>
      <c r="C1040" t="s">
        <v>2545</v>
      </c>
      <c r="D1040" s="439">
        <v>23231</v>
      </c>
      <c r="E1040" s="440">
        <v>85552</v>
      </c>
      <c r="F1040" s="440">
        <v>0</v>
      </c>
      <c r="G1040" s="440">
        <v>85552</v>
      </c>
      <c r="H1040" s="440">
        <v>0</v>
      </c>
      <c r="I1040" s="440">
        <v>248500</v>
      </c>
      <c r="J1040" s="440">
        <v>248500</v>
      </c>
      <c r="K1040" s="440">
        <v>0</v>
      </c>
      <c r="L1040" s="440">
        <v>0</v>
      </c>
      <c r="M1040" s="482">
        <v>140</v>
      </c>
      <c r="N1040" s="482">
        <v>0</v>
      </c>
      <c r="O1040" s="440">
        <v>0</v>
      </c>
      <c r="P1040" s="440">
        <v>0</v>
      </c>
      <c r="Q1040" s="440">
        <v>140</v>
      </c>
      <c r="R1040" s="440">
        <v>0</v>
      </c>
      <c r="S1040" s="440">
        <v>140</v>
      </c>
      <c r="T1040" s="440">
        <v>0</v>
      </c>
      <c r="U1040" s="440">
        <v>8875</v>
      </c>
      <c r="V1040" s="440">
        <v>8875</v>
      </c>
      <c r="W1040" s="440">
        <v>0</v>
      </c>
      <c r="X1040" s="440">
        <v>0</v>
      </c>
      <c r="Y1040" s="482">
        <v>6888</v>
      </c>
      <c r="Z1040" s="482">
        <v>0</v>
      </c>
      <c r="AA1040" s="440">
        <v>0</v>
      </c>
      <c r="AB1040" s="440">
        <v>0</v>
      </c>
      <c r="AC1040" s="440">
        <v>6888</v>
      </c>
      <c r="AD1040" s="440">
        <v>0</v>
      </c>
      <c r="AE1040" s="440">
        <v>6888</v>
      </c>
      <c r="AF1040" s="440">
        <v>0</v>
      </c>
      <c r="AG1040" s="440">
        <v>425450</v>
      </c>
      <c r="AH1040" s="440">
        <v>154750</v>
      </c>
      <c r="AI1040" s="440">
        <v>270700</v>
      </c>
      <c r="AJ1040" s="482">
        <v>323260</v>
      </c>
      <c r="AK1040" s="482">
        <v>0</v>
      </c>
      <c r="AL1040" s="482">
        <v>0</v>
      </c>
      <c r="AM1040" s="482">
        <v>32970</v>
      </c>
      <c r="AN1040" s="440">
        <v>323260</v>
      </c>
      <c r="AO1040" s="440">
        <v>32970</v>
      </c>
      <c r="AP1040" s="440">
        <v>32381</v>
      </c>
      <c r="AQ1040" s="440">
        <v>32381</v>
      </c>
      <c r="AR1040" s="440">
        <v>0</v>
      </c>
      <c r="AS1040" s="482">
        <v>0</v>
      </c>
      <c r="AT1040" s="482">
        <v>0</v>
      </c>
      <c r="AU1040" s="482">
        <v>0</v>
      </c>
      <c r="AV1040" s="482">
        <v>0</v>
      </c>
      <c r="AW1040" s="440">
        <v>0</v>
      </c>
      <c r="AX1040" s="440">
        <v>0</v>
      </c>
      <c r="AY1040" s="440">
        <v>0</v>
      </c>
      <c r="AZ1040" s="503">
        <v>0</v>
      </c>
      <c r="BA1040" s="503">
        <v>0</v>
      </c>
      <c r="BB1040" s="441">
        <v>0</v>
      </c>
      <c r="BC1040" s="200">
        <v>0</v>
      </c>
      <c r="BD1040" s="539">
        <v>103641</v>
      </c>
      <c r="BE1040" s="650">
        <v>178660</v>
      </c>
      <c r="BF1040" s="650">
        <v>19228</v>
      </c>
      <c r="BG1040" s="539">
        <v>2010</v>
      </c>
    </row>
    <row r="1041" spans="1:59" x14ac:dyDescent="0.2">
      <c r="A1041" s="609" t="s">
        <v>2546</v>
      </c>
      <c r="B1041" t="s">
        <v>2483</v>
      </c>
      <c r="C1041" t="s">
        <v>2547</v>
      </c>
      <c r="D1041" s="442">
        <v>23232</v>
      </c>
      <c r="E1041" s="443">
        <v>0</v>
      </c>
      <c r="F1041" s="443">
        <v>0</v>
      </c>
      <c r="G1041" s="443">
        <v>0</v>
      </c>
      <c r="H1041" s="443">
        <v>0</v>
      </c>
      <c r="I1041" s="443">
        <v>283570</v>
      </c>
      <c r="J1041" s="443">
        <v>283570</v>
      </c>
      <c r="K1041" s="443">
        <v>0</v>
      </c>
      <c r="L1041" s="443">
        <v>0</v>
      </c>
      <c r="M1041" s="483">
        <v>0</v>
      </c>
      <c r="N1041" s="483">
        <v>6440</v>
      </c>
      <c r="O1041" s="443">
        <v>0</v>
      </c>
      <c r="P1041" s="443">
        <v>0</v>
      </c>
      <c r="Q1041" s="443">
        <v>6440</v>
      </c>
      <c r="R1041" s="443">
        <v>0</v>
      </c>
      <c r="S1041" s="443">
        <v>6440</v>
      </c>
      <c r="T1041" s="443">
        <v>0</v>
      </c>
      <c r="U1041" s="443">
        <v>10128</v>
      </c>
      <c r="V1041" s="443">
        <v>10128</v>
      </c>
      <c r="W1041" s="443">
        <v>0</v>
      </c>
      <c r="X1041" s="443">
        <v>0</v>
      </c>
      <c r="Y1041" s="483">
        <v>0</v>
      </c>
      <c r="Z1041" s="483">
        <v>230</v>
      </c>
      <c r="AA1041" s="443">
        <v>0</v>
      </c>
      <c r="AB1041" s="443">
        <v>0</v>
      </c>
      <c r="AC1041" s="443">
        <v>230</v>
      </c>
      <c r="AD1041" s="443">
        <v>0</v>
      </c>
      <c r="AE1041" s="443">
        <v>230</v>
      </c>
      <c r="AF1041" s="443">
        <v>0</v>
      </c>
      <c r="AG1041" s="443">
        <v>430960</v>
      </c>
      <c r="AH1041" s="443">
        <v>207100</v>
      </c>
      <c r="AI1041" s="443">
        <v>223860</v>
      </c>
      <c r="AJ1041" s="483">
        <v>364530</v>
      </c>
      <c r="AK1041" s="483">
        <v>0</v>
      </c>
      <c r="AL1041" s="483">
        <v>0</v>
      </c>
      <c r="AM1041" s="483">
        <v>61530</v>
      </c>
      <c r="AN1041" s="443">
        <v>364530</v>
      </c>
      <c r="AO1041" s="443">
        <v>61530</v>
      </c>
      <c r="AP1041" s="443">
        <v>32019</v>
      </c>
      <c r="AQ1041" s="443">
        <v>5345</v>
      </c>
      <c r="AR1041" s="443">
        <v>26674</v>
      </c>
      <c r="AS1041" s="483">
        <v>27511</v>
      </c>
      <c r="AT1041" s="483">
        <v>0</v>
      </c>
      <c r="AU1041" s="483">
        <v>0</v>
      </c>
      <c r="AV1041" s="483">
        <v>1304</v>
      </c>
      <c r="AW1041" s="443">
        <v>26674</v>
      </c>
      <c r="AX1041" s="443">
        <v>2141</v>
      </c>
      <c r="AY1041" s="443">
        <v>0</v>
      </c>
      <c r="AZ1041" s="504">
        <v>0</v>
      </c>
      <c r="BA1041" s="504">
        <v>0</v>
      </c>
      <c r="BB1041" s="444">
        <v>0</v>
      </c>
      <c r="BC1041" s="517">
        <v>0</v>
      </c>
      <c r="BD1041" s="540">
        <v>152039</v>
      </c>
      <c r="BE1041" s="651">
        <v>187180</v>
      </c>
      <c r="BF1041" s="651">
        <v>19898</v>
      </c>
      <c r="BG1041" s="540">
        <v>2469</v>
      </c>
    </row>
    <row r="1042" spans="1:59" x14ac:dyDescent="0.2">
      <c r="A1042" s="609" t="s">
        <v>2548</v>
      </c>
      <c r="B1042" t="s">
        <v>2483</v>
      </c>
      <c r="C1042" t="s">
        <v>2549</v>
      </c>
      <c r="D1042" s="439">
        <v>23233</v>
      </c>
      <c r="E1042" s="440">
        <v>0</v>
      </c>
      <c r="F1042" s="440">
        <v>0</v>
      </c>
      <c r="G1042" s="440">
        <v>0</v>
      </c>
      <c r="H1042" s="440">
        <v>0</v>
      </c>
      <c r="I1042" s="440">
        <v>341180</v>
      </c>
      <c r="J1042" s="440">
        <v>341180</v>
      </c>
      <c r="K1042" s="440">
        <v>0</v>
      </c>
      <c r="L1042" s="440">
        <v>0</v>
      </c>
      <c r="M1042" s="482">
        <v>0</v>
      </c>
      <c r="N1042" s="482">
        <v>14700</v>
      </c>
      <c r="O1042" s="440">
        <v>0</v>
      </c>
      <c r="P1042" s="440">
        <v>0</v>
      </c>
      <c r="Q1042" s="440">
        <v>14700</v>
      </c>
      <c r="R1042" s="440">
        <v>0</v>
      </c>
      <c r="S1042" s="440">
        <v>14700</v>
      </c>
      <c r="T1042" s="440">
        <v>0</v>
      </c>
      <c r="U1042" s="440">
        <v>12185</v>
      </c>
      <c r="V1042" s="440">
        <v>11285</v>
      </c>
      <c r="W1042" s="440">
        <v>900</v>
      </c>
      <c r="X1042" s="440">
        <v>0</v>
      </c>
      <c r="Y1042" s="482">
        <v>0</v>
      </c>
      <c r="Z1042" s="482">
        <v>525</v>
      </c>
      <c r="AA1042" s="440">
        <v>0</v>
      </c>
      <c r="AB1042" s="440">
        <v>0</v>
      </c>
      <c r="AC1042" s="440">
        <v>900</v>
      </c>
      <c r="AD1042" s="440">
        <v>0</v>
      </c>
      <c r="AE1042" s="440">
        <v>0</v>
      </c>
      <c r="AF1042" s="440">
        <v>900</v>
      </c>
      <c r="AG1042" s="440">
        <v>426240</v>
      </c>
      <c r="AH1042" s="440">
        <v>426240</v>
      </c>
      <c r="AI1042" s="440">
        <v>0</v>
      </c>
      <c r="AJ1042" s="482">
        <v>105170</v>
      </c>
      <c r="AK1042" s="482">
        <v>0</v>
      </c>
      <c r="AL1042" s="482">
        <v>0</v>
      </c>
      <c r="AM1042" s="482">
        <v>123440</v>
      </c>
      <c r="AN1042" s="440">
        <v>105170</v>
      </c>
      <c r="AO1042" s="440">
        <v>123440</v>
      </c>
      <c r="AP1042" s="440">
        <v>35849</v>
      </c>
      <c r="AQ1042" s="440">
        <v>35849</v>
      </c>
      <c r="AR1042" s="440">
        <v>0</v>
      </c>
      <c r="AS1042" s="482">
        <v>0</v>
      </c>
      <c r="AT1042" s="482">
        <v>0</v>
      </c>
      <c r="AU1042" s="482">
        <v>0</v>
      </c>
      <c r="AV1042" s="482">
        <v>0</v>
      </c>
      <c r="AW1042" s="440">
        <v>0</v>
      </c>
      <c r="AX1042" s="440">
        <v>0</v>
      </c>
      <c r="AY1042" s="440">
        <v>0</v>
      </c>
      <c r="AZ1042" s="503">
        <v>0</v>
      </c>
      <c r="BA1042" s="503">
        <v>0</v>
      </c>
      <c r="BB1042" s="441">
        <v>0</v>
      </c>
      <c r="BC1042" s="200">
        <v>0</v>
      </c>
      <c r="BD1042" s="539">
        <v>134007</v>
      </c>
      <c r="BE1042" s="650">
        <v>233750</v>
      </c>
      <c r="BF1042" s="650">
        <v>24583</v>
      </c>
      <c r="BG1042" s="539">
        <v>2949</v>
      </c>
    </row>
    <row r="1043" spans="1:59" x14ac:dyDescent="0.2">
      <c r="A1043" s="609" t="s">
        <v>2550</v>
      </c>
      <c r="B1043" t="s">
        <v>2483</v>
      </c>
      <c r="C1043" t="s">
        <v>2551</v>
      </c>
      <c r="D1043" s="442">
        <v>23234</v>
      </c>
      <c r="E1043" s="443">
        <v>0</v>
      </c>
      <c r="F1043" s="443">
        <v>0</v>
      </c>
      <c r="G1043" s="443">
        <v>0</v>
      </c>
      <c r="H1043" s="443">
        <v>0</v>
      </c>
      <c r="I1043" s="443">
        <v>308336</v>
      </c>
      <c r="J1043" s="443">
        <v>308336</v>
      </c>
      <c r="K1043" s="443">
        <v>0</v>
      </c>
      <c r="L1043" s="443">
        <v>117054</v>
      </c>
      <c r="M1043" s="483">
        <v>0</v>
      </c>
      <c r="N1043" s="483">
        <v>9380</v>
      </c>
      <c r="O1043" s="443">
        <v>0</v>
      </c>
      <c r="P1043" s="443">
        <v>0</v>
      </c>
      <c r="Q1043" s="443">
        <v>126434</v>
      </c>
      <c r="R1043" s="443">
        <v>117054</v>
      </c>
      <c r="S1043" s="443">
        <v>9380</v>
      </c>
      <c r="T1043" s="443">
        <v>0</v>
      </c>
      <c r="U1043" s="443">
        <v>11012</v>
      </c>
      <c r="V1043" s="443">
        <v>11012</v>
      </c>
      <c r="W1043" s="443">
        <v>0</v>
      </c>
      <c r="X1043" s="443">
        <v>4181</v>
      </c>
      <c r="Y1043" s="483">
        <v>0</v>
      </c>
      <c r="Z1043" s="483">
        <v>335</v>
      </c>
      <c r="AA1043" s="443">
        <v>0</v>
      </c>
      <c r="AB1043" s="443">
        <v>0</v>
      </c>
      <c r="AC1043" s="443">
        <v>4516</v>
      </c>
      <c r="AD1043" s="443">
        <v>4123</v>
      </c>
      <c r="AE1043" s="443">
        <v>0</v>
      </c>
      <c r="AF1043" s="443">
        <v>393</v>
      </c>
      <c r="AG1043" s="443">
        <v>521490</v>
      </c>
      <c r="AH1043" s="443">
        <v>52500</v>
      </c>
      <c r="AI1043" s="443">
        <v>468990</v>
      </c>
      <c r="AJ1043" s="483">
        <v>619680</v>
      </c>
      <c r="AK1043" s="483">
        <v>0</v>
      </c>
      <c r="AL1043" s="483">
        <v>0</v>
      </c>
      <c r="AM1043" s="483">
        <v>189220</v>
      </c>
      <c r="AN1043" s="443">
        <v>619680</v>
      </c>
      <c r="AO1043" s="443">
        <v>189220</v>
      </c>
      <c r="AP1043" s="443">
        <v>44199</v>
      </c>
      <c r="AQ1043" s="443">
        <v>10483</v>
      </c>
      <c r="AR1043" s="443">
        <v>33716</v>
      </c>
      <c r="AS1043" s="483">
        <v>29257</v>
      </c>
      <c r="AT1043" s="483">
        <v>0</v>
      </c>
      <c r="AU1043" s="483">
        <v>0</v>
      </c>
      <c r="AV1043" s="483">
        <v>6510</v>
      </c>
      <c r="AW1043" s="443">
        <v>29257</v>
      </c>
      <c r="AX1043" s="443">
        <v>6510</v>
      </c>
      <c r="AY1043" s="443">
        <v>0</v>
      </c>
      <c r="AZ1043" s="504">
        <v>0</v>
      </c>
      <c r="BA1043" s="504">
        <v>0</v>
      </c>
      <c r="BB1043" s="444">
        <v>0</v>
      </c>
      <c r="BC1043" s="517">
        <v>0</v>
      </c>
      <c r="BD1043" s="540">
        <v>165574</v>
      </c>
      <c r="BE1043" s="651">
        <v>288035</v>
      </c>
      <c r="BF1043" s="651">
        <v>30312</v>
      </c>
      <c r="BG1043" s="540">
        <v>3669</v>
      </c>
    </row>
    <row r="1044" spans="1:59" x14ac:dyDescent="0.2">
      <c r="A1044" s="609" t="s">
        <v>2552</v>
      </c>
      <c r="B1044" t="s">
        <v>2483</v>
      </c>
      <c r="C1044" t="s">
        <v>2553</v>
      </c>
      <c r="D1044" s="439">
        <v>23235</v>
      </c>
      <c r="E1044" s="440">
        <v>0</v>
      </c>
      <c r="F1044" s="440">
        <v>0</v>
      </c>
      <c r="G1044" s="440">
        <v>0</v>
      </c>
      <c r="H1044" s="440">
        <v>0</v>
      </c>
      <c r="I1044" s="440">
        <v>209090</v>
      </c>
      <c r="J1044" s="440">
        <v>209090</v>
      </c>
      <c r="K1044" s="440">
        <v>0</v>
      </c>
      <c r="L1044" s="440">
        <v>0</v>
      </c>
      <c r="M1044" s="482">
        <v>0</v>
      </c>
      <c r="N1044" s="482">
        <v>0</v>
      </c>
      <c r="O1044" s="440">
        <v>0</v>
      </c>
      <c r="P1044" s="440">
        <v>0</v>
      </c>
      <c r="Q1044" s="440">
        <v>0</v>
      </c>
      <c r="R1044" s="440">
        <v>0</v>
      </c>
      <c r="S1044" s="440">
        <v>0</v>
      </c>
      <c r="T1044" s="440">
        <v>0</v>
      </c>
      <c r="U1044" s="440">
        <v>7468</v>
      </c>
      <c r="V1044" s="440">
        <v>7468</v>
      </c>
      <c r="W1044" s="440">
        <v>0</v>
      </c>
      <c r="X1044" s="440">
        <v>0</v>
      </c>
      <c r="Y1044" s="482">
        <v>0</v>
      </c>
      <c r="Z1044" s="482">
        <v>0</v>
      </c>
      <c r="AA1044" s="440">
        <v>0</v>
      </c>
      <c r="AB1044" s="440">
        <v>0</v>
      </c>
      <c r="AC1044" s="440">
        <v>0</v>
      </c>
      <c r="AD1044" s="440">
        <v>0</v>
      </c>
      <c r="AE1044" s="440">
        <v>0</v>
      </c>
      <c r="AF1044" s="440">
        <v>0</v>
      </c>
      <c r="AG1044" s="440">
        <v>309110</v>
      </c>
      <c r="AH1044" s="440">
        <v>150000</v>
      </c>
      <c r="AI1044" s="440">
        <v>159110</v>
      </c>
      <c r="AJ1044" s="482">
        <v>213500</v>
      </c>
      <c r="AK1044" s="482">
        <v>0</v>
      </c>
      <c r="AL1044" s="482">
        <v>0</v>
      </c>
      <c r="AM1044" s="482">
        <v>154350</v>
      </c>
      <c r="AN1044" s="440">
        <v>213500</v>
      </c>
      <c r="AO1044" s="440">
        <v>154350</v>
      </c>
      <c r="AP1044" s="440">
        <v>23728</v>
      </c>
      <c r="AQ1044" s="440">
        <v>4000</v>
      </c>
      <c r="AR1044" s="440">
        <v>19728</v>
      </c>
      <c r="AS1044" s="482">
        <v>16883</v>
      </c>
      <c r="AT1044" s="482">
        <v>0</v>
      </c>
      <c r="AU1044" s="482">
        <v>0</v>
      </c>
      <c r="AV1044" s="482">
        <v>7808</v>
      </c>
      <c r="AW1044" s="440">
        <v>16883</v>
      </c>
      <c r="AX1044" s="440">
        <v>7808</v>
      </c>
      <c r="AY1044" s="440">
        <v>0</v>
      </c>
      <c r="AZ1044" s="503">
        <v>0</v>
      </c>
      <c r="BA1044" s="503">
        <v>0</v>
      </c>
      <c r="BB1044" s="441">
        <v>0</v>
      </c>
      <c r="BC1044" s="200">
        <v>0</v>
      </c>
      <c r="BD1044" s="539">
        <v>78370</v>
      </c>
      <c r="BE1044" s="650">
        <v>141230</v>
      </c>
      <c r="BF1044" s="650">
        <v>14955</v>
      </c>
      <c r="BG1044" s="539">
        <v>2469</v>
      </c>
    </row>
    <row r="1045" spans="1:59" x14ac:dyDescent="0.2">
      <c r="A1045" s="609" t="s">
        <v>2554</v>
      </c>
      <c r="B1045" t="s">
        <v>2483</v>
      </c>
      <c r="C1045" t="s">
        <v>2555</v>
      </c>
      <c r="D1045" s="442">
        <v>23236</v>
      </c>
      <c r="E1045" s="443">
        <v>0</v>
      </c>
      <c r="F1045" s="443">
        <v>0</v>
      </c>
      <c r="G1045" s="443">
        <v>0</v>
      </c>
      <c r="H1045" s="443">
        <v>0</v>
      </c>
      <c r="I1045" s="443">
        <v>203840</v>
      </c>
      <c r="J1045" s="443">
        <v>203840</v>
      </c>
      <c r="K1045" s="443">
        <v>0</v>
      </c>
      <c r="L1045" s="443">
        <v>0</v>
      </c>
      <c r="M1045" s="483">
        <v>0</v>
      </c>
      <c r="N1045" s="483">
        <v>19740</v>
      </c>
      <c r="O1045" s="443">
        <v>0</v>
      </c>
      <c r="P1045" s="443">
        <v>0</v>
      </c>
      <c r="Q1045" s="443">
        <v>19740</v>
      </c>
      <c r="R1045" s="443">
        <v>0</v>
      </c>
      <c r="S1045" s="443">
        <v>19740</v>
      </c>
      <c r="T1045" s="443">
        <v>0</v>
      </c>
      <c r="U1045" s="443">
        <v>7280</v>
      </c>
      <c r="V1045" s="443">
        <v>7280</v>
      </c>
      <c r="W1045" s="443">
        <v>0</v>
      </c>
      <c r="X1045" s="443">
        <v>0</v>
      </c>
      <c r="Y1045" s="483">
        <v>0</v>
      </c>
      <c r="Z1045" s="483">
        <v>705</v>
      </c>
      <c r="AA1045" s="443">
        <v>0</v>
      </c>
      <c r="AB1045" s="443">
        <v>0</v>
      </c>
      <c r="AC1045" s="443">
        <v>705</v>
      </c>
      <c r="AD1045" s="443">
        <v>0</v>
      </c>
      <c r="AE1045" s="443">
        <v>705</v>
      </c>
      <c r="AF1045" s="443">
        <v>0</v>
      </c>
      <c r="AG1045" s="443">
        <v>382420</v>
      </c>
      <c r="AH1045" s="443">
        <v>107500</v>
      </c>
      <c r="AI1045" s="443">
        <v>274920</v>
      </c>
      <c r="AJ1045" s="483">
        <v>327820</v>
      </c>
      <c r="AK1045" s="483">
        <v>0</v>
      </c>
      <c r="AL1045" s="483">
        <v>0</v>
      </c>
      <c r="AM1045" s="483">
        <v>94700</v>
      </c>
      <c r="AN1045" s="443">
        <v>327820</v>
      </c>
      <c r="AO1045" s="443">
        <v>94700</v>
      </c>
      <c r="AP1045" s="443">
        <v>32125</v>
      </c>
      <c r="AQ1045" s="443">
        <v>14790</v>
      </c>
      <c r="AR1045" s="443">
        <v>17335</v>
      </c>
      <c r="AS1045" s="483">
        <v>11167</v>
      </c>
      <c r="AT1045" s="483">
        <v>0</v>
      </c>
      <c r="AU1045" s="483">
        <v>0</v>
      </c>
      <c r="AV1045" s="483">
        <v>4109</v>
      </c>
      <c r="AW1045" s="443">
        <v>11167</v>
      </c>
      <c r="AX1045" s="443">
        <v>4109</v>
      </c>
      <c r="AY1045" s="443">
        <v>3300</v>
      </c>
      <c r="AZ1045" s="504">
        <v>0</v>
      </c>
      <c r="BA1045" s="504">
        <v>0</v>
      </c>
      <c r="BB1045" s="444">
        <v>3300</v>
      </c>
      <c r="BC1045" s="517">
        <v>0</v>
      </c>
      <c r="BD1045" s="540">
        <v>71086</v>
      </c>
      <c r="BE1045" s="651">
        <v>176390</v>
      </c>
      <c r="BF1045" s="651">
        <v>19345</v>
      </c>
      <c r="BG1045" s="540">
        <v>2250</v>
      </c>
    </row>
    <row r="1046" spans="1:59" x14ac:dyDescent="0.2">
      <c r="A1046" s="609" t="s">
        <v>2556</v>
      </c>
      <c r="B1046" t="s">
        <v>2483</v>
      </c>
      <c r="C1046" t="s">
        <v>2557</v>
      </c>
      <c r="D1046" s="439">
        <v>23237</v>
      </c>
      <c r="E1046" s="440">
        <v>0</v>
      </c>
      <c r="F1046" s="440">
        <v>0</v>
      </c>
      <c r="G1046" s="440">
        <v>0</v>
      </c>
      <c r="H1046" s="440">
        <v>0</v>
      </c>
      <c r="I1046" s="440">
        <v>477120</v>
      </c>
      <c r="J1046" s="440">
        <v>477120</v>
      </c>
      <c r="K1046" s="440">
        <v>0</v>
      </c>
      <c r="L1046" s="440">
        <v>0</v>
      </c>
      <c r="M1046" s="482">
        <v>0</v>
      </c>
      <c r="N1046" s="482">
        <v>17290</v>
      </c>
      <c r="O1046" s="440">
        <v>0</v>
      </c>
      <c r="P1046" s="440">
        <v>0</v>
      </c>
      <c r="Q1046" s="440">
        <v>17290</v>
      </c>
      <c r="R1046" s="440">
        <v>0</v>
      </c>
      <c r="S1046" s="440">
        <v>17290</v>
      </c>
      <c r="T1046" s="440">
        <v>0</v>
      </c>
      <c r="U1046" s="440">
        <v>17040</v>
      </c>
      <c r="V1046" s="440">
        <v>17040</v>
      </c>
      <c r="W1046" s="440">
        <v>0</v>
      </c>
      <c r="X1046" s="440">
        <v>0</v>
      </c>
      <c r="Y1046" s="482">
        <v>0</v>
      </c>
      <c r="Z1046" s="482">
        <v>618</v>
      </c>
      <c r="AA1046" s="440">
        <v>0</v>
      </c>
      <c r="AB1046" s="440">
        <v>0</v>
      </c>
      <c r="AC1046" s="440">
        <v>618</v>
      </c>
      <c r="AD1046" s="440">
        <v>0</v>
      </c>
      <c r="AE1046" s="440">
        <v>600</v>
      </c>
      <c r="AF1046" s="440">
        <v>18</v>
      </c>
      <c r="AG1046" s="440">
        <v>588720</v>
      </c>
      <c r="AH1046" s="440">
        <v>270000</v>
      </c>
      <c r="AI1046" s="440">
        <v>318720</v>
      </c>
      <c r="AJ1046" s="482">
        <v>473710</v>
      </c>
      <c r="AK1046" s="482">
        <v>0</v>
      </c>
      <c r="AL1046" s="482">
        <v>0</v>
      </c>
      <c r="AM1046" s="482">
        <v>232660</v>
      </c>
      <c r="AN1046" s="440">
        <v>473710</v>
      </c>
      <c r="AO1046" s="440">
        <v>232660</v>
      </c>
      <c r="AP1046" s="440">
        <v>45288</v>
      </c>
      <c r="AQ1046" s="440">
        <v>44971</v>
      </c>
      <c r="AR1046" s="440">
        <v>317</v>
      </c>
      <c r="AS1046" s="482">
        <v>0</v>
      </c>
      <c r="AT1046" s="482">
        <v>0</v>
      </c>
      <c r="AU1046" s="482">
        <v>0</v>
      </c>
      <c r="AV1046" s="482">
        <v>5927</v>
      </c>
      <c r="AW1046" s="440">
        <v>0</v>
      </c>
      <c r="AX1046" s="440">
        <v>5927</v>
      </c>
      <c r="AY1046" s="440">
        <v>3300</v>
      </c>
      <c r="AZ1046" s="503">
        <v>0</v>
      </c>
      <c r="BA1046" s="503">
        <v>0</v>
      </c>
      <c r="BB1046" s="441">
        <v>330</v>
      </c>
      <c r="BC1046" s="200">
        <v>0</v>
      </c>
      <c r="BD1046" s="539">
        <v>190309</v>
      </c>
      <c r="BE1046" s="650">
        <v>309890</v>
      </c>
      <c r="BF1046" s="650">
        <v>32008</v>
      </c>
      <c r="BG1046" s="539">
        <v>3210</v>
      </c>
    </row>
    <row r="1047" spans="1:59" x14ac:dyDescent="0.2">
      <c r="A1047" s="609" t="s">
        <v>2558</v>
      </c>
      <c r="B1047" t="s">
        <v>2483</v>
      </c>
      <c r="C1047" t="s">
        <v>2559</v>
      </c>
      <c r="D1047" s="442">
        <v>23238</v>
      </c>
      <c r="E1047" s="443">
        <v>0</v>
      </c>
      <c r="F1047" s="443">
        <v>0</v>
      </c>
      <c r="G1047" s="443">
        <v>0</v>
      </c>
      <c r="H1047" s="443">
        <v>0</v>
      </c>
      <c r="I1047" s="443">
        <v>162232</v>
      </c>
      <c r="J1047" s="443">
        <v>162232</v>
      </c>
      <c r="K1047" s="443">
        <v>0</v>
      </c>
      <c r="L1047" s="443">
        <v>46998</v>
      </c>
      <c r="M1047" s="483">
        <v>0</v>
      </c>
      <c r="N1047" s="483">
        <v>0</v>
      </c>
      <c r="O1047" s="443">
        <v>0</v>
      </c>
      <c r="P1047" s="443">
        <v>0</v>
      </c>
      <c r="Q1047" s="443">
        <v>46998</v>
      </c>
      <c r="R1047" s="443">
        <v>46998</v>
      </c>
      <c r="S1047" s="443">
        <v>0</v>
      </c>
      <c r="T1047" s="443">
        <v>0</v>
      </c>
      <c r="U1047" s="443">
        <v>5794</v>
      </c>
      <c r="V1047" s="443">
        <v>5794</v>
      </c>
      <c r="W1047" s="443">
        <v>0</v>
      </c>
      <c r="X1047" s="443">
        <v>1679</v>
      </c>
      <c r="Y1047" s="483">
        <v>0</v>
      </c>
      <c r="Z1047" s="483">
        <v>0</v>
      </c>
      <c r="AA1047" s="443">
        <v>0</v>
      </c>
      <c r="AB1047" s="443">
        <v>0</v>
      </c>
      <c r="AC1047" s="443">
        <v>1679</v>
      </c>
      <c r="AD1047" s="443">
        <v>1679</v>
      </c>
      <c r="AE1047" s="443">
        <v>0</v>
      </c>
      <c r="AF1047" s="443">
        <v>0</v>
      </c>
      <c r="AG1047" s="443">
        <v>372540</v>
      </c>
      <c r="AH1047" s="443">
        <v>130000</v>
      </c>
      <c r="AI1047" s="443">
        <v>242540</v>
      </c>
      <c r="AJ1047" s="483">
        <v>261300</v>
      </c>
      <c r="AK1047" s="483">
        <v>0</v>
      </c>
      <c r="AL1047" s="483">
        <v>0</v>
      </c>
      <c r="AM1047" s="483">
        <v>109980</v>
      </c>
      <c r="AN1047" s="443">
        <v>261300</v>
      </c>
      <c r="AO1047" s="443">
        <v>109980</v>
      </c>
      <c r="AP1047" s="443">
        <v>31020</v>
      </c>
      <c r="AQ1047" s="443">
        <v>15557</v>
      </c>
      <c r="AR1047" s="443">
        <v>15463</v>
      </c>
      <c r="AS1047" s="483">
        <v>7873</v>
      </c>
      <c r="AT1047" s="483">
        <v>0</v>
      </c>
      <c r="AU1047" s="483">
        <v>0</v>
      </c>
      <c r="AV1047" s="483">
        <v>5495</v>
      </c>
      <c r="AW1047" s="443">
        <v>7873</v>
      </c>
      <c r="AX1047" s="443">
        <v>5495</v>
      </c>
      <c r="AY1047" s="443">
        <v>0</v>
      </c>
      <c r="AZ1047" s="504">
        <v>0</v>
      </c>
      <c r="BA1047" s="504">
        <v>0</v>
      </c>
      <c r="BB1047" s="444">
        <v>0</v>
      </c>
      <c r="BC1047" s="517">
        <v>0</v>
      </c>
      <c r="BD1047" s="540">
        <v>96740</v>
      </c>
      <c r="BE1047" s="651">
        <v>162005</v>
      </c>
      <c r="BF1047" s="651">
        <v>17999</v>
      </c>
      <c r="BG1047" s="540">
        <v>2709</v>
      </c>
    </row>
    <row r="1048" spans="1:59" x14ac:dyDescent="0.2">
      <c r="A1048" s="609" t="s">
        <v>2560</v>
      </c>
      <c r="B1048" t="s">
        <v>2483</v>
      </c>
      <c r="C1048" t="s">
        <v>2561</v>
      </c>
      <c r="D1048" s="439">
        <v>23302</v>
      </c>
      <c r="E1048" s="440">
        <v>0</v>
      </c>
      <c r="F1048" s="440">
        <v>0</v>
      </c>
      <c r="G1048" s="440">
        <v>0</v>
      </c>
      <c r="H1048" s="440">
        <v>0</v>
      </c>
      <c r="I1048" s="440">
        <v>142408</v>
      </c>
      <c r="J1048" s="440">
        <v>142408</v>
      </c>
      <c r="K1048" s="440">
        <v>0</v>
      </c>
      <c r="L1048" s="440">
        <v>0</v>
      </c>
      <c r="M1048" s="482">
        <v>0</v>
      </c>
      <c r="N1048" s="482">
        <v>61362</v>
      </c>
      <c r="O1048" s="440">
        <v>0</v>
      </c>
      <c r="P1048" s="440">
        <v>0</v>
      </c>
      <c r="Q1048" s="440">
        <v>61362</v>
      </c>
      <c r="R1048" s="440">
        <v>0</v>
      </c>
      <c r="S1048" s="440">
        <v>61362</v>
      </c>
      <c r="T1048" s="440">
        <v>0</v>
      </c>
      <c r="U1048" s="440">
        <v>5086</v>
      </c>
      <c r="V1048" s="440">
        <v>5086</v>
      </c>
      <c r="W1048" s="440">
        <v>0</v>
      </c>
      <c r="X1048" s="440">
        <v>0</v>
      </c>
      <c r="Y1048" s="482">
        <v>0</v>
      </c>
      <c r="Z1048" s="482">
        <v>2192</v>
      </c>
      <c r="AA1048" s="440">
        <v>0</v>
      </c>
      <c r="AB1048" s="440">
        <v>0</v>
      </c>
      <c r="AC1048" s="440">
        <v>2192</v>
      </c>
      <c r="AD1048" s="440">
        <v>0</v>
      </c>
      <c r="AE1048" s="440">
        <v>29</v>
      </c>
      <c r="AF1048" s="440">
        <v>2163</v>
      </c>
      <c r="AG1048" s="440">
        <v>280480</v>
      </c>
      <c r="AH1048" s="440">
        <v>125500</v>
      </c>
      <c r="AI1048" s="440">
        <v>154980</v>
      </c>
      <c r="AJ1048" s="482">
        <v>233550</v>
      </c>
      <c r="AK1048" s="482">
        <v>0</v>
      </c>
      <c r="AL1048" s="482">
        <v>0</v>
      </c>
      <c r="AM1048" s="482">
        <v>75350</v>
      </c>
      <c r="AN1048" s="440">
        <v>233550</v>
      </c>
      <c r="AO1048" s="440">
        <v>75350</v>
      </c>
      <c r="AP1048" s="440">
        <v>22406</v>
      </c>
      <c r="AQ1048" s="440">
        <v>13441</v>
      </c>
      <c r="AR1048" s="440">
        <v>8965</v>
      </c>
      <c r="AS1048" s="482">
        <v>7278</v>
      </c>
      <c r="AT1048" s="482">
        <v>0</v>
      </c>
      <c r="AU1048" s="482">
        <v>0</v>
      </c>
      <c r="AV1048" s="482">
        <v>3821</v>
      </c>
      <c r="AW1048" s="440">
        <v>7278</v>
      </c>
      <c r="AX1048" s="440">
        <v>3739</v>
      </c>
      <c r="AY1048" s="440">
        <v>0</v>
      </c>
      <c r="AZ1048" s="503">
        <v>0</v>
      </c>
      <c r="BA1048" s="503">
        <v>0</v>
      </c>
      <c r="BB1048" s="441">
        <v>0</v>
      </c>
      <c r="BC1048" s="200">
        <v>0</v>
      </c>
      <c r="BD1048" s="539">
        <v>86689</v>
      </c>
      <c r="BE1048" s="650">
        <v>133370</v>
      </c>
      <c r="BF1048" s="650">
        <v>14292</v>
      </c>
      <c r="BG1048" s="539">
        <v>1989</v>
      </c>
    </row>
    <row r="1049" spans="1:59" x14ac:dyDescent="0.2">
      <c r="A1049" s="609" t="s">
        <v>2562</v>
      </c>
      <c r="B1049" t="s">
        <v>2483</v>
      </c>
      <c r="C1049" t="s">
        <v>2563</v>
      </c>
      <c r="D1049" s="442">
        <v>23342</v>
      </c>
      <c r="E1049" s="443">
        <v>9557</v>
      </c>
      <c r="F1049" s="443">
        <v>0</v>
      </c>
      <c r="G1049" s="443">
        <v>9557</v>
      </c>
      <c r="H1049" s="443">
        <v>0</v>
      </c>
      <c r="I1049" s="443">
        <v>70140</v>
      </c>
      <c r="J1049" s="443">
        <v>70140</v>
      </c>
      <c r="K1049" s="443">
        <v>0</v>
      </c>
      <c r="L1049" s="443">
        <v>0</v>
      </c>
      <c r="M1049" s="483">
        <v>0</v>
      </c>
      <c r="N1049" s="483">
        <v>6860</v>
      </c>
      <c r="O1049" s="443">
        <v>0</v>
      </c>
      <c r="P1049" s="443">
        <v>0</v>
      </c>
      <c r="Q1049" s="443">
        <v>6860</v>
      </c>
      <c r="R1049" s="443">
        <v>0</v>
      </c>
      <c r="S1049" s="443">
        <v>6860</v>
      </c>
      <c r="T1049" s="443">
        <v>0</v>
      </c>
      <c r="U1049" s="443">
        <v>2505</v>
      </c>
      <c r="V1049" s="443">
        <v>2505</v>
      </c>
      <c r="W1049" s="443">
        <v>0</v>
      </c>
      <c r="X1049" s="443">
        <v>0</v>
      </c>
      <c r="Y1049" s="483">
        <v>0</v>
      </c>
      <c r="Z1049" s="483">
        <v>245</v>
      </c>
      <c r="AA1049" s="443">
        <v>0</v>
      </c>
      <c r="AB1049" s="443">
        <v>0</v>
      </c>
      <c r="AC1049" s="443">
        <v>245</v>
      </c>
      <c r="AD1049" s="443">
        <v>0</v>
      </c>
      <c r="AE1049" s="443">
        <v>245</v>
      </c>
      <c r="AF1049" s="443">
        <v>0</v>
      </c>
      <c r="AG1049" s="443">
        <v>105240</v>
      </c>
      <c r="AH1049" s="443">
        <v>65000</v>
      </c>
      <c r="AI1049" s="443">
        <v>40240</v>
      </c>
      <c r="AJ1049" s="483">
        <v>71940</v>
      </c>
      <c r="AK1049" s="483">
        <v>0</v>
      </c>
      <c r="AL1049" s="483">
        <v>0</v>
      </c>
      <c r="AM1049" s="483">
        <v>47500</v>
      </c>
      <c r="AN1049" s="443">
        <v>71940</v>
      </c>
      <c r="AO1049" s="443">
        <v>47500</v>
      </c>
      <c r="AP1049" s="443">
        <v>8418</v>
      </c>
      <c r="AQ1049" s="443">
        <v>7053</v>
      </c>
      <c r="AR1049" s="443">
        <v>1365</v>
      </c>
      <c r="AS1049" s="483">
        <v>797</v>
      </c>
      <c r="AT1049" s="483">
        <v>0</v>
      </c>
      <c r="AU1049" s="483">
        <v>0</v>
      </c>
      <c r="AV1049" s="483">
        <v>1908</v>
      </c>
      <c r="AW1049" s="443">
        <v>797</v>
      </c>
      <c r="AX1049" s="443">
        <v>1908</v>
      </c>
      <c r="AY1049" s="443">
        <v>3300</v>
      </c>
      <c r="AZ1049" s="504">
        <v>-3300</v>
      </c>
      <c r="BA1049" s="504">
        <v>0</v>
      </c>
      <c r="BB1049" s="444">
        <v>0</v>
      </c>
      <c r="BC1049" s="517">
        <v>0</v>
      </c>
      <c r="BD1049" s="540">
        <v>23826</v>
      </c>
      <c r="BE1049" s="651">
        <v>52780</v>
      </c>
      <c r="BF1049" s="651">
        <v>5563</v>
      </c>
      <c r="BG1049" s="540">
        <v>1269</v>
      </c>
    </row>
    <row r="1050" spans="1:59" x14ac:dyDescent="0.2">
      <c r="A1050" s="609" t="s">
        <v>2564</v>
      </c>
      <c r="B1050" t="s">
        <v>2483</v>
      </c>
      <c r="C1050" t="s">
        <v>2565</v>
      </c>
      <c r="D1050" s="439">
        <v>23361</v>
      </c>
      <c r="E1050" s="440">
        <v>0</v>
      </c>
      <c r="F1050" s="440">
        <v>0</v>
      </c>
      <c r="G1050" s="440">
        <v>0</v>
      </c>
      <c r="H1050" s="440">
        <v>0</v>
      </c>
      <c r="I1050" s="440">
        <v>77336</v>
      </c>
      <c r="J1050" s="440">
        <v>77336</v>
      </c>
      <c r="K1050" s="440">
        <v>0</v>
      </c>
      <c r="L1050" s="440">
        <v>0</v>
      </c>
      <c r="M1050" s="482">
        <v>0</v>
      </c>
      <c r="N1050" s="482">
        <v>19194</v>
      </c>
      <c r="O1050" s="440">
        <v>0</v>
      </c>
      <c r="P1050" s="440">
        <v>0</v>
      </c>
      <c r="Q1050" s="440">
        <v>19194</v>
      </c>
      <c r="R1050" s="440">
        <v>0</v>
      </c>
      <c r="S1050" s="440">
        <v>19194</v>
      </c>
      <c r="T1050" s="440">
        <v>0</v>
      </c>
      <c r="U1050" s="440">
        <v>2762</v>
      </c>
      <c r="V1050" s="440">
        <v>2762</v>
      </c>
      <c r="W1050" s="440">
        <v>0</v>
      </c>
      <c r="X1050" s="440">
        <v>0</v>
      </c>
      <c r="Y1050" s="482">
        <v>0</v>
      </c>
      <c r="Z1050" s="482">
        <v>686</v>
      </c>
      <c r="AA1050" s="440">
        <v>0</v>
      </c>
      <c r="AB1050" s="440">
        <v>0</v>
      </c>
      <c r="AC1050" s="440">
        <v>686</v>
      </c>
      <c r="AD1050" s="440">
        <v>0</v>
      </c>
      <c r="AE1050" s="440">
        <v>675</v>
      </c>
      <c r="AF1050" s="440">
        <v>11</v>
      </c>
      <c r="AG1050" s="440">
        <v>163120</v>
      </c>
      <c r="AH1050" s="440">
        <v>80000</v>
      </c>
      <c r="AI1050" s="440">
        <v>83120</v>
      </c>
      <c r="AJ1050" s="482">
        <v>119450</v>
      </c>
      <c r="AK1050" s="482">
        <v>0</v>
      </c>
      <c r="AL1050" s="482">
        <v>0</v>
      </c>
      <c r="AM1050" s="482">
        <v>44230</v>
      </c>
      <c r="AN1050" s="440">
        <v>119450</v>
      </c>
      <c r="AO1050" s="440">
        <v>44230</v>
      </c>
      <c r="AP1050" s="440">
        <v>12938</v>
      </c>
      <c r="AQ1050" s="440">
        <v>12938</v>
      </c>
      <c r="AR1050" s="440">
        <v>0</v>
      </c>
      <c r="AS1050" s="482">
        <v>0</v>
      </c>
      <c r="AT1050" s="482">
        <v>0</v>
      </c>
      <c r="AU1050" s="482">
        <v>0</v>
      </c>
      <c r="AV1050" s="482">
        <v>140</v>
      </c>
      <c r="AW1050" s="440">
        <v>0</v>
      </c>
      <c r="AX1050" s="440">
        <v>140</v>
      </c>
      <c r="AY1050" s="440">
        <v>0</v>
      </c>
      <c r="AZ1050" s="503">
        <v>0</v>
      </c>
      <c r="BA1050" s="503">
        <v>0</v>
      </c>
      <c r="BB1050" s="441">
        <v>0</v>
      </c>
      <c r="BC1050" s="200">
        <v>0</v>
      </c>
      <c r="BD1050" s="539">
        <v>35444</v>
      </c>
      <c r="BE1050" s="650">
        <v>71665</v>
      </c>
      <c r="BF1050" s="650">
        <v>7773</v>
      </c>
      <c r="BG1050" s="539">
        <v>1269</v>
      </c>
    </row>
    <row r="1051" spans="1:59" x14ac:dyDescent="0.2">
      <c r="A1051" s="609" t="s">
        <v>2566</v>
      </c>
      <c r="B1051" t="s">
        <v>2483</v>
      </c>
      <c r="C1051" t="s">
        <v>2567</v>
      </c>
      <c r="D1051" s="442">
        <v>23362</v>
      </c>
      <c r="E1051" s="443">
        <v>0</v>
      </c>
      <c r="F1051" s="443">
        <v>0</v>
      </c>
      <c r="G1051" s="443">
        <v>0</v>
      </c>
      <c r="H1051" s="443">
        <v>0</v>
      </c>
      <c r="I1051" s="443">
        <v>148120</v>
      </c>
      <c r="J1051" s="443">
        <v>148120</v>
      </c>
      <c r="K1051" s="443">
        <v>0</v>
      </c>
      <c r="L1051" s="443">
        <v>0</v>
      </c>
      <c r="M1051" s="483">
        <v>0</v>
      </c>
      <c r="N1051" s="483">
        <v>11410</v>
      </c>
      <c r="O1051" s="443">
        <v>0</v>
      </c>
      <c r="P1051" s="443">
        <v>0</v>
      </c>
      <c r="Q1051" s="443">
        <v>11410</v>
      </c>
      <c r="R1051" s="443">
        <v>0</v>
      </c>
      <c r="S1051" s="443">
        <v>11410</v>
      </c>
      <c r="T1051" s="443">
        <v>0</v>
      </c>
      <c r="U1051" s="443">
        <v>5290</v>
      </c>
      <c r="V1051" s="443">
        <v>4777</v>
      </c>
      <c r="W1051" s="443">
        <v>513</v>
      </c>
      <c r="X1051" s="443">
        <v>0</v>
      </c>
      <c r="Y1051" s="483">
        <v>0</v>
      </c>
      <c r="Z1051" s="483">
        <v>408</v>
      </c>
      <c r="AA1051" s="443">
        <v>0</v>
      </c>
      <c r="AB1051" s="443">
        <v>0</v>
      </c>
      <c r="AC1051" s="443">
        <v>921</v>
      </c>
      <c r="AD1051" s="443">
        <v>0</v>
      </c>
      <c r="AE1051" s="443">
        <v>0</v>
      </c>
      <c r="AF1051" s="443">
        <v>921</v>
      </c>
      <c r="AG1051" s="443">
        <v>229670</v>
      </c>
      <c r="AH1051" s="443">
        <v>85500</v>
      </c>
      <c r="AI1051" s="443">
        <v>144170</v>
      </c>
      <c r="AJ1051" s="483">
        <v>220190</v>
      </c>
      <c r="AK1051" s="483">
        <v>0</v>
      </c>
      <c r="AL1051" s="483">
        <v>0</v>
      </c>
      <c r="AM1051" s="483">
        <v>92770</v>
      </c>
      <c r="AN1051" s="443">
        <v>220190</v>
      </c>
      <c r="AO1051" s="443">
        <v>92770</v>
      </c>
      <c r="AP1051" s="443">
        <v>18258</v>
      </c>
      <c r="AQ1051" s="443">
        <v>6309</v>
      </c>
      <c r="AR1051" s="443">
        <v>11949</v>
      </c>
      <c r="AS1051" s="483">
        <v>10926</v>
      </c>
      <c r="AT1051" s="483">
        <v>0</v>
      </c>
      <c r="AU1051" s="483">
        <v>0</v>
      </c>
      <c r="AV1051" s="483">
        <v>4307</v>
      </c>
      <c r="AW1051" s="443">
        <v>10926</v>
      </c>
      <c r="AX1051" s="443">
        <v>4307</v>
      </c>
      <c r="AY1051" s="443">
        <v>0</v>
      </c>
      <c r="AZ1051" s="504">
        <v>0</v>
      </c>
      <c r="BA1051" s="504">
        <v>0</v>
      </c>
      <c r="BB1051" s="444">
        <v>0</v>
      </c>
      <c r="BC1051" s="517">
        <v>0</v>
      </c>
      <c r="BD1051" s="540">
        <v>73784</v>
      </c>
      <c r="BE1051" s="651">
        <v>109415</v>
      </c>
      <c r="BF1051" s="651">
        <v>11704</v>
      </c>
      <c r="BG1051" s="540">
        <v>1749</v>
      </c>
    </row>
    <row r="1052" spans="1:59" x14ac:dyDescent="0.2">
      <c r="A1052" s="609" t="s">
        <v>2568</v>
      </c>
      <c r="B1052" t="s">
        <v>2483</v>
      </c>
      <c r="C1052" t="s">
        <v>2569</v>
      </c>
      <c r="D1052" s="439">
        <v>23424</v>
      </c>
      <c r="E1052" s="440">
        <v>15744</v>
      </c>
      <c r="F1052" s="440">
        <v>0</v>
      </c>
      <c r="G1052" s="440">
        <v>12455</v>
      </c>
      <c r="H1052" s="440">
        <v>3289</v>
      </c>
      <c r="I1052" s="440">
        <v>177240</v>
      </c>
      <c r="J1052" s="440">
        <v>177240</v>
      </c>
      <c r="K1052" s="440">
        <v>0</v>
      </c>
      <c r="L1052" s="440">
        <v>0</v>
      </c>
      <c r="M1052" s="482">
        <v>0</v>
      </c>
      <c r="N1052" s="482">
        <v>1750</v>
      </c>
      <c r="O1052" s="440">
        <v>0</v>
      </c>
      <c r="P1052" s="440">
        <v>0</v>
      </c>
      <c r="Q1052" s="440">
        <v>1750</v>
      </c>
      <c r="R1052" s="440">
        <v>0</v>
      </c>
      <c r="S1052" s="440">
        <v>1750</v>
      </c>
      <c r="T1052" s="440">
        <v>0</v>
      </c>
      <c r="U1052" s="440">
        <v>6330</v>
      </c>
      <c r="V1052" s="440">
        <v>4269</v>
      </c>
      <c r="W1052" s="440">
        <v>2061</v>
      </c>
      <c r="X1052" s="440">
        <v>0</v>
      </c>
      <c r="Y1052" s="482">
        <v>0</v>
      </c>
      <c r="Z1052" s="482">
        <v>63</v>
      </c>
      <c r="AA1052" s="440">
        <v>0</v>
      </c>
      <c r="AB1052" s="440">
        <v>0</v>
      </c>
      <c r="AC1052" s="440">
        <v>0</v>
      </c>
      <c r="AD1052" s="440">
        <v>0</v>
      </c>
      <c r="AE1052" s="440">
        <v>0</v>
      </c>
      <c r="AF1052" s="440">
        <v>0</v>
      </c>
      <c r="AG1052" s="440">
        <v>220700</v>
      </c>
      <c r="AH1052" s="440">
        <v>80000</v>
      </c>
      <c r="AI1052" s="440">
        <v>140700</v>
      </c>
      <c r="AJ1052" s="482">
        <v>220370</v>
      </c>
      <c r="AK1052" s="482">
        <v>0</v>
      </c>
      <c r="AL1052" s="482">
        <v>0</v>
      </c>
      <c r="AM1052" s="482">
        <v>39090</v>
      </c>
      <c r="AN1052" s="440">
        <v>220370</v>
      </c>
      <c r="AO1052" s="440">
        <v>39090</v>
      </c>
      <c r="AP1052" s="440">
        <v>17057</v>
      </c>
      <c r="AQ1052" s="440">
        <v>12549</v>
      </c>
      <c r="AR1052" s="440">
        <v>4508</v>
      </c>
      <c r="AS1052" s="482">
        <v>4095</v>
      </c>
      <c r="AT1052" s="482">
        <v>0</v>
      </c>
      <c r="AU1052" s="482">
        <v>0</v>
      </c>
      <c r="AV1052" s="482">
        <v>111</v>
      </c>
      <c r="AW1052" s="440">
        <v>4095</v>
      </c>
      <c r="AX1052" s="440">
        <v>111</v>
      </c>
      <c r="AY1052" s="440">
        <v>0</v>
      </c>
      <c r="AZ1052" s="503">
        <v>0</v>
      </c>
      <c r="BA1052" s="503">
        <v>0</v>
      </c>
      <c r="BB1052" s="441">
        <v>0</v>
      </c>
      <c r="BC1052" s="200">
        <v>0</v>
      </c>
      <c r="BD1052" s="539">
        <v>69296</v>
      </c>
      <c r="BE1052" s="650">
        <v>109405</v>
      </c>
      <c r="BF1052" s="650">
        <v>11513</v>
      </c>
      <c r="BG1052" s="539">
        <v>1749</v>
      </c>
    </row>
    <row r="1053" spans="1:59" x14ac:dyDescent="0.2">
      <c r="A1053" s="609" t="s">
        <v>2570</v>
      </c>
      <c r="B1053" t="s">
        <v>2483</v>
      </c>
      <c r="C1053" t="s">
        <v>2571</v>
      </c>
      <c r="D1053" s="442">
        <v>23425</v>
      </c>
      <c r="E1053" s="443">
        <v>0</v>
      </c>
      <c r="F1053" s="443">
        <v>0</v>
      </c>
      <c r="G1053" s="443">
        <v>0</v>
      </c>
      <c r="H1053" s="443">
        <v>0</v>
      </c>
      <c r="I1053" s="443">
        <v>163856</v>
      </c>
      <c r="J1053" s="443">
        <v>163856</v>
      </c>
      <c r="K1053" s="443">
        <v>0</v>
      </c>
      <c r="L1053" s="443">
        <v>50764</v>
      </c>
      <c r="M1053" s="483">
        <v>0</v>
      </c>
      <c r="N1053" s="483">
        <v>4200</v>
      </c>
      <c r="O1053" s="443">
        <v>0</v>
      </c>
      <c r="P1053" s="443">
        <v>0</v>
      </c>
      <c r="Q1053" s="443">
        <v>54964</v>
      </c>
      <c r="R1053" s="443">
        <v>50764</v>
      </c>
      <c r="S1053" s="443">
        <v>4200</v>
      </c>
      <c r="T1053" s="443">
        <v>0</v>
      </c>
      <c r="U1053" s="443">
        <v>5852</v>
      </c>
      <c r="V1053" s="443">
        <v>5852</v>
      </c>
      <c r="W1053" s="443">
        <v>0</v>
      </c>
      <c r="X1053" s="443">
        <v>1813</v>
      </c>
      <c r="Y1053" s="483">
        <v>0</v>
      </c>
      <c r="Z1053" s="483">
        <v>150</v>
      </c>
      <c r="AA1053" s="443">
        <v>0</v>
      </c>
      <c r="AB1053" s="443">
        <v>0</v>
      </c>
      <c r="AC1053" s="443">
        <v>942</v>
      </c>
      <c r="AD1053" s="443">
        <v>0</v>
      </c>
      <c r="AE1053" s="443">
        <v>471</v>
      </c>
      <c r="AF1053" s="443">
        <v>471</v>
      </c>
      <c r="AG1053" s="443">
        <v>263260</v>
      </c>
      <c r="AH1053" s="443">
        <v>107500</v>
      </c>
      <c r="AI1053" s="443">
        <v>155760</v>
      </c>
      <c r="AJ1053" s="483">
        <v>205640</v>
      </c>
      <c r="AK1053" s="483">
        <v>0</v>
      </c>
      <c r="AL1053" s="483">
        <v>0</v>
      </c>
      <c r="AM1053" s="483">
        <v>67030</v>
      </c>
      <c r="AN1053" s="443">
        <v>205640</v>
      </c>
      <c r="AO1053" s="443">
        <v>67030</v>
      </c>
      <c r="AP1053" s="443">
        <v>20401</v>
      </c>
      <c r="AQ1053" s="443">
        <v>4545</v>
      </c>
      <c r="AR1053" s="443">
        <v>15856</v>
      </c>
      <c r="AS1053" s="483">
        <v>13927</v>
      </c>
      <c r="AT1053" s="483">
        <v>0</v>
      </c>
      <c r="AU1053" s="483">
        <v>0</v>
      </c>
      <c r="AV1053" s="483">
        <v>1960</v>
      </c>
      <c r="AW1053" s="443">
        <v>13927</v>
      </c>
      <c r="AX1053" s="443">
        <v>1960</v>
      </c>
      <c r="AY1053" s="443">
        <v>0</v>
      </c>
      <c r="AZ1053" s="504">
        <v>0</v>
      </c>
      <c r="BA1053" s="504">
        <v>0</v>
      </c>
      <c r="BB1053" s="444">
        <v>0</v>
      </c>
      <c r="BC1053" s="517">
        <v>0</v>
      </c>
      <c r="BD1053" s="540">
        <v>77700</v>
      </c>
      <c r="BE1053" s="651">
        <v>135810</v>
      </c>
      <c r="BF1053" s="651">
        <v>14147</v>
      </c>
      <c r="BG1053" s="540">
        <v>1989</v>
      </c>
    </row>
    <row r="1054" spans="1:59" x14ac:dyDescent="0.2">
      <c r="A1054" s="609" t="s">
        <v>2572</v>
      </c>
      <c r="B1054" t="s">
        <v>2483</v>
      </c>
      <c r="C1054" t="s">
        <v>2573</v>
      </c>
      <c r="D1054" s="439">
        <v>23427</v>
      </c>
      <c r="E1054" s="440">
        <v>0</v>
      </c>
      <c r="F1054" s="440">
        <v>0</v>
      </c>
      <c r="G1054" s="440">
        <v>0</v>
      </c>
      <c r="H1054" s="440">
        <v>0</v>
      </c>
      <c r="I1054" s="440">
        <v>15736</v>
      </c>
      <c r="J1054" s="440">
        <v>15736</v>
      </c>
      <c r="K1054" s="440">
        <v>0</v>
      </c>
      <c r="L1054" s="440">
        <v>0</v>
      </c>
      <c r="M1054" s="482">
        <v>0</v>
      </c>
      <c r="N1054" s="482">
        <v>2814</v>
      </c>
      <c r="O1054" s="440">
        <v>0</v>
      </c>
      <c r="P1054" s="440">
        <v>0</v>
      </c>
      <c r="Q1054" s="440">
        <v>2814</v>
      </c>
      <c r="R1054" s="440">
        <v>0</v>
      </c>
      <c r="S1054" s="440">
        <v>2814</v>
      </c>
      <c r="T1054" s="440">
        <v>0</v>
      </c>
      <c r="U1054" s="440">
        <v>562</v>
      </c>
      <c r="V1054" s="440">
        <v>562</v>
      </c>
      <c r="W1054" s="440">
        <v>0</v>
      </c>
      <c r="X1054" s="440">
        <v>0</v>
      </c>
      <c r="Y1054" s="482">
        <v>0</v>
      </c>
      <c r="Z1054" s="482">
        <v>101</v>
      </c>
      <c r="AA1054" s="440">
        <v>0</v>
      </c>
      <c r="AB1054" s="440">
        <v>0</v>
      </c>
      <c r="AC1054" s="440">
        <v>101</v>
      </c>
      <c r="AD1054" s="440">
        <v>0</v>
      </c>
      <c r="AE1054" s="440">
        <v>101</v>
      </c>
      <c r="AF1054" s="440">
        <v>0</v>
      </c>
      <c r="AG1054" s="440">
        <v>34540</v>
      </c>
      <c r="AH1054" s="440">
        <v>14700</v>
      </c>
      <c r="AI1054" s="440">
        <v>19840</v>
      </c>
      <c r="AJ1054" s="482">
        <v>24500</v>
      </c>
      <c r="AK1054" s="482">
        <v>0</v>
      </c>
      <c r="AL1054" s="482">
        <v>0</v>
      </c>
      <c r="AM1054" s="482">
        <v>12010</v>
      </c>
      <c r="AN1054" s="440">
        <v>24500</v>
      </c>
      <c r="AO1054" s="440">
        <v>12010</v>
      </c>
      <c r="AP1054" s="440">
        <v>2495</v>
      </c>
      <c r="AQ1054" s="440">
        <v>2213</v>
      </c>
      <c r="AR1054" s="440">
        <v>282</v>
      </c>
      <c r="AS1054" s="482">
        <v>167</v>
      </c>
      <c r="AT1054" s="482">
        <v>0</v>
      </c>
      <c r="AU1054" s="482">
        <v>0</v>
      </c>
      <c r="AV1054" s="482">
        <v>429</v>
      </c>
      <c r="AW1054" s="440">
        <v>167</v>
      </c>
      <c r="AX1054" s="440">
        <v>429</v>
      </c>
      <c r="AY1054" s="440">
        <v>0</v>
      </c>
      <c r="AZ1054" s="503">
        <v>0</v>
      </c>
      <c r="BA1054" s="503">
        <v>0</v>
      </c>
      <c r="BB1054" s="441">
        <v>0</v>
      </c>
      <c r="BC1054" s="200">
        <v>0</v>
      </c>
      <c r="BD1054" s="539">
        <v>9478</v>
      </c>
      <c r="BE1054" s="650">
        <v>13265</v>
      </c>
      <c r="BF1054" s="650">
        <v>1434</v>
      </c>
      <c r="BG1054" s="539">
        <v>789</v>
      </c>
    </row>
    <row r="1055" spans="1:59" x14ac:dyDescent="0.2">
      <c r="A1055" s="609" t="s">
        <v>2574</v>
      </c>
      <c r="B1055" t="s">
        <v>2483</v>
      </c>
      <c r="C1055" t="s">
        <v>2575</v>
      </c>
      <c r="D1055" s="442">
        <v>23441</v>
      </c>
      <c r="E1055" s="443">
        <v>56106</v>
      </c>
      <c r="F1055" s="443">
        <v>0</v>
      </c>
      <c r="G1055" s="443">
        <v>56106</v>
      </c>
      <c r="H1055" s="443">
        <v>0</v>
      </c>
      <c r="I1055" s="443">
        <v>102970</v>
      </c>
      <c r="J1055" s="443">
        <v>102970</v>
      </c>
      <c r="K1055" s="443">
        <v>0</v>
      </c>
      <c r="L1055" s="443">
        <v>0</v>
      </c>
      <c r="M1055" s="483">
        <v>0</v>
      </c>
      <c r="N1055" s="483">
        <v>1260</v>
      </c>
      <c r="O1055" s="443">
        <v>0</v>
      </c>
      <c r="P1055" s="443">
        <v>0</v>
      </c>
      <c r="Q1055" s="443">
        <v>1260</v>
      </c>
      <c r="R1055" s="443">
        <v>0</v>
      </c>
      <c r="S1055" s="443">
        <v>1260</v>
      </c>
      <c r="T1055" s="443">
        <v>0</v>
      </c>
      <c r="U1055" s="443">
        <v>3678</v>
      </c>
      <c r="V1055" s="443">
        <v>2813</v>
      </c>
      <c r="W1055" s="443">
        <v>865</v>
      </c>
      <c r="X1055" s="443">
        <v>0</v>
      </c>
      <c r="Y1055" s="483">
        <v>0</v>
      </c>
      <c r="Z1055" s="483">
        <v>45</v>
      </c>
      <c r="AA1055" s="443">
        <v>0</v>
      </c>
      <c r="AB1055" s="443">
        <v>0</v>
      </c>
      <c r="AC1055" s="443">
        <v>0</v>
      </c>
      <c r="AD1055" s="443">
        <v>0</v>
      </c>
      <c r="AE1055" s="443">
        <v>0</v>
      </c>
      <c r="AF1055" s="443">
        <v>0</v>
      </c>
      <c r="AG1055" s="443">
        <v>183460</v>
      </c>
      <c r="AH1055" s="443">
        <v>72250</v>
      </c>
      <c r="AI1055" s="443">
        <v>111210</v>
      </c>
      <c r="AJ1055" s="483">
        <v>173730</v>
      </c>
      <c r="AK1055" s="483">
        <v>0</v>
      </c>
      <c r="AL1055" s="483">
        <v>0</v>
      </c>
      <c r="AM1055" s="483">
        <v>29630</v>
      </c>
      <c r="AN1055" s="443">
        <v>173730</v>
      </c>
      <c r="AO1055" s="443">
        <v>29630</v>
      </c>
      <c r="AP1055" s="443">
        <v>14289</v>
      </c>
      <c r="AQ1055" s="443">
        <v>2064</v>
      </c>
      <c r="AR1055" s="443">
        <v>12225</v>
      </c>
      <c r="AS1055" s="483">
        <v>11722</v>
      </c>
      <c r="AT1055" s="483">
        <v>0</v>
      </c>
      <c r="AU1055" s="483">
        <v>0</v>
      </c>
      <c r="AV1055" s="483">
        <v>311</v>
      </c>
      <c r="AW1055" s="443">
        <v>7942</v>
      </c>
      <c r="AX1055" s="443">
        <v>0</v>
      </c>
      <c r="AY1055" s="443">
        <v>0</v>
      </c>
      <c r="AZ1055" s="504">
        <v>0</v>
      </c>
      <c r="BA1055" s="504">
        <v>0</v>
      </c>
      <c r="BB1055" s="444">
        <v>0</v>
      </c>
      <c r="BC1055" s="517">
        <v>0</v>
      </c>
      <c r="BD1055" s="540">
        <v>67463</v>
      </c>
      <c r="BE1055" s="651">
        <v>77915</v>
      </c>
      <c r="BF1055" s="651">
        <v>8446</v>
      </c>
      <c r="BG1055" s="540">
        <v>1509</v>
      </c>
    </row>
    <row r="1056" spans="1:59" x14ac:dyDescent="0.2">
      <c r="A1056" s="609" t="s">
        <v>2576</v>
      </c>
      <c r="B1056" t="s">
        <v>2483</v>
      </c>
      <c r="C1056" t="s">
        <v>2577</v>
      </c>
      <c r="D1056" s="439">
        <v>23442</v>
      </c>
      <c r="E1056" s="440">
        <v>77167</v>
      </c>
      <c r="F1056" s="440">
        <v>0</v>
      </c>
      <c r="G1056" s="440">
        <v>77167</v>
      </c>
      <c r="H1056" s="440">
        <v>0</v>
      </c>
      <c r="I1056" s="440">
        <v>227220</v>
      </c>
      <c r="J1056" s="440">
        <v>227220</v>
      </c>
      <c r="K1056" s="440">
        <v>0</v>
      </c>
      <c r="L1056" s="440">
        <v>0</v>
      </c>
      <c r="M1056" s="482">
        <v>0</v>
      </c>
      <c r="N1056" s="482">
        <v>0</v>
      </c>
      <c r="O1056" s="440">
        <v>0</v>
      </c>
      <c r="P1056" s="440">
        <v>0</v>
      </c>
      <c r="Q1056" s="440">
        <v>0</v>
      </c>
      <c r="R1056" s="440">
        <v>0</v>
      </c>
      <c r="S1056" s="440">
        <v>0</v>
      </c>
      <c r="T1056" s="440">
        <v>0</v>
      </c>
      <c r="U1056" s="440">
        <v>8115</v>
      </c>
      <c r="V1056" s="440">
        <v>8000</v>
      </c>
      <c r="W1056" s="440">
        <v>115</v>
      </c>
      <c r="X1056" s="440">
        <v>0</v>
      </c>
      <c r="Y1056" s="482">
        <v>3726</v>
      </c>
      <c r="Z1056" s="482">
        <v>0</v>
      </c>
      <c r="AA1056" s="440">
        <v>0</v>
      </c>
      <c r="AB1056" s="440">
        <v>0</v>
      </c>
      <c r="AC1056" s="440">
        <v>3841</v>
      </c>
      <c r="AD1056" s="440">
        <v>0</v>
      </c>
      <c r="AE1056" s="440">
        <v>3726</v>
      </c>
      <c r="AF1056" s="440">
        <v>115</v>
      </c>
      <c r="AG1056" s="440">
        <v>336850</v>
      </c>
      <c r="AH1056" s="440">
        <v>170000</v>
      </c>
      <c r="AI1056" s="440">
        <v>166850</v>
      </c>
      <c r="AJ1056" s="482">
        <v>261280</v>
      </c>
      <c r="AK1056" s="482">
        <v>0</v>
      </c>
      <c r="AL1056" s="482">
        <v>0</v>
      </c>
      <c r="AM1056" s="482">
        <v>68260</v>
      </c>
      <c r="AN1056" s="440">
        <v>261280</v>
      </c>
      <c r="AO1056" s="440">
        <v>68260</v>
      </c>
      <c r="AP1056" s="440">
        <v>26421</v>
      </c>
      <c r="AQ1056" s="440">
        <v>6432</v>
      </c>
      <c r="AR1056" s="440">
        <v>19989</v>
      </c>
      <c r="AS1056" s="482">
        <v>18310</v>
      </c>
      <c r="AT1056" s="482">
        <v>0</v>
      </c>
      <c r="AU1056" s="482">
        <v>0</v>
      </c>
      <c r="AV1056" s="482">
        <v>1060</v>
      </c>
      <c r="AW1056" s="440">
        <v>18310</v>
      </c>
      <c r="AX1056" s="440">
        <v>1060</v>
      </c>
      <c r="AY1056" s="440">
        <v>0</v>
      </c>
      <c r="AZ1056" s="503">
        <v>0</v>
      </c>
      <c r="BA1056" s="503">
        <v>0</v>
      </c>
      <c r="BB1056" s="441">
        <v>0</v>
      </c>
      <c r="BC1056" s="200">
        <v>0</v>
      </c>
      <c r="BD1056" s="539">
        <v>93285</v>
      </c>
      <c r="BE1056" s="650">
        <v>155390</v>
      </c>
      <c r="BF1056" s="650">
        <v>16614</v>
      </c>
      <c r="BG1056" s="539">
        <v>2229</v>
      </c>
    </row>
    <row r="1057" spans="1:59" x14ac:dyDescent="0.2">
      <c r="A1057" s="609" t="s">
        <v>2578</v>
      </c>
      <c r="B1057" t="s">
        <v>2483</v>
      </c>
      <c r="C1057" t="s">
        <v>2579</v>
      </c>
      <c r="D1057" s="442">
        <v>23445</v>
      </c>
      <c r="E1057" s="443">
        <v>51000</v>
      </c>
      <c r="F1057" s="443">
        <v>0</v>
      </c>
      <c r="G1057" s="443">
        <v>51000</v>
      </c>
      <c r="H1057" s="443">
        <v>0</v>
      </c>
      <c r="I1057" s="443">
        <v>97944</v>
      </c>
      <c r="J1057" s="443">
        <v>97944</v>
      </c>
      <c r="K1057" s="443">
        <v>0</v>
      </c>
      <c r="L1057" s="443">
        <v>0</v>
      </c>
      <c r="M1057" s="483">
        <v>0</v>
      </c>
      <c r="N1057" s="483">
        <v>34986</v>
      </c>
      <c r="O1057" s="443">
        <v>0</v>
      </c>
      <c r="P1057" s="443">
        <v>0</v>
      </c>
      <c r="Q1057" s="443">
        <v>34986</v>
      </c>
      <c r="R1057" s="443">
        <v>0</v>
      </c>
      <c r="S1057" s="443">
        <v>34986</v>
      </c>
      <c r="T1057" s="443">
        <v>0</v>
      </c>
      <c r="U1057" s="443">
        <v>3498</v>
      </c>
      <c r="V1057" s="443">
        <v>3498</v>
      </c>
      <c r="W1057" s="443">
        <v>0</v>
      </c>
      <c r="X1057" s="443">
        <v>0</v>
      </c>
      <c r="Y1057" s="483">
        <v>0</v>
      </c>
      <c r="Z1057" s="483">
        <v>1250</v>
      </c>
      <c r="AA1057" s="443">
        <v>0</v>
      </c>
      <c r="AB1057" s="443">
        <v>0</v>
      </c>
      <c r="AC1057" s="443">
        <v>1250</v>
      </c>
      <c r="AD1057" s="443">
        <v>0</v>
      </c>
      <c r="AE1057" s="443">
        <v>0</v>
      </c>
      <c r="AF1057" s="443">
        <v>1250</v>
      </c>
      <c r="AG1057" s="443">
        <v>119930</v>
      </c>
      <c r="AH1057" s="443">
        <v>75000</v>
      </c>
      <c r="AI1057" s="443">
        <v>44930</v>
      </c>
      <c r="AJ1057" s="483">
        <v>79840</v>
      </c>
      <c r="AK1057" s="483">
        <v>0</v>
      </c>
      <c r="AL1057" s="483">
        <v>0</v>
      </c>
      <c r="AM1057" s="483">
        <v>50810</v>
      </c>
      <c r="AN1057" s="443">
        <v>79840</v>
      </c>
      <c r="AO1057" s="443">
        <v>50810</v>
      </c>
      <c r="AP1057" s="443">
        <v>8182</v>
      </c>
      <c r="AQ1057" s="443">
        <v>6478</v>
      </c>
      <c r="AR1057" s="443">
        <v>1704</v>
      </c>
      <c r="AS1057" s="483">
        <v>2020</v>
      </c>
      <c r="AT1057" s="483">
        <v>0</v>
      </c>
      <c r="AU1057" s="483">
        <v>0</v>
      </c>
      <c r="AV1057" s="483">
        <v>2028</v>
      </c>
      <c r="AW1057" s="443">
        <v>2020</v>
      </c>
      <c r="AX1057" s="443">
        <v>2028</v>
      </c>
      <c r="AY1057" s="443">
        <v>0</v>
      </c>
      <c r="AZ1057" s="504">
        <v>0</v>
      </c>
      <c r="BA1057" s="504">
        <v>0</v>
      </c>
      <c r="BB1057" s="444">
        <v>0</v>
      </c>
      <c r="BC1057" s="517">
        <v>0</v>
      </c>
      <c r="BD1057" s="540">
        <v>64763</v>
      </c>
      <c r="BE1057" s="651">
        <v>69850</v>
      </c>
      <c r="BF1057" s="651">
        <v>6774</v>
      </c>
      <c r="BG1057" s="540">
        <v>1269</v>
      </c>
    </row>
    <row r="1058" spans="1:59" x14ac:dyDescent="0.2">
      <c r="A1058" s="609" t="s">
        <v>2580</v>
      </c>
      <c r="B1058" t="s">
        <v>2483</v>
      </c>
      <c r="C1058" t="s">
        <v>2112</v>
      </c>
      <c r="D1058" s="439">
        <v>23446</v>
      </c>
      <c r="E1058" s="440">
        <v>32091</v>
      </c>
      <c r="F1058" s="440">
        <v>0</v>
      </c>
      <c r="G1058" s="440">
        <v>0</v>
      </c>
      <c r="H1058" s="440">
        <v>32091</v>
      </c>
      <c r="I1058" s="440">
        <v>97048</v>
      </c>
      <c r="J1058" s="440">
        <v>97048</v>
      </c>
      <c r="K1058" s="440">
        <v>0</v>
      </c>
      <c r="L1058" s="440">
        <v>0</v>
      </c>
      <c r="M1058" s="482">
        <v>0</v>
      </c>
      <c r="N1058" s="482">
        <v>24892</v>
      </c>
      <c r="O1058" s="440">
        <v>0</v>
      </c>
      <c r="P1058" s="440">
        <v>0</v>
      </c>
      <c r="Q1058" s="440">
        <v>24892</v>
      </c>
      <c r="R1058" s="440">
        <v>0</v>
      </c>
      <c r="S1058" s="440">
        <v>24892</v>
      </c>
      <c r="T1058" s="440">
        <v>0</v>
      </c>
      <c r="U1058" s="440">
        <v>3466</v>
      </c>
      <c r="V1058" s="440">
        <v>2937</v>
      </c>
      <c r="W1058" s="440">
        <v>529</v>
      </c>
      <c r="X1058" s="440">
        <v>0</v>
      </c>
      <c r="Y1058" s="482">
        <v>0</v>
      </c>
      <c r="Z1058" s="482">
        <v>889</v>
      </c>
      <c r="AA1058" s="440">
        <v>0</v>
      </c>
      <c r="AB1058" s="440">
        <v>0</v>
      </c>
      <c r="AC1058" s="440">
        <v>0</v>
      </c>
      <c r="AD1058" s="440">
        <v>0</v>
      </c>
      <c r="AE1058" s="440">
        <v>0</v>
      </c>
      <c r="AF1058" s="440">
        <v>0</v>
      </c>
      <c r="AG1058" s="440">
        <v>152710</v>
      </c>
      <c r="AH1058" s="440">
        <v>75250</v>
      </c>
      <c r="AI1058" s="440">
        <v>77460</v>
      </c>
      <c r="AJ1058" s="482">
        <v>117020</v>
      </c>
      <c r="AK1058" s="482">
        <v>0</v>
      </c>
      <c r="AL1058" s="482">
        <v>0</v>
      </c>
      <c r="AM1058" s="482">
        <v>53860</v>
      </c>
      <c r="AN1058" s="440">
        <v>117020</v>
      </c>
      <c r="AO1058" s="440">
        <v>53860</v>
      </c>
      <c r="AP1058" s="440">
        <v>11227</v>
      </c>
      <c r="AQ1058" s="440">
        <v>2949</v>
      </c>
      <c r="AR1058" s="440">
        <v>8278</v>
      </c>
      <c r="AS1058" s="482">
        <v>8066</v>
      </c>
      <c r="AT1058" s="482">
        <v>0</v>
      </c>
      <c r="AU1058" s="482">
        <v>0</v>
      </c>
      <c r="AV1058" s="482">
        <v>2261</v>
      </c>
      <c r="AW1058" s="440">
        <v>3908</v>
      </c>
      <c r="AX1058" s="440">
        <v>3035</v>
      </c>
      <c r="AY1058" s="440">
        <v>0</v>
      </c>
      <c r="AZ1058" s="503">
        <v>0</v>
      </c>
      <c r="BA1058" s="503">
        <v>0</v>
      </c>
      <c r="BB1058" s="441">
        <v>0</v>
      </c>
      <c r="BC1058" s="200">
        <v>0</v>
      </c>
      <c r="BD1058" s="539">
        <v>56612</v>
      </c>
      <c r="BE1058" s="650">
        <v>74625</v>
      </c>
      <c r="BF1058" s="650">
        <v>7636</v>
      </c>
      <c r="BG1058" s="539">
        <v>1269</v>
      </c>
    </row>
    <row r="1059" spans="1:59" x14ac:dyDescent="0.2">
      <c r="A1059" s="609" t="s">
        <v>2581</v>
      </c>
      <c r="B1059" t="s">
        <v>2483</v>
      </c>
      <c r="C1059" t="s">
        <v>2582</v>
      </c>
      <c r="D1059" s="442">
        <v>23447</v>
      </c>
      <c r="E1059" s="443">
        <v>0</v>
      </c>
      <c r="F1059" s="443">
        <v>0</v>
      </c>
      <c r="G1059" s="443">
        <v>0</v>
      </c>
      <c r="H1059" s="443">
        <v>0</v>
      </c>
      <c r="I1059" s="443">
        <v>208880</v>
      </c>
      <c r="J1059" s="443">
        <v>208880</v>
      </c>
      <c r="K1059" s="443">
        <v>0</v>
      </c>
      <c r="L1059" s="443">
        <v>420</v>
      </c>
      <c r="M1059" s="483">
        <v>0</v>
      </c>
      <c r="N1059" s="483">
        <v>0</v>
      </c>
      <c r="O1059" s="443">
        <v>0</v>
      </c>
      <c r="P1059" s="443">
        <v>0</v>
      </c>
      <c r="Q1059" s="443">
        <v>420</v>
      </c>
      <c r="R1059" s="443">
        <v>420</v>
      </c>
      <c r="S1059" s="443">
        <v>0</v>
      </c>
      <c r="T1059" s="443">
        <v>0</v>
      </c>
      <c r="U1059" s="443">
        <v>7460</v>
      </c>
      <c r="V1059" s="443">
        <v>2280</v>
      </c>
      <c r="W1059" s="443">
        <v>5180</v>
      </c>
      <c r="X1059" s="443">
        <v>15</v>
      </c>
      <c r="Y1059" s="483">
        <v>0</v>
      </c>
      <c r="Z1059" s="483">
        <v>0</v>
      </c>
      <c r="AA1059" s="443">
        <v>0</v>
      </c>
      <c r="AB1059" s="443">
        <v>0</v>
      </c>
      <c r="AC1059" s="443">
        <v>5195</v>
      </c>
      <c r="AD1059" s="443">
        <v>0</v>
      </c>
      <c r="AE1059" s="443">
        <v>0</v>
      </c>
      <c r="AF1059" s="443">
        <v>5195</v>
      </c>
      <c r="AG1059" s="443">
        <v>292400</v>
      </c>
      <c r="AH1059" s="443">
        <v>161500</v>
      </c>
      <c r="AI1059" s="443">
        <v>130900</v>
      </c>
      <c r="AJ1059" s="483">
        <v>202510</v>
      </c>
      <c r="AK1059" s="483">
        <v>0</v>
      </c>
      <c r="AL1059" s="483">
        <v>0</v>
      </c>
      <c r="AM1059" s="483">
        <v>153230</v>
      </c>
      <c r="AN1059" s="443">
        <v>202510</v>
      </c>
      <c r="AO1059" s="443">
        <v>153230</v>
      </c>
      <c r="AP1059" s="443">
        <v>22782</v>
      </c>
      <c r="AQ1059" s="443">
        <v>21178</v>
      </c>
      <c r="AR1059" s="443">
        <v>1604</v>
      </c>
      <c r="AS1059" s="483">
        <v>0</v>
      </c>
      <c r="AT1059" s="483">
        <v>0</v>
      </c>
      <c r="AU1059" s="483">
        <v>0</v>
      </c>
      <c r="AV1059" s="483">
        <v>6131</v>
      </c>
      <c r="AW1059" s="443">
        <v>0</v>
      </c>
      <c r="AX1059" s="443">
        <v>6131</v>
      </c>
      <c r="AY1059" s="443">
        <v>0</v>
      </c>
      <c r="AZ1059" s="504">
        <v>0</v>
      </c>
      <c r="BA1059" s="504">
        <v>0</v>
      </c>
      <c r="BB1059" s="444">
        <v>0</v>
      </c>
      <c r="BC1059" s="517">
        <v>0</v>
      </c>
      <c r="BD1059" s="540">
        <v>67149</v>
      </c>
      <c r="BE1059" s="651">
        <v>140700</v>
      </c>
      <c r="BF1059" s="651">
        <v>14810</v>
      </c>
      <c r="BG1059" s="540">
        <v>1989</v>
      </c>
    </row>
    <row r="1060" spans="1:59" x14ac:dyDescent="0.2">
      <c r="A1060" s="609" t="s">
        <v>2583</v>
      </c>
      <c r="B1060" t="s">
        <v>2483</v>
      </c>
      <c r="C1060" t="s">
        <v>2584</v>
      </c>
      <c r="D1060" s="439">
        <v>23501</v>
      </c>
      <c r="E1060" s="440">
        <v>0</v>
      </c>
      <c r="F1060" s="440">
        <v>0</v>
      </c>
      <c r="G1060" s="440">
        <v>0</v>
      </c>
      <c r="H1060" s="440">
        <v>0</v>
      </c>
      <c r="I1060" s="440">
        <v>138530</v>
      </c>
      <c r="J1060" s="440">
        <v>138530</v>
      </c>
      <c r="K1060" s="440">
        <v>0</v>
      </c>
      <c r="L1060" s="440">
        <v>0</v>
      </c>
      <c r="M1060" s="482">
        <v>0</v>
      </c>
      <c r="N1060" s="482">
        <v>6510</v>
      </c>
      <c r="O1060" s="440">
        <v>0</v>
      </c>
      <c r="P1060" s="440">
        <v>0</v>
      </c>
      <c r="Q1060" s="440">
        <v>6510</v>
      </c>
      <c r="R1060" s="440">
        <v>0</v>
      </c>
      <c r="S1060" s="440">
        <v>6510</v>
      </c>
      <c r="T1060" s="440">
        <v>0</v>
      </c>
      <c r="U1060" s="440">
        <v>4948</v>
      </c>
      <c r="V1060" s="440">
        <v>4650</v>
      </c>
      <c r="W1060" s="440">
        <v>298</v>
      </c>
      <c r="X1060" s="440">
        <v>0</v>
      </c>
      <c r="Y1060" s="482">
        <v>0</v>
      </c>
      <c r="Z1060" s="482">
        <v>232</v>
      </c>
      <c r="AA1060" s="440">
        <v>0</v>
      </c>
      <c r="AB1060" s="440">
        <v>0</v>
      </c>
      <c r="AC1060" s="440">
        <v>325</v>
      </c>
      <c r="AD1060" s="440">
        <v>0</v>
      </c>
      <c r="AE1060" s="440">
        <v>325</v>
      </c>
      <c r="AF1060" s="440">
        <v>0</v>
      </c>
      <c r="AG1060" s="440">
        <v>276270</v>
      </c>
      <c r="AH1060" s="440">
        <v>276270</v>
      </c>
      <c r="AI1060" s="440">
        <v>0</v>
      </c>
      <c r="AJ1060" s="482">
        <v>49330</v>
      </c>
      <c r="AK1060" s="482">
        <v>0</v>
      </c>
      <c r="AL1060" s="482">
        <v>0</v>
      </c>
      <c r="AM1060" s="482">
        <v>63290</v>
      </c>
      <c r="AN1060" s="440">
        <v>49330</v>
      </c>
      <c r="AO1060" s="440">
        <v>63290</v>
      </c>
      <c r="AP1060" s="440">
        <v>22373</v>
      </c>
      <c r="AQ1060" s="440">
        <v>22373</v>
      </c>
      <c r="AR1060" s="440">
        <v>0</v>
      </c>
      <c r="AS1060" s="482">
        <v>0</v>
      </c>
      <c r="AT1060" s="482">
        <v>0</v>
      </c>
      <c r="AU1060" s="482">
        <v>0</v>
      </c>
      <c r="AV1060" s="482">
        <v>0</v>
      </c>
      <c r="AW1060" s="440">
        <v>0</v>
      </c>
      <c r="AX1060" s="440">
        <v>0</v>
      </c>
      <c r="AY1060" s="440">
        <v>0</v>
      </c>
      <c r="AZ1060" s="503">
        <v>0</v>
      </c>
      <c r="BA1060" s="503">
        <v>0</v>
      </c>
      <c r="BB1060" s="441">
        <v>0</v>
      </c>
      <c r="BC1060" s="200">
        <v>0</v>
      </c>
      <c r="BD1060" s="539">
        <v>68786</v>
      </c>
      <c r="BE1060" s="650">
        <v>117525</v>
      </c>
      <c r="BF1060" s="650">
        <v>12883</v>
      </c>
      <c r="BG1060" s="539">
        <v>1749</v>
      </c>
    </row>
    <row r="1061" spans="1:59" x14ac:dyDescent="0.2">
      <c r="A1061" s="609" t="s">
        <v>2585</v>
      </c>
      <c r="B1061" t="s">
        <v>2483</v>
      </c>
      <c r="C1061" t="s">
        <v>2586</v>
      </c>
      <c r="D1061" s="442">
        <v>23561</v>
      </c>
      <c r="E1061" s="443">
        <v>0</v>
      </c>
      <c r="F1061" s="443">
        <v>0</v>
      </c>
      <c r="G1061" s="443">
        <v>0</v>
      </c>
      <c r="H1061" s="443">
        <v>0</v>
      </c>
      <c r="I1061" s="443">
        <v>33992</v>
      </c>
      <c r="J1061" s="443">
        <v>33992</v>
      </c>
      <c r="K1061" s="443">
        <v>0</v>
      </c>
      <c r="L1061" s="443">
        <v>6258</v>
      </c>
      <c r="M1061" s="483">
        <v>0</v>
      </c>
      <c r="N1061" s="483">
        <v>350</v>
      </c>
      <c r="O1061" s="443">
        <v>0</v>
      </c>
      <c r="P1061" s="443">
        <v>0</v>
      </c>
      <c r="Q1061" s="443">
        <v>6608</v>
      </c>
      <c r="R1061" s="443">
        <v>6258</v>
      </c>
      <c r="S1061" s="443">
        <v>350</v>
      </c>
      <c r="T1061" s="443">
        <v>0</v>
      </c>
      <c r="U1061" s="443">
        <v>1214</v>
      </c>
      <c r="V1061" s="443">
        <v>1214</v>
      </c>
      <c r="W1061" s="443">
        <v>0</v>
      </c>
      <c r="X1061" s="443">
        <v>224</v>
      </c>
      <c r="Y1061" s="483">
        <v>0</v>
      </c>
      <c r="Z1061" s="483">
        <v>12</v>
      </c>
      <c r="AA1061" s="443">
        <v>0</v>
      </c>
      <c r="AB1061" s="443">
        <v>0</v>
      </c>
      <c r="AC1061" s="443">
        <v>236</v>
      </c>
      <c r="AD1061" s="443">
        <v>224</v>
      </c>
      <c r="AE1061" s="443">
        <v>12</v>
      </c>
      <c r="AF1061" s="443">
        <v>0</v>
      </c>
      <c r="AG1061" s="443">
        <v>32170</v>
      </c>
      <c r="AH1061" s="443">
        <v>14600</v>
      </c>
      <c r="AI1061" s="443">
        <v>17570</v>
      </c>
      <c r="AJ1061" s="483">
        <v>26590</v>
      </c>
      <c r="AK1061" s="483">
        <v>0</v>
      </c>
      <c r="AL1061" s="483">
        <v>0</v>
      </c>
      <c r="AM1061" s="483">
        <v>5600</v>
      </c>
      <c r="AN1061" s="443">
        <v>26590</v>
      </c>
      <c r="AO1061" s="443">
        <v>5600</v>
      </c>
      <c r="AP1061" s="443">
        <v>2235</v>
      </c>
      <c r="AQ1061" s="443">
        <v>2235</v>
      </c>
      <c r="AR1061" s="443">
        <v>0</v>
      </c>
      <c r="AS1061" s="483">
        <v>190</v>
      </c>
      <c r="AT1061" s="483">
        <v>0</v>
      </c>
      <c r="AU1061" s="483">
        <v>0</v>
      </c>
      <c r="AV1061" s="483">
        <v>188</v>
      </c>
      <c r="AW1061" s="443">
        <v>190</v>
      </c>
      <c r="AX1061" s="443">
        <v>188</v>
      </c>
      <c r="AY1061" s="443">
        <v>0</v>
      </c>
      <c r="AZ1061" s="504">
        <v>0</v>
      </c>
      <c r="BA1061" s="504">
        <v>0</v>
      </c>
      <c r="BB1061" s="444">
        <v>0</v>
      </c>
      <c r="BC1061" s="517">
        <v>0</v>
      </c>
      <c r="BD1061" s="540">
        <v>28613</v>
      </c>
      <c r="BE1061" s="651">
        <v>19810</v>
      </c>
      <c r="BF1061" s="651">
        <v>1924</v>
      </c>
      <c r="BG1061" s="540">
        <v>789</v>
      </c>
    </row>
    <row r="1062" spans="1:59" x14ac:dyDescent="0.2">
      <c r="A1062" s="609" t="s">
        <v>2587</v>
      </c>
      <c r="B1062" t="s">
        <v>2483</v>
      </c>
      <c r="C1062" t="s">
        <v>2588</v>
      </c>
      <c r="D1062" s="439">
        <v>23562</v>
      </c>
      <c r="E1062" s="440">
        <v>8328</v>
      </c>
      <c r="F1062" s="440">
        <v>0</v>
      </c>
      <c r="G1062" s="440">
        <v>8328</v>
      </c>
      <c r="H1062" s="440">
        <v>0</v>
      </c>
      <c r="I1062" s="440">
        <v>24976</v>
      </c>
      <c r="J1062" s="440">
        <v>24976</v>
      </c>
      <c r="K1062" s="440">
        <v>0</v>
      </c>
      <c r="L1062" s="440">
        <v>4354</v>
      </c>
      <c r="M1062" s="482">
        <v>0</v>
      </c>
      <c r="N1062" s="482">
        <v>1120</v>
      </c>
      <c r="O1062" s="440">
        <v>0</v>
      </c>
      <c r="P1062" s="440">
        <v>0</v>
      </c>
      <c r="Q1062" s="440">
        <v>5474</v>
      </c>
      <c r="R1062" s="440">
        <v>4354</v>
      </c>
      <c r="S1062" s="440">
        <v>1120</v>
      </c>
      <c r="T1062" s="440">
        <v>0</v>
      </c>
      <c r="U1062" s="440">
        <v>892</v>
      </c>
      <c r="V1062" s="440">
        <v>892</v>
      </c>
      <c r="W1062" s="440">
        <v>0</v>
      </c>
      <c r="X1062" s="440">
        <v>156</v>
      </c>
      <c r="Y1062" s="482">
        <v>0</v>
      </c>
      <c r="Z1062" s="482">
        <v>40</v>
      </c>
      <c r="AA1062" s="440">
        <v>0</v>
      </c>
      <c r="AB1062" s="440">
        <v>0</v>
      </c>
      <c r="AC1062" s="440">
        <v>196</v>
      </c>
      <c r="AD1062" s="440">
        <v>0</v>
      </c>
      <c r="AE1062" s="440">
        <v>191</v>
      </c>
      <c r="AF1062" s="440">
        <v>5</v>
      </c>
      <c r="AG1062" s="440">
        <v>20840</v>
      </c>
      <c r="AH1062" s="440">
        <v>11000</v>
      </c>
      <c r="AI1062" s="440">
        <v>9840</v>
      </c>
      <c r="AJ1062" s="482">
        <v>19270</v>
      </c>
      <c r="AK1062" s="482">
        <v>0</v>
      </c>
      <c r="AL1062" s="482">
        <v>0</v>
      </c>
      <c r="AM1062" s="482">
        <v>0</v>
      </c>
      <c r="AN1062" s="440">
        <v>19270</v>
      </c>
      <c r="AO1062" s="440">
        <v>0</v>
      </c>
      <c r="AP1062" s="440">
        <v>1409</v>
      </c>
      <c r="AQ1062" s="440">
        <v>550</v>
      </c>
      <c r="AR1062" s="440">
        <v>859</v>
      </c>
      <c r="AS1062" s="482">
        <v>995</v>
      </c>
      <c r="AT1062" s="482">
        <v>0</v>
      </c>
      <c r="AU1062" s="482">
        <v>0</v>
      </c>
      <c r="AV1062" s="482">
        <v>0</v>
      </c>
      <c r="AW1062" s="440">
        <v>859</v>
      </c>
      <c r="AX1062" s="440">
        <v>136</v>
      </c>
      <c r="AY1062" s="440">
        <v>0</v>
      </c>
      <c r="AZ1062" s="503">
        <v>0</v>
      </c>
      <c r="BA1062" s="503">
        <v>0</v>
      </c>
      <c r="BB1062" s="441">
        <v>0</v>
      </c>
      <c r="BC1062" s="200">
        <v>0</v>
      </c>
      <c r="BD1062" s="539">
        <v>20934</v>
      </c>
      <c r="BE1062" s="650">
        <v>14280</v>
      </c>
      <c r="BF1062" s="650">
        <v>1365</v>
      </c>
      <c r="BG1062" s="539">
        <v>789</v>
      </c>
    </row>
    <row r="1063" spans="1:59" x14ac:dyDescent="0.2">
      <c r="A1063" s="609" t="s">
        <v>2589</v>
      </c>
      <c r="B1063" t="s">
        <v>2483</v>
      </c>
      <c r="C1063" t="s">
        <v>2590</v>
      </c>
      <c r="D1063" s="442">
        <v>23563</v>
      </c>
      <c r="E1063" s="443">
        <v>7264</v>
      </c>
      <c r="F1063" s="443">
        <v>0</v>
      </c>
      <c r="G1063" s="443">
        <v>7264</v>
      </c>
      <c r="H1063" s="443">
        <v>0</v>
      </c>
      <c r="I1063" s="443">
        <v>9520</v>
      </c>
      <c r="J1063" s="443">
        <v>9520</v>
      </c>
      <c r="K1063" s="443">
        <v>0</v>
      </c>
      <c r="L1063" s="443">
        <v>0</v>
      </c>
      <c r="M1063" s="483">
        <v>0</v>
      </c>
      <c r="N1063" s="483">
        <v>280</v>
      </c>
      <c r="O1063" s="443">
        <v>0</v>
      </c>
      <c r="P1063" s="443">
        <v>0</v>
      </c>
      <c r="Q1063" s="443">
        <v>280</v>
      </c>
      <c r="R1063" s="443">
        <v>0</v>
      </c>
      <c r="S1063" s="443">
        <v>280</v>
      </c>
      <c r="T1063" s="443">
        <v>0</v>
      </c>
      <c r="U1063" s="443">
        <v>340</v>
      </c>
      <c r="V1063" s="443">
        <v>340</v>
      </c>
      <c r="W1063" s="443">
        <v>0</v>
      </c>
      <c r="X1063" s="443">
        <v>0</v>
      </c>
      <c r="Y1063" s="483">
        <v>0</v>
      </c>
      <c r="Z1063" s="483">
        <v>10</v>
      </c>
      <c r="AA1063" s="443">
        <v>0</v>
      </c>
      <c r="AB1063" s="443">
        <v>0</v>
      </c>
      <c r="AC1063" s="443">
        <v>10</v>
      </c>
      <c r="AD1063" s="443">
        <v>0</v>
      </c>
      <c r="AE1063" s="443">
        <v>10</v>
      </c>
      <c r="AF1063" s="443">
        <v>0</v>
      </c>
      <c r="AG1063" s="443">
        <v>7080</v>
      </c>
      <c r="AH1063" s="443">
        <v>3150</v>
      </c>
      <c r="AI1063" s="443">
        <v>3930</v>
      </c>
      <c r="AJ1063" s="483">
        <v>6090</v>
      </c>
      <c r="AK1063" s="483">
        <v>0</v>
      </c>
      <c r="AL1063" s="483">
        <v>0</v>
      </c>
      <c r="AM1063" s="483">
        <v>940</v>
      </c>
      <c r="AN1063" s="443">
        <v>6090</v>
      </c>
      <c r="AO1063" s="443">
        <v>940</v>
      </c>
      <c r="AP1063" s="443">
        <v>492</v>
      </c>
      <c r="AQ1063" s="443">
        <v>492</v>
      </c>
      <c r="AR1063" s="443">
        <v>0</v>
      </c>
      <c r="AS1063" s="483">
        <v>5</v>
      </c>
      <c r="AT1063" s="483">
        <v>0</v>
      </c>
      <c r="AU1063" s="483">
        <v>0</v>
      </c>
      <c r="AV1063" s="483">
        <v>107</v>
      </c>
      <c r="AW1063" s="443">
        <v>5</v>
      </c>
      <c r="AX1063" s="443">
        <v>107</v>
      </c>
      <c r="AY1063" s="443">
        <v>0</v>
      </c>
      <c r="AZ1063" s="504">
        <v>0</v>
      </c>
      <c r="BA1063" s="504">
        <v>0</v>
      </c>
      <c r="BB1063" s="444">
        <v>0</v>
      </c>
      <c r="BC1063" s="517">
        <v>0</v>
      </c>
      <c r="BD1063" s="540">
        <v>8717</v>
      </c>
      <c r="BE1063" s="651">
        <v>4680</v>
      </c>
      <c r="BF1063" s="540">
        <v>453</v>
      </c>
      <c r="BG1063" s="540">
        <v>789</v>
      </c>
    </row>
    <row r="1064" spans="1:59" x14ac:dyDescent="0.2">
      <c r="A1064" s="609" t="s">
        <v>2591</v>
      </c>
      <c r="B1064" t="s">
        <v>2592</v>
      </c>
      <c r="C1064">
        <v>0</v>
      </c>
      <c r="D1064" s="439">
        <v>24000</v>
      </c>
      <c r="E1064" s="440">
        <v>0</v>
      </c>
      <c r="F1064" s="440">
        <v>0</v>
      </c>
      <c r="G1064" s="440">
        <v>0</v>
      </c>
      <c r="H1064" s="440">
        <v>0</v>
      </c>
      <c r="I1064" s="440">
        <v>0</v>
      </c>
      <c r="J1064" s="440">
        <v>0</v>
      </c>
      <c r="K1064" s="440">
        <v>0</v>
      </c>
      <c r="L1064" s="440">
        <v>0</v>
      </c>
      <c r="M1064" s="482">
        <v>0</v>
      </c>
      <c r="N1064" s="482">
        <v>0</v>
      </c>
      <c r="O1064" s="440">
        <v>0</v>
      </c>
      <c r="P1064" s="440">
        <v>0</v>
      </c>
      <c r="Q1064" s="440">
        <v>0</v>
      </c>
      <c r="R1064" s="440">
        <v>0</v>
      </c>
      <c r="S1064" s="440">
        <v>0</v>
      </c>
      <c r="T1064" s="440">
        <v>0</v>
      </c>
      <c r="U1064" s="440">
        <v>0</v>
      </c>
      <c r="V1064" s="440">
        <v>0</v>
      </c>
      <c r="W1064" s="440">
        <v>0</v>
      </c>
      <c r="X1064" s="440">
        <v>0</v>
      </c>
      <c r="Y1064" s="482">
        <v>0</v>
      </c>
      <c r="Z1064" s="482">
        <v>0</v>
      </c>
      <c r="AA1064" s="440">
        <v>0</v>
      </c>
      <c r="AB1064" s="440">
        <v>0</v>
      </c>
      <c r="AC1064" s="440">
        <v>0</v>
      </c>
      <c r="AD1064" s="440">
        <v>0</v>
      </c>
      <c r="AE1064" s="440">
        <v>0</v>
      </c>
      <c r="AF1064" s="440">
        <v>0</v>
      </c>
      <c r="AG1064" s="440">
        <v>0</v>
      </c>
      <c r="AH1064" s="440">
        <v>0</v>
      </c>
      <c r="AI1064" s="440">
        <v>0</v>
      </c>
      <c r="AJ1064" s="482">
        <v>0</v>
      </c>
      <c r="AK1064" s="482">
        <v>0</v>
      </c>
      <c r="AL1064" s="482">
        <v>0</v>
      </c>
      <c r="AM1064" s="482">
        <v>0</v>
      </c>
      <c r="AN1064" s="440">
        <v>0</v>
      </c>
      <c r="AO1064" s="440">
        <v>0</v>
      </c>
      <c r="AP1064" s="440">
        <v>0</v>
      </c>
      <c r="AQ1064" s="440">
        <v>0</v>
      </c>
      <c r="AR1064" s="440">
        <v>0</v>
      </c>
      <c r="AS1064" s="482">
        <v>0</v>
      </c>
      <c r="AT1064" s="482">
        <v>0</v>
      </c>
      <c r="AU1064" s="482">
        <v>0</v>
      </c>
      <c r="AV1064" s="482">
        <v>0</v>
      </c>
      <c r="AW1064" s="440">
        <v>0</v>
      </c>
      <c r="AX1064" s="440">
        <v>0</v>
      </c>
      <c r="AY1064" s="440">
        <v>0</v>
      </c>
      <c r="AZ1064" s="503">
        <v>0</v>
      </c>
      <c r="BA1064" s="503">
        <v>0</v>
      </c>
      <c r="BB1064" s="441">
        <v>0</v>
      </c>
      <c r="BC1064" s="200">
        <v>0</v>
      </c>
      <c r="BD1064" s="539">
        <v>4597258</v>
      </c>
      <c r="BE1064" s="539">
        <v>0</v>
      </c>
      <c r="BF1064" s="539">
        <v>0</v>
      </c>
      <c r="BG1064" s="539">
        <v>0</v>
      </c>
    </row>
    <row r="1065" spans="1:59" x14ac:dyDescent="0.2">
      <c r="A1065" s="609" t="s">
        <v>2593</v>
      </c>
      <c r="B1065" t="s">
        <v>2592</v>
      </c>
      <c r="C1065" t="s">
        <v>2594</v>
      </c>
      <c r="D1065" s="442">
        <v>24201</v>
      </c>
      <c r="E1065" s="443">
        <v>495890</v>
      </c>
      <c r="F1065" s="443">
        <v>0</v>
      </c>
      <c r="G1065" s="443">
        <v>405501</v>
      </c>
      <c r="H1065" s="443">
        <v>90389</v>
      </c>
      <c r="I1065" s="443">
        <v>1937670</v>
      </c>
      <c r="J1065" s="443">
        <v>1937670</v>
      </c>
      <c r="K1065" s="443">
        <v>0</v>
      </c>
      <c r="L1065" s="443">
        <v>0</v>
      </c>
      <c r="M1065" s="483">
        <v>0</v>
      </c>
      <c r="N1065" s="483">
        <v>97440</v>
      </c>
      <c r="O1065" s="443">
        <v>0</v>
      </c>
      <c r="P1065" s="443">
        <v>0</v>
      </c>
      <c r="Q1065" s="443">
        <v>97440</v>
      </c>
      <c r="R1065" s="443">
        <v>0</v>
      </c>
      <c r="S1065" s="443">
        <v>97440</v>
      </c>
      <c r="T1065" s="443">
        <v>0</v>
      </c>
      <c r="U1065" s="443">
        <v>69203</v>
      </c>
      <c r="V1065" s="443">
        <v>41731</v>
      </c>
      <c r="W1065" s="443">
        <v>27472</v>
      </c>
      <c r="X1065" s="443">
        <v>0</v>
      </c>
      <c r="Y1065" s="483">
        <v>0</v>
      </c>
      <c r="Z1065" s="483">
        <v>3480</v>
      </c>
      <c r="AA1065" s="443">
        <v>0</v>
      </c>
      <c r="AB1065" s="443">
        <v>0</v>
      </c>
      <c r="AC1065" s="443">
        <v>0</v>
      </c>
      <c r="AD1065" s="443">
        <v>0</v>
      </c>
      <c r="AE1065" s="443">
        <v>0</v>
      </c>
      <c r="AF1065" s="443">
        <v>0</v>
      </c>
      <c r="AG1065" s="443">
        <v>1774970</v>
      </c>
      <c r="AH1065" s="443">
        <v>850000</v>
      </c>
      <c r="AI1065" s="443">
        <v>924970</v>
      </c>
      <c r="AJ1065" s="483">
        <v>1449730</v>
      </c>
      <c r="AK1065" s="483">
        <v>0</v>
      </c>
      <c r="AL1065" s="483">
        <v>0</v>
      </c>
      <c r="AM1065" s="483">
        <v>515780</v>
      </c>
      <c r="AN1065" s="443">
        <v>1449730</v>
      </c>
      <c r="AO1065" s="443">
        <v>515780</v>
      </c>
      <c r="AP1065" s="443">
        <v>139972</v>
      </c>
      <c r="AQ1065" s="443">
        <v>22668</v>
      </c>
      <c r="AR1065" s="443">
        <v>117304</v>
      </c>
      <c r="AS1065" s="483">
        <v>114401</v>
      </c>
      <c r="AT1065" s="483">
        <v>0</v>
      </c>
      <c r="AU1065" s="483">
        <v>0</v>
      </c>
      <c r="AV1065" s="483">
        <v>14591</v>
      </c>
      <c r="AW1065" s="443">
        <v>94148</v>
      </c>
      <c r="AX1065" s="443">
        <v>0</v>
      </c>
      <c r="AY1065" s="443">
        <v>5500</v>
      </c>
      <c r="AZ1065" s="504">
        <v>0</v>
      </c>
      <c r="BA1065" s="504">
        <v>0</v>
      </c>
      <c r="BB1065" s="444">
        <v>4713</v>
      </c>
      <c r="BC1065" s="517">
        <v>0</v>
      </c>
      <c r="BD1065" s="540">
        <v>571921</v>
      </c>
      <c r="BE1065" s="651">
        <v>1132225</v>
      </c>
      <c r="BF1065" s="651">
        <v>113405</v>
      </c>
      <c r="BG1065" s="540">
        <v>8490</v>
      </c>
    </row>
    <row r="1066" spans="1:59" x14ac:dyDescent="0.2">
      <c r="A1066" s="609" t="s">
        <v>2595</v>
      </c>
      <c r="B1066" t="s">
        <v>2592</v>
      </c>
      <c r="C1066" t="s">
        <v>2596</v>
      </c>
      <c r="D1066" s="439">
        <v>24202</v>
      </c>
      <c r="E1066" s="440">
        <v>190000</v>
      </c>
      <c r="F1066" s="440">
        <v>0</v>
      </c>
      <c r="G1066" s="440">
        <v>190000</v>
      </c>
      <c r="H1066" s="440">
        <v>0</v>
      </c>
      <c r="I1066" s="440">
        <v>1842890</v>
      </c>
      <c r="J1066" s="440">
        <v>1842890</v>
      </c>
      <c r="K1066" s="440">
        <v>0</v>
      </c>
      <c r="L1066" s="440">
        <v>181860</v>
      </c>
      <c r="M1066" s="482">
        <v>0</v>
      </c>
      <c r="N1066" s="482">
        <v>1260</v>
      </c>
      <c r="O1066" s="440">
        <v>0</v>
      </c>
      <c r="P1066" s="440">
        <v>0</v>
      </c>
      <c r="Q1066" s="440">
        <v>183120</v>
      </c>
      <c r="R1066" s="440">
        <v>181860</v>
      </c>
      <c r="S1066" s="440">
        <v>1260</v>
      </c>
      <c r="T1066" s="440">
        <v>0</v>
      </c>
      <c r="U1066" s="440">
        <v>65818</v>
      </c>
      <c r="V1066" s="440">
        <v>65818</v>
      </c>
      <c r="W1066" s="440">
        <v>0</v>
      </c>
      <c r="X1066" s="440">
        <v>6495</v>
      </c>
      <c r="Y1066" s="482">
        <v>0</v>
      </c>
      <c r="Z1066" s="482">
        <v>45</v>
      </c>
      <c r="AA1066" s="440">
        <v>0</v>
      </c>
      <c r="AB1066" s="440">
        <v>0</v>
      </c>
      <c r="AC1066" s="440">
        <v>6540</v>
      </c>
      <c r="AD1066" s="440">
        <v>6495</v>
      </c>
      <c r="AE1066" s="440">
        <v>0</v>
      </c>
      <c r="AF1066" s="440">
        <v>45</v>
      </c>
      <c r="AG1066" s="440">
        <v>1965260</v>
      </c>
      <c r="AH1066" s="440">
        <v>540000</v>
      </c>
      <c r="AI1066" s="440">
        <v>1425260</v>
      </c>
      <c r="AJ1066" s="482">
        <v>1894860</v>
      </c>
      <c r="AK1066" s="482">
        <v>0</v>
      </c>
      <c r="AL1066" s="482">
        <v>0</v>
      </c>
      <c r="AM1066" s="482">
        <v>112270</v>
      </c>
      <c r="AN1066" s="440">
        <v>1894860</v>
      </c>
      <c r="AO1066" s="440">
        <v>112270</v>
      </c>
      <c r="AP1066" s="440">
        <v>162311</v>
      </c>
      <c r="AQ1066" s="440">
        <v>97600</v>
      </c>
      <c r="AR1066" s="440">
        <v>64711</v>
      </c>
      <c r="AS1066" s="482">
        <v>46514</v>
      </c>
      <c r="AT1066" s="482">
        <v>0</v>
      </c>
      <c r="AU1066" s="482">
        <v>0</v>
      </c>
      <c r="AV1066" s="482">
        <v>0</v>
      </c>
      <c r="AW1066" s="440">
        <v>46514</v>
      </c>
      <c r="AX1066" s="440">
        <v>0</v>
      </c>
      <c r="AY1066" s="440">
        <v>0</v>
      </c>
      <c r="AZ1066" s="503">
        <v>0</v>
      </c>
      <c r="BA1066" s="503">
        <v>0</v>
      </c>
      <c r="BB1066" s="441">
        <v>0</v>
      </c>
      <c r="BC1066" s="200">
        <v>0</v>
      </c>
      <c r="BD1066" s="539">
        <v>362848</v>
      </c>
      <c r="BE1066" s="650">
        <v>1202100</v>
      </c>
      <c r="BF1066" s="650">
        <v>123067</v>
      </c>
      <c r="BG1066" s="539">
        <v>9109</v>
      </c>
    </row>
    <row r="1067" spans="1:59" x14ac:dyDescent="0.2">
      <c r="A1067" s="609" t="s">
        <v>2597</v>
      </c>
      <c r="B1067" t="s">
        <v>2592</v>
      </c>
      <c r="C1067" t="s">
        <v>2598</v>
      </c>
      <c r="D1067" s="442">
        <v>24203</v>
      </c>
      <c r="E1067" s="443">
        <v>80000</v>
      </c>
      <c r="F1067" s="443">
        <v>0</v>
      </c>
      <c r="G1067" s="443">
        <v>80000</v>
      </c>
      <c r="H1067" s="443">
        <v>0</v>
      </c>
      <c r="I1067" s="443">
        <v>901670</v>
      </c>
      <c r="J1067" s="443">
        <v>901670</v>
      </c>
      <c r="K1067" s="443">
        <v>0</v>
      </c>
      <c r="L1067" s="443">
        <v>18130</v>
      </c>
      <c r="M1067" s="483">
        <v>0</v>
      </c>
      <c r="N1067" s="483">
        <v>6650</v>
      </c>
      <c r="O1067" s="443">
        <v>0</v>
      </c>
      <c r="P1067" s="443">
        <v>0</v>
      </c>
      <c r="Q1067" s="443">
        <v>24780</v>
      </c>
      <c r="R1067" s="443">
        <v>18130</v>
      </c>
      <c r="S1067" s="443">
        <v>6650</v>
      </c>
      <c r="T1067" s="443">
        <v>0</v>
      </c>
      <c r="U1067" s="443">
        <v>32203</v>
      </c>
      <c r="V1067" s="443">
        <v>14553</v>
      </c>
      <c r="W1067" s="443">
        <v>17650</v>
      </c>
      <c r="X1067" s="443">
        <v>647</v>
      </c>
      <c r="Y1067" s="483">
        <v>0</v>
      </c>
      <c r="Z1067" s="483">
        <v>238</v>
      </c>
      <c r="AA1067" s="443">
        <v>0</v>
      </c>
      <c r="AB1067" s="443">
        <v>0</v>
      </c>
      <c r="AC1067" s="443">
        <v>0</v>
      </c>
      <c r="AD1067" s="443">
        <v>0</v>
      </c>
      <c r="AE1067" s="443">
        <v>0</v>
      </c>
      <c r="AF1067" s="443">
        <v>0</v>
      </c>
      <c r="AG1067" s="443">
        <v>869610</v>
      </c>
      <c r="AH1067" s="443">
        <v>445000</v>
      </c>
      <c r="AI1067" s="443">
        <v>424610</v>
      </c>
      <c r="AJ1067" s="483">
        <v>691600</v>
      </c>
      <c r="AK1067" s="483">
        <v>0</v>
      </c>
      <c r="AL1067" s="483">
        <v>0</v>
      </c>
      <c r="AM1067" s="483">
        <v>340780</v>
      </c>
      <c r="AN1067" s="443">
        <v>691600</v>
      </c>
      <c r="AO1067" s="443">
        <v>340780</v>
      </c>
      <c r="AP1067" s="443">
        <v>63161</v>
      </c>
      <c r="AQ1067" s="443">
        <v>7500</v>
      </c>
      <c r="AR1067" s="443">
        <v>55661</v>
      </c>
      <c r="AS1067" s="483">
        <v>56516</v>
      </c>
      <c r="AT1067" s="483">
        <v>0</v>
      </c>
      <c r="AU1067" s="483">
        <v>0</v>
      </c>
      <c r="AV1067" s="483">
        <v>15297</v>
      </c>
      <c r="AW1067" s="443">
        <v>32930</v>
      </c>
      <c r="AX1067" s="443">
        <v>0</v>
      </c>
      <c r="AY1067" s="443">
        <v>0</v>
      </c>
      <c r="AZ1067" s="504">
        <v>0</v>
      </c>
      <c r="BA1067" s="504">
        <v>0</v>
      </c>
      <c r="BB1067" s="444">
        <v>0</v>
      </c>
      <c r="BC1067" s="517">
        <v>0</v>
      </c>
      <c r="BD1067" s="540">
        <v>326122</v>
      </c>
      <c r="BE1067" s="651">
        <v>507075</v>
      </c>
      <c r="BF1067" s="651">
        <v>50551</v>
      </c>
      <c r="BG1067" s="540">
        <v>5109</v>
      </c>
    </row>
    <row r="1068" spans="1:59" x14ac:dyDescent="0.2">
      <c r="A1068" s="609" t="s">
        <v>2599</v>
      </c>
      <c r="B1068" t="s">
        <v>2592</v>
      </c>
      <c r="C1068" t="s">
        <v>2600</v>
      </c>
      <c r="D1068" s="439">
        <v>24204</v>
      </c>
      <c r="E1068" s="440">
        <v>300000</v>
      </c>
      <c r="F1068" s="440">
        <v>0</v>
      </c>
      <c r="G1068" s="440">
        <v>300000</v>
      </c>
      <c r="H1068" s="440">
        <v>0</v>
      </c>
      <c r="I1068" s="440">
        <v>1285970</v>
      </c>
      <c r="J1068" s="440">
        <v>1285970</v>
      </c>
      <c r="K1068" s="440">
        <v>0</v>
      </c>
      <c r="L1068" s="440">
        <v>31220</v>
      </c>
      <c r="M1068" s="482">
        <v>0</v>
      </c>
      <c r="N1068" s="482">
        <v>0</v>
      </c>
      <c r="O1068" s="440">
        <v>0</v>
      </c>
      <c r="P1068" s="440">
        <v>0</v>
      </c>
      <c r="Q1068" s="440">
        <v>31220</v>
      </c>
      <c r="R1068" s="440">
        <v>31220</v>
      </c>
      <c r="S1068" s="440">
        <v>0</v>
      </c>
      <c r="T1068" s="440">
        <v>0</v>
      </c>
      <c r="U1068" s="440">
        <v>45928</v>
      </c>
      <c r="V1068" s="440">
        <v>32750</v>
      </c>
      <c r="W1068" s="440">
        <v>13178</v>
      </c>
      <c r="X1068" s="440">
        <v>1115</v>
      </c>
      <c r="Y1068" s="482">
        <v>0</v>
      </c>
      <c r="Z1068" s="482">
        <v>0</v>
      </c>
      <c r="AA1068" s="440">
        <v>0</v>
      </c>
      <c r="AB1068" s="440">
        <v>0</v>
      </c>
      <c r="AC1068" s="440">
        <v>0</v>
      </c>
      <c r="AD1068" s="440">
        <v>0</v>
      </c>
      <c r="AE1068" s="440">
        <v>0</v>
      </c>
      <c r="AF1068" s="440">
        <v>0</v>
      </c>
      <c r="AG1068" s="440">
        <v>1042230</v>
      </c>
      <c r="AH1068" s="440">
        <v>500000</v>
      </c>
      <c r="AI1068" s="440">
        <v>542230</v>
      </c>
      <c r="AJ1068" s="482">
        <v>888750</v>
      </c>
      <c r="AK1068" s="482">
        <v>0</v>
      </c>
      <c r="AL1068" s="482">
        <v>0</v>
      </c>
      <c r="AM1068" s="482">
        <v>429000</v>
      </c>
      <c r="AN1068" s="440">
        <v>888750</v>
      </c>
      <c r="AO1068" s="440">
        <v>429000</v>
      </c>
      <c r="AP1068" s="440">
        <v>79943</v>
      </c>
      <c r="AQ1068" s="440">
        <v>28811</v>
      </c>
      <c r="AR1068" s="440">
        <v>51132</v>
      </c>
      <c r="AS1068" s="482">
        <v>51678</v>
      </c>
      <c r="AT1068" s="482">
        <v>0</v>
      </c>
      <c r="AU1068" s="482">
        <v>0</v>
      </c>
      <c r="AV1068" s="482">
        <v>15581</v>
      </c>
      <c r="AW1068" s="440">
        <v>51678</v>
      </c>
      <c r="AX1068" s="440">
        <v>3451</v>
      </c>
      <c r="AY1068" s="440">
        <v>4400</v>
      </c>
      <c r="AZ1068" s="503">
        <v>0</v>
      </c>
      <c r="BA1068" s="503">
        <v>0</v>
      </c>
      <c r="BB1068" s="441">
        <v>4400</v>
      </c>
      <c r="BC1068" s="200">
        <v>0</v>
      </c>
      <c r="BD1068" s="539">
        <v>395320</v>
      </c>
      <c r="BE1068" s="650">
        <v>707390</v>
      </c>
      <c r="BF1068" s="650">
        <v>69549</v>
      </c>
      <c r="BG1068" s="539">
        <v>5770</v>
      </c>
    </row>
    <row r="1069" spans="1:59" x14ac:dyDescent="0.2">
      <c r="A1069" s="609" t="s">
        <v>2601</v>
      </c>
      <c r="B1069" t="s">
        <v>2592</v>
      </c>
      <c r="C1069" t="s">
        <v>2602</v>
      </c>
      <c r="D1069" s="442">
        <v>24205</v>
      </c>
      <c r="E1069" s="443">
        <v>95679</v>
      </c>
      <c r="F1069" s="443">
        <v>0</v>
      </c>
      <c r="G1069" s="443">
        <v>95679</v>
      </c>
      <c r="H1069" s="443">
        <v>0</v>
      </c>
      <c r="I1069" s="443">
        <v>686910</v>
      </c>
      <c r="J1069" s="443">
        <v>686910</v>
      </c>
      <c r="K1069" s="443">
        <v>0</v>
      </c>
      <c r="L1069" s="443">
        <v>14700</v>
      </c>
      <c r="M1069" s="483">
        <v>0</v>
      </c>
      <c r="N1069" s="483">
        <v>70</v>
      </c>
      <c r="O1069" s="443">
        <v>0</v>
      </c>
      <c r="P1069" s="443">
        <v>0</v>
      </c>
      <c r="Q1069" s="443">
        <v>14770</v>
      </c>
      <c r="R1069" s="443">
        <v>14700</v>
      </c>
      <c r="S1069" s="443">
        <v>70</v>
      </c>
      <c r="T1069" s="443">
        <v>0</v>
      </c>
      <c r="U1069" s="443">
        <v>24533</v>
      </c>
      <c r="V1069" s="443">
        <v>24533</v>
      </c>
      <c r="W1069" s="443">
        <v>0</v>
      </c>
      <c r="X1069" s="443">
        <v>525</v>
      </c>
      <c r="Y1069" s="483">
        <v>0</v>
      </c>
      <c r="Z1069" s="483">
        <v>2</v>
      </c>
      <c r="AA1069" s="443">
        <v>0</v>
      </c>
      <c r="AB1069" s="443">
        <v>0</v>
      </c>
      <c r="AC1069" s="443">
        <v>527</v>
      </c>
      <c r="AD1069" s="443">
        <v>525</v>
      </c>
      <c r="AE1069" s="443">
        <v>2</v>
      </c>
      <c r="AF1069" s="443">
        <v>0</v>
      </c>
      <c r="AG1069" s="443">
        <v>885790</v>
      </c>
      <c r="AH1069" s="443">
        <v>370000</v>
      </c>
      <c r="AI1069" s="443">
        <v>515790</v>
      </c>
      <c r="AJ1069" s="483">
        <v>722280</v>
      </c>
      <c r="AK1069" s="483">
        <v>0</v>
      </c>
      <c r="AL1069" s="483">
        <v>0</v>
      </c>
      <c r="AM1069" s="483">
        <v>324310</v>
      </c>
      <c r="AN1069" s="443">
        <v>722280</v>
      </c>
      <c r="AO1069" s="443">
        <v>324310</v>
      </c>
      <c r="AP1069" s="443">
        <v>72226</v>
      </c>
      <c r="AQ1069" s="443">
        <v>7388</v>
      </c>
      <c r="AR1069" s="443">
        <v>64838</v>
      </c>
      <c r="AS1069" s="483">
        <v>58123</v>
      </c>
      <c r="AT1069" s="483">
        <v>0</v>
      </c>
      <c r="AU1069" s="483">
        <v>0</v>
      </c>
      <c r="AV1069" s="483">
        <v>12238</v>
      </c>
      <c r="AW1069" s="443">
        <v>58123</v>
      </c>
      <c r="AX1069" s="443">
        <v>12238</v>
      </c>
      <c r="AY1069" s="443">
        <v>0</v>
      </c>
      <c r="AZ1069" s="504">
        <v>0</v>
      </c>
      <c r="BA1069" s="504">
        <v>0</v>
      </c>
      <c r="BB1069" s="444">
        <v>0</v>
      </c>
      <c r="BC1069" s="517">
        <v>0</v>
      </c>
      <c r="BD1069" s="540">
        <v>264248</v>
      </c>
      <c r="BE1069" s="651">
        <v>458010</v>
      </c>
      <c r="BF1069" s="651">
        <v>48377</v>
      </c>
      <c r="BG1069" s="540">
        <v>5589</v>
      </c>
    </row>
    <row r="1070" spans="1:59" x14ac:dyDescent="0.2">
      <c r="A1070" s="609" t="s">
        <v>2603</v>
      </c>
      <c r="B1070" t="s">
        <v>2592</v>
      </c>
      <c r="C1070" t="s">
        <v>2604</v>
      </c>
      <c r="D1070" s="439">
        <v>24207</v>
      </c>
      <c r="E1070" s="440">
        <v>0</v>
      </c>
      <c r="F1070" s="440">
        <v>0</v>
      </c>
      <c r="G1070" s="440">
        <v>0</v>
      </c>
      <c r="H1070" s="440">
        <v>0</v>
      </c>
      <c r="I1070" s="440">
        <v>969290</v>
      </c>
      <c r="J1070" s="440">
        <v>969290</v>
      </c>
      <c r="K1070" s="440">
        <v>0</v>
      </c>
      <c r="L1070" s="440">
        <v>0</v>
      </c>
      <c r="M1070" s="482">
        <v>0</v>
      </c>
      <c r="N1070" s="482">
        <v>51450</v>
      </c>
      <c r="O1070" s="440">
        <v>0</v>
      </c>
      <c r="P1070" s="440">
        <v>0</v>
      </c>
      <c r="Q1070" s="440">
        <v>51450</v>
      </c>
      <c r="R1070" s="440">
        <v>0</v>
      </c>
      <c r="S1070" s="440">
        <v>51450</v>
      </c>
      <c r="T1070" s="440">
        <v>0</v>
      </c>
      <c r="U1070" s="440">
        <v>34618</v>
      </c>
      <c r="V1070" s="440">
        <v>25758</v>
      </c>
      <c r="W1070" s="440">
        <v>8860</v>
      </c>
      <c r="X1070" s="440">
        <v>0</v>
      </c>
      <c r="Y1070" s="482">
        <v>0</v>
      </c>
      <c r="Z1070" s="482">
        <v>1837</v>
      </c>
      <c r="AA1070" s="440">
        <v>0</v>
      </c>
      <c r="AB1070" s="440">
        <v>0</v>
      </c>
      <c r="AC1070" s="440">
        <v>250</v>
      </c>
      <c r="AD1070" s="440">
        <v>0</v>
      </c>
      <c r="AE1070" s="440">
        <v>250</v>
      </c>
      <c r="AF1070" s="440">
        <v>0</v>
      </c>
      <c r="AG1070" s="440">
        <v>1331200</v>
      </c>
      <c r="AH1070" s="440">
        <v>540000</v>
      </c>
      <c r="AI1070" s="440">
        <v>791200</v>
      </c>
      <c r="AJ1070" s="482">
        <v>1097700</v>
      </c>
      <c r="AK1070" s="482">
        <v>0</v>
      </c>
      <c r="AL1070" s="482">
        <v>0</v>
      </c>
      <c r="AM1070" s="482">
        <v>347140</v>
      </c>
      <c r="AN1070" s="440">
        <v>1097700</v>
      </c>
      <c r="AO1070" s="440">
        <v>347140</v>
      </c>
      <c r="AP1070" s="440">
        <v>104004</v>
      </c>
      <c r="AQ1070" s="440">
        <v>20610</v>
      </c>
      <c r="AR1070" s="440">
        <v>83394</v>
      </c>
      <c r="AS1070" s="482">
        <v>74504</v>
      </c>
      <c r="AT1070" s="482">
        <v>0</v>
      </c>
      <c r="AU1070" s="482">
        <v>0</v>
      </c>
      <c r="AV1070" s="482">
        <v>6681</v>
      </c>
      <c r="AW1070" s="440">
        <v>74504</v>
      </c>
      <c r="AX1070" s="440">
        <v>393</v>
      </c>
      <c r="AY1070" s="440">
        <v>0</v>
      </c>
      <c r="AZ1070" s="503">
        <v>0</v>
      </c>
      <c r="BA1070" s="503">
        <v>0</v>
      </c>
      <c r="BB1070" s="441">
        <v>0</v>
      </c>
      <c r="BC1070" s="200">
        <v>0</v>
      </c>
      <c r="BD1070" s="539">
        <v>336875</v>
      </c>
      <c r="BE1070" s="650">
        <v>672830</v>
      </c>
      <c r="BF1070" s="650">
        <v>70256</v>
      </c>
      <c r="BG1070" s="539">
        <v>6869</v>
      </c>
    </row>
    <row r="1071" spans="1:59" x14ac:dyDescent="0.2">
      <c r="A1071" s="609" t="s">
        <v>2605</v>
      </c>
      <c r="B1071" t="s">
        <v>2592</v>
      </c>
      <c r="C1071" t="s">
        <v>2606</v>
      </c>
      <c r="D1071" s="442">
        <v>24208</v>
      </c>
      <c r="E1071" s="443">
        <v>0</v>
      </c>
      <c r="F1071" s="443">
        <v>0</v>
      </c>
      <c r="G1071" s="443">
        <v>0</v>
      </c>
      <c r="H1071" s="443">
        <v>0</v>
      </c>
      <c r="I1071" s="443">
        <v>539770</v>
      </c>
      <c r="J1071" s="443">
        <v>539770</v>
      </c>
      <c r="K1071" s="443">
        <v>0</v>
      </c>
      <c r="L1071" s="443">
        <v>0</v>
      </c>
      <c r="M1071" s="483">
        <v>0</v>
      </c>
      <c r="N1071" s="483">
        <v>20860</v>
      </c>
      <c r="O1071" s="443">
        <v>0</v>
      </c>
      <c r="P1071" s="443">
        <v>0</v>
      </c>
      <c r="Q1071" s="443">
        <v>20860</v>
      </c>
      <c r="R1071" s="443">
        <v>0</v>
      </c>
      <c r="S1071" s="443">
        <v>20860</v>
      </c>
      <c r="T1071" s="443">
        <v>0</v>
      </c>
      <c r="U1071" s="443">
        <v>19278</v>
      </c>
      <c r="V1071" s="443">
        <v>7555</v>
      </c>
      <c r="W1071" s="443">
        <v>11723</v>
      </c>
      <c r="X1071" s="443">
        <v>0</v>
      </c>
      <c r="Y1071" s="483">
        <v>0</v>
      </c>
      <c r="Z1071" s="483">
        <v>745</v>
      </c>
      <c r="AA1071" s="443">
        <v>0</v>
      </c>
      <c r="AB1071" s="443">
        <v>0</v>
      </c>
      <c r="AC1071" s="443">
        <v>12468</v>
      </c>
      <c r="AD1071" s="443">
        <v>0</v>
      </c>
      <c r="AE1071" s="443">
        <v>0</v>
      </c>
      <c r="AF1071" s="443">
        <v>12468</v>
      </c>
      <c r="AG1071" s="443">
        <v>537090</v>
      </c>
      <c r="AH1071" s="443">
        <v>275000</v>
      </c>
      <c r="AI1071" s="443">
        <v>262090</v>
      </c>
      <c r="AJ1071" s="483">
        <v>425380</v>
      </c>
      <c r="AK1071" s="483">
        <v>0</v>
      </c>
      <c r="AL1071" s="483">
        <v>0</v>
      </c>
      <c r="AM1071" s="483">
        <v>0</v>
      </c>
      <c r="AN1071" s="443">
        <v>425380</v>
      </c>
      <c r="AO1071" s="443">
        <v>0</v>
      </c>
      <c r="AP1071" s="443">
        <v>39237</v>
      </c>
      <c r="AQ1071" s="443">
        <v>4387</v>
      </c>
      <c r="AR1071" s="443">
        <v>34850</v>
      </c>
      <c r="AS1071" s="483">
        <v>35325</v>
      </c>
      <c r="AT1071" s="483">
        <v>0</v>
      </c>
      <c r="AU1071" s="483">
        <v>0</v>
      </c>
      <c r="AV1071" s="483">
        <v>0</v>
      </c>
      <c r="AW1071" s="443">
        <v>34278</v>
      </c>
      <c r="AX1071" s="443">
        <v>1047</v>
      </c>
      <c r="AY1071" s="443">
        <v>0</v>
      </c>
      <c r="AZ1071" s="504">
        <v>0</v>
      </c>
      <c r="BA1071" s="504">
        <v>0</v>
      </c>
      <c r="BB1071" s="444">
        <v>0</v>
      </c>
      <c r="BC1071" s="517">
        <v>0</v>
      </c>
      <c r="BD1071" s="540">
        <v>184384</v>
      </c>
      <c r="BE1071" s="651">
        <v>309525</v>
      </c>
      <c r="BF1071" s="651">
        <v>30947</v>
      </c>
      <c r="BG1071" s="540">
        <v>3189</v>
      </c>
    </row>
    <row r="1072" spans="1:59" x14ac:dyDescent="0.2">
      <c r="A1072" s="609" t="s">
        <v>2607</v>
      </c>
      <c r="B1072" t="s">
        <v>2592</v>
      </c>
      <c r="C1072" t="s">
        <v>2608</v>
      </c>
      <c r="D1072" s="439">
        <v>24209</v>
      </c>
      <c r="E1072" s="440">
        <v>59024</v>
      </c>
      <c r="F1072" s="440">
        <v>0</v>
      </c>
      <c r="G1072" s="440">
        <v>59024</v>
      </c>
      <c r="H1072" s="440">
        <v>0</v>
      </c>
      <c r="I1072" s="440">
        <v>204330</v>
      </c>
      <c r="J1072" s="440">
        <v>204330</v>
      </c>
      <c r="K1072" s="440">
        <v>0</v>
      </c>
      <c r="L1072" s="440">
        <v>6650</v>
      </c>
      <c r="M1072" s="482">
        <v>0</v>
      </c>
      <c r="N1072" s="482">
        <v>0</v>
      </c>
      <c r="O1072" s="440">
        <v>0</v>
      </c>
      <c r="P1072" s="440">
        <v>0</v>
      </c>
      <c r="Q1072" s="440">
        <v>6650</v>
      </c>
      <c r="R1072" s="440">
        <v>6650</v>
      </c>
      <c r="S1072" s="440">
        <v>0</v>
      </c>
      <c r="T1072" s="440">
        <v>0</v>
      </c>
      <c r="U1072" s="440">
        <v>7298</v>
      </c>
      <c r="V1072" s="440">
        <v>4398</v>
      </c>
      <c r="W1072" s="440">
        <v>2900</v>
      </c>
      <c r="X1072" s="440">
        <v>237</v>
      </c>
      <c r="Y1072" s="482">
        <v>0</v>
      </c>
      <c r="Z1072" s="482">
        <v>0</v>
      </c>
      <c r="AA1072" s="440">
        <v>0</v>
      </c>
      <c r="AB1072" s="440">
        <v>0</v>
      </c>
      <c r="AC1072" s="440">
        <v>0</v>
      </c>
      <c r="AD1072" s="440">
        <v>0</v>
      </c>
      <c r="AE1072" s="440">
        <v>0</v>
      </c>
      <c r="AF1072" s="440">
        <v>0</v>
      </c>
      <c r="AG1072" s="440">
        <v>118070</v>
      </c>
      <c r="AH1072" s="440">
        <v>95000</v>
      </c>
      <c r="AI1072" s="440">
        <v>23070</v>
      </c>
      <c r="AJ1072" s="482">
        <v>60680</v>
      </c>
      <c r="AK1072" s="482">
        <v>0</v>
      </c>
      <c r="AL1072" s="482">
        <v>0</v>
      </c>
      <c r="AM1072" s="482">
        <v>35960</v>
      </c>
      <c r="AN1072" s="440">
        <v>60680</v>
      </c>
      <c r="AO1072" s="440">
        <v>35960</v>
      </c>
      <c r="AP1072" s="440">
        <v>8027</v>
      </c>
      <c r="AQ1072" s="440">
        <v>1027</v>
      </c>
      <c r="AR1072" s="440">
        <v>7000</v>
      </c>
      <c r="AS1072" s="482">
        <v>7133</v>
      </c>
      <c r="AT1072" s="482">
        <v>0</v>
      </c>
      <c r="AU1072" s="482">
        <v>0</v>
      </c>
      <c r="AV1072" s="482">
        <v>1658</v>
      </c>
      <c r="AW1072" s="440">
        <v>7000</v>
      </c>
      <c r="AX1072" s="440">
        <v>0</v>
      </c>
      <c r="AY1072" s="440">
        <v>0</v>
      </c>
      <c r="AZ1072" s="503">
        <v>0</v>
      </c>
      <c r="BA1072" s="503">
        <v>0</v>
      </c>
      <c r="BB1072" s="441">
        <v>0</v>
      </c>
      <c r="BC1072" s="200">
        <v>0</v>
      </c>
      <c r="BD1072" s="539">
        <v>68329</v>
      </c>
      <c r="BE1072" s="650">
        <v>95385</v>
      </c>
      <c r="BF1072" s="650">
        <v>8931</v>
      </c>
      <c r="BG1072" s="539">
        <v>1509</v>
      </c>
    </row>
    <row r="1073" spans="1:59" x14ac:dyDescent="0.2">
      <c r="A1073" s="609" t="s">
        <v>2609</v>
      </c>
      <c r="B1073" t="s">
        <v>2592</v>
      </c>
      <c r="C1073" t="s">
        <v>2610</v>
      </c>
      <c r="D1073" s="442">
        <v>24210</v>
      </c>
      <c r="E1073" s="443">
        <v>14000</v>
      </c>
      <c r="F1073" s="443">
        <v>0</v>
      </c>
      <c r="G1073" s="443">
        <v>14000</v>
      </c>
      <c r="H1073" s="443">
        <v>0</v>
      </c>
      <c r="I1073" s="443">
        <v>264040</v>
      </c>
      <c r="J1073" s="443">
        <v>264040</v>
      </c>
      <c r="K1073" s="443">
        <v>0</v>
      </c>
      <c r="L1073" s="443">
        <v>23800</v>
      </c>
      <c r="M1073" s="483">
        <v>0</v>
      </c>
      <c r="N1073" s="483">
        <v>5460</v>
      </c>
      <c r="O1073" s="443">
        <v>0</v>
      </c>
      <c r="P1073" s="443">
        <v>0</v>
      </c>
      <c r="Q1073" s="443">
        <v>29260</v>
      </c>
      <c r="R1073" s="443">
        <v>23800</v>
      </c>
      <c r="S1073" s="443">
        <v>5460</v>
      </c>
      <c r="T1073" s="443">
        <v>0</v>
      </c>
      <c r="U1073" s="443">
        <v>9430</v>
      </c>
      <c r="V1073" s="443">
        <v>9430</v>
      </c>
      <c r="W1073" s="443">
        <v>0</v>
      </c>
      <c r="X1073" s="443">
        <v>850</v>
      </c>
      <c r="Y1073" s="483">
        <v>0</v>
      </c>
      <c r="Z1073" s="483">
        <v>195</v>
      </c>
      <c r="AA1073" s="443">
        <v>0</v>
      </c>
      <c r="AB1073" s="443">
        <v>0</v>
      </c>
      <c r="AC1073" s="443">
        <v>1045</v>
      </c>
      <c r="AD1073" s="443">
        <v>0</v>
      </c>
      <c r="AE1073" s="443">
        <v>1045</v>
      </c>
      <c r="AF1073" s="443">
        <v>0</v>
      </c>
      <c r="AG1073" s="443">
        <v>342270</v>
      </c>
      <c r="AH1073" s="443">
        <v>195000</v>
      </c>
      <c r="AI1073" s="443">
        <v>147270</v>
      </c>
      <c r="AJ1073" s="483">
        <v>251420</v>
      </c>
      <c r="AK1073" s="483">
        <v>0</v>
      </c>
      <c r="AL1073" s="483">
        <v>0</v>
      </c>
      <c r="AM1073" s="483">
        <v>102000</v>
      </c>
      <c r="AN1073" s="443">
        <v>251420</v>
      </c>
      <c r="AO1073" s="443">
        <v>102000</v>
      </c>
      <c r="AP1073" s="443">
        <v>25961</v>
      </c>
      <c r="AQ1073" s="443">
        <v>11000</v>
      </c>
      <c r="AR1073" s="443">
        <v>14961</v>
      </c>
      <c r="AS1073" s="483">
        <v>14367</v>
      </c>
      <c r="AT1073" s="483">
        <v>0</v>
      </c>
      <c r="AU1073" s="483">
        <v>0</v>
      </c>
      <c r="AV1073" s="483">
        <v>3299</v>
      </c>
      <c r="AW1073" s="443">
        <v>14367</v>
      </c>
      <c r="AX1073" s="443">
        <v>1918</v>
      </c>
      <c r="AY1073" s="443">
        <v>0</v>
      </c>
      <c r="AZ1073" s="504">
        <v>0</v>
      </c>
      <c r="BA1073" s="504">
        <v>0</v>
      </c>
      <c r="BB1073" s="444">
        <v>0</v>
      </c>
      <c r="BC1073" s="517">
        <v>0</v>
      </c>
      <c r="BD1073" s="540">
        <v>92898</v>
      </c>
      <c r="BE1073" s="651">
        <v>181000</v>
      </c>
      <c r="BF1073" s="651">
        <v>18733</v>
      </c>
      <c r="BG1073" s="540">
        <v>2709</v>
      </c>
    </row>
    <row r="1074" spans="1:59" x14ac:dyDescent="0.2">
      <c r="A1074" s="609" t="s">
        <v>2611</v>
      </c>
      <c r="B1074" t="s">
        <v>2592</v>
      </c>
      <c r="C1074" t="s">
        <v>2612</v>
      </c>
      <c r="D1074" s="439">
        <v>24211</v>
      </c>
      <c r="E1074" s="440">
        <v>58548</v>
      </c>
      <c r="F1074" s="440">
        <v>0</v>
      </c>
      <c r="G1074" s="440">
        <v>58548</v>
      </c>
      <c r="H1074" s="440">
        <v>0</v>
      </c>
      <c r="I1074" s="440">
        <v>150430</v>
      </c>
      <c r="J1074" s="440">
        <v>150430</v>
      </c>
      <c r="K1074" s="440">
        <v>0</v>
      </c>
      <c r="L1074" s="440">
        <v>3430</v>
      </c>
      <c r="M1074" s="482">
        <v>0</v>
      </c>
      <c r="N1074" s="482">
        <v>0</v>
      </c>
      <c r="O1074" s="440">
        <v>0</v>
      </c>
      <c r="P1074" s="440">
        <v>0</v>
      </c>
      <c r="Q1074" s="440">
        <v>3430</v>
      </c>
      <c r="R1074" s="440">
        <v>3430</v>
      </c>
      <c r="S1074" s="440">
        <v>0</v>
      </c>
      <c r="T1074" s="440">
        <v>0</v>
      </c>
      <c r="U1074" s="440">
        <v>5373</v>
      </c>
      <c r="V1074" s="440">
        <v>5373</v>
      </c>
      <c r="W1074" s="440">
        <v>0</v>
      </c>
      <c r="X1074" s="440">
        <v>122</v>
      </c>
      <c r="Y1074" s="482">
        <v>0</v>
      </c>
      <c r="Z1074" s="482">
        <v>0</v>
      </c>
      <c r="AA1074" s="440">
        <v>0</v>
      </c>
      <c r="AB1074" s="440">
        <v>0</v>
      </c>
      <c r="AC1074" s="440">
        <v>122</v>
      </c>
      <c r="AD1074" s="440">
        <v>122</v>
      </c>
      <c r="AE1074" s="440">
        <v>0</v>
      </c>
      <c r="AF1074" s="440">
        <v>0</v>
      </c>
      <c r="AG1074" s="440">
        <v>134310</v>
      </c>
      <c r="AH1074" s="440">
        <v>116900</v>
      </c>
      <c r="AI1074" s="440">
        <v>17410</v>
      </c>
      <c r="AJ1074" s="482">
        <v>79510</v>
      </c>
      <c r="AK1074" s="482">
        <v>0</v>
      </c>
      <c r="AL1074" s="482">
        <v>0</v>
      </c>
      <c r="AM1074" s="482">
        <v>32070</v>
      </c>
      <c r="AN1074" s="440">
        <v>79510</v>
      </c>
      <c r="AO1074" s="440">
        <v>32070</v>
      </c>
      <c r="AP1074" s="440">
        <v>8707</v>
      </c>
      <c r="AQ1074" s="440">
        <v>3100</v>
      </c>
      <c r="AR1074" s="440">
        <v>5607</v>
      </c>
      <c r="AS1074" s="482">
        <v>7758</v>
      </c>
      <c r="AT1074" s="482">
        <v>0</v>
      </c>
      <c r="AU1074" s="482">
        <v>0</v>
      </c>
      <c r="AV1074" s="482">
        <v>423</v>
      </c>
      <c r="AW1074" s="440">
        <v>7758</v>
      </c>
      <c r="AX1074" s="440">
        <v>420</v>
      </c>
      <c r="AY1074" s="440">
        <v>0</v>
      </c>
      <c r="AZ1074" s="503">
        <v>0</v>
      </c>
      <c r="BA1074" s="503">
        <v>0</v>
      </c>
      <c r="BB1074" s="441">
        <v>0</v>
      </c>
      <c r="BC1074" s="200">
        <v>0</v>
      </c>
      <c r="BD1074" s="539">
        <v>68472</v>
      </c>
      <c r="BE1074" s="650">
        <v>78090</v>
      </c>
      <c r="BF1074" s="650">
        <v>7541</v>
      </c>
      <c r="BG1074" s="539">
        <v>1509</v>
      </c>
    </row>
    <row r="1075" spans="1:59" x14ac:dyDescent="0.2">
      <c r="A1075" s="609" t="s">
        <v>2613</v>
      </c>
      <c r="B1075" t="s">
        <v>2592</v>
      </c>
      <c r="C1075" t="s">
        <v>2614</v>
      </c>
      <c r="D1075" s="442">
        <v>24212</v>
      </c>
      <c r="E1075" s="443">
        <v>0</v>
      </c>
      <c r="F1075" s="443">
        <v>0</v>
      </c>
      <c r="G1075" s="443">
        <v>0</v>
      </c>
      <c r="H1075" s="443">
        <v>0</v>
      </c>
      <c r="I1075" s="443">
        <v>221620</v>
      </c>
      <c r="J1075" s="443">
        <v>221620</v>
      </c>
      <c r="K1075" s="443">
        <v>0</v>
      </c>
      <c r="L1075" s="443">
        <v>0</v>
      </c>
      <c r="M1075" s="483">
        <v>0</v>
      </c>
      <c r="N1075" s="483">
        <v>0</v>
      </c>
      <c r="O1075" s="443">
        <v>0</v>
      </c>
      <c r="P1075" s="443">
        <v>0</v>
      </c>
      <c r="Q1075" s="443">
        <v>0</v>
      </c>
      <c r="R1075" s="443">
        <v>0</v>
      </c>
      <c r="S1075" s="443">
        <v>0</v>
      </c>
      <c r="T1075" s="443">
        <v>0</v>
      </c>
      <c r="U1075" s="443">
        <v>7915</v>
      </c>
      <c r="V1075" s="443">
        <v>7915</v>
      </c>
      <c r="W1075" s="443">
        <v>0</v>
      </c>
      <c r="X1075" s="443">
        <v>0</v>
      </c>
      <c r="Y1075" s="483">
        <v>0</v>
      </c>
      <c r="Z1075" s="483">
        <v>0</v>
      </c>
      <c r="AA1075" s="443">
        <v>0</v>
      </c>
      <c r="AB1075" s="443">
        <v>0</v>
      </c>
      <c r="AC1075" s="443">
        <v>0</v>
      </c>
      <c r="AD1075" s="443">
        <v>0</v>
      </c>
      <c r="AE1075" s="443">
        <v>0</v>
      </c>
      <c r="AF1075" s="443">
        <v>0</v>
      </c>
      <c r="AG1075" s="443">
        <v>111240</v>
      </c>
      <c r="AH1075" s="443">
        <v>97710</v>
      </c>
      <c r="AI1075" s="443">
        <v>13530</v>
      </c>
      <c r="AJ1075" s="483">
        <v>65250</v>
      </c>
      <c r="AK1075" s="483">
        <v>0</v>
      </c>
      <c r="AL1075" s="483">
        <v>0</v>
      </c>
      <c r="AM1075" s="483">
        <v>25850</v>
      </c>
      <c r="AN1075" s="443">
        <v>65250</v>
      </c>
      <c r="AO1075" s="443">
        <v>25850</v>
      </c>
      <c r="AP1075" s="443">
        <v>7358</v>
      </c>
      <c r="AQ1075" s="443">
        <v>2111</v>
      </c>
      <c r="AR1075" s="443">
        <v>5247</v>
      </c>
      <c r="AS1075" s="483">
        <v>6379</v>
      </c>
      <c r="AT1075" s="483">
        <v>0</v>
      </c>
      <c r="AU1075" s="483">
        <v>0</v>
      </c>
      <c r="AV1075" s="483">
        <v>345</v>
      </c>
      <c r="AW1075" s="443">
        <v>5535</v>
      </c>
      <c r="AX1075" s="443">
        <v>912</v>
      </c>
      <c r="AY1075" s="443">
        <v>0</v>
      </c>
      <c r="AZ1075" s="504">
        <v>0</v>
      </c>
      <c r="BA1075" s="504">
        <v>0</v>
      </c>
      <c r="BB1075" s="444">
        <v>0</v>
      </c>
      <c r="BC1075" s="517">
        <v>0</v>
      </c>
      <c r="BD1075" s="540">
        <v>73086</v>
      </c>
      <c r="BE1075" s="651">
        <v>97435</v>
      </c>
      <c r="BF1075" s="651">
        <v>8974</v>
      </c>
      <c r="BG1075" s="540">
        <v>1509</v>
      </c>
    </row>
    <row r="1076" spans="1:59" x14ac:dyDescent="0.2">
      <c r="A1076" s="609" t="s">
        <v>2615</v>
      </c>
      <c r="B1076" t="s">
        <v>2592</v>
      </c>
      <c r="C1076" t="s">
        <v>2616</v>
      </c>
      <c r="D1076" s="439">
        <v>24214</v>
      </c>
      <c r="E1076" s="440">
        <v>77568</v>
      </c>
      <c r="F1076" s="440">
        <v>0</v>
      </c>
      <c r="G1076" s="440">
        <v>77568</v>
      </c>
      <c r="H1076" s="440">
        <v>0</v>
      </c>
      <c r="I1076" s="440">
        <v>203420</v>
      </c>
      <c r="J1076" s="440">
        <v>203420</v>
      </c>
      <c r="K1076" s="440">
        <v>0</v>
      </c>
      <c r="L1076" s="440">
        <v>0</v>
      </c>
      <c r="M1076" s="482">
        <v>0</v>
      </c>
      <c r="N1076" s="482">
        <v>0</v>
      </c>
      <c r="O1076" s="440">
        <v>0</v>
      </c>
      <c r="P1076" s="440">
        <v>0</v>
      </c>
      <c r="Q1076" s="440">
        <v>0</v>
      </c>
      <c r="R1076" s="440">
        <v>0</v>
      </c>
      <c r="S1076" s="440">
        <v>0</v>
      </c>
      <c r="T1076" s="440">
        <v>0</v>
      </c>
      <c r="U1076" s="440">
        <v>7265</v>
      </c>
      <c r="V1076" s="440">
        <v>7000</v>
      </c>
      <c r="W1076" s="440">
        <v>265</v>
      </c>
      <c r="X1076" s="440">
        <v>0</v>
      </c>
      <c r="Y1076" s="482">
        <v>0</v>
      </c>
      <c r="Z1076" s="482">
        <v>0</v>
      </c>
      <c r="AA1076" s="440">
        <v>0</v>
      </c>
      <c r="AB1076" s="440">
        <v>0</v>
      </c>
      <c r="AC1076" s="440">
        <v>265</v>
      </c>
      <c r="AD1076" s="440">
        <v>0</v>
      </c>
      <c r="AE1076" s="440">
        <v>0</v>
      </c>
      <c r="AF1076" s="440">
        <v>265</v>
      </c>
      <c r="AG1076" s="440">
        <v>321820</v>
      </c>
      <c r="AH1076" s="440">
        <v>175750</v>
      </c>
      <c r="AI1076" s="440">
        <v>146070</v>
      </c>
      <c r="AJ1076" s="482">
        <v>203120</v>
      </c>
      <c r="AK1076" s="482">
        <v>0</v>
      </c>
      <c r="AL1076" s="482">
        <v>0</v>
      </c>
      <c r="AM1076" s="482">
        <v>18170</v>
      </c>
      <c r="AN1076" s="440">
        <v>203120</v>
      </c>
      <c r="AO1076" s="440">
        <v>18170</v>
      </c>
      <c r="AP1076" s="440">
        <v>24700</v>
      </c>
      <c r="AQ1076" s="440">
        <v>11250</v>
      </c>
      <c r="AR1076" s="440">
        <v>13450</v>
      </c>
      <c r="AS1076" s="482">
        <v>11559</v>
      </c>
      <c r="AT1076" s="482">
        <v>0</v>
      </c>
      <c r="AU1076" s="482">
        <v>0</v>
      </c>
      <c r="AV1076" s="482">
        <v>0</v>
      </c>
      <c r="AW1076" s="440">
        <v>11559</v>
      </c>
      <c r="AX1076" s="440">
        <v>0</v>
      </c>
      <c r="AY1076" s="440">
        <v>0</v>
      </c>
      <c r="AZ1076" s="503">
        <v>0</v>
      </c>
      <c r="BA1076" s="503">
        <v>0</v>
      </c>
      <c r="BB1076" s="441">
        <v>0</v>
      </c>
      <c r="BC1076" s="200">
        <v>0</v>
      </c>
      <c r="BD1076" s="539">
        <v>91823</v>
      </c>
      <c r="BE1076" s="650">
        <v>139175</v>
      </c>
      <c r="BF1076" s="650">
        <v>14948</v>
      </c>
      <c r="BG1076" s="539">
        <v>2469</v>
      </c>
    </row>
    <row r="1077" spans="1:59" x14ac:dyDescent="0.2">
      <c r="A1077" s="609" t="s">
        <v>2617</v>
      </c>
      <c r="B1077" t="s">
        <v>2592</v>
      </c>
      <c r="C1077" t="s">
        <v>2618</v>
      </c>
      <c r="D1077" s="442">
        <v>24215</v>
      </c>
      <c r="E1077" s="443">
        <v>133756</v>
      </c>
      <c r="F1077" s="443">
        <v>0</v>
      </c>
      <c r="G1077" s="443">
        <v>133756</v>
      </c>
      <c r="H1077" s="443">
        <v>0</v>
      </c>
      <c r="I1077" s="443">
        <v>485940</v>
      </c>
      <c r="J1077" s="443">
        <v>485940</v>
      </c>
      <c r="K1077" s="443">
        <v>0</v>
      </c>
      <c r="L1077" s="443">
        <v>0</v>
      </c>
      <c r="M1077" s="483">
        <v>0</v>
      </c>
      <c r="N1077" s="483">
        <v>0</v>
      </c>
      <c r="O1077" s="443">
        <v>0</v>
      </c>
      <c r="P1077" s="443">
        <v>0</v>
      </c>
      <c r="Q1077" s="443">
        <v>0</v>
      </c>
      <c r="R1077" s="443">
        <v>0</v>
      </c>
      <c r="S1077" s="443">
        <v>0</v>
      </c>
      <c r="T1077" s="443">
        <v>0</v>
      </c>
      <c r="U1077" s="443">
        <v>17355</v>
      </c>
      <c r="V1077" s="443">
        <v>7519</v>
      </c>
      <c r="W1077" s="443">
        <v>9836</v>
      </c>
      <c r="X1077" s="443">
        <v>0</v>
      </c>
      <c r="Y1077" s="483">
        <v>0</v>
      </c>
      <c r="Z1077" s="483">
        <v>0</v>
      </c>
      <c r="AA1077" s="443">
        <v>0</v>
      </c>
      <c r="AB1077" s="443">
        <v>0</v>
      </c>
      <c r="AC1077" s="443">
        <v>0</v>
      </c>
      <c r="AD1077" s="443">
        <v>0</v>
      </c>
      <c r="AE1077" s="443">
        <v>0</v>
      </c>
      <c r="AF1077" s="443">
        <v>0</v>
      </c>
      <c r="AG1077" s="443">
        <v>344230</v>
      </c>
      <c r="AH1077" s="443">
        <v>242500</v>
      </c>
      <c r="AI1077" s="443">
        <v>101730</v>
      </c>
      <c r="AJ1077" s="483">
        <v>227680</v>
      </c>
      <c r="AK1077" s="483">
        <v>0</v>
      </c>
      <c r="AL1077" s="483">
        <v>0</v>
      </c>
      <c r="AM1077" s="483">
        <v>96310</v>
      </c>
      <c r="AN1077" s="443">
        <v>227680</v>
      </c>
      <c r="AO1077" s="443">
        <v>96310</v>
      </c>
      <c r="AP1077" s="443">
        <v>23019</v>
      </c>
      <c r="AQ1077" s="443">
        <v>5731</v>
      </c>
      <c r="AR1077" s="443">
        <v>17288</v>
      </c>
      <c r="AS1077" s="483">
        <v>19915</v>
      </c>
      <c r="AT1077" s="483">
        <v>0</v>
      </c>
      <c r="AU1077" s="483">
        <v>0</v>
      </c>
      <c r="AV1077" s="483">
        <v>1881</v>
      </c>
      <c r="AW1077" s="443">
        <v>17893</v>
      </c>
      <c r="AX1077" s="443">
        <v>0</v>
      </c>
      <c r="AY1077" s="443">
        <v>0</v>
      </c>
      <c r="AZ1077" s="504">
        <v>0</v>
      </c>
      <c r="BA1077" s="504">
        <v>0</v>
      </c>
      <c r="BB1077" s="444">
        <v>0</v>
      </c>
      <c r="BC1077" s="517">
        <v>0</v>
      </c>
      <c r="BD1077" s="540">
        <v>153430</v>
      </c>
      <c r="BE1077" s="651">
        <v>233300</v>
      </c>
      <c r="BF1077" s="651">
        <v>22302</v>
      </c>
      <c r="BG1077" s="540">
        <v>2709</v>
      </c>
    </row>
    <row r="1078" spans="1:59" x14ac:dyDescent="0.2">
      <c r="A1078" s="609" t="s">
        <v>2619</v>
      </c>
      <c r="B1078" t="s">
        <v>2592</v>
      </c>
      <c r="C1078" t="s">
        <v>2620</v>
      </c>
      <c r="D1078" s="439">
        <v>24216</v>
      </c>
      <c r="E1078" s="440">
        <v>0</v>
      </c>
      <c r="F1078" s="440">
        <v>0</v>
      </c>
      <c r="G1078" s="440">
        <v>0</v>
      </c>
      <c r="H1078" s="440">
        <v>0</v>
      </c>
      <c r="I1078" s="440">
        <v>614740</v>
      </c>
      <c r="J1078" s="440">
        <v>614740</v>
      </c>
      <c r="K1078" s="440">
        <v>0</v>
      </c>
      <c r="L1078" s="440">
        <v>0</v>
      </c>
      <c r="M1078" s="482">
        <v>0</v>
      </c>
      <c r="N1078" s="482">
        <v>28560</v>
      </c>
      <c r="O1078" s="440">
        <v>0</v>
      </c>
      <c r="P1078" s="440">
        <v>0</v>
      </c>
      <c r="Q1078" s="440">
        <v>28560</v>
      </c>
      <c r="R1078" s="440">
        <v>0</v>
      </c>
      <c r="S1078" s="440">
        <v>28560</v>
      </c>
      <c r="T1078" s="440">
        <v>0</v>
      </c>
      <c r="U1078" s="440">
        <v>21955</v>
      </c>
      <c r="V1078" s="440">
        <v>12526</v>
      </c>
      <c r="W1078" s="440">
        <v>9429</v>
      </c>
      <c r="X1078" s="440">
        <v>0</v>
      </c>
      <c r="Y1078" s="482">
        <v>0</v>
      </c>
      <c r="Z1078" s="482">
        <v>1020</v>
      </c>
      <c r="AA1078" s="440">
        <v>0</v>
      </c>
      <c r="AB1078" s="440">
        <v>0</v>
      </c>
      <c r="AC1078" s="440">
        <v>10449</v>
      </c>
      <c r="AD1078" s="440">
        <v>0</v>
      </c>
      <c r="AE1078" s="440">
        <v>0</v>
      </c>
      <c r="AF1078" s="440">
        <v>10449</v>
      </c>
      <c r="AG1078" s="440">
        <v>655130</v>
      </c>
      <c r="AH1078" s="440">
        <v>249000</v>
      </c>
      <c r="AI1078" s="440">
        <v>406130</v>
      </c>
      <c r="AJ1078" s="482">
        <v>547920</v>
      </c>
      <c r="AK1078" s="482">
        <v>0</v>
      </c>
      <c r="AL1078" s="482">
        <v>0</v>
      </c>
      <c r="AM1078" s="482">
        <v>232990</v>
      </c>
      <c r="AN1078" s="440">
        <v>547920</v>
      </c>
      <c r="AO1078" s="440">
        <v>232990</v>
      </c>
      <c r="AP1078" s="440">
        <v>47168</v>
      </c>
      <c r="AQ1078" s="440">
        <v>8893</v>
      </c>
      <c r="AR1078" s="440">
        <v>38275</v>
      </c>
      <c r="AS1078" s="482">
        <v>37598</v>
      </c>
      <c r="AT1078" s="482">
        <v>0</v>
      </c>
      <c r="AU1078" s="482">
        <v>0</v>
      </c>
      <c r="AV1078" s="482">
        <v>10003</v>
      </c>
      <c r="AW1078" s="440">
        <v>37598</v>
      </c>
      <c r="AX1078" s="440">
        <v>8365</v>
      </c>
      <c r="AY1078" s="440">
        <v>0</v>
      </c>
      <c r="AZ1078" s="503">
        <v>0</v>
      </c>
      <c r="BA1078" s="503">
        <v>0</v>
      </c>
      <c r="BB1078" s="441">
        <v>0</v>
      </c>
      <c r="BC1078" s="200">
        <v>0</v>
      </c>
      <c r="BD1078" s="539">
        <v>215707</v>
      </c>
      <c r="BE1078" s="650">
        <v>359430</v>
      </c>
      <c r="BF1078" s="650">
        <v>36047</v>
      </c>
      <c r="BG1078" s="539">
        <v>3669</v>
      </c>
    </row>
    <row r="1079" spans="1:59" x14ac:dyDescent="0.2">
      <c r="A1079" s="609" t="s">
        <v>2621</v>
      </c>
      <c r="B1079" t="s">
        <v>2592</v>
      </c>
      <c r="C1079" t="s">
        <v>2622</v>
      </c>
      <c r="D1079" s="442">
        <v>24303</v>
      </c>
      <c r="E1079" s="443">
        <v>0</v>
      </c>
      <c r="F1079" s="443">
        <v>0</v>
      </c>
      <c r="G1079" s="443">
        <v>0</v>
      </c>
      <c r="H1079" s="443">
        <v>0</v>
      </c>
      <c r="I1079" s="443">
        <v>31220</v>
      </c>
      <c r="J1079" s="443">
        <v>31220</v>
      </c>
      <c r="K1079" s="443">
        <v>0</v>
      </c>
      <c r="L1079" s="443">
        <v>770</v>
      </c>
      <c r="M1079" s="483">
        <v>0</v>
      </c>
      <c r="N1079" s="483">
        <v>2590</v>
      </c>
      <c r="O1079" s="443">
        <v>0</v>
      </c>
      <c r="P1079" s="443">
        <v>0</v>
      </c>
      <c r="Q1079" s="443">
        <v>3360</v>
      </c>
      <c r="R1079" s="443">
        <v>770</v>
      </c>
      <c r="S1079" s="443">
        <v>2590</v>
      </c>
      <c r="T1079" s="443">
        <v>0</v>
      </c>
      <c r="U1079" s="443">
        <v>1115</v>
      </c>
      <c r="V1079" s="443">
        <v>1115</v>
      </c>
      <c r="W1079" s="443">
        <v>0</v>
      </c>
      <c r="X1079" s="443">
        <v>28</v>
      </c>
      <c r="Y1079" s="483">
        <v>0</v>
      </c>
      <c r="Z1079" s="483">
        <v>92</v>
      </c>
      <c r="AA1079" s="443">
        <v>0</v>
      </c>
      <c r="AB1079" s="443">
        <v>0</v>
      </c>
      <c r="AC1079" s="443">
        <v>28</v>
      </c>
      <c r="AD1079" s="443">
        <v>28</v>
      </c>
      <c r="AE1079" s="443">
        <v>0</v>
      </c>
      <c r="AF1079" s="443">
        <v>0</v>
      </c>
      <c r="AG1079" s="443">
        <v>49670</v>
      </c>
      <c r="AH1079" s="443">
        <v>25500</v>
      </c>
      <c r="AI1079" s="443">
        <v>24170</v>
      </c>
      <c r="AJ1079" s="483">
        <v>32880</v>
      </c>
      <c r="AK1079" s="483">
        <v>0</v>
      </c>
      <c r="AL1079" s="483">
        <v>0</v>
      </c>
      <c r="AM1079" s="483">
        <v>7540</v>
      </c>
      <c r="AN1079" s="443">
        <v>32880</v>
      </c>
      <c r="AO1079" s="443">
        <v>7540</v>
      </c>
      <c r="AP1079" s="443">
        <v>3410</v>
      </c>
      <c r="AQ1079" s="443">
        <v>180</v>
      </c>
      <c r="AR1079" s="443">
        <v>3230</v>
      </c>
      <c r="AS1079" s="483">
        <v>3178</v>
      </c>
      <c r="AT1079" s="483">
        <v>0</v>
      </c>
      <c r="AU1079" s="483">
        <v>0</v>
      </c>
      <c r="AV1079" s="483">
        <v>0</v>
      </c>
      <c r="AW1079" s="443">
        <v>3178</v>
      </c>
      <c r="AX1079" s="443">
        <v>0</v>
      </c>
      <c r="AY1079" s="443">
        <v>0</v>
      </c>
      <c r="AZ1079" s="504">
        <v>0</v>
      </c>
      <c r="BA1079" s="504">
        <v>0</v>
      </c>
      <c r="BB1079" s="444">
        <v>0</v>
      </c>
      <c r="BC1079" s="517">
        <v>0</v>
      </c>
      <c r="BD1079" s="540">
        <v>22293</v>
      </c>
      <c r="BE1079" s="651">
        <v>21595</v>
      </c>
      <c r="BF1079" s="651">
        <v>2214</v>
      </c>
      <c r="BG1079" s="540">
        <v>1029</v>
      </c>
    </row>
    <row r="1080" spans="1:59" x14ac:dyDescent="0.2">
      <c r="A1080" s="609" t="s">
        <v>2623</v>
      </c>
      <c r="B1080" t="s">
        <v>2592</v>
      </c>
      <c r="C1080" t="s">
        <v>2624</v>
      </c>
      <c r="D1080" s="439">
        <v>24324</v>
      </c>
      <c r="E1080" s="440">
        <v>0</v>
      </c>
      <c r="F1080" s="440">
        <v>0</v>
      </c>
      <c r="G1080" s="440">
        <v>0</v>
      </c>
      <c r="H1080" s="440">
        <v>0</v>
      </c>
      <c r="I1080" s="440">
        <v>77224</v>
      </c>
      <c r="J1080" s="440">
        <v>77224</v>
      </c>
      <c r="K1080" s="440">
        <v>0</v>
      </c>
      <c r="L1080" s="440">
        <v>0</v>
      </c>
      <c r="M1080" s="482">
        <v>0</v>
      </c>
      <c r="N1080" s="482">
        <v>27146</v>
      </c>
      <c r="O1080" s="440">
        <v>0</v>
      </c>
      <c r="P1080" s="440">
        <v>0</v>
      </c>
      <c r="Q1080" s="440">
        <v>27146</v>
      </c>
      <c r="R1080" s="440">
        <v>0</v>
      </c>
      <c r="S1080" s="440">
        <v>27146</v>
      </c>
      <c r="T1080" s="440">
        <v>0</v>
      </c>
      <c r="U1080" s="440">
        <v>2758</v>
      </c>
      <c r="V1080" s="440">
        <v>2758</v>
      </c>
      <c r="W1080" s="440">
        <v>0</v>
      </c>
      <c r="X1080" s="440">
        <v>0</v>
      </c>
      <c r="Y1080" s="482">
        <v>0</v>
      </c>
      <c r="Z1080" s="482">
        <v>970</v>
      </c>
      <c r="AA1080" s="440">
        <v>0</v>
      </c>
      <c r="AB1080" s="440">
        <v>0</v>
      </c>
      <c r="AC1080" s="440">
        <v>970</v>
      </c>
      <c r="AD1080" s="440">
        <v>0</v>
      </c>
      <c r="AE1080" s="440">
        <v>970</v>
      </c>
      <c r="AF1080" s="440">
        <v>0</v>
      </c>
      <c r="AG1080" s="440">
        <v>174360</v>
      </c>
      <c r="AH1080" s="440">
        <v>82500</v>
      </c>
      <c r="AI1080" s="440">
        <v>91860</v>
      </c>
      <c r="AJ1080" s="482">
        <v>167270</v>
      </c>
      <c r="AK1080" s="482">
        <v>0</v>
      </c>
      <c r="AL1080" s="482">
        <v>0</v>
      </c>
      <c r="AM1080" s="482">
        <v>45670</v>
      </c>
      <c r="AN1080" s="440">
        <v>135450</v>
      </c>
      <c r="AO1080" s="440">
        <v>77490</v>
      </c>
      <c r="AP1080" s="440">
        <v>13377</v>
      </c>
      <c r="AQ1080" s="440">
        <v>8830</v>
      </c>
      <c r="AR1080" s="440">
        <v>4547</v>
      </c>
      <c r="AS1080" s="482">
        <v>5347</v>
      </c>
      <c r="AT1080" s="482">
        <v>0</v>
      </c>
      <c r="AU1080" s="482">
        <v>0</v>
      </c>
      <c r="AV1080" s="482">
        <v>1336</v>
      </c>
      <c r="AW1080" s="440">
        <v>5347</v>
      </c>
      <c r="AX1080" s="440">
        <v>1336</v>
      </c>
      <c r="AY1080" s="440">
        <v>0</v>
      </c>
      <c r="AZ1080" s="503">
        <v>0</v>
      </c>
      <c r="BA1080" s="503">
        <v>0</v>
      </c>
      <c r="BB1080" s="441">
        <v>0</v>
      </c>
      <c r="BC1080" s="200">
        <v>0</v>
      </c>
      <c r="BD1080" s="539">
        <v>60699</v>
      </c>
      <c r="BE1080" s="650">
        <v>75490</v>
      </c>
      <c r="BF1080" s="650">
        <v>8116</v>
      </c>
      <c r="BG1080" s="539">
        <v>1509</v>
      </c>
    </row>
    <row r="1081" spans="1:59" x14ac:dyDescent="0.2">
      <c r="A1081" s="609" t="s">
        <v>2625</v>
      </c>
      <c r="B1081" t="s">
        <v>2592</v>
      </c>
      <c r="C1081" t="s">
        <v>2626</v>
      </c>
      <c r="D1081" s="442">
        <v>24341</v>
      </c>
      <c r="E1081" s="443">
        <v>0</v>
      </c>
      <c r="F1081" s="443">
        <v>0</v>
      </c>
      <c r="G1081" s="443">
        <v>0</v>
      </c>
      <c r="H1081" s="443">
        <v>0</v>
      </c>
      <c r="I1081" s="443">
        <v>200550</v>
      </c>
      <c r="J1081" s="443">
        <v>200550</v>
      </c>
      <c r="K1081" s="443">
        <v>0</v>
      </c>
      <c r="L1081" s="443">
        <v>0</v>
      </c>
      <c r="M1081" s="483">
        <v>0</v>
      </c>
      <c r="N1081" s="483">
        <v>20930</v>
      </c>
      <c r="O1081" s="443">
        <v>0</v>
      </c>
      <c r="P1081" s="443">
        <v>0</v>
      </c>
      <c r="Q1081" s="443">
        <v>20930</v>
      </c>
      <c r="R1081" s="443">
        <v>0</v>
      </c>
      <c r="S1081" s="443">
        <v>20930</v>
      </c>
      <c r="T1081" s="443">
        <v>0</v>
      </c>
      <c r="U1081" s="443">
        <v>7163</v>
      </c>
      <c r="V1081" s="443">
        <v>5730</v>
      </c>
      <c r="W1081" s="443">
        <v>1433</v>
      </c>
      <c r="X1081" s="443">
        <v>0</v>
      </c>
      <c r="Y1081" s="483">
        <v>0</v>
      </c>
      <c r="Z1081" s="483">
        <v>747</v>
      </c>
      <c r="AA1081" s="443">
        <v>0</v>
      </c>
      <c r="AB1081" s="443">
        <v>0</v>
      </c>
      <c r="AC1081" s="443">
        <v>2180</v>
      </c>
      <c r="AD1081" s="443">
        <v>0</v>
      </c>
      <c r="AE1081" s="443">
        <v>0</v>
      </c>
      <c r="AF1081" s="443">
        <v>2180</v>
      </c>
      <c r="AG1081" s="443">
        <v>275800</v>
      </c>
      <c r="AH1081" s="443">
        <v>83500</v>
      </c>
      <c r="AI1081" s="443">
        <v>192300</v>
      </c>
      <c r="AJ1081" s="483">
        <v>249870</v>
      </c>
      <c r="AK1081" s="483">
        <v>0</v>
      </c>
      <c r="AL1081" s="483">
        <v>0</v>
      </c>
      <c r="AM1081" s="483">
        <v>38930</v>
      </c>
      <c r="AN1081" s="443">
        <v>249870</v>
      </c>
      <c r="AO1081" s="443">
        <v>38930</v>
      </c>
      <c r="AP1081" s="443">
        <v>21527</v>
      </c>
      <c r="AQ1081" s="443">
        <v>7400</v>
      </c>
      <c r="AR1081" s="443">
        <v>14127</v>
      </c>
      <c r="AS1081" s="483">
        <v>12518</v>
      </c>
      <c r="AT1081" s="483">
        <v>0</v>
      </c>
      <c r="AU1081" s="483">
        <v>0</v>
      </c>
      <c r="AV1081" s="483">
        <v>0</v>
      </c>
      <c r="AW1081" s="443">
        <v>12518</v>
      </c>
      <c r="AX1081" s="443">
        <v>0</v>
      </c>
      <c r="AY1081" s="443">
        <v>0</v>
      </c>
      <c r="AZ1081" s="504">
        <v>0</v>
      </c>
      <c r="BA1081" s="504">
        <v>0</v>
      </c>
      <c r="BB1081" s="444">
        <v>0</v>
      </c>
      <c r="BC1081" s="517">
        <v>0</v>
      </c>
      <c r="BD1081" s="540">
        <v>86652</v>
      </c>
      <c r="BE1081" s="651">
        <v>140895</v>
      </c>
      <c r="BF1081" s="651">
        <v>14705</v>
      </c>
      <c r="BG1081" s="540">
        <v>1989</v>
      </c>
    </row>
    <row r="1082" spans="1:59" x14ac:dyDescent="0.2">
      <c r="A1082" s="609" t="s">
        <v>2627</v>
      </c>
      <c r="B1082" t="s">
        <v>2592</v>
      </c>
      <c r="C1082" t="s">
        <v>1154</v>
      </c>
      <c r="D1082" s="439">
        <v>24343</v>
      </c>
      <c r="E1082" s="440">
        <v>0</v>
      </c>
      <c r="F1082" s="440">
        <v>0</v>
      </c>
      <c r="G1082" s="440">
        <v>0</v>
      </c>
      <c r="H1082" s="440">
        <v>0</v>
      </c>
      <c r="I1082" s="440">
        <v>34720</v>
      </c>
      <c r="J1082" s="440">
        <v>34720</v>
      </c>
      <c r="K1082" s="440">
        <v>0</v>
      </c>
      <c r="L1082" s="440">
        <v>3920</v>
      </c>
      <c r="M1082" s="482">
        <v>0</v>
      </c>
      <c r="N1082" s="482">
        <v>0</v>
      </c>
      <c r="O1082" s="440">
        <v>0</v>
      </c>
      <c r="P1082" s="440">
        <v>0</v>
      </c>
      <c r="Q1082" s="440">
        <v>3920</v>
      </c>
      <c r="R1082" s="440">
        <v>3920</v>
      </c>
      <c r="S1082" s="440">
        <v>0</v>
      </c>
      <c r="T1082" s="440">
        <v>0</v>
      </c>
      <c r="U1082" s="440">
        <v>1240</v>
      </c>
      <c r="V1082" s="440">
        <v>1240</v>
      </c>
      <c r="W1082" s="440">
        <v>0</v>
      </c>
      <c r="X1082" s="440">
        <v>140</v>
      </c>
      <c r="Y1082" s="482">
        <v>0</v>
      </c>
      <c r="Z1082" s="482">
        <v>0</v>
      </c>
      <c r="AA1082" s="440">
        <v>0</v>
      </c>
      <c r="AB1082" s="440">
        <v>0</v>
      </c>
      <c r="AC1082" s="440">
        <v>140</v>
      </c>
      <c r="AD1082" s="440">
        <v>140</v>
      </c>
      <c r="AE1082" s="440">
        <v>0</v>
      </c>
      <c r="AF1082" s="440">
        <v>0</v>
      </c>
      <c r="AG1082" s="440">
        <v>66200</v>
      </c>
      <c r="AH1082" s="440">
        <v>19750</v>
      </c>
      <c r="AI1082" s="440">
        <v>46450</v>
      </c>
      <c r="AJ1082" s="482">
        <v>55120</v>
      </c>
      <c r="AK1082" s="482">
        <v>0</v>
      </c>
      <c r="AL1082" s="482">
        <v>0</v>
      </c>
      <c r="AM1082" s="482">
        <v>29190</v>
      </c>
      <c r="AN1082" s="440">
        <v>55120</v>
      </c>
      <c r="AO1082" s="440">
        <v>29190</v>
      </c>
      <c r="AP1082" s="440">
        <v>5499</v>
      </c>
      <c r="AQ1082" s="440">
        <v>613</v>
      </c>
      <c r="AR1082" s="440">
        <v>4886</v>
      </c>
      <c r="AS1082" s="482">
        <v>3814</v>
      </c>
      <c r="AT1082" s="482">
        <v>0</v>
      </c>
      <c r="AU1082" s="482">
        <v>0</v>
      </c>
      <c r="AV1082" s="482">
        <v>1469</v>
      </c>
      <c r="AW1082" s="440">
        <v>3814</v>
      </c>
      <c r="AX1082" s="440">
        <v>1469</v>
      </c>
      <c r="AY1082" s="440">
        <v>0</v>
      </c>
      <c r="AZ1082" s="503">
        <v>0</v>
      </c>
      <c r="BA1082" s="503">
        <v>0</v>
      </c>
      <c r="BB1082" s="441">
        <v>0</v>
      </c>
      <c r="BC1082" s="200">
        <v>0</v>
      </c>
      <c r="BD1082" s="539">
        <v>25922</v>
      </c>
      <c r="BE1082" s="650">
        <v>30280</v>
      </c>
      <c r="BF1082" s="650">
        <v>3309</v>
      </c>
      <c r="BG1082" s="539">
        <v>1029</v>
      </c>
    </row>
    <row r="1083" spans="1:59" x14ac:dyDescent="0.2">
      <c r="A1083" s="609" t="s">
        <v>2628</v>
      </c>
      <c r="B1083" t="s">
        <v>2592</v>
      </c>
      <c r="C1083" t="s">
        <v>2629</v>
      </c>
      <c r="D1083" s="442">
        <v>24344</v>
      </c>
      <c r="E1083" s="443">
        <v>0</v>
      </c>
      <c r="F1083" s="443">
        <v>0</v>
      </c>
      <c r="G1083" s="443">
        <v>0</v>
      </c>
      <c r="H1083" s="443">
        <v>0</v>
      </c>
      <c r="I1083" s="443">
        <v>63140</v>
      </c>
      <c r="J1083" s="443">
        <v>63140</v>
      </c>
      <c r="K1083" s="443">
        <v>0</v>
      </c>
      <c r="L1083" s="443">
        <v>10780</v>
      </c>
      <c r="M1083" s="483">
        <v>0</v>
      </c>
      <c r="N1083" s="483">
        <v>0</v>
      </c>
      <c r="O1083" s="443">
        <v>0</v>
      </c>
      <c r="P1083" s="443">
        <v>0</v>
      </c>
      <c r="Q1083" s="443">
        <v>10780</v>
      </c>
      <c r="R1083" s="443">
        <v>10780</v>
      </c>
      <c r="S1083" s="443">
        <v>0</v>
      </c>
      <c r="T1083" s="443">
        <v>0</v>
      </c>
      <c r="U1083" s="443">
        <v>2255</v>
      </c>
      <c r="V1083" s="443">
        <v>2255</v>
      </c>
      <c r="W1083" s="443">
        <v>0</v>
      </c>
      <c r="X1083" s="443">
        <v>385</v>
      </c>
      <c r="Y1083" s="483">
        <v>0</v>
      </c>
      <c r="Z1083" s="483">
        <v>0</v>
      </c>
      <c r="AA1083" s="443">
        <v>0</v>
      </c>
      <c r="AB1083" s="443">
        <v>0</v>
      </c>
      <c r="AC1083" s="443">
        <v>385</v>
      </c>
      <c r="AD1083" s="443">
        <v>136</v>
      </c>
      <c r="AE1083" s="443">
        <v>0</v>
      </c>
      <c r="AF1083" s="443">
        <v>249</v>
      </c>
      <c r="AG1083" s="443">
        <v>106460</v>
      </c>
      <c r="AH1083" s="443">
        <v>37000</v>
      </c>
      <c r="AI1083" s="443">
        <v>69460</v>
      </c>
      <c r="AJ1083" s="483">
        <v>90160</v>
      </c>
      <c r="AK1083" s="483">
        <v>0</v>
      </c>
      <c r="AL1083" s="483">
        <v>0</v>
      </c>
      <c r="AM1083" s="483">
        <v>18100</v>
      </c>
      <c r="AN1083" s="443">
        <v>90160</v>
      </c>
      <c r="AO1083" s="443">
        <v>18100</v>
      </c>
      <c r="AP1083" s="443">
        <v>8589</v>
      </c>
      <c r="AQ1083" s="443">
        <v>963</v>
      </c>
      <c r="AR1083" s="443">
        <v>7626</v>
      </c>
      <c r="AS1083" s="483">
        <v>6370</v>
      </c>
      <c r="AT1083" s="483">
        <v>0</v>
      </c>
      <c r="AU1083" s="483">
        <v>0</v>
      </c>
      <c r="AV1083" s="483">
        <v>267</v>
      </c>
      <c r="AW1083" s="443">
        <v>6370</v>
      </c>
      <c r="AX1083" s="443">
        <v>267</v>
      </c>
      <c r="AY1083" s="443">
        <v>0</v>
      </c>
      <c r="AZ1083" s="504">
        <v>0</v>
      </c>
      <c r="BA1083" s="504">
        <v>0</v>
      </c>
      <c r="BB1083" s="444">
        <v>0</v>
      </c>
      <c r="BC1083" s="517">
        <v>0</v>
      </c>
      <c r="BD1083" s="540">
        <v>17723</v>
      </c>
      <c r="BE1083" s="651">
        <v>51770</v>
      </c>
      <c r="BF1083" s="651">
        <v>5533</v>
      </c>
      <c r="BG1083" s="540">
        <v>1269</v>
      </c>
    </row>
    <row r="1084" spans="1:59" x14ac:dyDescent="0.2">
      <c r="A1084" s="609" t="s">
        <v>2630</v>
      </c>
      <c r="B1084" t="s">
        <v>2592</v>
      </c>
      <c r="C1084" t="s">
        <v>2631</v>
      </c>
      <c r="D1084" s="439">
        <v>24441</v>
      </c>
      <c r="E1084" s="440">
        <v>0</v>
      </c>
      <c r="F1084" s="440">
        <v>0</v>
      </c>
      <c r="G1084" s="440">
        <v>0</v>
      </c>
      <c r="H1084" s="440">
        <v>0</v>
      </c>
      <c r="I1084" s="440">
        <v>91770</v>
      </c>
      <c r="J1084" s="440">
        <v>91770</v>
      </c>
      <c r="K1084" s="440">
        <v>0</v>
      </c>
      <c r="L1084" s="440">
        <v>2170</v>
      </c>
      <c r="M1084" s="482">
        <v>0</v>
      </c>
      <c r="N1084" s="482">
        <v>210</v>
      </c>
      <c r="O1084" s="440">
        <v>0</v>
      </c>
      <c r="P1084" s="440">
        <v>0</v>
      </c>
      <c r="Q1084" s="440">
        <v>2380</v>
      </c>
      <c r="R1084" s="440">
        <v>2170</v>
      </c>
      <c r="S1084" s="440">
        <v>210</v>
      </c>
      <c r="T1084" s="440">
        <v>0</v>
      </c>
      <c r="U1084" s="440">
        <v>3278</v>
      </c>
      <c r="V1084" s="440">
        <v>2163</v>
      </c>
      <c r="W1084" s="440">
        <v>1115</v>
      </c>
      <c r="X1084" s="440">
        <v>77</v>
      </c>
      <c r="Y1084" s="482">
        <v>0</v>
      </c>
      <c r="Z1084" s="482">
        <v>8</v>
      </c>
      <c r="AA1084" s="440">
        <v>0</v>
      </c>
      <c r="AB1084" s="440">
        <v>0</v>
      </c>
      <c r="AC1084" s="440">
        <v>0</v>
      </c>
      <c r="AD1084" s="440">
        <v>0</v>
      </c>
      <c r="AE1084" s="440">
        <v>0</v>
      </c>
      <c r="AF1084" s="440">
        <v>0</v>
      </c>
      <c r="AG1084" s="440">
        <v>99830</v>
      </c>
      <c r="AH1084" s="440">
        <v>68000</v>
      </c>
      <c r="AI1084" s="440">
        <v>31830</v>
      </c>
      <c r="AJ1084" s="482">
        <v>68210</v>
      </c>
      <c r="AK1084" s="482">
        <v>0</v>
      </c>
      <c r="AL1084" s="482">
        <v>0</v>
      </c>
      <c r="AM1084" s="482">
        <v>28880</v>
      </c>
      <c r="AN1084" s="440">
        <v>68210</v>
      </c>
      <c r="AO1084" s="440">
        <v>28880</v>
      </c>
      <c r="AP1084" s="440">
        <v>6956</v>
      </c>
      <c r="AQ1084" s="440">
        <v>1302</v>
      </c>
      <c r="AR1084" s="440">
        <v>5654</v>
      </c>
      <c r="AS1084" s="482">
        <v>6565</v>
      </c>
      <c r="AT1084" s="482">
        <v>0</v>
      </c>
      <c r="AU1084" s="482">
        <v>0</v>
      </c>
      <c r="AV1084" s="482">
        <v>508</v>
      </c>
      <c r="AW1084" s="440">
        <v>4525</v>
      </c>
      <c r="AX1084" s="440">
        <v>164</v>
      </c>
      <c r="AY1084" s="440">
        <v>0</v>
      </c>
      <c r="AZ1084" s="503">
        <v>0</v>
      </c>
      <c r="BA1084" s="503">
        <v>0</v>
      </c>
      <c r="BB1084" s="441">
        <v>0</v>
      </c>
      <c r="BC1084" s="200">
        <v>0</v>
      </c>
      <c r="BD1084" s="539">
        <v>48744</v>
      </c>
      <c r="BE1084" s="650">
        <v>53200</v>
      </c>
      <c r="BF1084" s="650">
        <v>5309</v>
      </c>
      <c r="BG1084" s="539">
        <v>1269</v>
      </c>
    </row>
    <row r="1085" spans="1:59" x14ac:dyDescent="0.2">
      <c r="A1085" s="609" t="s">
        <v>2632</v>
      </c>
      <c r="B1085" t="s">
        <v>2592</v>
      </c>
      <c r="C1085" t="s">
        <v>1513</v>
      </c>
      <c r="D1085" s="442">
        <v>24442</v>
      </c>
      <c r="E1085" s="443">
        <v>0</v>
      </c>
      <c r="F1085" s="443">
        <v>0</v>
      </c>
      <c r="G1085" s="443">
        <v>0</v>
      </c>
      <c r="H1085" s="443">
        <v>0</v>
      </c>
      <c r="I1085" s="443">
        <v>123270</v>
      </c>
      <c r="J1085" s="443">
        <v>123270</v>
      </c>
      <c r="K1085" s="443">
        <v>0</v>
      </c>
      <c r="L1085" s="443">
        <v>14910</v>
      </c>
      <c r="M1085" s="483">
        <v>0</v>
      </c>
      <c r="N1085" s="483">
        <v>0</v>
      </c>
      <c r="O1085" s="443">
        <v>0</v>
      </c>
      <c r="P1085" s="443">
        <v>0</v>
      </c>
      <c r="Q1085" s="443">
        <v>14910</v>
      </c>
      <c r="R1085" s="443">
        <v>14910</v>
      </c>
      <c r="S1085" s="443">
        <v>0</v>
      </c>
      <c r="T1085" s="443">
        <v>0</v>
      </c>
      <c r="U1085" s="443">
        <v>4403</v>
      </c>
      <c r="V1085" s="443">
        <v>4403</v>
      </c>
      <c r="W1085" s="443">
        <v>0</v>
      </c>
      <c r="X1085" s="443">
        <v>532</v>
      </c>
      <c r="Y1085" s="483">
        <v>0</v>
      </c>
      <c r="Z1085" s="483">
        <v>0</v>
      </c>
      <c r="AA1085" s="443">
        <v>0</v>
      </c>
      <c r="AB1085" s="443">
        <v>0</v>
      </c>
      <c r="AC1085" s="443">
        <v>532</v>
      </c>
      <c r="AD1085" s="443">
        <v>532</v>
      </c>
      <c r="AE1085" s="443">
        <v>0</v>
      </c>
      <c r="AF1085" s="443">
        <v>0</v>
      </c>
      <c r="AG1085" s="443">
        <v>160180</v>
      </c>
      <c r="AH1085" s="443">
        <v>96500</v>
      </c>
      <c r="AI1085" s="443">
        <v>63680</v>
      </c>
      <c r="AJ1085" s="483">
        <v>109630</v>
      </c>
      <c r="AK1085" s="483">
        <v>0</v>
      </c>
      <c r="AL1085" s="483">
        <v>0</v>
      </c>
      <c r="AM1085" s="483">
        <v>0</v>
      </c>
      <c r="AN1085" s="443">
        <v>109630</v>
      </c>
      <c r="AO1085" s="443">
        <v>0</v>
      </c>
      <c r="AP1085" s="443">
        <v>11679</v>
      </c>
      <c r="AQ1085" s="443">
        <v>4300</v>
      </c>
      <c r="AR1085" s="443">
        <v>7379</v>
      </c>
      <c r="AS1085" s="483">
        <v>7686</v>
      </c>
      <c r="AT1085" s="483">
        <v>0</v>
      </c>
      <c r="AU1085" s="483">
        <v>0</v>
      </c>
      <c r="AV1085" s="483">
        <v>0</v>
      </c>
      <c r="AW1085" s="443">
        <v>7686</v>
      </c>
      <c r="AX1085" s="443">
        <v>0</v>
      </c>
      <c r="AY1085" s="443">
        <v>3300</v>
      </c>
      <c r="AZ1085" s="504">
        <v>0</v>
      </c>
      <c r="BA1085" s="504">
        <v>0</v>
      </c>
      <c r="BB1085" s="444">
        <v>3300</v>
      </c>
      <c r="BC1085" s="517">
        <v>0</v>
      </c>
      <c r="BD1085" s="540">
        <v>64262</v>
      </c>
      <c r="BE1085" s="651">
        <v>82295</v>
      </c>
      <c r="BF1085" s="651">
        <v>8396</v>
      </c>
      <c r="BG1085" s="540">
        <v>810</v>
      </c>
    </row>
    <row r="1086" spans="1:59" x14ac:dyDescent="0.2">
      <c r="A1086" s="609" t="s">
        <v>2633</v>
      </c>
      <c r="B1086" t="s">
        <v>2592</v>
      </c>
      <c r="C1086" t="s">
        <v>2634</v>
      </c>
      <c r="D1086" s="439">
        <v>24443</v>
      </c>
      <c r="E1086" s="440">
        <v>0</v>
      </c>
      <c r="F1086" s="440">
        <v>0</v>
      </c>
      <c r="G1086" s="440">
        <v>0</v>
      </c>
      <c r="H1086" s="440">
        <v>0</v>
      </c>
      <c r="I1086" s="440">
        <v>65632</v>
      </c>
      <c r="J1086" s="440">
        <v>65632</v>
      </c>
      <c r="K1086" s="440">
        <v>0</v>
      </c>
      <c r="L1086" s="440">
        <v>20958</v>
      </c>
      <c r="M1086" s="482">
        <v>0</v>
      </c>
      <c r="N1086" s="482">
        <v>630</v>
      </c>
      <c r="O1086" s="440">
        <v>0</v>
      </c>
      <c r="P1086" s="440">
        <v>0</v>
      </c>
      <c r="Q1086" s="440">
        <v>21588</v>
      </c>
      <c r="R1086" s="440">
        <v>20958</v>
      </c>
      <c r="S1086" s="440">
        <v>630</v>
      </c>
      <c r="T1086" s="440">
        <v>0</v>
      </c>
      <c r="U1086" s="440">
        <v>2344</v>
      </c>
      <c r="V1086" s="440">
        <v>2344</v>
      </c>
      <c r="W1086" s="440">
        <v>0</v>
      </c>
      <c r="X1086" s="440">
        <v>749</v>
      </c>
      <c r="Y1086" s="482">
        <v>0</v>
      </c>
      <c r="Z1086" s="482">
        <v>22</v>
      </c>
      <c r="AA1086" s="440">
        <v>0</v>
      </c>
      <c r="AB1086" s="440">
        <v>0</v>
      </c>
      <c r="AC1086" s="440">
        <v>771</v>
      </c>
      <c r="AD1086" s="440">
        <v>749</v>
      </c>
      <c r="AE1086" s="440">
        <v>22</v>
      </c>
      <c r="AF1086" s="440">
        <v>0</v>
      </c>
      <c r="AG1086" s="440">
        <v>61080</v>
      </c>
      <c r="AH1086" s="440">
        <v>33500</v>
      </c>
      <c r="AI1086" s="440">
        <v>27580</v>
      </c>
      <c r="AJ1086" s="482">
        <v>49680</v>
      </c>
      <c r="AK1086" s="482">
        <v>0</v>
      </c>
      <c r="AL1086" s="482">
        <v>0</v>
      </c>
      <c r="AM1086" s="482">
        <v>23090</v>
      </c>
      <c r="AN1086" s="440">
        <v>49680</v>
      </c>
      <c r="AO1086" s="440">
        <v>23090</v>
      </c>
      <c r="AP1086" s="440">
        <v>4177</v>
      </c>
      <c r="AQ1086" s="440">
        <v>4177</v>
      </c>
      <c r="AR1086" s="440">
        <v>0</v>
      </c>
      <c r="AS1086" s="482">
        <v>374</v>
      </c>
      <c r="AT1086" s="482">
        <v>0</v>
      </c>
      <c r="AU1086" s="482">
        <v>0</v>
      </c>
      <c r="AV1086" s="482">
        <v>916</v>
      </c>
      <c r="AW1086" s="440">
        <v>374</v>
      </c>
      <c r="AX1086" s="440">
        <v>916</v>
      </c>
      <c r="AY1086" s="440">
        <v>0</v>
      </c>
      <c r="AZ1086" s="503">
        <v>0</v>
      </c>
      <c r="BA1086" s="503">
        <v>0</v>
      </c>
      <c r="BB1086" s="441">
        <v>0</v>
      </c>
      <c r="BC1086" s="200">
        <v>0</v>
      </c>
      <c r="BD1086" s="539">
        <v>44733</v>
      </c>
      <c r="BE1086" s="650">
        <v>41930</v>
      </c>
      <c r="BF1086" s="650">
        <v>4011</v>
      </c>
      <c r="BG1086" s="539">
        <v>1029</v>
      </c>
    </row>
    <row r="1087" spans="1:59" x14ac:dyDescent="0.2">
      <c r="A1087" s="609" t="s">
        <v>2635</v>
      </c>
      <c r="B1087" t="s">
        <v>2592</v>
      </c>
      <c r="C1087" t="s">
        <v>2636</v>
      </c>
      <c r="D1087" s="442">
        <v>24461</v>
      </c>
      <c r="E1087" s="443">
        <v>0</v>
      </c>
      <c r="F1087" s="443">
        <v>0</v>
      </c>
      <c r="G1087" s="443">
        <v>0</v>
      </c>
      <c r="H1087" s="443">
        <v>0</v>
      </c>
      <c r="I1087" s="443">
        <v>72240</v>
      </c>
      <c r="J1087" s="443">
        <v>72240</v>
      </c>
      <c r="K1087" s="443">
        <v>0</v>
      </c>
      <c r="L1087" s="443">
        <v>4410</v>
      </c>
      <c r="M1087" s="483">
        <v>0</v>
      </c>
      <c r="N1087" s="483">
        <v>0</v>
      </c>
      <c r="O1087" s="443">
        <v>0</v>
      </c>
      <c r="P1087" s="443">
        <v>0</v>
      </c>
      <c r="Q1087" s="443">
        <v>4410</v>
      </c>
      <c r="R1087" s="443">
        <v>4410</v>
      </c>
      <c r="S1087" s="443">
        <v>0</v>
      </c>
      <c r="T1087" s="443">
        <v>0</v>
      </c>
      <c r="U1087" s="443">
        <v>2580</v>
      </c>
      <c r="V1087" s="443">
        <v>2580</v>
      </c>
      <c r="W1087" s="443">
        <v>0</v>
      </c>
      <c r="X1087" s="443">
        <v>158</v>
      </c>
      <c r="Y1087" s="483">
        <v>0</v>
      </c>
      <c r="Z1087" s="483">
        <v>0</v>
      </c>
      <c r="AA1087" s="443">
        <v>0</v>
      </c>
      <c r="AB1087" s="443">
        <v>0</v>
      </c>
      <c r="AC1087" s="443">
        <v>158</v>
      </c>
      <c r="AD1087" s="443">
        <v>0</v>
      </c>
      <c r="AE1087" s="443">
        <v>158</v>
      </c>
      <c r="AF1087" s="443">
        <v>0</v>
      </c>
      <c r="AG1087" s="443">
        <v>105950</v>
      </c>
      <c r="AH1087" s="443">
        <v>63550</v>
      </c>
      <c r="AI1087" s="443">
        <v>42400</v>
      </c>
      <c r="AJ1087" s="483">
        <v>80000</v>
      </c>
      <c r="AK1087" s="483">
        <v>0</v>
      </c>
      <c r="AL1087" s="483">
        <v>0</v>
      </c>
      <c r="AM1087" s="483">
        <v>0</v>
      </c>
      <c r="AN1087" s="443">
        <v>80000</v>
      </c>
      <c r="AO1087" s="443">
        <v>0</v>
      </c>
      <c r="AP1087" s="443">
        <v>7755</v>
      </c>
      <c r="AQ1087" s="443">
        <v>1666</v>
      </c>
      <c r="AR1087" s="443">
        <v>6089</v>
      </c>
      <c r="AS1087" s="483">
        <v>6920</v>
      </c>
      <c r="AT1087" s="483">
        <v>0</v>
      </c>
      <c r="AU1087" s="483">
        <v>0</v>
      </c>
      <c r="AV1087" s="483">
        <v>0</v>
      </c>
      <c r="AW1087" s="443">
        <v>6920</v>
      </c>
      <c r="AX1087" s="443">
        <v>0</v>
      </c>
      <c r="AY1087" s="443">
        <v>0</v>
      </c>
      <c r="AZ1087" s="504">
        <v>0</v>
      </c>
      <c r="BA1087" s="504">
        <v>0</v>
      </c>
      <c r="BB1087" s="444">
        <v>0</v>
      </c>
      <c r="BC1087" s="517">
        <v>0</v>
      </c>
      <c r="BD1087" s="540">
        <v>45275</v>
      </c>
      <c r="BE1087" s="651">
        <v>49355</v>
      </c>
      <c r="BF1087" s="651">
        <v>5142</v>
      </c>
      <c r="BG1087" s="540">
        <v>1269</v>
      </c>
    </row>
    <row r="1088" spans="1:59" x14ac:dyDescent="0.2">
      <c r="A1088" s="609" t="s">
        <v>2637</v>
      </c>
      <c r="B1088" t="s">
        <v>2592</v>
      </c>
      <c r="C1088" t="s">
        <v>2638</v>
      </c>
      <c r="D1088" s="439">
        <v>24470</v>
      </c>
      <c r="E1088" s="440">
        <v>0</v>
      </c>
      <c r="F1088" s="440">
        <v>0</v>
      </c>
      <c r="G1088" s="440">
        <v>0</v>
      </c>
      <c r="H1088" s="440">
        <v>0</v>
      </c>
      <c r="I1088" s="440">
        <v>42210</v>
      </c>
      <c r="J1088" s="440">
        <v>42210</v>
      </c>
      <c r="K1088" s="440">
        <v>0</v>
      </c>
      <c r="L1088" s="440">
        <v>3290</v>
      </c>
      <c r="M1088" s="482">
        <v>0</v>
      </c>
      <c r="N1088" s="482">
        <v>0</v>
      </c>
      <c r="O1088" s="440">
        <v>0</v>
      </c>
      <c r="P1088" s="440">
        <v>0</v>
      </c>
      <c r="Q1088" s="440">
        <v>3290</v>
      </c>
      <c r="R1088" s="440">
        <v>3290</v>
      </c>
      <c r="S1088" s="440">
        <v>0</v>
      </c>
      <c r="T1088" s="440">
        <v>0</v>
      </c>
      <c r="U1088" s="440">
        <v>1508</v>
      </c>
      <c r="V1088" s="440">
        <v>1508</v>
      </c>
      <c r="W1088" s="440">
        <v>0</v>
      </c>
      <c r="X1088" s="440">
        <v>117</v>
      </c>
      <c r="Y1088" s="482">
        <v>0</v>
      </c>
      <c r="Z1088" s="482">
        <v>0</v>
      </c>
      <c r="AA1088" s="440">
        <v>0</v>
      </c>
      <c r="AB1088" s="440">
        <v>0</v>
      </c>
      <c r="AC1088" s="440">
        <v>117</v>
      </c>
      <c r="AD1088" s="440">
        <v>117</v>
      </c>
      <c r="AE1088" s="440">
        <v>0</v>
      </c>
      <c r="AF1088" s="440">
        <v>0</v>
      </c>
      <c r="AG1088" s="440">
        <v>56530</v>
      </c>
      <c r="AH1088" s="440">
        <v>27900</v>
      </c>
      <c r="AI1088" s="440">
        <v>28630</v>
      </c>
      <c r="AJ1088" s="482">
        <v>42200</v>
      </c>
      <c r="AK1088" s="482">
        <v>0</v>
      </c>
      <c r="AL1088" s="482">
        <v>0</v>
      </c>
      <c r="AM1088" s="482">
        <v>0</v>
      </c>
      <c r="AN1088" s="440">
        <v>34550</v>
      </c>
      <c r="AO1088" s="440">
        <v>0</v>
      </c>
      <c r="AP1088" s="440">
        <v>4021</v>
      </c>
      <c r="AQ1088" s="440">
        <v>713</v>
      </c>
      <c r="AR1088" s="440">
        <v>3308</v>
      </c>
      <c r="AS1088" s="482">
        <v>3450</v>
      </c>
      <c r="AT1088" s="482">
        <v>0</v>
      </c>
      <c r="AU1088" s="482">
        <v>0</v>
      </c>
      <c r="AV1088" s="482">
        <v>0</v>
      </c>
      <c r="AW1088" s="440">
        <v>3450</v>
      </c>
      <c r="AX1088" s="440">
        <v>0</v>
      </c>
      <c r="AY1088" s="440">
        <v>0</v>
      </c>
      <c r="AZ1088" s="503">
        <v>0</v>
      </c>
      <c r="BA1088" s="503">
        <v>0</v>
      </c>
      <c r="BB1088" s="441">
        <v>0</v>
      </c>
      <c r="BC1088" s="200">
        <v>0</v>
      </c>
      <c r="BD1088" s="539">
        <v>34486</v>
      </c>
      <c r="BE1088" s="650">
        <v>26850</v>
      </c>
      <c r="BF1088" s="650">
        <v>2766</v>
      </c>
      <c r="BG1088" s="539">
        <v>1029</v>
      </c>
    </row>
    <row r="1089" spans="1:59" x14ac:dyDescent="0.2">
      <c r="A1089" s="609" t="s">
        <v>2639</v>
      </c>
      <c r="B1089" t="s">
        <v>2592</v>
      </c>
      <c r="C1089" t="s">
        <v>2640</v>
      </c>
      <c r="D1089" s="442">
        <v>24471</v>
      </c>
      <c r="E1089" s="443">
        <v>0</v>
      </c>
      <c r="F1089" s="443">
        <v>0</v>
      </c>
      <c r="G1089" s="443">
        <v>0</v>
      </c>
      <c r="H1089" s="443">
        <v>0</v>
      </c>
      <c r="I1089" s="443">
        <v>95760</v>
      </c>
      <c r="J1089" s="443">
        <v>95760</v>
      </c>
      <c r="K1089" s="443">
        <v>0</v>
      </c>
      <c r="L1089" s="443">
        <v>0</v>
      </c>
      <c r="M1089" s="483">
        <v>0</v>
      </c>
      <c r="N1089" s="483">
        <v>280</v>
      </c>
      <c r="O1089" s="443">
        <v>0</v>
      </c>
      <c r="P1089" s="443">
        <v>0</v>
      </c>
      <c r="Q1089" s="443">
        <v>280</v>
      </c>
      <c r="R1089" s="443">
        <v>0</v>
      </c>
      <c r="S1089" s="443">
        <v>280</v>
      </c>
      <c r="T1089" s="443">
        <v>0</v>
      </c>
      <c r="U1089" s="443">
        <v>3420</v>
      </c>
      <c r="V1089" s="443">
        <v>2736</v>
      </c>
      <c r="W1089" s="443">
        <v>684</v>
      </c>
      <c r="X1089" s="443">
        <v>0</v>
      </c>
      <c r="Y1089" s="483">
        <v>0</v>
      </c>
      <c r="Z1089" s="483">
        <v>10</v>
      </c>
      <c r="AA1089" s="443">
        <v>0</v>
      </c>
      <c r="AB1089" s="443">
        <v>0</v>
      </c>
      <c r="AC1089" s="443">
        <v>694</v>
      </c>
      <c r="AD1089" s="443">
        <v>0</v>
      </c>
      <c r="AE1089" s="443">
        <v>694</v>
      </c>
      <c r="AF1089" s="443">
        <v>0</v>
      </c>
      <c r="AG1089" s="443">
        <v>56040</v>
      </c>
      <c r="AH1089" s="443">
        <v>39900</v>
      </c>
      <c r="AI1089" s="443">
        <v>16140</v>
      </c>
      <c r="AJ1089" s="483">
        <v>38630</v>
      </c>
      <c r="AK1089" s="483">
        <v>0</v>
      </c>
      <c r="AL1089" s="483">
        <v>0</v>
      </c>
      <c r="AM1089" s="483">
        <v>22380</v>
      </c>
      <c r="AN1089" s="443">
        <v>38630</v>
      </c>
      <c r="AO1089" s="443">
        <v>22380</v>
      </c>
      <c r="AP1089" s="443">
        <v>3639</v>
      </c>
      <c r="AQ1089" s="443">
        <v>1786</v>
      </c>
      <c r="AR1089" s="443">
        <v>1853</v>
      </c>
      <c r="AS1089" s="483">
        <v>2379</v>
      </c>
      <c r="AT1089" s="483">
        <v>0</v>
      </c>
      <c r="AU1089" s="483">
        <v>0</v>
      </c>
      <c r="AV1089" s="483">
        <v>996</v>
      </c>
      <c r="AW1089" s="443">
        <v>1853</v>
      </c>
      <c r="AX1089" s="443">
        <v>1522</v>
      </c>
      <c r="AY1089" s="443">
        <v>0</v>
      </c>
      <c r="AZ1089" s="504">
        <v>0</v>
      </c>
      <c r="BA1089" s="504">
        <v>0</v>
      </c>
      <c r="BB1089" s="444">
        <v>0</v>
      </c>
      <c r="BC1089" s="517">
        <v>0</v>
      </c>
      <c r="BD1089" s="540">
        <v>43149</v>
      </c>
      <c r="BE1089" s="651">
        <v>43425</v>
      </c>
      <c r="BF1089" s="651">
        <v>4046</v>
      </c>
      <c r="BG1089" s="540">
        <v>1029</v>
      </c>
    </row>
    <row r="1090" spans="1:59" x14ac:dyDescent="0.2">
      <c r="A1090" s="609" t="s">
        <v>2641</v>
      </c>
      <c r="B1090" t="s">
        <v>2592</v>
      </c>
      <c r="C1090" t="s">
        <v>2642</v>
      </c>
      <c r="D1090" s="439">
        <v>24472</v>
      </c>
      <c r="E1090" s="440">
        <v>0</v>
      </c>
      <c r="F1090" s="440">
        <v>0</v>
      </c>
      <c r="G1090" s="440">
        <v>0</v>
      </c>
      <c r="H1090" s="440">
        <v>0</v>
      </c>
      <c r="I1090" s="440">
        <v>145180</v>
      </c>
      <c r="J1090" s="440">
        <v>145180</v>
      </c>
      <c r="K1090" s="440">
        <v>0</v>
      </c>
      <c r="L1090" s="440">
        <v>1680</v>
      </c>
      <c r="M1090" s="482">
        <v>0</v>
      </c>
      <c r="N1090" s="482">
        <v>700</v>
      </c>
      <c r="O1090" s="440">
        <v>0</v>
      </c>
      <c r="P1090" s="440">
        <v>0</v>
      </c>
      <c r="Q1090" s="440">
        <v>2380</v>
      </c>
      <c r="R1090" s="440">
        <v>1680</v>
      </c>
      <c r="S1090" s="440">
        <v>700</v>
      </c>
      <c r="T1090" s="440">
        <v>0</v>
      </c>
      <c r="U1090" s="440">
        <v>5185</v>
      </c>
      <c r="V1090" s="440">
        <v>2500</v>
      </c>
      <c r="W1090" s="440">
        <v>2685</v>
      </c>
      <c r="X1090" s="440">
        <v>60</v>
      </c>
      <c r="Y1090" s="482">
        <v>0</v>
      </c>
      <c r="Z1090" s="482">
        <v>25</v>
      </c>
      <c r="AA1090" s="440">
        <v>0</v>
      </c>
      <c r="AB1090" s="440">
        <v>0</v>
      </c>
      <c r="AC1090" s="440">
        <v>2770</v>
      </c>
      <c r="AD1090" s="440">
        <v>60</v>
      </c>
      <c r="AE1090" s="440">
        <v>25</v>
      </c>
      <c r="AF1090" s="440">
        <v>2685</v>
      </c>
      <c r="AG1090" s="440">
        <v>85650</v>
      </c>
      <c r="AH1090" s="440">
        <v>62500</v>
      </c>
      <c r="AI1090" s="440">
        <v>23150</v>
      </c>
      <c r="AJ1090" s="482">
        <v>54150</v>
      </c>
      <c r="AK1090" s="482">
        <v>0</v>
      </c>
      <c r="AL1090" s="482">
        <v>0</v>
      </c>
      <c r="AM1090" s="482">
        <v>7990</v>
      </c>
      <c r="AN1090" s="440">
        <v>23150</v>
      </c>
      <c r="AO1090" s="440">
        <v>38990</v>
      </c>
      <c r="AP1090" s="440">
        <v>5269</v>
      </c>
      <c r="AQ1090" s="440">
        <v>3600</v>
      </c>
      <c r="AR1090" s="440">
        <v>1669</v>
      </c>
      <c r="AS1090" s="482">
        <v>2586</v>
      </c>
      <c r="AT1090" s="482">
        <v>0</v>
      </c>
      <c r="AU1090" s="482">
        <v>0</v>
      </c>
      <c r="AV1090" s="482">
        <v>0</v>
      </c>
      <c r="AW1090" s="440">
        <v>1669</v>
      </c>
      <c r="AX1090" s="440">
        <v>917</v>
      </c>
      <c r="AY1090" s="440">
        <v>0</v>
      </c>
      <c r="AZ1090" s="503">
        <v>0</v>
      </c>
      <c r="BA1090" s="503">
        <v>0</v>
      </c>
      <c r="BB1090" s="441">
        <v>0</v>
      </c>
      <c r="BC1090" s="200">
        <v>0</v>
      </c>
      <c r="BD1090" s="539">
        <v>54858</v>
      </c>
      <c r="BE1090" s="650">
        <v>64500</v>
      </c>
      <c r="BF1090" s="650">
        <v>5990</v>
      </c>
      <c r="BG1090" s="539">
        <v>1269</v>
      </c>
    </row>
    <row r="1091" spans="1:59" x14ac:dyDescent="0.2">
      <c r="A1091" s="609" t="s">
        <v>2643</v>
      </c>
      <c r="B1091" t="s">
        <v>2592</v>
      </c>
      <c r="C1091" t="s">
        <v>2644</v>
      </c>
      <c r="D1091" s="442">
        <v>24543</v>
      </c>
      <c r="E1091" s="443">
        <v>0</v>
      </c>
      <c r="F1091" s="443">
        <v>0</v>
      </c>
      <c r="G1091" s="443">
        <v>0</v>
      </c>
      <c r="H1091" s="443">
        <v>0</v>
      </c>
      <c r="I1091" s="443">
        <v>189000</v>
      </c>
      <c r="J1091" s="443">
        <v>189000</v>
      </c>
      <c r="K1091" s="443">
        <v>0</v>
      </c>
      <c r="L1091" s="443">
        <v>0</v>
      </c>
      <c r="M1091" s="483">
        <v>0</v>
      </c>
      <c r="N1091" s="483">
        <v>0</v>
      </c>
      <c r="O1091" s="443">
        <v>0</v>
      </c>
      <c r="P1091" s="443">
        <v>0</v>
      </c>
      <c r="Q1091" s="443">
        <v>0</v>
      </c>
      <c r="R1091" s="443">
        <v>0</v>
      </c>
      <c r="S1091" s="443">
        <v>0</v>
      </c>
      <c r="T1091" s="443">
        <v>0</v>
      </c>
      <c r="U1091" s="443">
        <v>6750</v>
      </c>
      <c r="V1091" s="443">
        <v>5400</v>
      </c>
      <c r="W1091" s="443">
        <v>1350</v>
      </c>
      <c r="X1091" s="443">
        <v>0</v>
      </c>
      <c r="Y1091" s="483">
        <v>0</v>
      </c>
      <c r="Z1091" s="483">
        <v>0</v>
      </c>
      <c r="AA1091" s="443">
        <v>0</v>
      </c>
      <c r="AB1091" s="443">
        <v>0</v>
      </c>
      <c r="AC1091" s="443">
        <v>1350</v>
      </c>
      <c r="AD1091" s="443">
        <v>0</v>
      </c>
      <c r="AE1091" s="443">
        <v>1350</v>
      </c>
      <c r="AF1091" s="443">
        <v>0</v>
      </c>
      <c r="AG1091" s="443">
        <v>104760</v>
      </c>
      <c r="AH1091" s="443">
        <v>95000</v>
      </c>
      <c r="AI1091" s="443">
        <v>9760</v>
      </c>
      <c r="AJ1091" s="483">
        <v>57210</v>
      </c>
      <c r="AK1091" s="483">
        <v>0</v>
      </c>
      <c r="AL1091" s="483">
        <v>0</v>
      </c>
      <c r="AM1091" s="483">
        <v>20800</v>
      </c>
      <c r="AN1091" s="443">
        <v>57210</v>
      </c>
      <c r="AO1091" s="443">
        <v>20800</v>
      </c>
      <c r="AP1091" s="443">
        <v>6940</v>
      </c>
      <c r="AQ1091" s="443">
        <v>2500</v>
      </c>
      <c r="AR1091" s="443">
        <v>4440</v>
      </c>
      <c r="AS1091" s="483">
        <v>5668</v>
      </c>
      <c r="AT1091" s="483">
        <v>0</v>
      </c>
      <c r="AU1091" s="483">
        <v>0</v>
      </c>
      <c r="AV1091" s="483">
        <v>1142</v>
      </c>
      <c r="AW1091" s="443">
        <v>5668</v>
      </c>
      <c r="AX1091" s="443">
        <v>1142</v>
      </c>
      <c r="AY1091" s="443">
        <v>0</v>
      </c>
      <c r="AZ1091" s="504">
        <v>0</v>
      </c>
      <c r="BA1091" s="504">
        <v>0</v>
      </c>
      <c r="BB1091" s="444">
        <v>0</v>
      </c>
      <c r="BC1091" s="517">
        <v>0</v>
      </c>
      <c r="BD1091" s="540">
        <v>64905</v>
      </c>
      <c r="BE1091" s="651">
        <v>84695</v>
      </c>
      <c r="BF1091" s="651">
        <v>7909</v>
      </c>
      <c r="BG1091" s="540">
        <v>1269</v>
      </c>
    </row>
    <row r="1092" spans="1:59" x14ac:dyDescent="0.2">
      <c r="A1092" s="609" t="s">
        <v>2645</v>
      </c>
      <c r="B1092" t="s">
        <v>2592</v>
      </c>
      <c r="C1092" t="s">
        <v>2646</v>
      </c>
      <c r="D1092" s="439">
        <v>24561</v>
      </c>
      <c r="E1092" s="440">
        <v>29483</v>
      </c>
      <c r="F1092" s="440">
        <v>0</v>
      </c>
      <c r="G1092" s="440">
        <v>29483</v>
      </c>
      <c r="H1092" s="440">
        <v>0</v>
      </c>
      <c r="I1092" s="440">
        <v>77224</v>
      </c>
      <c r="J1092" s="440">
        <v>77224</v>
      </c>
      <c r="K1092" s="440">
        <v>0</v>
      </c>
      <c r="L1092" s="440">
        <v>0</v>
      </c>
      <c r="M1092" s="482">
        <v>0</v>
      </c>
      <c r="N1092" s="482">
        <v>16226</v>
      </c>
      <c r="O1092" s="440">
        <v>0</v>
      </c>
      <c r="P1092" s="440">
        <v>0</v>
      </c>
      <c r="Q1092" s="440">
        <v>16226</v>
      </c>
      <c r="R1092" s="440">
        <v>0</v>
      </c>
      <c r="S1092" s="440">
        <v>16226</v>
      </c>
      <c r="T1092" s="440">
        <v>0</v>
      </c>
      <c r="U1092" s="440">
        <v>2758</v>
      </c>
      <c r="V1092" s="440">
        <v>2758</v>
      </c>
      <c r="W1092" s="440">
        <v>0</v>
      </c>
      <c r="X1092" s="440">
        <v>0</v>
      </c>
      <c r="Y1092" s="482">
        <v>0</v>
      </c>
      <c r="Z1092" s="482">
        <v>580</v>
      </c>
      <c r="AA1092" s="440">
        <v>0</v>
      </c>
      <c r="AB1092" s="440">
        <v>0</v>
      </c>
      <c r="AC1092" s="440">
        <v>580</v>
      </c>
      <c r="AD1092" s="440">
        <v>0</v>
      </c>
      <c r="AE1092" s="440">
        <v>580</v>
      </c>
      <c r="AF1092" s="440">
        <v>0</v>
      </c>
      <c r="AG1092" s="440">
        <v>57580</v>
      </c>
      <c r="AH1092" s="440">
        <v>55000</v>
      </c>
      <c r="AI1092" s="440">
        <v>2580</v>
      </c>
      <c r="AJ1092" s="482">
        <v>25130</v>
      </c>
      <c r="AK1092" s="482">
        <v>0</v>
      </c>
      <c r="AL1092" s="482">
        <v>0</v>
      </c>
      <c r="AM1092" s="482">
        <v>28710</v>
      </c>
      <c r="AN1092" s="440">
        <v>3750</v>
      </c>
      <c r="AO1092" s="440">
        <v>50090</v>
      </c>
      <c r="AP1092" s="440">
        <v>3884</v>
      </c>
      <c r="AQ1092" s="440">
        <v>3000</v>
      </c>
      <c r="AR1092" s="440">
        <v>884</v>
      </c>
      <c r="AS1092" s="482">
        <v>1411</v>
      </c>
      <c r="AT1092" s="482">
        <v>0</v>
      </c>
      <c r="AU1092" s="482">
        <v>0</v>
      </c>
      <c r="AV1092" s="482">
        <v>1155</v>
      </c>
      <c r="AW1092" s="440">
        <v>1411</v>
      </c>
      <c r="AX1092" s="440">
        <v>789</v>
      </c>
      <c r="AY1092" s="440">
        <v>3300</v>
      </c>
      <c r="AZ1092" s="503">
        <v>0</v>
      </c>
      <c r="BA1092" s="503">
        <v>0</v>
      </c>
      <c r="BB1092" s="441">
        <v>3300</v>
      </c>
      <c r="BC1092" s="200">
        <v>0</v>
      </c>
      <c r="BD1092" s="539">
        <v>41355</v>
      </c>
      <c r="BE1092" s="650">
        <v>44135</v>
      </c>
      <c r="BF1092" s="650">
        <v>4143</v>
      </c>
      <c r="BG1092" s="539">
        <v>570</v>
      </c>
    </row>
    <row r="1093" spans="1:59" x14ac:dyDescent="0.2">
      <c r="A1093" s="609" t="s">
        <v>2647</v>
      </c>
      <c r="B1093" t="s">
        <v>2592</v>
      </c>
      <c r="C1093" t="s">
        <v>2648</v>
      </c>
      <c r="D1093" s="442">
        <v>24562</v>
      </c>
      <c r="E1093" s="443">
        <v>0</v>
      </c>
      <c r="F1093" s="443">
        <v>0</v>
      </c>
      <c r="G1093" s="443">
        <v>0</v>
      </c>
      <c r="H1093" s="443">
        <v>0</v>
      </c>
      <c r="I1093" s="443">
        <v>110110</v>
      </c>
      <c r="J1093" s="443">
        <v>110110</v>
      </c>
      <c r="K1093" s="443">
        <v>0</v>
      </c>
      <c r="L1093" s="443">
        <v>0</v>
      </c>
      <c r="M1093" s="483">
        <v>0</v>
      </c>
      <c r="N1093" s="483">
        <v>0</v>
      </c>
      <c r="O1093" s="443">
        <v>0</v>
      </c>
      <c r="P1093" s="443">
        <v>0</v>
      </c>
      <c r="Q1093" s="443">
        <v>0</v>
      </c>
      <c r="R1093" s="443">
        <v>0</v>
      </c>
      <c r="S1093" s="443">
        <v>0</v>
      </c>
      <c r="T1093" s="443">
        <v>0</v>
      </c>
      <c r="U1093" s="443">
        <v>3933</v>
      </c>
      <c r="V1093" s="443">
        <v>3631</v>
      </c>
      <c r="W1093" s="443">
        <v>302</v>
      </c>
      <c r="X1093" s="443">
        <v>0</v>
      </c>
      <c r="Y1093" s="483">
        <v>0</v>
      </c>
      <c r="Z1093" s="483">
        <v>0</v>
      </c>
      <c r="AA1093" s="443">
        <v>0</v>
      </c>
      <c r="AB1093" s="443">
        <v>0</v>
      </c>
      <c r="AC1093" s="443">
        <v>302</v>
      </c>
      <c r="AD1093" s="443">
        <v>0</v>
      </c>
      <c r="AE1093" s="443">
        <v>0</v>
      </c>
      <c r="AF1093" s="443">
        <v>302</v>
      </c>
      <c r="AG1093" s="443">
        <v>72740</v>
      </c>
      <c r="AH1093" s="443">
        <v>58750</v>
      </c>
      <c r="AI1093" s="443">
        <v>13990</v>
      </c>
      <c r="AJ1093" s="483">
        <v>54550</v>
      </c>
      <c r="AK1093" s="483">
        <v>0</v>
      </c>
      <c r="AL1093" s="483">
        <v>0</v>
      </c>
      <c r="AM1093" s="483">
        <v>23640</v>
      </c>
      <c r="AN1093" s="443">
        <v>54550</v>
      </c>
      <c r="AO1093" s="443">
        <v>23640</v>
      </c>
      <c r="AP1093" s="443">
        <v>4983</v>
      </c>
      <c r="AQ1093" s="443">
        <v>1500</v>
      </c>
      <c r="AR1093" s="443">
        <v>3483</v>
      </c>
      <c r="AS1093" s="483">
        <v>4356</v>
      </c>
      <c r="AT1093" s="483">
        <v>0</v>
      </c>
      <c r="AU1093" s="483">
        <v>0</v>
      </c>
      <c r="AV1093" s="483">
        <v>1033</v>
      </c>
      <c r="AW1093" s="443">
        <v>4356</v>
      </c>
      <c r="AX1093" s="443">
        <v>1033</v>
      </c>
      <c r="AY1093" s="443">
        <v>0</v>
      </c>
      <c r="AZ1093" s="504">
        <v>0</v>
      </c>
      <c r="BA1093" s="504">
        <v>0</v>
      </c>
      <c r="BB1093" s="444">
        <v>0</v>
      </c>
      <c r="BC1093" s="517">
        <v>0</v>
      </c>
      <c r="BD1093" s="540">
        <v>43081</v>
      </c>
      <c r="BE1093" s="651">
        <v>53045</v>
      </c>
      <c r="BF1093" s="651">
        <v>5043</v>
      </c>
      <c r="BG1093" s="540">
        <v>1269</v>
      </c>
    </row>
    <row r="1094" spans="1:59" x14ac:dyDescent="0.2">
      <c r="A1094" s="609" t="s">
        <v>2649</v>
      </c>
      <c r="B1094" t="s">
        <v>2650</v>
      </c>
      <c r="C1094">
        <v>0</v>
      </c>
      <c r="D1094" s="439">
        <v>25000</v>
      </c>
      <c r="E1094" s="440">
        <v>3284742</v>
      </c>
      <c r="F1094" s="440">
        <v>0</v>
      </c>
      <c r="G1094" s="440">
        <v>3284742</v>
      </c>
      <c r="H1094" s="440">
        <v>0</v>
      </c>
      <c r="I1094" s="440">
        <v>0</v>
      </c>
      <c r="J1094" s="440">
        <v>0</v>
      </c>
      <c r="K1094" s="440">
        <v>0</v>
      </c>
      <c r="L1094" s="440">
        <v>0</v>
      </c>
      <c r="M1094" s="482">
        <v>0</v>
      </c>
      <c r="N1094" s="482">
        <v>0</v>
      </c>
      <c r="O1094" s="440">
        <v>0</v>
      </c>
      <c r="P1094" s="440">
        <v>0</v>
      </c>
      <c r="Q1094" s="440">
        <v>0</v>
      </c>
      <c r="R1094" s="440">
        <v>0</v>
      </c>
      <c r="S1094" s="440">
        <v>0</v>
      </c>
      <c r="T1094" s="440">
        <v>0</v>
      </c>
      <c r="U1094" s="440">
        <v>0</v>
      </c>
      <c r="V1094" s="440">
        <v>0</v>
      </c>
      <c r="W1094" s="440">
        <v>0</v>
      </c>
      <c r="X1094" s="440">
        <v>0</v>
      </c>
      <c r="Y1094" s="482">
        <v>0</v>
      </c>
      <c r="Z1094" s="482">
        <v>0</v>
      </c>
      <c r="AA1094" s="440">
        <v>0</v>
      </c>
      <c r="AB1094" s="440">
        <v>0</v>
      </c>
      <c r="AC1094" s="440">
        <v>0</v>
      </c>
      <c r="AD1094" s="440">
        <v>0</v>
      </c>
      <c r="AE1094" s="440">
        <v>0</v>
      </c>
      <c r="AF1094" s="440">
        <v>0</v>
      </c>
      <c r="AG1094" s="440">
        <v>0</v>
      </c>
      <c r="AH1094" s="440">
        <v>0</v>
      </c>
      <c r="AI1094" s="440">
        <v>0</v>
      </c>
      <c r="AJ1094" s="482">
        <v>0</v>
      </c>
      <c r="AK1094" s="482">
        <v>0</v>
      </c>
      <c r="AL1094" s="482">
        <v>0</v>
      </c>
      <c r="AM1094" s="482">
        <v>0</v>
      </c>
      <c r="AN1094" s="440">
        <v>0</v>
      </c>
      <c r="AO1094" s="440">
        <v>0</v>
      </c>
      <c r="AP1094" s="440">
        <v>0</v>
      </c>
      <c r="AQ1094" s="440">
        <v>0</v>
      </c>
      <c r="AR1094" s="440">
        <v>0</v>
      </c>
      <c r="AS1094" s="482">
        <v>0</v>
      </c>
      <c r="AT1094" s="482">
        <v>0</v>
      </c>
      <c r="AU1094" s="482">
        <v>0</v>
      </c>
      <c r="AV1094" s="482">
        <v>0</v>
      </c>
      <c r="AW1094" s="440">
        <v>0</v>
      </c>
      <c r="AX1094" s="440">
        <v>0</v>
      </c>
      <c r="AY1094" s="440">
        <v>0</v>
      </c>
      <c r="AZ1094" s="503">
        <v>0</v>
      </c>
      <c r="BA1094" s="503">
        <v>0</v>
      </c>
      <c r="BB1094" s="441">
        <v>0</v>
      </c>
      <c r="BC1094" s="200">
        <v>0</v>
      </c>
      <c r="BD1094" s="539">
        <v>4086027</v>
      </c>
      <c r="BE1094" s="539">
        <v>0</v>
      </c>
      <c r="BF1094" s="539">
        <v>0</v>
      </c>
      <c r="BG1094" s="539">
        <v>0</v>
      </c>
    </row>
    <row r="1095" spans="1:59" x14ac:dyDescent="0.2">
      <c r="A1095" s="609" t="s">
        <v>2651</v>
      </c>
      <c r="B1095" t="s">
        <v>2650</v>
      </c>
      <c r="C1095" t="s">
        <v>2652</v>
      </c>
      <c r="D1095" s="442">
        <v>25201</v>
      </c>
      <c r="E1095" s="443">
        <v>0</v>
      </c>
      <c r="F1095" s="443">
        <v>0</v>
      </c>
      <c r="G1095" s="443">
        <v>0</v>
      </c>
      <c r="H1095" s="443">
        <v>0</v>
      </c>
      <c r="I1095" s="443">
        <v>2378040</v>
      </c>
      <c r="J1095" s="443">
        <v>2378040</v>
      </c>
      <c r="K1095" s="443">
        <v>0</v>
      </c>
      <c r="L1095" s="443">
        <v>38290</v>
      </c>
      <c r="M1095" s="483">
        <v>0</v>
      </c>
      <c r="N1095" s="483">
        <v>58800</v>
      </c>
      <c r="O1095" s="443">
        <v>0</v>
      </c>
      <c r="P1095" s="443">
        <v>0</v>
      </c>
      <c r="Q1095" s="443">
        <v>97090</v>
      </c>
      <c r="R1095" s="443">
        <v>38290</v>
      </c>
      <c r="S1095" s="443">
        <v>58800</v>
      </c>
      <c r="T1095" s="443">
        <v>0</v>
      </c>
      <c r="U1095" s="443">
        <v>84930</v>
      </c>
      <c r="V1095" s="443">
        <v>84930</v>
      </c>
      <c r="W1095" s="443">
        <v>0</v>
      </c>
      <c r="X1095" s="443">
        <v>1368</v>
      </c>
      <c r="Y1095" s="483">
        <v>0</v>
      </c>
      <c r="Z1095" s="483">
        <v>2100</v>
      </c>
      <c r="AA1095" s="443">
        <v>0</v>
      </c>
      <c r="AB1095" s="443">
        <v>0</v>
      </c>
      <c r="AC1095" s="443">
        <v>3468</v>
      </c>
      <c r="AD1095" s="443">
        <v>0</v>
      </c>
      <c r="AE1095" s="443">
        <v>0</v>
      </c>
      <c r="AF1095" s="443">
        <v>3468</v>
      </c>
      <c r="AG1095" s="443">
        <v>1967350</v>
      </c>
      <c r="AH1095" s="443">
        <v>900000</v>
      </c>
      <c r="AI1095" s="443">
        <v>1067350</v>
      </c>
      <c r="AJ1095" s="483">
        <v>2018890</v>
      </c>
      <c r="AK1095" s="483">
        <v>0</v>
      </c>
      <c r="AL1095" s="483">
        <v>0</v>
      </c>
      <c r="AM1095" s="483">
        <v>671560</v>
      </c>
      <c r="AN1095" s="443">
        <v>2018890</v>
      </c>
      <c r="AO1095" s="443">
        <v>671560</v>
      </c>
      <c r="AP1095" s="443">
        <v>165689</v>
      </c>
      <c r="AQ1095" s="443">
        <v>26796</v>
      </c>
      <c r="AR1095" s="443">
        <v>138893</v>
      </c>
      <c r="AS1095" s="483">
        <v>142556</v>
      </c>
      <c r="AT1095" s="483">
        <v>0</v>
      </c>
      <c r="AU1095" s="483">
        <v>0</v>
      </c>
      <c r="AV1095" s="483">
        <v>23379</v>
      </c>
      <c r="AW1095" s="443">
        <v>142556</v>
      </c>
      <c r="AX1095" s="443">
        <v>23379</v>
      </c>
      <c r="AY1095" s="443">
        <v>0</v>
      </c>
      <c r="AZ1095" s="504">
        <v>0</v>
      </c>
      <c r="BA1095" s="504">
        <v>0</v>
      </c>
      <c r="BB1095" s="444">
        <v>0</v>
      </c>
      <c r="BC1095" s="517">
        <v>0</v>
      </c>
      <c r="BD1095" s="540">
        <v>683306</v>
      </c>
      <c r="BE1095" s="651">
        <v>1399970</v>
      </c>
      <c r="BF1095" s="651">
        <v>140091</v>
      </c>
      <c r="BG1095" s="540">
        <v>10389</v>
      </c>
    </row>
    <row r="1096" spans="1:59" x14ac:dyDescent="0.2">
      <c r="A1096" s="609" t="s">
        <v>2653</v>
      </c>
      <c r="B1096" t="s">
        <v>2650</v>
      </c>
      <c r="C1096" t="s">
        <v>2654</v>
      </c>
      <c r="D1096" s="439">
        <v>25202</v>
      </c>
      <c r="E1096" s="440">
        <v>55000</v>
      </c>
      <c r="F1096" s="440">
        <v>0</v>
      </c>
      <c r="G1096" s="440">
        <v>55000</v>
      </c>
      <c r="H1096" s="440">
        <v>0</v>
      </c>
      <c r="I1096" s="440">
        <v>668780</v>
      </c>
      <c r="J1096" s="440">
        <v>668780</v>
      </c>
      <c r="K1096" s="440">
        <v>0</v>
      </c>
      <c r="L1096" s="440">
        <v>14140</v>
      </c>
      <c r="M1096" s="482">
        <v>0</v>
      </c>
      <c r="N1096" s="482">
        <v>70</v>
      </c>
      <c r="O1096" s="440">
        <v>0</v>
      </c>
      <c r="P1096" s="440">
        <v>0</v>
      </c>
      <c r="Q1096" s="440">
        <v>14210</v>
      </c>
      <c r="R1096" s="440">
        <v>14140</v>
      </c>
      <c r="S1096" s="440">
        <v>70</v>
      </c>
      <c r="T1096" s="440">
        <v>0</v>
      </c>
      <c r="U1096" s="440">
        <v>23885</v>
      </c>
      <c r="V1096" s="440">
        <v>15967</v>
      </c>
      <c r="W1096" s="440">
        <v>7918</v>
      </c>
      <c r="X1096" s="440">
        <v>505</v>
      </c>
      <c r="Y1096" s="482">
        <v>0</v>
      </c>
      <c r="Z1096" s="482">
        <v>3</v>
      </c>
      <c r="AA1096" s="440">
        <v>0</v>
      </c>
      <c r="AB1096" s="440">
        <v>0</v>
      </c>
      <c r="AC1096" s="440">
        <v>3311</v>
      </c>
      <c r="AD1096" s="440">
        <v>0</v>
      </c>
      <c r="AE1096" s="440">
        <v>0</v>
      </c>
      <c r="AF1096" s="440">
        <v>3311</v>
      </c>
      <c r="AG1096" s="440">
        <v>767140</v>
      </c>
      <c r="AH1096" s="440">
        <v>400000</v>
      </c>
      <c r="AI1096" s="440">
        <v>367140</v>
      </c>
      <c r="AJ1096" s="482">
        <v>566170</v>
      </c>
      <c r="AK1096" s="482">
        <v>0</v>
      </c>
      <c r="AL1096" s="482">
        <v>0</v>
      </c>
      <c r="AM1096" s="482">
        <v>246150</v>
      </c>
      <c r="AN1096" s="440">
        <v>566170</v>
      </c>
      <c r="AO1096" s="440">
        <v>246150</v>
      </c>
      <c r="AP1096" s="440">
        <v>58403</v>
      </c>
      <c r="AQ1096" s="440">
        <v>17993</v>
      </c>
      <c r="AR1096" s="440">
        <v>40410</v>
      </c>
      <c r="AS1096" s="482">
        <v>38345</v>
      </c>
      <c r="AT1096" s="482">
        <v>0</v>
      </c>
      <c r="AU1096" s="482">
        <v>0</v>
      </c>
      <c r="AV1096" s="482">
        <v>10608</v>
      </c>
      <c r="AW1096" s="440">
        <v>38345</v>
      </c>
      <c r="AX1096" s="440">
        <v>10608</v>
      </c>
      <c r="AY1096" s="440">
        <v>0</v>
      </c>
      <c r="AZ1096" s="503">
        <v>0</v>
      </c>
      <c r="BA1096" s="503">
        <v>0</v>
      </c>
      <c r="BB1096" s="441">
        <v>0</v>
      </c>
      <c r="BC1096" s="200">
        <v>0</v>
      </c>
      <c r="BD1096" s="539">
        <v>232982</v>
      </c>
      <c r="BE1096" s="650">
        <v>416270</v>
      </c>
      <c r="BF1096" s="650">
        <v>42531</v>
      </c>
      <c r="BG1096" s="539">
        <v>4629</v>
      </c>
    </row>
    <row r="1097" spans="1:59" x14ac:dyDescent="0.2">
      <c r="A1097" s="609" t="s">
        <v>2655</v>
      </c>
      <c r="B1097" t="s">
        <v>2650</v>
      </c>
      <c r="C1097" t="s">
        <v>2656</v>
      </c>
      <c r="D1097" s="442">
        <v>25203</v>
      </c>
      <c r="E1097" s="443">
        <v>70000</v>
      </c>
      <c r="F1097" s="443">
        <v>0</v>
      </c>
      <c r="G1097" s="443">
        <v>70000</v>
      </c>
      <c r="H1097" s="443">
        <v>0</v>
      </c>
      <c r="I1097" s="443">
        <v>647780</v>
      </c>
      <c r="J1097" s="443">
        <v>647780</v>
      </c>
      <c r="K1097" s="443">
        <v>0</v>
      </c>
      <c r="L1097" s="443">
        <v>29610</v>
      </c>
      <c r="M1097" s="483">
        <v>0</v>
      </c>
      <c r="N1097" s="483">
        <v>57960</v>
      </c>
      <c r="O1097" s="443">
        <v>23310</v>
      </c>
      <c r="P1097" s="443">
        <v>0</v>
      </c>
      <c r="Q1097" s="443">
        <v>87640</v>
      </c>
      <c r="R1097" s="443">
        <v>29610</v>
      </c>
      <c r="S1097" s="443">
        <v>57960</v>
      </c>
      <c r="T1097" s="443">
        <v>70</v>
      </c>
      <c r="U1097" s="443">
        <v>23135</v>
      </c>
      <c r="V1097" s="443">
        <v>18110</v>
      </c>
      <c r="W1097" s="443">
        <v>5025</v>
      </c>
      <c r="X1097" s="443">
        <v>1058</v>
      </c>
      <c r="Y1097" s="483">
        <v>0</v>
      </c>
      <c r="Z1097" s="483">
        <v>2070</v>
      </c>
      <c r="AA1097" s="443">
        <v>832</v>
      </c>
      <c r="AB1097" s="443">
        <v>0</v>
      </c>
      <c r="AC1097" s="443">
        <v>8985</v>
      </c>
      <c r="AD1097" s="443">
        <v>1058</v>
      </c>
      <c r="AE1097" s="443">
        <v>7095</v>
      </c>
      <c r="AF1097" s="443">
        <v>832</v>
      </c>
      <c r="AG1097" s="443">
        <v>792150</v>
      </c>
      <c r="AH1097" s="443">
        <v>792150</v>
      </c>
      <c r="AI1097" s="443">
        <v>0</v>
      </c>
      <c r="AJ1097" s="483">
        <v>265270</v>
      </c>
      <c r="AK1097" s="483">
        <v>0</v>
      </c>
      <c r="AL1097" s="483">
        <v>0</v>
      </c>
      <c r="AM1097" s="483">
        <v>0</v>
      </c>
      <c r="AN1097" s="443">
        <v>242850</v>
      </c>
      <c r="AO1097" s="443">
        <v>0</v>
      </c>
      <c r="AP1097" s="443">
        <v>59564</v>
      </c>
      <c r="AQ1097" s="443">
        <v>59564</v>
      </c>
      <c r="AR1097" s="443">
        <v>0</v>
      </c>
      <c r="AS1097" s="483">
        <v>895</v>
      </c>
      <c r="AT1097" s="483">
        <v>0</v>
      </c>
      <c r="AU1097" s="483">
        <v>0</v>
      </c>
      <c r="AV1097" s="483">
        <v>0</v>
      </c>
      <c r="AW1097" s="443">
        <v>0</v>
      </c>
      <c r="AX1097" s="443">
        <v>895</v>
      </c>
      <c r="AY1097" s="443">
        <v>0</v>
      </c>
      <c r="AZ1097" s="504">
        <v>0</v>
      </c>
      <c r="BA1097" s="504">
        <v>0</v>
      </c>
      <c r="BB1097" s="444">
        <v>0</v>
      </c>
      <c r="BC1097" s="517">
        <v>0</v>
      </c>
      <c r="BD1097" s="540">
        <v>312476</v>
      </c>
      <c r="BE1097" s="651">
        <v>443565</v>
      </c>
      <c r="BF1097" s="651">
        <v>44960</v>
      </c>
      <c r="BG1097" s="540">
        <v>4389</v>
      </c>
    </row>
    <row r="1098" spans="1:59" x14ac:dyDescent="0.2">
      <c r="A1098" s="609" t="s">
        <v>2657</v>
      </c>
      <c r="B1098" t="s">
        <v>2650</v>
      </c>
      <c r="C1098" t="s">
        <v>2658</v>
      </c>
      <c r="D1098" s="439">
        <v>25204</v>
      </c>
      <c r="E1098" s="440">
        <v>162554</v>
      </c>
      <c r="F1098" s="440">
        <v>0</v>
      </c>
      <c r="G1098" s="440">
        <v>162554</v>
      </c>
      <c r="H1098" s="440">
        <v>0</v>
      </c>
      <c r="I1098" s="440">
        <v>449610</v>
      </c>
      <c r="J1098" s="440">
        <v>449610</v>
      </c>
      <c r="K1098" s="440">
        <v>0</v>
      </c>
      <c r="L1098" s="440">
        <v>0</v>
      </c>
      <c r="M1098" s="482">
        <v>0</v>
      </c>
      <c r="N1098" s="482">
        <v>3220</v>
      </c>
      <c r="O1098" s="440">
        <v>0</v>
      </c>
      <c r="P1098" s="440">
        <v>0</v>
      </c>
      <c r="Q1098" s="440">
        <v>3220</v>
      </c>
      <c r="R1098" s="440">
        <v>0</v>
      </c>
      <c r="S1098" s="440">
        <v>3220</v>
      </c>
      <c r="T1098" s="440">
        <v>0</v>
      </c>
      <c r="U1098" s="440">
        <v>16058</v>
      </c>
      <c r="V1098" s="440">
        <v>9417</v>
      </c>
      <c r="W1098" s="440">
        <v>6641</v>
      </c>
      <c r="X1098" s="440">
        <v>0</v>
      </c>
      <c r="Y1098" s="482">
        <v>0</v>
      </c>
      <c r="Z1098" s="482">
        <v>115</v>
      </c>
      <c r="AA1098" s="440">
        <v>0</v>
      </c>
      <c r="AB1098" s="440">
        <v>0</v>
      </c>
      <c r="AC1098" s="440">
        <v>0</v>
      </c>
      <c r="AD1098" s="440">
        <v>0</v>
      </c>
      <c r="AE1098" s="440">
        <v>0</v>
      </c>
      <c r="AF1098" s="440">
        <v>0</v>
      </c>
      <c r="AG1098" s="440">
        <v>567670</v>
      </c>
      <c r="AH1098" s="440">
        <v>330000</v>
      </c>
      <c r="AI1098" s="440">
        <v>237670</v>
      </c>
      <c r="AJ1098" s="482">
        <v>406120</v>
      </c>
      <c r="AK1098" s="482">
        <v>0</v>
      </c>
      <c r="AL1098" s="482">
        <v>0</v>
      </c>
      <c r="AM1098" s="482">
        <v>226860</v>
      </c>
      <c r="AN1098" s="440">
        <v>406120</v>
      </c>
      <c r="AO1098" s="440">
        <v>226860</v>
      </c>
      <c r="AP1098" s="440">
        <v>42403</v>
      </c>
      <c r="AQ1098" s="440">
        <v>10057</v>
      </c>
      <c r="AR1098" s="440">
        <v>32346</v>
      </c>
      <c r="AS1098" s="482">
        <v>31681</v>
      </c>
      <c r="AT1098" s="482">
        <v>0</v>
      </c>
      <c r="AU1098" s="482">
        <v>0</v>
      </c>
      <c r="AV1098" s="482">
        <v>8919</v>
      </c>
      <c r="AW1098" s="440">
        <v>31681</v>
      </c>
      <c r="AX1098" s="440">
        <v>8919</v>
      </c>
      <c r="AY1098" s="440">
        <v>0</v>
      </c>
      <c r="AZ1098" s="503">
        <v>0</v>
      </c>
      <c r="BA1098" s="503">
        <v>0</v>
      </c>
      <c r="BB1098" s="441">
        <v>0</v>
      </c>
      <c r="BC1098" s="200">
        <v>0</v>
      </c>
      <c r="BD1098" s="539">
        <v>204247</v>
      </c>
      <c r="BE1098" s="650">
        <v>285780</v>
      </c>
      <c r="BF1098" s="650">
        <v>29464</v>
      </c>
      <c r="BG1098" s="539">
        <v>3429</v>
      </c>
    </row>
    <row r="1099" spans="1:59" x14ac:dyDescent="0.2">
      <c r="A1099" s="609" t="s">
        <v>2659</v>
      </c>
      <c r="B1099" t="s">
        <v>2650</v>
      </c>
      <c r="C1099" t="s">
        <v>2660</v>
      </c>
      <c r="D1099" s="442">
        <v>25206</v>
      </c>
      <c r="E1099" s="443">
        <v>79644</v>
      </c>
      <c r="F1099" s="443">
        <v>0</v>
      </c>
      <c r="G1099" s="443">
        <v>79644</v>
      </c>
      <c r="H1099" s="443">
        <v>0</v>
      </c>
      <c r="I1099" s="443">
        <v>741790</v>
      </c>
      <c r="J1099" s="443">
        <v>741790</v>
      </c>
      <c r="K1099" s="443">
        <v>0</v>
      </c>
      <c r="L1099" s="443">
        <v>0</v>
      </c>
      <c r="M1099" s="483">
        <v>0</v>
      </c>
      <c r="N1099" s="483">
        <v>0</v>
      </c>
      <c r="O1099" s="443">
        <v>0</v>
      </c>
      <c r="P1099" s="443">
        <v>0</v>
      </c>
      <c r="Q1099" s="443">
        <v>0</v>
      </c>
      <c r="R1099" s="443">
        <v>0</v>
      </c>
      <c r="S1099" s="443">
        <v>0</v>
      </c>
      <c r="T1099" s="443">
        <v>0</v>
      </c>
      <c r="U1099" s="443">
        <v>26493</v>
      </c>
      <c r="V1099" s="443">
        <v>13068</v>
      </c>
      <c r="W1099" s="443">
        <v>13425</v>
      </c>
      <c r="X1099" s="443">
        <v>0</v>
      </c>
      <c r="Y1099" s="483">
        <v>0</v>
      </c>
      <c r="Z1099" s="483">
        <v>0</v>
      </c>
      <c r="AA1099" s="443">
        <v>0</v>
      </c>
      <c r="AB1099" s="443">
        <v>0</v>
      </c>
      <c r="AC1099" s="443">
        <v>3041</v>
      </c>
      <c r="AD1099" s="443">
        <v>0</v>
      </c>
      <c r="AE1099" s="443">
        <v>3041</v>
      </c>
      <c r="AF1099" s="443">
        <v>0</v>
      </c>
      <c r="AG1099" s="443">
        <v>841840</v>
      </c>
      <c r="AH1099" s="443">
        <v>290000</v>
      </c>
      <c r="AI1099" s="443">
        <v>551840</v>
      </c>
      <c r="AJ1099" s="483">
        <v>780790</v>
      </c>
      <c r="AK1099" s="483">
        <v>0</v>
      </c>
      <c r="AL1099" s="483">
        <v>0</v>
      </c>
      <c r="AM1099" s="483">
        <v>305990</v>
      </c>
      <c r="AN1099" s="443">
        <v>780790</v>
      </c>
      <c r="AO1099" s="443">
        <v>305990</v>
      </c>
      <c r="AP1099" s="443">
        <v>69729</v>
      </c>
      <c r="AQ1099" s="443">
        <v>19559</v>
      </c>
      <c r="AR1099" s="443">
        <v>50170</v>
      </c>
      <c r="AS1099" s="483">
        <v>42507</v>
      </c>
      <c r="AT1099" s="483">
        <v>0</v>
      </c>
      <c r="AU1099" s="483">
        <v>0</v>
      </c>
      <c r="AV1099" s="483">
        <v>13115</v>
      </c>
      <c r="AW1099" s="443">
        <v>42507</v>
      </c>
      <c r="AX1099" s="443">
        <v>13115</v>
      </c>
      <c r="AY1099" s="443">
        <v>0</v>
      </c>
      <c r="AZ1099" s="504">
        <v>0</v>
      </c>
      <c r="BA1099" s="504">
        <v>0</v>
      </c>
      <c r="BB1099" s="444">
        <v>0</v>
      </c>
      <c r="BC1099" s="517">
        <v>0</v>
      </c>
      <c r="BD1099" s="540">
        <v>254649</v>
      </c>
      <c r="BE1099" s="651">
        <v>475840</v>
      </c>
      <c r="BF1099" s="651">
        <v>49546</v>
      </c>
      <c r="BG1099" s="540">
        <v>5589</v>
      </c>
    </row>
    <row r="1100" spans="1:59" x14ac:dyDescent="0.2">
      <c r="A1100" s="609" t="s">
        <v>2661</v>
      </c>
      <c r="B1100" t="s">
        <v>2650</v>
      </c>
      <c r="C1100" t="s">
        <v>2662</v>
      </c>
      <c r="D1100" s="439">
        <v>25207</v>
      </c>
      <c r="E1100" s="440">
        <v>137015</v>
      </c>
      <c r="F1100" s="440">
        <v>0</v>
      </c>
      <c r="G1100" s="440">
        <v>107875</v>
      </c>
      <c r="H1100" s="440">
        <v>29140</v>
      </c>
      <c r="I1100" s="440">
        <v>335300</v>
      </c>
      <c r="J1100" s="440">
        <v>335300</v>
      </c>
      <c r="K1100" s="440">
        <v>0</v>
      </c>
      <c r="L1100" s="440">
        <v>21560</v>
      </c>
      <c r="M1100" s="482">
        <v>0</v>
      </c>
      <c r="N1100" s="482">
        <v>420</v>
      </c>
      <c r="O1100" s="440">
        <v>0</v>
      </c>
      <c r="P1100" s="440">
        <v>0</v>
      </c>
      <c r="Q1100" s="440">
        <v>21980</v>
      </c>
      <c r="R1100" s="440">
        <v>21560</v>
      </c>
      <c r="S1100" s="440">
        <v>420</v>
      </c>
      <c r="T1100" s="440">
        <v>0</v>
      </c>
      <c r="U1100" s="440">
        <v>11975</v>
      </c>
      <c r="V1100" s="440">
        <v>7340</v>
      </c>
      <c r="W1100" s="440">
        <v>4635</v>
      </c>
      <c r="X1100" s="440">
        <v>770</v>
      </c>
      <c r="Y1100" s="482">
        <v>0</v>
      </c>
      <c r="Z1100" s="482">
        <v>15</v>
      </c>
      <c r="AA1100" s="440">
        <v>0</v>
      </c>
      <c r="AB1100" s="440">
        <v>0</v>
      </c>
      <c r="AC1100" s="440">
        <v>160</v>
      </c>
      <c r="AD1100" s="440">
        <v>160</v>
      </c>
      <c r="AE1100" s="440">
        <v>0</v>
      </c>
      <c r="AF1100" s="440">
        <v>0</v>
      </c>
      <c r="AG1100" s="440">
        <v>537230</v>
      </c>
      <c r="AH1100" s="440">
        <v>265000</v>
      </c>
      <c r="AI1100" s="440">
        <v>272230</v>
      </c>
      <c r="AJ1100" s="482">
        <v>447960</v>
      </c>
      <c r="AK1100" s="482">
        <v>0</v>
      </c>
      <c r="AL1100" s="482">
        <v>0</v>
      </c>
      <c r="AM1100" s="482">
        <v>183770</v>
      </c>
      <c r="AN1100" s="440">
        <v>447960</v>
      </c>
      <c r="AO1100" s="440">
        <v>183770</v>
      </c>
      <c r="AP1100" s="440">
        <v>42602</v>
      </c>
      <c r="AQ1100" s="440">
        <v>19887</v>
      </c>
      <c r="AR1100" s="440">
        <v>22715</v>
      </c>
      <c r="AS1100" s="482">
        <v>20589</v>
      </c>
      <c r="AT1100" s="482">
        <v>0</v>
      </c>
      <c r="AU1100" s="482">
        <v>0</v>
      </c>
      <c r="AV1100" s="482">
        <v>7751</v>
      </c>
      <c r="AW1100" s="440">
        <v>20589</v>
      </c>
      <c r="AX1100" s="440">
        <v>0</v>
      </c>
      <c r="AY1100" s="440">
        <v>0</v>
      </c>
      <c r="AZ1100" s="503">
        <v>0</v>
      </c>
      <c r="BA1100" s="503">
        <v>0</v>
      </c>
      <c r="BB1100" s="441">
        <v>0</v>
      </c>
      <c r="BC1100" s="200">
        <v>0</v>
      </c>
      <c r="BD1100" s="539">
        <v>173413</v>
      </c>
      <c r="BE1100" s="650">
        <v>255860</v>
      </c>
      <c r="BF1100" s="650">
        <v>27324</v>
      </c>
      <c r="BG1100" s="539">
        <v>3189</v>
      </c>
    </row>
    <row r="1101" spans="1:59" x14ac:dyDescent="0.2">
      <c r="A1101" s="609" t="s">
        <v>2663</v>
      </c>
      <c r="B1101" t="s">
        <v>2650</v>
      </c>
      <c r="C1101" t="s">
        <v>2664</v>
      </c>
      <c r="D1101" s="442">
        <v>25208</v>
      </c>
      <c r="E1101" s="443">
        <v>92795</v>
      </c>
      <c r="F1101" s="443">
        <v>0</v>
      </c>
      <c r="G1101" s="443">
        <v>92795</v>
      </c>
      <c r="H1101" s="443">
        <v>0</v>
      </c>
      <c r="I1101" s="443">
        <v>253330</v>
      </c>
      <c r="J1101" s="443">
        <v>253330</v>
      </c>
      <c r="K1101" s="443">
        <v>0</v>
      </c>
      <c r="L1101" s="443">
        <v>0</v>
      </c>
      <c r="M1101" s="483">
        <v>0</v>
      </c>
      <c r="N1101" s="483">
        <v>14770</v>
      </c>
      <c r="O1101" s="443">
        <v>0</v>
      </c>
      <c r="P1101" s="443">
        <v>0</v>
      </c>
      <c r="Q1101" s="443">
        <v>14770</v>
      </c>
      <c r="R1101" s="443">
        <v>0</v>
      </c>
      <c r="S1101" s="443">
        <v>14770</v>
      </c>
      <c r="T1101" s="443">
        <v>0</v>
      </c>
      <c r="U1101" s="443">
        <v>9048</v>
      </c>
      <c r="V1101" s="443">
        <v>9048</v>
      </c>
      <c r="W1101" s="443">
        <v>0</v>
      </c>
      <c r="X1101" s="443">
        <v>0</v>
      </c>
      <c r="Y1101" s="483">
        <v>0</v>
      </c>
      <c r="Z1101" s="483">
        <v>527</v>
      </c>
      <c r="AA1101" s="443">
        <v>0</v>
      </c>
      <c r="AB1101" s="443">
        <v>0</v>
      </c>
      <c r="AC1101" s="443">
        <v>527</v>
      </c>
      <c r="AD1101" s="443">
        <v>0</v>
      </c>
      <c r="AE1101" s="443">
        <v>527</v>
      </c>
      <c r="AF1101" s="443">
        <v>0</v>
      </c>
      <c r="AG1101" s="443">
        <v>442910</v>
      </c>
      <c r="AH1101" s="443">
        <v>190000</v>
      </c>
      <c r="AI1101" s="443">
        <v>252910</v>
      </c>
      <c r="AJ1101" s="483">
        <v>359080</v>
      </c>
      <c r="AK1101" s="483">
        <v>0</v>
      </c>
      <c r="AL1101" s="483">
        <v>0</v>
      </c>
      <c r="AM1101" s="483">
        <v>117350</v>
      </c>
      <c r="AN1101" s="443">
        <v>359080</v>
      </c>
      <c r="AO1101" s="443">
        <v>117350</v>
      </c>
      <c r="AP1101" s="443">
        <v>35920</v>
      </c>
      <c r="AQ1101" s="443">
        <v>14956</v>
      </c>
      <c r="AR1101" s="443">
        <v>20964</v>
      </c>
      <c r="AS1101" s="483">
        <v>17359</v>
      </c>
      <c r="AT1101" s="483">
        <v>0</v>
      </c>
      <c r="AU1101" s="483">
        <v>0</v>
      </c>
      <c r="AV1101" s="483">
        <v>3231</v>
      </c>
      <c r="AW1101" s="443">
        <v>17359</v>
      </c>
      <c r="AX1101" s="443">
        <v>3231</v>
      </c>
      <c r="AY1101" s="443">
        <v>0</v>
      </c>
      <c r="AZ1101" s="504">
        <v>0</v>
      </c>
      <c r="BA1101" s="504">
        <v>0</v>
      </c>
      <c r="BB1101" s="444">
        <v>0</v>
      </c>
      <c r="BC1101" s="517">
        <v>0</v>
      </c>
      <c r="BD1101" s="540">
        <v>117627</v>
      </c>
      <c r="BE1101" s="651">
        <v>206130</v>
      </c>
      <c r="BF1101" s="651">
        <v>22229</v>
      </c>
      <c r="BG1101" s="540">
        <v>2949</v>
      </c>
    </row>
    <row r="1102" spans="1:59" x14ac:dyDescent="0.2">
      <c r="A1102" s="609" t="s">
        <v>2665</v>
      </c>
      <c r="B1102" t="s">
        <v>2650</v>
      </c>
      <c r="C1102" t="s">
        <v>2666</v>
      </c>
      <c r="D1102" s="439">
        <v>25209</v>
      </c>
      <c r="E1102" s="440">
        <v>0</v>
      </c>
      <c r="F1102" s="440">
        <v>0</v>
      </c>
      <c r="G1102" s="440">
        <v>0</v>
      </c>
      <c r="H1102" s="440">
        <v>0</v>
      </c>
      <c r="I1102" s="440">
        <v>445830</v>
      </c>
      <c r="J1102" s="440">
        <v>445830</v>
      </c>
      <c r="K1102" s="440">
        <v>0</v>
      </c>
      <c r="L1102" s="440">
        <v>21840</v>
      </c>
      <c r="M1102" s="482">
        <v>0</v>
      </c>
      <c r="N1102" s="482">
        <v>13160</v>
      </c>
      <c r="O1102" s="440">
        <v>0</v>
      </c>
      <c r="P1102" s="440">
        <v>0</v>
      </c>
      <c r="Q1102" s="440">
        <v>35000</v>
      </c>
      <c r="R1102" s="440">
        <v>21840</v>
      </c>
      <c r="S1102" s="440">
        <v>13160</v>
      </c>
      <c r="T1102" s="440">
        <v>0</v>
      </c>
      <c r="U1102" s="440">
        <v>15923</v>
      </c>
      <c r="V1102" s="440">
        <v>8289</v>
      </c>
      <c r="W1102" s="440">
        <v>7634</v>
      </c>
      <c r="X1102" s="440">
        <v>780</v>
      </c>
      <c r="Y1102" s="482">
        <v>0</v>
      </c>
      <c r="Z1102" s="482">
        <v>470</v>
      </c>
      <c r="AA1102" s="440">
        <v>0</v>
      </c>
      <c r="AB1102" s="440">
        <v>0</v>
      </c>
      <c r="AC1102" s="440">
        <v>0</v>
      </c>
      <c r="AD1102" s="440">
        <v>0</v>
      </c>
      <c r="AE1102" s="440">
        <v>0</v>
      </c>
      <c r="AF1102" s="440">
        <v>0</v>
      </c>
      <c r="AG1102" s="440">
        <v>636700</v>
      </c>
      <c r="AH1102" s="440">
        <v>317500</v>
      </c>
      <c r="AI1102" s="440">
        <v>319200</v>
      </c>
      <c r="AJ1102" s="482">
        <v>480640</v>
      </c>
      <c r="AK1102" s="482">
        <v>0</v>
      </c>
      <c r="AL1102" s="482">
        <v>0</v>
      </c>
      <c r="AM1102" s="482">
        <v>137800</v>
      </c>
      <c r="AN1102" s="440">
        <v>480640</v>
      </c>
      <c r="AO1102" s="440">
        <v>137800</v>
      </c>
      <c r="AP1102" s="440">
        <v>47563</v>
      </c>
      <c r="AQ1102" s="440">
        <v>12872</v>
      </c>
      <c r="AR1102" s="440">
        <v>34691</v>
      </c>
      <c r="AS1102" s="482">
        <v>33902</v>
      </c>
      <c r="AT1102" s="482">
        <v>0</v>
      </c>
      <c r="AU1102" s="482">
        <v>0</v>
      </c>
      <c r="AV1102" s="482">
        <v>3653</v>
      </c>
      <c r="AW1102" s="440">
        <v>33902</v>
      </c>
      <c r="AX1102" s="440">
        <v>3653</v>
      </c>
      <c r="AY1102" s="440">
        <v>0</v>
      </c>
      <c r="AZ1102" s="503">
        <v>0</v>
      </c>
      <c r="BA1102" s="503">
        <v>0</v>
      </c>
      <c r="BB1102" s="441">
        <v>0</v>
      </c>
      <c r="BC1102" s="200">
        <v>0</v>
      </c>
      <c r="BD1102" s="539">
        <v>216504</v>
      </c>
      <c r="BE1102" s="650">
        <v>307960</v>
      </c>
      <c r="BF1102" s="650">
        <v>32028</v>
      </c>
      <c r="BG1102" s="539">
        <v>3429</v>
      </c>
    </row>
    <row r="1103" spans="1:59" x14ac:dyDescent="0.2">
      <c r="A1103" s="609" t="s">
        <v>2667</v>
      </c>
      <c r="B1103" t="s">
        <v>2650</v>
      </c>
      <c r="C1103" t="s">
        <v>2668</v>
      </c>
      <c r="D1103" s="442">
        <v>25210</v>
      </c>
      <c r="E1103" s="443">
        <v>61436</v>
      </c>
      <c r="F1103" s="443">
        <v>0</v>
      </c>
      <c r="G1103" s="443">
        <v>54805</v>
      </c>
      <c r="H1103" s="443">
        <v>6631</v>
      </c>
      <c r="I1103" s="443">
        <v>232400</v>
      </c>
      <c r="J1103" s="443">
        <v>232400</v>
      </c>
      <c r="K1103" s="443">
        <v>0</v>
      </c>
      <c r="L1103" s="443">
        <v>0</v>
      </c>
      <c r="M1103" s="483">
        <v>0</v>
      </c>
      <c r="N1103" s="483">
        <v>0</v>
      </c>
      <c r="O1103" s="443">
        <v>0</v>
      </c>
      <c r="P1103" s="443">
        <v>0</v>
      </c>
      <c r="Q1103" s="443">
        <v>0</v>
      </c>
      <c r="R1103" s="443">
        <v>0</v>
      </c>
      <c r="S1103" s="443">
        <v>0</v>
      </c>
      <c r="T1103" s="443">
        <v>0</v>
      </c>
      <c r="U1103" s="443">
        <v>8300</v>
      </c>
      <c r="V1103" s="443">
        <v>8300</v>
      </c>
      <c r="W1103" s="443">
        <v>0</v>
      </c>
      <c r="X1103" s="443">
        <v>0</v>
      </c>
      <c r="Y1103" s="483">
        <v>0</v>
      </c>
      <c r="Z1103" s="483">
        <v>0</v>
      </c>
      <c r="AA1103" s="443">
        <v>0</v>
      </c>
      <c r="AB1103" s="443">
        <v>0</v>
      </c>
      <c r="AC1103" s="443">
        <v>0</v>
      </c>
      <c r="AD1103" s="443">
        <v>0</v>
      </c>
      <c r="AE1103" s="443">
        <v>0</v>
      </c>
      <c r="AF1103" s="443">
        <v>0</v>
      </c>
      <c r="AG1103" s="443">
        <v>336280</v>
      </c>
      <c r="AH1103" s="443">
        <v>210000</v>
      </c>
      <c r="AI1103" s="443">
        <v>126280</v>
      </c>
      <c r="AJ1103" s="483">
        <v>223250</v>
      </c>
      <c r="AK1103" s="483">
        <v>0</v>
      </c>
      <c r="AL1103" s="483">
        <v>0</v>
      </c>
      <c r="AM1103" s="483">
        <v>152750</v>
      </c>
      <c r="AN1103" s="443">
        <v>223250</v>
      </c>
      <c r="AO1103" s="443">
        <v>152750</v>
      </c>
      <c r="AP1103" s="443">
        <v>26070</v>
      </c>
      <c r="AQ1103" s="443">
        <v>21587</v>
      </c>
      <c r="AR1103" s="443">
        <v>4483</v>
      </c>
      <c r="AS1103" s="483">
        <v>2958</v>
      </c>
      <c r="AT1103" s="483">
        <v>0</v>
      </c>
      <c r="AU1103" s="483">
        <v>0</v>
      </c>
      <c r="AV1103" s="483">
        <v>7096</v>
      </c>
      <c r="AW1103" s="443">
        <v>2958</v>
      </c>
      <c r="AX1103" s="443">
        <v>7096</v>
      </c>
      <c r="AY1103" s="443">
        <v>0</v>
      </c>
      <c r="AZ1103" s="504">
        <v>0</v>
      </c>
      <c r="BA1103" s="504">
        <v>0</v>
      </c>
      <c r="BB1103" s="444">
        <v>0</v>
      </c>
      <c r="BC1103" s="517">
        <v>0</v>
      </c>
      <c r="BD1103" s="540">
        <v>103248</v>
      </c>
      <c r="BE1103" s="651">
        <v>156540</v>
      </c>
      <c r="BF1103" s="651">
        <v>16621</v>
      </c>
      <c r="BG1103" s="540">
        <v>2229</v>
      </c>
    </row>
    <row r="1104" spans="1:59" x14ac:dyDescent="0.2">
      <c r="A1104" s="609" t="s">
        <v>2669</v>
      </c>
      <c r="B1104" t="s">
        <v>2650</v>
      </c>
      <c r="C1104" t="s">
        <v>2670</v>
      </c>
      <c r="D1104" s="439">
        <v>25211</v>
      </c>
      <c r="E1104" s="440">
        <v>69879</v>
      </c>
      <c r="F1104" s="440">
        <v>0</v>
      </c>
      <c r="G1104" s="440">
        <v>69879</v>
      </c>
      <c r="H1104" s="440">
        <v>0</v>
      </c>
      <c r="I1104" s="440">
        <v>277550</v>
      </c>
      <c r="J1104" s="440">
        <v>277550</v>
      </c>
      <c r="K1104" s="440">
        <v>0</v>
      </c>
      <c r="L1104" s="440">
        <v>0</v>
      </c>
      <c r="M1104" s="482">
        <v>0</v>
      </c>
      <c r="N1104" s="482">
        <v>0</v>
      </c>
      <c r="O1104" s="440">
        <v>0</v>
      </c>
      <c r="P1104" s="440">
        <v>0</v>
      </c>
      <c r="Q1104" s="440">
        <v>0</v>
      </c>
      <c r="R1104" s="440">
        <v>0</v>
      </c>
      <c r="S1104" s="440">
        <v>0</v>
      </c>
      <c r="T1104" s="440">
        <v>0</v>
      </c>
      <c r="U1104" s="440">
        <v>9913</v>
      </c>
      <c r="V1104" s="440">
        <v>7971</v>
      </c>
      <c r="W1104" s="440">
        <v>1942</v>
      </c>
      <c r="X1104" s="440">
        <v>0</v>
      </c>
      <c r="Y1104" s="482">
        <v>0</v>
      </c>
      <c r="Z1104" s="482">
        <v>0</v>
      </c>
      <c r="AA1104" s="440">
        <v>0</v>
      </c>
      <c r="AB1104" s="440">
        <v>0</v>
      </c>
      <c r="AC1104" s="440">
        <v>1942</v>
      </c>
      <c r="AD1104" s="440">
        <v>0</v>
      </c>
      <c r="AE1104" s="440">
        <v>0</v>
      </c>
      <c r="AF1104" s="440">
        <v>1942</v>
      </c>
      <c r="AG1104" s="440">
        <v>379890</v>
      </c>
      <c r="AH1104" s="440">
        <v>225000</v>
      </c>
      <c r="AI1104" s="440">
        <v>154890</v>
      </c>
      <c r="AJ1104" s="482">
        <v>269600</v>
      </c>
      <c r="AK1104" s="482">
        <v>0</v>
      </c>
      <c r="AL1104" s="482">
        <v>0</v>
      </c>
      <c r="AM1104" s="482">
        <v>140880</v>
      </c>
      <c r="AN1104" s="440">
        <v>269600</v>
      </c>
      <c r="AO1104" s="440">
        <v>140880</v>
      </c>
      <c r="AP1104" s="440">
        <v>29403</v>
      </c>
      <c r="AQ1104" s="440">
        <v>12952</v>
      </c>
      <c r="AR1104" s="440">
        <v>16451</v>
      </c>
      <c r="AS1104" s="482">
        <v>15569</v>
      </c>
      <c r="AT1104" s="482">
        <v>0</v>
      </c>
      <c r="AU1104" s="482">
        <v>0</v>
      </c>
      <c r="AV1104" s="482">
        <v>3935</v>
      </c>
      <c r="AW1104" s="440">
        <v>15569</v>
      </c>
      <c r="AX1104" s="440">
        <v>3935</v>
      </c>
      <c r="AY1104" s="440">
        <v>0</v>
      </c>
      <c r="AZ1104" s="503">
        <v>0</v>
      </c>
      <c r="BA1104" s="503">
        <v>0</v>
      </c>
      <c r="BB1104" s="441">
        <v>0</v>
      </c>
      <c r="BC1104" s="200">
        <v>0</v>
      </c>
      <c r="BD1104" s="539">
        <v>116265</v>
      </c>
      <c r="BE1104" s="650">
        <v>183990</v>
      </c>
      <c r="BF1104" s="650">
        <v>19292</v>
      </c>
      <c r="BG1104" s="539">
        <v>2469</v>
      </c>
    </row>
    <row r="1105" spans="1:59" x14ac:dyDescent="0.2">
      <c r="A1105" s="609" t="s">
        <v>2671</v>
      </c>
      <c r="B1105" t="s">
        <v>2650</v>
      </c>
      <c r="C1105" t="s">
        <v>2672</v>
      </c>
      <c r="D1105" s="442">
        <v>25212</v>
      </c>
      <c r="E1105" s="443">
        <v>0</v>
      </c>
      <c r="F1105" s="443">
        <v>0</v>
      </c>
      <c r="G1105" s="443">
        <v>0</v>
      </c>
      <c r="H1105" s="443">
        <v>0</v>
      </c>
      <c r="I1105" s="443">
        <v>358330</v>
      </c>
      <c r="J1105" s="443">
        <v>358330</v>
      </c>
      <c r="K1105" s="443">
        <v>0</v>
      </c>
      <c r="L1105" s="443">
        <v>9450</v>
      </c>
      <c r="M1105" s="483">
        <v>0</v>
      </c>
      <c r="N1105" s="483">
        <v>0</v>
      </c>
      <c r="O1105" s="443">
        <v>0</v>
      </c>
      <c r="P1105" s="443">
        <v>0</v>
      </c>
      <c r="Q1105" s="443">
        <v>9450</v>
      </c>
      <c r="R1105" s="443">
        <v>9450</v>
      </c>
      <c r="S1105" s="443">
        <v>0</v>
      </c>
      <c r="T1105" s="443">
        <v>0</v>
      </c>
      <c r="U1105" s="443">
        <v>12798</v>
      </c>
      <c r="V1105" s="443">
        <v>7900</v>
      </c>
      <c r="W1105" s="443">
        <v>4898</v>
      </c>
      <c r="X1105" s="443">
        <v>337</v>
      </c>
      <c r="Y1105" s="483">
        <v>0</v>
      </c>
      <c r="Z1105" s="483">
        <v>0</v>
      </c>
      <c r="AA1105" s="443">
        <v>0</v>
      </c>
      <c r="AB1105" s="443">
        <v>0</v>
      </c>
      <c r="AC1105" s="443">
        <v>0</v>
      </c>
      <c r="AD1105" s="443">
        <v>0</v>
      </c>
      <c r="AE1105" s="443">
        <v>0</v>
      </c>
      <c r="AF1105" s="443">
        <v>0</v>
      </c>
      <c r="AG1105" s="443">
        <v>329620</v>
      </c>
      <c r="AH1105" s="443">
        <v>329620</v>
      </c>
      <c r="AI1105" s="443">
        <v>0</v>
      </c>
      <c r="AJ1105" s="483">
        <v>121130</v>
      </c>
      <c r="AK1105" s="483">
        <v>0</v>
      </c>
      <c r="AL1105" s="483">
        <v>0</v>
      </c>
      <c r="AM1105" s="483">
        <v>127290</v>
      </c>
      <c r="AN1105" s="443">
        <v>121130</v>
      </c>
      <c r="AO1105" s="443">
        <v>127290</v>
      </c>
      <c r="AP1105" s="443">
        <v>23116</v>
      </c>
      <c r="AQ1105" s="443">
        <v>23116</v>
      </c>
      <c r="AR1105" s="443">
        <v>0</v>
      </c>
      <c r="AS1105" s="483">
        <v>2185</v>
      </c>
      <c r="AT1105" s="483">
        <v>0</v>
      </c>
      <c r="AU1105" s="483">
        <v>0</v>
      </c>
      <c r="AV1105" s="483">
        <v>5936</v>
      </c>
      <c r="AW1105" s="443">
        <v>2185</v>
      </c>
      <c r="AX1105" s="443">
        <v>232</v>
      </c>
      <c r="AY1105" s="443">
        <v>0</v>
      </c>
      <c r="AZ1105" s="504">
        <v>0</v>
      </c>
      <c r="BA1105" s="504">
        <v>0</v>
      </c>
      <c r="BB1105" s="444">
        <v>0</v>
      </c>
      <c r="BC1105" s="517">
        <v>0</v>
      </c>
      <c r="BD1105" s="540">
        <v>161009</v>
      </c>
      <c r="BE1105" s="651">
        <v>195775</v>
      </c>
      <c r="BF1105" s="651">
        <v>19308</v>
      </c>
      <c r="BG1105" s="540">
        <v>2709</v>
      </c>
    </row>
    <row r="1106" spans="1:59" x14ac:dyDescent="0.2">
      <c r="A1106" s="609" t="s">
        <v>2673</v>
      </c>
      <c r="B1106" t="s">
        <v>2650</v>
      </c>
      <c r="C1106" t="s">
        <v>2674</v>
      </c>
      <c r="D1106" s="439">
        <v>25213</v>
      </c>
      <c r="E1106" s="440">
        <v>60000</v>
      </c>
      <c r="F1106" s="440">
        <v>0</v>
      </c>
      <c r="G1106" s="440">
        <v>52574</v>
      </c>
      <c r="H1106" s="440">
        <v>7426</v>
      </c>
      <c r="I1106" s="440">
        <v>584150</v>
      </c>
      <c r="J1106" s="440">
        <v>584150</v>
      </c>
      <c r="K1106" s="440">
        <v>0</v>
      </c>
      <c r="L1106" s="440">
        <v>0</v>
      </c>
      <c r="M1106" s="482">
        <v>0</v>
      </c>
      <c r="N1106" s="482">
        <v>0</v>
      </c>
      <c r="O1106" s="440">
        <v>0</v>
      </c>
      <c r="P1106" s="440">
        <v>0</v>
      </c>
      <c r="Q1106" s="440">
        <v>0</v>
      </c>
      <c r="R1106" s="440">
        <v>0</v>
      </c>
      <c r="S1106" s="440">
        <v>0</v>
      </c>
      <c r="T1106" s="440">
        <v>0</v>
      </c>
      <c r="U1106" s="440">
        <v>20863</v>
      </c>
      <c r="V1106" s="440">
        <v>9760</v>
      </c>
      <c r="W1106" s="440">
        <v>11103</v>
      </c>
      <c r="X1106" s="440">
        <v>0</v>
      </c>
      <c r="Y1106" s="482">
        <v>0</v>
      </c>
      <c r="Z1106" s="482">
        <v>0</v>
      </c>
      <c r="AA1106" s="440">
        <v>0</v>
      </c>
      <c r="AB1106" s="440">
        <v>0</v>
      </c>
      <c r="AC1106" s="440">
        <v>0</v>
      </c>
      <c r="AD1106" s="440">
        <v>0</v>
      </c>
      <c r="AE1106" s="440">
        <v>0</v>
      </c>
      <c r="AF1106" s="440">
        <v>0</v>
      </c>
      <c r="AG1106" s="440">
        <v>799660</v>
      </c>
      <c r="AH1106" s="440">
        <v>320000</v>
      </c>
      <c r="AI1106" s="440">
        <v>479660</v>
      </c>
      <c r="AJ1106" s="482">
        <v>663820</v>
      </c>
      <c r="AK1106" s="482">
        <v>0</v>
      </c>
      <c r="AL1106" s="482">
        <v>0</v>
      </c>
      <c r="AM1106" s="482">
        <v>160240</v>
      </c>
      <c r="AN1106" s="440">
        <v>663820</v>
      </c>
      <c r="AO1106" s="440">
        <v>160240</v>
      </c>
      <c r="AP1106" s="440">
        <v>59534</v>
      </c>
      <c r="AQ1106" s="440">
        <v>2813</v>
      </c>
      <c r="AR1106" s="440">
        <v>56721</v>
      </c>
      <c r="AS1106" s="482">
        <v>55099</v>
      </c>
      <c r="AT1106" s="482">
        <v>0</v>
      </c>
      <c r="AU1106" s="482">
        <v>0</v>
      </c>
      <c r="AV1106" s="482">
        <v>1157</v>
      </c>
      <c r="AW1106" s="440">
        <v>22500</v>
      </c>
      <c r="AX1106" s="440">
        <v>0</v>
      </c>
      <c r="AY1106" s="440">
        <v>0</v>
      </c>
      <c r="AZ1106" s="503">
        <v>0</v>
      </c>
      <c r="BA1106" s="503">
        <v>0</v>
      </c>
      <c r="BB1106" s="441">
        <v>0</v>
      </c>
      <c r="BC1106" s="200">
        <v>0</v>
      </c>
      <c r="BD1106" s="539">
        <v>280712</v>
      </c>
      <c r="BE1106" s="650">
        <v>374420</v>
      </c>
      <c r="BF1106" s="650">
        <v>39125</v>
      </c>
      <c r="BG1106" s="539">
        <v>4389</v>
      </c>
    </row>
    <row r="1107" spans="1:59" x14ac:dyDescent="0.2">
      <c r="A1107" s="609" t="s">
        <v>2675</v>
      </c>
      <c r="B1107" t="s">
        <v>2650</v>
      </c>
      <c r="C1107" t="s">
        <v>2676</v>
      </c>
      <c r="D1107" s="442">
        <v>25214</v>
      </c>
      <c r="E1107" s="443">
        <v>0</v>
      </c>
      <c r="F1107" s="443">
        <v>0</v>
      </c>
      <c r="G1107" s="443">
        <v>0</v>
      </c>
      <c r="H1107" s="443">
        <v>0</v>
      </c>
      <c r="I1107" s="443">
        <v>186410</v>
      </c>
      <c r="J1107" s="443">
        <v>186410</v>
      </c>
      <c r="K1107" s="443">
        <v>0</v>
      </c>
      <c r="L1107" s="443">
        <v>7980</v>
      </c>
      <c r="M1107" s="483">
        <v>0</v>
      </c>
      <c r="N1107" s="483">
        <v>4550</v>
      </c>
      <c r="O1107" s="443">
        <v>0</v>
      </c>
      <c r="P1107" s="443">
        <v>0</v>
      </c>
      <c r="Q1107" s="443">
        <v>12530</v>
      </c>
      <c r="R1107" s="443">
        <v>7980</v>
      </c>
      <c r="S1107" s="443">
        <v>4550</v>
      </c>
      <c r="T1107" s="443">
        <v>0</v>
      </c>
      <c r="U1107" s="443">
        <v>6658</v>
      </c>
      <c r="V1107" s="443">
        <v>6658</v>
      </c>
      <c r="W1107" s="443">
        <v>0</v>
      </c>
      <c r="X1107" s="443">
        <v>285</v>
      </c>
      <c r="Y1107" s="483">
        <v>0</v>
      </c>
      <c r="Z1107" s="483">
        <v>162</v>
      </c>
      <c r="AA1107" s="443">
        <v>0</v>
      </c>
      <c r="AB1107" s="443">
        <v>0</v>
      </c>
      <c r="AC1107" s="443">
        <v>447</v>
      </c>
      <c r="AD1107" s="443">
        <v>285</v>
      </c>
      <c r="AE1107" s="443">
        <v>162</v>
      </c>
      <c r="AF1107" s="443">
        <v>0</v>
      </c>
      <c r="AG1107" s="443">
        <v>258480</v>
      </c>
      <c r="AH1107" s="443">
        <v>225000</v>
      </c>
      <c r="AI1107" s="443">
        <v>33480</v>
      </c>
      <c r="AJ1107" s="483">
        <v>105570</v>
      </c>
      <c r="AK1107" s="483">
        <v>0</v>
      </c>
      <c r="AL1107" s="483">
        <v>0</v>
      </c>
      <c r="AM1107" s="483">
        <v>92310</v>
      </c>
      <c r="AN1107" s="443">
        <v>105570</v>
      </c>
      <c r="AO1107" s="443">
        <v>92310</v>
      </c>
      <c r="AP1107" s="443">
        <v>19485</v>
      </c>
      <c r="AQ1107" s="443">
        <v>14980</v>
      </c>
      <c r="AR1107" s="443">
        <v>4505</v>
      </c>
      <c r="AS1107" s="483">
        <v>4649</v>
      </c>
      <c r="AT1107" s="483">
        <v>0</v>
      </c>
      <c r="AU1107" s="483">
        <v>0</v>
      </c>
      <c r="AV1107" s="483">
        <v>4107</v>
      </c>
      <c r="AW1107" s="443">
        <v>4649</v>
      </c>
      <c r="AX1107" s="443">
        <v>4107</v>
      </c>
      <c r="AY1107" s="443">
        <v>0</v>
      </c>
      <c r="AZ1107" s="504">
        <v>0</v>
      </c>
      <c r="BA1107" s="504">
        <v>0</v>
      </c>
      <c r="BB1107" s="444">
        <v>0</v>
      </c>
      <c r="BC1107" s="517">
        <v>0</v>
      </c>
      <c r="BD1107" s="540">
        <v>103381</v>
      </c>
      <c r="BE1107" s="651">
        <v>126240</v>
      </c>
      <c r="BF1107" s="651">
        <v>13098</v>
      </c>
      <c r="BG1107" s="540">
        <v>1989</v>
      </c>
    </row>
    <row r="1108" spans="1:59" x14ac:dyDescent="0.2">
      <c r="A1108" s="609" t="s">
        <v>2677</v>
      </c>
      <c r="B1108" t="s">
        <v>2650</v>
      </c>
      <c r="C1108" t="s">
        <v>2678</v>
      </c>
      <c r="D1108" s="439">
        <v>25383</v>
      </c>
      <c r="E1108" s="440">
        <v>0</v>
      </c>
      <c r="F1108" s="440">
        <v>0</v>
      </c>
      <c r="G1108" s="440">
        <v>0</v>
      </c>
      <c r="H1108" s="440">
        <v>0</v>
      </c>
      <c r="I1108" s="440">
        <v>112070</v>
      </c>
      <c r="J1108" s="440">
        <v>112070</v>
      </c>
      <c r="K1108" s="440">
        <v>0</v>
      </c>
      <c r="L1108" s="440">
        <v>2380</v>
      </c>
      <c r="M1108" s="482">
        <v>0</v>
      </c>
      <c r="N1108" s="482">
        <v>1190</v>
      </c>
      <c r="O1108" s="440">
        <v>0</v>
      </c>
      <c r="P1108" s="440">
        <v>0</v>
      </c>
      <c r="Q1108" s="440">
        <v>3570</v>
      </c>
      <c r="R1108" s="440">
        <v>2380</v>
      </c>
      <c r="S1108" s="440">
        <v>1190</v>
      </c>
      <c r="T1108" s="440">
        <v>0</v>
      </c>
      <c r="U1108" s="440">
        <v>4003</v>
      </c>
      <c r="V1108" s="440">
        <v>4003</v>
      </c>
      <c r="W1108" s="440">
        <v>0</v>
      </c>
      <c r="X1108" s="440">
        <v>85</v>
      </c>
      <c r="Y1108" s="482">
        <v>0</v>
      </c>
      <c r="Z1108" s="482">
        <v>42</v>
      </c>
      <c r="AA1108" s="440">
        <v>0</v>
      </c>
      <c r="AB1108" s="440">
        <v>0</v>
      </c>
      <c r="AC1108" s="440">
        <v>127</v>
      </c>
      <c r="AD1108" s="440">
        <v>85</v>
      </c>
      <c r="AE1108" s="440">
        <v>42</v>
      </c>
      <c r="AF1108" s="440">
        <v>0</v>
      </c>
      <c r="AG1108" s="440">
        <v>153200</v>
      </c>
      <c r="AH1108" s="440">
        <v>64000</v>
      </c>
      <c r="AI1108" s="440">
        <v>89200</v>
      </c>
      <c r="AJ1108" s="482">
        <v>131160</v>
      </c>
      <c r="AK1108" s="482">
        <v>0</v>
      </c>
      <c r="AL1108" s="482">
        <v>0</v>
      </c>
      <c r="AM1108" s="482">
        <v>55080</v>
      </c>
      <c r="AN1108" s="440">
        <v>131160</v>
      </c>
      <c r="AO1108" s="440">
        <v>55080</v>
      </c>
      <c r="AP1108" s="440">
        <v>11113</v>
      </c>
      <c r="AQ1108" s="440">
        <v>5601</v>
      </c>
      <c r="AR1108" s="440">
        <v>5512</v>
      </c>
      <c r="AS1108" s="482">
        <v>5512</v>
      </c>
      <c r="AT1108" s="482">
        <v>0</v>
      </c>
      <c r="AU1108" s="482">
        <v>0</v>
      </c>
      <c r="AV1108" s="482">
        <v>2358</v>
      </c>
      <c r="AW1108" s="440">
        <v>5512</v>
      </c>
      <c r="AX1108" s="440">
        <v>2358</v>
      </c>
      <c r="AY1108" s="440">
        <v>0</v>
      </c>
      <c r="AZ1108" s="503">
        <v>0</v>
      </c>
      <c r="BA1108" s="503">
        <v>0</v>
      </c>
      <c r="BB1108" s="441">
        <v>0</v>
      </c>
      <c r="BC1108" s="200">
        <v>0</v>
      </c>
      <c r="BD1108" s="539">
        <v>54611</v>
      </c>
      <c r="BE1108" s="650">
        <v>73700</v>
      </c>
      <c r="BF1108" s="650">
        <v>7578</v>
      </c>
      <c r="BG1108" s="539">
        <v>1269</v>
      </c>
    </row>
    <row r="1109" spans="1:59" x14ac:dyDescent="0.2">
      <c r="A1109" s="609" t="s">
        <v>2679</v>
      </c>
      <c r="B1109" t="s">
        <v>2650</v>
      </c>
      <c r="C1109" t="s">
        <v>2680</v>
      </c>
      <c r="D1109" s="442">
        <v>25384</v>
      </c>
      <c r="E1109" s="443">
        <v>0</v>
      </c>
      <c r="F1109" s="443">
        <v>0</v>
      </c>
      <c r="G1109" s="443">
        <v>0</v>
      </c>
      <c r="H1109" s="443">
        <v>0</v>
      </c>
      <c r="I1109" s="443">
        <v>42000</v>
      </c>
      <c r="J1109" s="443">
        <v>42000</v>
      </c>
      <c r="K1109" s="443">
        <v>0</v>
      </c>
      <c r="L1109" s="443">
        <v>280</v>
      </c>
      <c r="M1109" s="483">
        <v>0</v>
      </c>
      <c r="N1109" s="483">
        <v>1400</v>
      </c>
      <c r="O1109" s="443">
        <v>0</v>
      </c>
      <c r="P1109" s="443">
        <v>0</v>
      </c>
      <c r="Q1109" s="443">
        <v>1680</v>
      </c>
      <c r="R1109" s="443">
        <v>280</v>
      </c>
      <c r="S1109" s="443">
        <v>1400</v>
      </c>
      <c r="T1109" s="443">
        <v>0</v>
      </c>
      <c r="U1109" s="443">
        <v>1500</v>
      </c>
      <c r="V1109" s="443">
        <v>1500</v>
      </c>
      <c r="W1109" s="443">
        <v>0</v>
      </c>
      <c r="X1109" s="443">
        <v>10</v>
      </c>
      <c r="Y1109" s="483">
        <v>0</v>
      </c>
      <c r="Z1109" s="483">
        <v>50</v>
      </c>
      <c r="AA1109" s="443">
        <v>0</v>
      </c>
      <c r="AB1109" s="443">
        <v>0</v>
      </c>
      <c r="AC1109" s="443">
        <v>60</v>
      </c>
      <c r="AD1109" s="443">
        <v>10</v>
      </c>
      <c r="AE1109" s="443">
        <v>40</v>
      </c>
      <c r="AF1109" s="443">
        <v>10</v>
      </c>
      <c r="AG1109" s="443">
        <v>79200</v>
      </c>
      <c r="AH1109" s="443">
        <v>25000</v>
      </c>
      <c r="AI1109" s="443">
        <v>54200</v>
      </c>
      <c r="AJ1109" s="483">
        <v>71560</v>
      </c>
      <c r="AK1109" s="483">
        <v>0</v>
      </c>
      <c r="AL1109" s="483">
        <v>0</v>
      </c>
      <c r="AM1109" s="483">
        <v>26530</v>
      </c>
      <c r="AN1109" s="443">
        <v>71560</v>
      </c>
      <c r="AO1109" s="443">
        <v>26530</v>
      </c>
      <c r="AP1109" s="443">
        <v>6126</v>
      </c>
      <c r="AQ1109" s="443">
        <v>4590</v>
      </c>
      <c r="AR1109" s="443">
        <v>1536</v>
      </c>
      <c r="AS1109" s="483">
        <v>1190</v>
      </c>
      <c r="AT1109" s="483">
        <v>0</v>
      </c>
      <c r="AU1109" s="483">
        <v>0</v>
      </c>
      <c r="AV1109" s="483">
        <v>1104</v>
      </c>
      <c r="AW1109" s="443">
        <v>1190</v>
      </c>
      <c r="AX1109" s="443">
        <v>1104</v>
      </c>
      <c r="AY1109" s="443">
        <v>0</v>
      </c>
      <c r="AZ1109" s="504">
        <v>0</v>
      </c>
      <c r="BA1109" s="504">
        <v>0</v>
      </c>
      <c r="BB1109" s="444">
        <v>0</v>
      </c>
      <c r="BC1109" s="517">
        <v>0</v>
      </c>
      <c r="BD1109" s="540">
        <v>23181</v>
      </c>
      <c r="BE1109" s="651">
        <v>33220</v>
      </c>
      <c r="BF1109" s="651">
        <v>3585</v>
      </c>
      <c r="BG1109" s="540">
        <v>1029</v>
      </c>
    </row>
    <row r="1110" spans="1:59" x14ac:dyDescent="0.2">
      <c r="A1110" s="609" t="s">
        <v>2681</v>
      </c>
      <c r="B1110" t="s">
        <v>2650</v>
      </c>
      <c r="C1110" t="s">
        <v>2682</v>
      </c>
      <c r="D1110" s="439">
        <v>25425</v>
      </c>
      <c r="E1110" s="440">
        <v>44227</v>
      </c>
      <c r="F1110" s="440">
        <v>0</v>
      </c>
      <c r="G1110" s="440">
        <v>44227</v>
      </c>
      <c r="H1110" s="440">
        <v>0</v>
      </c>
      <c r="I1110" s="440">
        <v>101430</v>
      </c>
      <c r="J1110" s="440">
        <v>101430</v>
      </c>
      <c r="K1110" s="440">
        <v>0</v>
      </c>
      <c r="L1110" s="440">
        <v>0</v>
      </c>
      <c r="M1110" s="482">
        <v>0</v>
      </c>
      <c r="N1110" s="482">
        <v>2310</v>
      </c>
      <c r="O1110" s="440">
        <v>0</v>
      </c>
      <c r="P1110" s="440">
        <v>0</v>
      </c>
      <c r="Q1110" s="440">
        <v>2310</v>
      </c>
      <c r="R1110" s="440">
        <v>0</v>
      </c>
      <c r="S1110" s="440">
        <v>2310</v>
      </c>
      <c r="T1110" s="440">
        <v>0</v>
      </c>
      <c r="U1110" s="440">
        <v>3623</v>
      </c>
      <c r="V1110" s="440">
        <v>3034</v>
      </c>
      <c r="W1110" s="440">
        <v>589</v>
      </c>
      <c r="X1110" s="440">
        <v>0</v>
      </c>
      <c r="Y1110" s="482">
        <v>0</v>
      </c>
      <c r="Z1110" s="482">
        <v>82</v>
      </c>
      <c r="AA1110" s="440">
        <v>0</v>
      </c>
      <c r="AB1110" s="440">
        <v>0</v>
      </c>
      <c r="AC1110" s="440">
        <v>0</v>
      </c>
      <c r="AD1110" s="440">
        <v>0</v>
      </c>
      <c r="AE1110" s="440">
        <v>0</v>
      </c>
      <c r="AF1110" s="440">
        <v>0</v>
      </c>
      <c r="AG1110" s="440">
        <v>141380</v>
      </c>
      <c r="AH1110" s="440">
        <v>0</v>
      </c>
      <c r="AI1110" s="440">
        <v>141380</v>
      </c>
      <c r="AJ1110" s="482">
        <v>197930</v>
      </c>
      <c r="AK1110" s="482">
        <v>0</v>
      </c>
      <c r="AL1110" s="482">
        <v>0</v>
      </c>
      <c r="AM1110" s="482">
        <v>50900</v>
      </c>
      <c r="AN1110" s="440">
        <v>197930</v>
      </c>
      <c r="AO1110" s="440">
        <v>50900</v>
      </c>
      <c r="AP1110" s="440">
        <v>10932</v>
      </c>
      <c r="AQ1110" s="440">
        <v>0</v>
      </c>
      <c r="AR1110" s="440">
        <v>10932</v>
      </c>
      <c r="AS1110" s="482">
        <v>11206</v>
      </c>
      <c r="AT1110" s="482">
        <v>0</v>
      </c>
      <c r="AU1110" s="482">
        <v>0</v>
      </c>
      <c r="AV1110" s="482">
        <v>1720</v>
      </c>
      <c r="AW1110" s="440">
        <v>11206</v>
      </c>
      <c r="AX1110" s="440">
        <v>1720</v>
      </c>
      <c r="AY1110" s="440">
        <v>3300</v>
      </c>
      <c r="AZ1110" s="503">
        <v>-3300</v>
      </c>
      <c r="BA1110" s="503">
        <v>0</v>
      </c>
      <c r="BB1110" s="441">
        <v>0</v>
      </c>
      <c r="BC1110" s="200">
        <v>0</v>
      </c>
      <c r="BD1110" s="539">
        <v>55118</v>
      </c>
      <c r="BE1110" s="650">
        <v>71405</v>
      </c>
      <c r="BF1110" s="650">
        <v>7377</v>
      </c>
      <c r="BG1110" s="539">
        <v>1269</v>
      </c>
    </row>
    <row r="1111" spans="1:59" x14ac:dyDescent="0.2">
      <c r="A1111" s="609" t="s">
        <v>2683</v>
      </c>
      <c r="B1111" t="s">
        <v>2650</v>
      </c>
      <c r="C1111" t="s">
        <v>2684</v>
      </c>
      <c r="D1111" s="442">
        <v>25441</v>
      </c>
      <c r="E1111" s="443">
        <v>0</v>
      </c>
      <c r="F1111" s="443">
        <v>0</v>
      </c>
      <c r="G1111" s="443">
        <v>0</v>
      </c>
      <c r="H1111" s="443">
        <v>0</v>
      </c>
      <c r="I1111" s="443">
        <v>52500</v>
      </c>
      <c r="J1111" s="443">
        <v>52500</v>
      </c>
      <c r="K1111" s="443">
        <v>0</v>
      </c>
      <c r="L1111" s="443">
        <v>2170</v>
      </c>
      <c r="M1111" s="483">
        <v>0</v>
      </c>
      <c r="N1111" s="483">
        <v>0</v>
      </c>
      <c r="O1111" s="443">
        <v>0</v>
      </c>
      <c r="P1111" s="443">
        <v>0</v>
      </c>
      <c r="Q1111" s="443">
        <v>2170</v>
      </c>
      <c r="R1111" s="443">
        <v>2170</v>
      </c>
      <c r="S1111" s="443">
        <v>0</v>
      </c>
      <c r="T1111" s="443">
        <v>0</v>
      </c>
      <c r="U1111" s="443">
        <v>1875</v>
      </c>
      <c r="V1111" s="443">
        <v>1875</v>
      </c>
      <c r="W1111" s="443">
        <v>0</v>
      </c>
      <c r="X1111" s="443">
        <v>78</v>
      </c>
      <c r="Y1111" s="483">
        <v>0</v>
      </c>
      <c r="Z1111" s="483">
        <v>0</v>
      </c>
      <c r="AA1111" s="443">
        <v>0</v>
      </c>
      <c r="AB1111" s="443">
        <v>0</v>
      </c>
      <c r="AC1111" s="443">
        <v>78</v>
      </c>
      <c r="AD1111" s="443">
        <v>78</v>
      </c>
      <c r="AE1111" s="443">
        <v>0</v>
      </c>
      <c r="AF1111" s="443">
        <v>0</v>
      </c>
      <c r="AG1111" s="443">
        <v>48650</v>
      </c>
      <c r="AH1111" s="443">
        <v>0</v>
      </c>
      <c r="AI1111" s="443">
        <v>48650</v>
      </c>
      <c r="AJ1111" s="483">
        <v>75090</v>
      </c>
      <c r="AK1111" s="483">
        <v>0</v>
      </c>
      <c r="AL1111" s="483">
        <v>0</v>
      </c>
      <c r="AM1111" s="483">
        <v>27620</v>
      </c>
      <c r="AN1111" s="443">
        <v>75090</v>
      </c>
      <c r="AO1111" s="443">
        <v>27620</v>
      </c>
      <c r="AP1111" s="443">
        <v>3440</v>
      </c>
      <c r="AQ1111" s="443">
        <v>0</v>
      </c>
      <c r="AR1111" s="443">
        <v>3440</v>
      </c>
      <c r="AS1111" s="483">
        <v>3978</v>
      </c>
      <c r="AT1111" s="483">
        <v>0</v>
      </c>
      <c r="AU1111" s="483">
        <v>0</v>
      </c>
      <c r="AV1111" s="483">
        <v>1231</v>
      </c>
      <c r="AW1111" s="443">
        <v>3978</v>
      </c>
      <c r="AX1111" s="443">
        <v>1231</v>
      </c>
      <c r="AY1111" s="443">
        <v>0</v>
      </c>
      <c r="AZ1111" s="504">
        <v>0</v>
      </c>
      <c r="BA1111" s="504">
        <v>0</v>
      </c>
      <c r="BB1111" s="444">
        <v>0</v>
      </c>
      <c r="BC1111" s="517">
        <v>0</v>
      </c>
      <c r="BD1111" s="540">
        <v>26285</v>
      </c>
      <c r="BE1111" s="651">
        <v>31040</v>
      </c>
      <c r="BF1111" s="651">
        <v>2997</v>
      </c>
      <c r="BG1111" s="540">
        <v>1029</v>
      </c>
    </row>
    <row r="1112" spans="1:59" x14ac:dyDescent="0.2">
      <c r="A1112" s="609" t="s">
        <v>2685</v>
      </c>
      <c r="B1112" t="s">
        <v>2650</v>
      </c>
      <c r="C1112" t="s">
        <v>2686</v>
      </c>
      <c r="D1112" s="439">
        <v>25442</v>
      </c>
      <c r="E1112" s="440">
        <v>0</v>
      </c>
      <c r="F1112" s="440">
        <v>0</v>
      </c>
      <c r="G1112" s="440">
        <v>0</v>
      </c>
      <c r="H1112" s="440">
        <v>0</v>
      </c>
      <c r="I1112" s="440">
        <v>49490</v>
      </c>
      <c r="J1112" s="440">
        <v>49490</v>
      </c>
      <c r="K1112" s="440">
        <v>0</v>
      </c>
      <c r="L1112" s="440">
        <v>3780</v>
      </c>
      <c r="M1112" s="482">
        <v>0</v>
      </c>
      <c r="N1112" s="482">
        <v>0</v>
      </c>
      <c r="O1112" s="440">
        <v>0</v>
      </c>
      <c r="P1112" s="440">
        <v>0</v>
      </c>
      <c r="Q1112" s="440">
        <v>3780</v>
      </c>
      <c r="R1112" s="440">
        <v>3780</v>
      </c>
      <c r="S1112" s="440">
        <v>0</v>
      </c>
      <c r="T1112" s="440">
        <v>0</v>
      </c>
      <c r="U1112" s="440">
        <v>1768</v>
      </c>
      <c r="V1112" s="440">
        <v>1414</v>
      </c>
      <c r="W1112" s="440">
        <v>354</v>
      </c>
      <c r="X1112" s="440">
        <v>135</v>
      </c>
      <c r="Y1112" s="482">
        <v>0</v>
      </c>
      <c r="Z1112" s="482">
        <v>0</v>
      </c>
      <c r="AA1112" s="440">
        <v>0</v>
      </c>
      <c r="AB1112" s="440">
        <v>0</v>
      </c>
      <c r="AC1112" s="440">
        <v>0</v>
      </c>
      <c r="AD1112" s="440">
        <v>0</v>
      </c>
      <c r="AE1112" s="440">
        <v>0</v>
      </c>
      <c r="AF1112" s="440">
        <v>0</v>
      </c>
      <c r="AG1112" s="440">
        <v>45740</v>
      </c>
      <c r="AH1112" s="440">
        <v>0</v>
      </c>
      <c r="AI1112" s="440">
        <v>45740</v>
      </c>
      <c r="AJ1112" s="482">
        <v>59860</v>
      </c>
      <c r="AK1112" s="482">
        <v>0</v>
      </c>
      <c r="AL1112" s="482">
        <v>0</v>
      </c>
      <c r="AM1112" s="482">
        <v>10560</v>
      </c>
      <c r="AN1112" s="440">
        <v>46540</v>
      </c>
      <c r="AO1112" s="440">
        <v>23880</v>
      </c>
      <c r="AP1112" s="440">
        <v>3145</v>
      </c>
      <c r="AQ1112" s="440">
        <v>0</v>
      </c>
      <c r="AR1112" s="440">
        <v>3145</v>
      </c>
      <c r="AS1112" s="482">
        <v>3240</v>
      </c>
      <c r="AT1112" s="482">
        <v>0</v>
      </c>
      <c r="AU1112" s="482">
        <v>0</v>
      </c>
      <c r="AV1112" s="482">
        <v>144</v>
      </c>
      <c r="AW1112" s="440">
        <v>3145</v>
      </c>
      <c r="AX1112" s="440">
        <v>0</v>
      </c>
      <c r="AY1112" s="440">
        <v>0</v>
      </c>
      <c r="AZ1112" s="503">
        <v>0</v>
      </c>
      <c r="BA1112" s="503">
        <v>0</v>
      </c>
      <c r="BB1112" s="441">
        <v>0</v>
      </c>
      <c r="BC1112" s="200">
        <v>0</v>
      </c>
      <c r="BD1112" s="539">
        <v>27657</v>
      </c>
      <c r="BE1112" s="650">
        <v>28130</v>
      </c>
      <c r="BF1112" s="650">
        <v>2749</v>
      </c>
      <c r="BG1112" s="539">
        <v>1029</v>
      </c>
    </row>
    <row r="1113" spans="1:59" x14ac:dyDescent="0.2">
      <c r="A1113" s="609" t="s">
        <v>2687</v>
      </c>
      <c r="B1113" t="s">
        <v>2650</v>
      </c>
      <c r="C1113" t="s">
        <v>2688</v>
      </c>
      <c r="D1113" s="442">
        <v>25443</v>
      </c>
      <c r="E1113" s="443">
        <v>9053</v>
      </c>
      <c r="F1113" s="443">
        <v>0</v>
      </c>
      <c r="G1113" s="443">
        <v>9053</v>
      </c>
      <c r="H1113" s="443">
        <v>0</v>
      </c>
      <c r="I1113" s="443">
        <v>40250</v>
      </c>
      <c r="J1113" s="443">
        <v>40250</v>
      </c>
      <c r="K1113" s="443">
        <v>0</v>
      </c>
      <c r="L1113" s="443">
        <v>2310</v>
      </c>
      <c r="M1113" s="483">
        <v>0</v>
      </c>
      <c r="N1113" s="483">
        <v>0</v>
      </c>
      <c r="O1113" s="443">
        <v>0</v>
      </c>
      <c r="P1113" s="443">
        <v>0</v>
      </c>
      <c r="Q1113" s="443">
        <v>2310</v>
      </c>
      <c r="R1113" s="443">
        <v>2310</v>
      </c>
      <c r="S1113" s="443">
        <v>0</v>
      </c>
      <c r="T1113" s="443">
        <v>0</v>
      </c>
      <c r="U1113" s="443">
        <v>1438</v>
      </c>
      <c r="V1113" s="443">
        <v>1438</v>
      </c>
      <c r="W1113" s="443">
        <v>0</v>
      </c>
      <c r="X1113" s="443">
        <v>82</v>
      </c>
      <c r="Y1113" s="483">
        <v>0</v>
      </c>
      <c r="Z1113" s="483">
        <v>0</v>
      </c>
      <c r="AA1113" s="443">
        <v>0</v>
      </c>
      <c r="AB1113" s="443">
        <v>0</v>
      </c>
      <c r="AC1113" s="443">
        <v>0</v>
      </c>
      <c r="AD1113" s="443">
        <v>0</v>
      </c>
      <c r="AE1113" s="443">
        <v>0</v>
      </c>
      <c r="AF1113" s="443">
        <v>0</v>
      </c>
      <c r="AG1113" s="443">
        <v>50630</v>
      </c>
      <c r="AH1113" s="443">
        <v>0</v>
      </c>
      <c r="AI1113" s="443">
        <v>50630</v>
      </c>
      <c r="AJ1113" s="483">
        <v>73480</v>
      </c>
      <c r="AK1113" s="483">
        <v>0</v>
      </c>
      <c r="AL1113" s="483">
        <v>0</v>
      </c>
      <c r="AM1113" s="483">
        <v>24360</v>
      </c>
      <c r="AN1113" s="443">
        <v>73480</v>
      </c>
      <c r="AO1113" s="443">
        <v>24360</v>
      </c>
      <c r="AP1113" s="443">
        <v>3712</v>
      </c>
      <c r="AQ1113" s="443">
        <v>0</v>
      </c>
      <c r="AR1113" s="443">
        <v>3712</v>
      </c>
      <c r="AS1113" s="483">
        <v>4103</v>
      </c>
      <c r="AT1113" s="483">
        <v>0</v>
      </c>
      <c r="AU1113" s="483">
        <v>0</v>
      </c>
      <c r="AV1113" s="483">
        <v>1169</v>
      </c>
      <c r="AW1113" s="443">
        <v>2170</v>
      </c>
      <c r="AX1113" s="443">
        <v>1345</v>
      </c>
      <c r="AY1113" s="443">
        <v>0</v>
      </c>
      <c r="AZ1113" s="504">
        <v>0</v>
      </c>
      <c r="BA1113" s="504">
        <v>0</v>
      </c>
      <c r="BB1113" s="444">
        <v>0</v>
      </c>
      <c r="BC1113" s="517">
        <v>0</v>
      </c>
      <c r="BD1113" s="540">
        <v>28097</v>
      </c>
      <c r="BE1113" s="651">
        <v>25740</v>
      </c>
      <c r="BF1113" s="651">
        <v>2610</v>
      </c>
      <c r="BG1113" s="540">
        <v>1029</v>
      </c>
    </row>
    <row r="1114" spans="1:59" x14ac:dyDescent="0.2">
      <c r="A1114" s="609" t="s">
        <v>2689</v>
      </c>
      <c r="B1114" t="s">
        <v>2690</v>
      </c>
      <c r="C1114">
        <v>0</v>
      </c>
      <c r="D1114" s="439">
        <v>26000</v>
      </c>
      <c r="E1114" s="440">
        <v>1756282</v>
      </c>
      <c r="F1114" s="440">
        <v>0</v>
      </c>
      <c r="G1114" s="440">
        <v>424000</v>
      </c>
      <c r="H1114" s="440">
        <v>840000</v>
      </c>
      <c r="I1114" s="440">
        <v>0</v>
      </c>
      <c r="J1114" s="440">
        <v>0</v>
      </c>
      <c r="K1114" s="440">
        <v>0</v>
      </c>
      <c r="L1114" s="440">
        <v>0</v>
      </c>
      <c r="M1114" s="482">
        <v>0</v>
      </c>
      <c r="N1114" s="482">
        <v>0</v>
      </c>
      <c r="O1114" s="440">
        <v>0</v>
      </c>
      <c r="P1114" s="440">
        <v>0</v>
      </c>
      <c r="Q1114" s="440">
        <v>0</v>
      </c>
      <c r="R1114" s="440">
        <v>0</v>
      </c>
      <c r="S1114" s="440">
        <v>0</v>
      </c>
      <c r="T1114" s="440">
        <v>0</v>
      </c>
      <c r="U1114" s="440">
        <v>0</v>
      </c>
      <c r="V1114" s="440">
        <v>0</v>
      </c>
      <c r="W1114" s="440">
        <v>0</v>
      </c>
      <c r="X1114" s="440">
        <v>0</v>
      </c>
      <c r="Y1114" s="482">
        <v>0</v>
      </c>
      <c r="Z1114" s="482">
        <v>0</v>
      </c>
      <c r="AA1114" s="440">
        <v>0</v>
      </c>
      <c r="AB1114" s="440">
        <v>0</v>
      </c>
      <c r="AC1114" s="440">
        <v>0</v>
      </c>
      <c r="AD1114" s="440">
        <v>0</v>
      </c>
      <c r="AE1114" s="440">
        <v>0</v>
      </c>
      <c r="AF1114" s="440">
        <v>0</v>
      </c>
      <c r="AG1114" s="440">
        <v>0</v>
      </c>
      <c r="AH1114" s="440">
        <v>0</v>
      </c>
      <c r="AI1114" s="440">
        <v>0</v>
      </c>
      <c r="AJ1114" s="482">
        <v>0</v>
      </c>
      <c r="AK1114" s="482">
        <v>0</v>
      </c>
      <c r="AL1114" s="482">
        <v>0</v>
      </c>
      <c r="AM1114" s="482">
        <v>0</v>
      </c>
      <c r="AN1114" s="440">
        <v>0</v>
      </c>
      <c r="AO1114" s="440">
        <v>0</v>
      </c>
      <c r="AP1114" s="440">
        <v>0</v>
      </c>
      <c r="AQ1114" s="440">
        <v>0</v>
      </c>
      <c r="AR1114" s="440">
        <v>0</v>
      </c>
      <c r="AS1114" s="482">
        <v>0</v>
      </c>
      <c r="AT1114" s="482">
        <v>0</v>
      </c>
      <c r="AU1114" s="482">
        <v>0</v>
      </c>
      <c r="AV1114" s="482">
        <v>0</v>
      </c>
      <c r="AW1114" s="440">
        <v>0</v>
      </c>
      <c r="AX1114" s="440">
        <v>0</v>
      </c>
      <c r="AY1114" s="440">
        <v>0</v>
      </c>
      <c r="AZ1114" s="503">
        <v>0</v>
      </c>
      <c r="BA1114" s="503">
        <v>0</v>
      </c>
      <c r="BB1114" s="441">
        <v>0</v>
      </c>
      <c r="BC1114" s="200">
        <v>0</v>
      </c>
      <c r="BD1114" s="539">
        <v>6636703</v>
      </c>
      <c r="BE1114" s="539">
        <v>0</v>
      </c>
      <c r="BF1114" s="539">
        <v>0</v>
      </c>
      <c r="BG1114" s="539">
        <v>0</v>
      </c>
    </row>
    <row r="1115" spans="1:59" x14ac:dyDescent="0.2">
      <c r="A1115" s="609" t="s">
        <v>2691</v>
      </c>
      <c r="B1115" t="s">
        <v>2690</v>
      </c>
      <c r="C1115" t="s">
        <v>2692</v>
      </c>
      <c r="D1115" s="442">
        <v>26100</v>
      </c>
      <c r="E1115" s="443">
        <v>1600000</v>
      </c>
      <c r="F1115" s="443">
        <v>0</v>
      </c>
      <c r="G1115" s="443">
        <v>710000</v>
      </c>
      <c r="H1115" s="443">
        <v>0</v>
      </c>
      <c r="I1115" s="443">
        <v>17222730</v>
      </c>
      <c r="J1115" s="443">
        <v>17222730</v>
      </c>
      <c r="K1115" s="443">
        <v>0</v>
      </c>
      <c r="L1115" s="443">
        <v>518840</v>
      </c>
      <c r="M1115" s="483">
        <v>0</v>
      </c>
      <c r="N1115" s="483">
        <v>324450</v>
      </c>
      <c r="O1115" s="443">
        <v>0</v>
      </c>
      <c r="P1115" s="443">
        <v>0</v>
      </c>
      <c r="Q1115" s="443">
        <v>843290</v>
      </c>
      <c r="R1115" s="443">
        <v>518840</v>
      </c>
      <c r="S1115" s="443">
        <v>324450</v>
      </c>
      <c r="T1115" s="443">
        <v>0</v>
      </c>
      <c r="U1115" s="443">
        <v>615098</v>
      </c>
      <c r="V1115" s="443">
        <v>581060</v>
      </c>
      <c r="W1115" s="443">
        <v>34038</v>
      </c>
      <c r="X1115" s="443">
        <v>18530</v>
      </c>
      <c r="Y1115" s="483">
        <v>0</v>
      </c>
      <c r="Z1115" s="483">
        <v>11587</v>
      </c>
      <c r="AA1115" s="443">
        <v>0</v>
      </c>
      <c r="AB1115" s="443">
        <v>0</v>
      </c>
      <c r="AC1115" s="443">
        <v>64155</v>
      </c>
      <c r="AD1115" s="443">
        <v>0</v>
      </c>
      <c r="AE1115" s="443">
        <v>0</v>
      </c>
      <c r="AF1115" s="443">
        <v>64155</v>
      </c>
      <c r="AG1115" s="443">
        <v>8829240</v>
      </c>
      <c r="AH1115" s="443">
        <v>2100000</v>
      </c>
      <c r="AI1115" s="443">
        <v>6729240</v>
      </c>
      <c r="AJ1115" s="483">
        <v>7598890</v>
      </c>
      <c r="AK1115" s="483">
        <v>0</v>
      </c>
      <c r="AL1115" s="483">
        <v>0</v>
      </c>
      <c r="AM1115" s="483">
        <v>2477260</v>
      </c>
      <c r="AN1115" s="443">
        <v>7598890</v>
      </c>
      <c r="AO1115" s="443">
        <v>2477260</v>
      </c>
      <c r="AP1115" s="443">
        <v>688643</v>
      </c>
      <c r="AQ1115" s="443">
        <v>688643</v>
      </c>
      <c r="AR1115" s="443">
        <v>0</v>
      </c>
      <c r="AS1115" s="483">
        <v>0</v>
      </c>
      <c r="AT1115" s="483">
        <v>0</v>
      </c>
      <c r="AU1115" s="483">
        <v>0</v>
      </c>
      <c r="AV1115" s="483">
        <v>0</v>
      </c>
      <c r="AW1115" s="443">
        <v>0</v>
      </c>
      <c r="AX1115" s="443">
        <v>0</v>
      </c>
      <c r="AY1115" s="443">
        <v>0</v>
      </c>
      <c r="AZ1115" s="504">
        <v>0</v>
      </c>
      <c r="BA1115" s="504">
        <v>0</v>
      </c>
      <c r="BB1115" s="444">
        <v>0</v>
      </c>
      <c r="BC1115" s="517">
        <v>0</v>
      </c>
      <c r="BD1115" s="540">
        <v>2561784</v>
      </c>
      <c r="BE1115" s="651">
        <v>8475035</v>
      </c>
      <c r="BF1115" s="651">
        <v>798399</v>
      </c>
      <c r="BG1115" s="540">
        <v>43669</v>
      </c>
    </row>
    <row r="1116" spans="1:59" x14ac:dyDescent="0.2">
      <c r="A1116" s="609" t="s">
        <v>2693</v>
      </c>
      <c r="B1116" t="s">
        <v>2690</v>
      </c>
      <c r="C1116" t="s">
        <v>2694</v>
      </c>
      <c r="D1116" s="439">
        <v>26201</v>
      </c>
      <c r="E1116" s="440">
        <v>31141</v>
      </c>
      <c r="F1116" s="440">
        <v>0</v>
      </c>
      <c r="G1116" s="440">
        <v>30204</v>
      </c>
      <c r="H1116" s="440">
        <v>701</v>
      </c>
      <c r="I1116" s="440">
        <v>605360</v>
      </c>
      <c r="J1116" s="440">
        <v>605360</v>
      </c>
      <c r="K1116" s="440">
        <v>0</v>
      </c>
      <c r="L1116" s="440">
        <v>2380</v>
      </c>
      <c r="M1116" s="482">
        <v>0</v>
      </c>
      <c r="N1116" s="482">
        <v>19320</v>
      </c>
      <c r="O1116" s="440">
        <v>0</v>
      </c>
      <c r="P1116" s="440">
        <v>0</v>
      </c>
      <c r="Q1116" s="440">
        <v>21700</v>
      </c>
      <c r="R1116" s="440">
        <v>2380</v>
      </c>
      <c r="S1116" s="440">
        <v>19320</v>
      </c>
      <c r="T1116" s="440">
        <v>0</v>
      </c>
      <c r="U1116" s="440">
        <v>21620</v>
      </c>
      <c r="V1116" s="440">
        <v>14970</v>
      </c>
      <c r="W1116" s="440">
        <v>6650</v>
      </c>
      <c r="X1116" s="440">
        <v>85</v>
      </c>
      <c r="Y1116" s="482">
        <v>0</v>
      </c>
      <c r="Z1116" s="482">
        <v>690</v>
      </c>
      <c r="AA1116" s="440">
        <v>0</v>
      </c>
      <c r="AB1116" s="440">
        <v>0</v>
      </c>
      <c r="AC1116" s="440">
        <v>30</v>
      </c>
      <c r="AD1116" s="440">
        <v>0</v>
      </c>
      <c r="AE1116" s="440">
        <v>0</v>
      </c>
      <c r="AF1116" s="440">
        <v>30</v>
      </c>
      <c r="AG1116" s="440">
        <v>516440</v>
      </c>
      <c r="AH1116" s="440">
        <v>230000</v>
      </c>
      <c r="AI1116" s="440">
        <v>286440</v>
      </c>
      <c r="AJ1116" s="482">
        <v>475930</v>
      </c>
      <c r="AK1116" s="482">
        <v>0</v>
      </c>
      <c r="AL1116" s="482">
        <v>0</v>
      </c>
      <c r="AM1116" s="482">
        <v>144090</v>
      </c>
      <c r="AN1116" s="440">
        <v>475930</v>
      </c>
      <c r="AO1116" s="440">
        <v>144090</v>
      </c>
      <c r="AP1116" s="440">
        <v>39094</v>
      </c>
      <c r="AQ1116" s="440">
        <v>8690</v>
      </c>
      <c r="AR1116" s="440">
        <v>30404</v>
      </c>
      <c r="AS1116" s="482">
        <v>30406</v>
      </c>
      <c r="AT1116" s="482">
        <v>0</v>
      </c>
      <c r="AU1116" s="482">
        <v>0</v>
      </c>
      <c r="AV1116" s="482">
        <v>4535</v>
      </c>
      <c r="AW1116" s="440">
        <v>30406</v>
      </c>
      <c r="AX1116" s="440">
        <v>4535</v>
      </c>
      <c r="AY1116" s="440">
        <v>0</v>
      </c>
      <c r="AZ1116" s="503">
        <v>0</v>
      </c>
      <c r="BA1116" s="503">
        <v>0</v>
      </c>
      <c r="BB1116" s="441">
        <v>0</v>
      </c>
      <c r="BC1116" s="200">
        <v>0</v>
      </c>
      <c r="BD1116" s="539">
        <v>225296</v>
      </c>
      <c r="BE1116" s="650">
        <v>336705</v>
      </c>
      <c r="BF1116" s="650">
        <v>33214</v>
      </c>
      <c r="BG1116" s="539">
        <v>3429</v>
      </c>
    </row>
    <row r="1117" spans="1:59" x14ac:dyDescent="0.2">
      <c r="A1117" s="609" t="s">
        <v>2695</v>
      </c>
      <c r="B1117" t="s">
        <v>2690</v>
      </c>
      <c r="C1117" t="s">
        <v>2696</v>
      </c>
      <c r="D1117" s="442">
        <v>26202</v>
      </c>
      <c r="E1117" s="443">
        <v>0</v>
      </c>
      <c r="F1117" s="443">
        <v>0</v>
      </c>
      <c r="G1117" s="443">
        <v>0</v>
      </c>
      <c r="H1117" s="443">
        <v>0</v>
      </c>
      <c r="I1117" s="443">
        <v>737870</v>
      </c>
      <c r="J1117" s="443">
        <v>737870</v>
      </c>
      <c r="K1117" s="443">
        <v>0</v>
      </c>
      <c r="L1117" s="443">
        <v>0</v>
      </c>
      <c r="M1117" s="483">
        <v>0</v>
      </c>
      <c r="N1117" s="483">
        <v>21840</v>
      </c>
      <c r="O1117" s="443">
        <v>0</v>
      </c>
      <c r="P1117" s="443">
        <v>0</v>
      </c>
      <c r="Q1117" s="443">
        <v>21840</v>
      </c>
      <c r="R1117" s="443">
        <v>0</v>
      </c>
      <c r="S1117" s="443">
        <v>21840</v>
      </c>
      <c r="T1117" s="443">
        <v>0</v>
      </c>
      <c r="U1117" s="443">
        <v>26353</v>
      </c>
      <c r="V1117" s="443">
        <v>26353</v>
      </c>
      <c r="W1117" s="443">
        <v>0</v>
      </c>
      <c r="X1117" s="443">
        <v>0</v>
      </c>
      <c r="Y1117" s="483">
        <v>0</v>
      </c>
      <c r="Z1117" s="483">
        <v>780</v>
      </c>
      <c r="AA1117" s="443">
        <v>0</v>
      </c>
      <c r="AB1117" s="443">
        <v>0</v>
      </c>
      <c r="AC1117" s="443">
        <v>780</v>
      </c>
      <c r="AD1117" s="443">
        <v>0</v>
      </c>
      <c r="AE1117" s="443">
        <v>780</v>
      </c>
      <c r="AF1117" s="443">
        <v>0</v>
      </c>
      <c r="AG1117" s="443">
        <v>541500</v>
      </c>
      <c r="AH1117" s="443">
        <v>480000</v>
      </c>
      <c r="AI1117" s="443">
        <v>61500</v>
      </c>
      <c r="AJ1117" s="483">
        <v>168800</v>
      </c>
      <c r="AK1117" s="483">
        <v>0</v>
      </c>
      <c r="AL1117" s="483">
        <v>0</v>
      </c>
      <c r="AM1117" s="483">
        <v>210800</v>
      </c>
      <c r="AN1117" s="443">
        <v>168800</v>
      </c>
      <c r="AO1117" s="443">
        <v>210800</v>
      </c>
      <c r="AP1117" s="443">
        <v>40344</v>
      </c>
      <c r="AQ1117" s="443">
        <v>15000</v>
      </c>
      <c r="AR1117" s="443">
        <v>25344</v>
      </c>
      <c r="AS1117" s="483">
        <v>23578</v>
      </c>
      <c r="AT1117" s="483">
        <v>0</v>
      </c>
      <c r="AU1117" s="483">
        <v>0</v>
      </c>
      <c r="AV1117" s="483">
        <v>4778</v>
      </c>
      <c r="AW1117" s="443">
        <v>23578</v>
      </c>
      <c r="AX1117" s="443">
        <v>4778</v>
      </c>
      <c r="AY1117" s="443">
        <v>0</v>
      </c>
      <c r="AZ1117" s="504">
        <v>0</v>
      </c>
      <c r="BA1117" s="504">
        <v>0</v>
      </c>
      <c r="BB1117" s="444">
        <v>0</v>
      </c>
      <c r="BC1117" s="517">
        <v>0</v>
      </c>
      <c r="BD1117" s="540">
        <v>208580</v>
      </c>
      <c r="BE1117" s="651">
        <v>385630</v>
      </c>
      <c r="BF1117" s="651">
        <v>37373</v>
      </c>
      <c r="BG1117" s="540">
        <v>3669</v>
      </c>
    </row>
    <row r="1118" spans="1:59" x14ac:dyDescent="0.2">
      <c r="A1118" s="609" t="s">
        <v>2697</v>
      </c>
      <c r="B1118" t="s">
        <v>2690</v>
      </c>
      <c r="C1118" t="s">
        <v>2698</v>
      </c>
      <c r="D1118" s="439">
        <v>26203</v>
      </c>
      <c r="E1118" s="440">
        <v>40000</v>
      </c>
      <c r="F1118" s="440">
        <v>0</v>
      </c>
      <c r="G1118" s="440">
        <v>7885</v>
      </c>
      <c r="H1118" s="440">
        <v>32115</v>
      </c>
      <c r="I1118" s="440">
        <v>228760</v>
      </c>
      <c r="J1118" s="440">
        <v>228760</v>
      </c>
      <c r="K1118" s="440">
        <v>0</v>
      </c>
      <c r="L1118" s="440">
        <v>67200</v>
      </c>
      <c r="M1118" s="482">
        <v>0</v>
      </c>
      <c r="N1118" s="482">
        <v>9800</v>
      </c>
      <c r="O1118" s="440">
        <v>0</v>
      </c>
      <c r="P1118" s="440">
        <v>0</v>
      </c>
      <c r="Q1118" s="440">
        <v>77000</v>
      </c>
      <c r="R1118" s="440">
        <v>67200</v>
      </c>
      <c r="S1118" s="440">
        <v>9800</v>
      </c>
      <c r="T1118" s="440">
        <v>0</v>
      </c>
      <c r="U1118" s="440">
        <v>8170</v>
      </c>
      <c r="V1118" s="440">
        <v>8170</v>
      </c>
      <c r="W1118" s="440">
        <v>0</v>
      </c>
      <c r="X1118" s="440">
        <v>2400</v>
      </c>
      <c r="Y1118" s="482">
        <v>0</v>
      </c>
      <c r="Z1118" s="482">
        <v>350</v>
      </c>
      <c r="AA1118" s="440">
        <v>0</v>
      </c>
      <c r="AB1118" s="440">
        <v>0</v>
      </c>
      <c r="AC1118" s="440">
        <v>2750</v>
      </c>
      <c r="AD1118" s="440">
        <v>0</v>
      </c>
      <c r="AE1118" s="440">
        <v>0</v>
      </c>
      <c r="AF1118" s="440">
        <v>2750</v>
      </c>
      <c r="AG1118" s="440">
        <v>225300</v>
      </c>
      <c r="AH1118" s="440">
        <v>131000</v>
      </c>
      <c r="AI1118" s="440">
        <v>94300</v>
      </c>
      <c r="AJ1118" s="482">
        <v>188710</v>
      </c>
      <c r="AK1118" s="482">
        <v>0</v>
      </c>
      <c r="AL1118" s="482">
        <v>0</v>
      </c>
      <c r="AM1118" s="482">
        <v>0</v>
      </c>
      <c r="AN1118" s="440">
        <v>188710</v>
      </c>
      <c r="AO1118" s="440">
        <v>0</v>
      </c>
      <c r="AP1118" s="440">
        <v>16183</v>
      </c>
      <c r="AQ1118" s="440">
        <v>10109</v>
      </c>
      <c r="AR1118" s="440">
        <v>6074</v>
      </c>
      <c r="AS1118" s="482">
        <v>7758</v>
      </c>
      <c r="AT1118" s="482">
        <v>0</v>
      </c>
      <c r="AU1118" s="482">
        <v>0</v>
      </c>
      <c r="AV1118" s="482">
        <v>0</v>
      </c>
      <c r="AW1118" s="440">
        <v>6074</v>
      </c>
      <c r="AX1118" s="440">
        <v>493</v>
      </c>
      <c r="AY1118" s="440">
        <v>3300</v>
      </c>
      <c r="AZ1118" s="503">
        <v>-3300</v>
      </c>
      <c r="BA1118" s="503">
        <v>0</v>
      </c>
      <c r="BB1118" s="441">
        <v>0</v>
      </c>
      <c r="BC1118" s="200">
        <v>0</v>
      </c>
      <c r="BD1118" s="539">
        <v>103808</v>
      </c>
      <c r="BE1118" s="650">
        <v>153670</v>
      </c>
      <c r="BF1118" s="650">
        <v>14846</v>
      </c>
      <c r="BG1118" s="539">
        <v>2229</v>
      </c>
    </row>
    <row r="1119" spans="1:59" x14ac:dyDescent="0.2">
      <c r="A1119" s="609" t="s">
        <v>2699</v>
      </c>
      <c r="B1119" t="s">
        <v>2690</v>
      </c>
      <c r="C1119" t="s">
        <v>2700</v>
      </c>
      <c r="D1119" s="442">
        <v>26204</v>
      </c>
      <c r="E1119" s="443">
        <v>233782</v>
      </c>
      <c r="F1119" s="443">
        <v>0</v>
      </c>
      <c r="G1119" s="443">
        <v>233782</v>
      </c>
      <c r="H1119" s="443">
        <v>0</v>
      </c>
      <c r="I1119" s="443">
        <v>1485960</v>
      </c>
      <c r="J1119" s="443">
        <v>1485960</v>
      </c>
      <c r="K1119" s="443">
        <v>0</v>
      </c>
      <c r="L1119" s="443">
        <v>25410</v>
      </c>
      <c r="M1119" s="483">
        <v>0</v>
      </c>
      <c r="N1119" s="483">
        <v>51730</v>
      </c>
      <c r="O1119" s="443">
        <v>0</v>
      </c>
      <c r="P1119" s="443">
        <v>0</v>
      </c>
      <c r="Q1119" s="443">
        <v>77140</v>
      </c>
      <c r="R1119" s="443">
        <v>25410</v>
      </c>
      <c r="S1119" s="443">
        <v>51730</v>
      </c>
      <c r="T1119" s="443">
        <v>0</v>
      </c>
      <c r="U1119" s="443">
        <v>53070</v>
      </c>
      <c r="V1119" s="443">
        <v>35000</v>
      </c>
      <c r="W1119" s="443">
        <v>18070</v>
      </c>
      <c r="X1119" s="443">
        <v>908</v>
      </c>
      <c r="Y1119" s="483">
        <v>0</v>
      </c>
      <c r="Z1119" s="483">
        <v>1847</v>
      </c>
      <c r="AA1119" s="443">
        <v>0</v>
      </c>
      <c r="AB1119" s="443">
        <v>0</v>
      </c>
      <c r="AC1119" s="443">
        <v>20825</v>
      </c>
      <c r="AD1119" s="443">
        <v>0</v>
      </c>
      <c r="AE1119" s="443">
        <v>0</v>
      </c>
      <c r="AF1119" s="443">
        <v>20825</v>
      </c>
      <c r="AG1119" s="443">
        <v>1051030</v>
      </c>
      <c r="AH1119" s="443">
        <v>415000</v>
      </c>
      <c r="AI1119" s="443">
        <v>636030</v>
      </c>
      <c r="AJ1119" s="483">
        <v>1129290</v>
      </c>
      <c r="AK1119" s="483">
        <v>0</v>
      </c>
      <c r="AL1119" s="483">
        <v>0</v>
      </c>
      <c r="AM1119" s="483">
        <v>456110</v>
      </c>
      <c r="AN1119" s="443">
        <v>1129290</v>
      </c>
      <c r="AO1119" s="443">
        <v>456110</v>
      </c>
      <c r="AP1119" s="443">
        <v>87035</v>
      </c>
      <c r="AQ1119" s="443">
        <v>11000</v>
      </c>
      <c r="AR1119" s="443">
        <v>76035</v>
      </c>
      <c r="AS1119" s="483">
        <v>78116</v>
      </c>
      <c r="AT1119" s="483">
        <v>0</v>
      </c>
      <c r="AU1119" s="483">
        <v>0</v>
      </c>
      <c r="AV1119" s="483">
        <v>0</v>
      </c>
      <c r="AW1119" s="443">
        <v>78116</v>
      </c>
      <c r="AX1119" s="443">
        <v>0</v>
      </c>
      <c r="AY1119" s="443">
        <v>0</v>
      </c>
      <c r="AZ1119" s="504">
        <v>0</v>
      </c>
      <c r="BA1119" s="504">
        <v>0</v>
      </c>
      <c r="BB1119" s="444">
        <v>0</v>
      </c>
      <c r="BC1119" s="517">
        <v>0</v>
      </c>
      <c r="BD1119" s="540">
        <v>378619</v>
      </c>
      <c r="BE1119" s="651">
        <v>789510</v>
      </c>
      <c r="BF1119" s="651">
        <v>78187</v>
      </c>
      <c r="BG1119" s="540">
        <v>6709</v>
      </c>
    </row>
    <row r="1120" spans="1:59" x14ac:dyDescent="0.2">
      <c r="A1120" s="609" t="s">
        <v>2701</v>
      </c>
      <c r="B1120" t="s">
        <v>2690</v>
      </c>
      <c r="C1120" t="s">
        <v>2702</v>
      </c>
      <c r="D1120" s="439">
        <v>26205</v>
      </c>
      <c r="E1120" s="440">
        <v>7467</v>
      </c>
      <c r="F1120" s="440">
        <v>0</v>
      </c>
      <c r="G1120" s="440">
        <v>7467</v>
      </c>
      <c r="H1120" s="440">
        <v>0</v>
      </c>
      <c r="I1120" s="440">
        <v>136136</v>
      </c>
      <c r="J1120" s="440">
        <v>136136</v>
      </c>
      <c r="K1120" s="440">
        <v>0</v>
      </c>
      <c r="L1120" s="440">
        <v>39074</v>
      </c>
      <c r="M1120" s="482">
        <v>0</v>
      </c>
      <c r="N1120" s="482">
        <v>210</v>
      </c>
      <c r="O1120" s="440">
        <v>0</v>
      </c>
      <c r="P1120" s="440">
        <v>0</v>
      </c>
      <c r="Q1120" s="440">
        <v>39284</v>
      </c>
      <c r="R1120" s="440">
        <v>39074</v>
      </c>
      <c r="S1120" s="440">
        <v>210</v>
      </c>
      <c r="T1120" s="440">
        <v>0</v>
      </c>
      <c r="U1120" s="440">
        <v>4862</v>
      </c>
      <c r="V1120" s="440">
        <v>2100</v>
      </c>
      <c r="W1120" s="440">
        <v>2762</v>
      </c>
      <c r="X1120" s="440">
        <v>1396</v>
      </c>
      <c r="Y1120" s="482">
        <v>0</v>
      </c>
      <c r="Z1120" s="482">
        <v>7</v>
      </c>
      <c r="AA1120" s="440">
        <v>0</v>
      </c>
      <c r="AB1120" s="440">
        <v>0</v>
      </c>
      <c r="AC1120" s="440">
        <v>0</v>
      </c>
      <c r="AD1120" s="440">
        <v>0</v>
      </c>
      <c r="AE1120" s="440">
        <v>0</v>
      </c>
      <c r="AF1120" s="440">
        <v>0</v>
      </c>
      <c r="AG1120" s="440">
        <v>123100</v>
      </c>
      <c r="AH1120" s="440">
        <v>66600</v>
      </c>
      <c r="AI1120" s="440">
        <v>56500</v>
      </c>
      <c r="AJ1120" s="482">
        <v>94880</v>
      </c>
      <c r="AK1120" s="482">
        <v>0</v>
      </c>
      <c r="AL1120" s="482">
        <v>0</v>
      </c>
      <c r="AM1120" s="482">
        <v>7810</v>
      </c>
      <c r="AN1120" s="440">
        <v>94880</v>
      </c>
      <c r="AO1120" s="440">
        <v>7810</v>
      </c>
      <c r="AP1120" s="440">
        <v>8308</v>
      </c>
      <c r="AQ1120" s="440">
        <v>2005</v>
      </c>
      <c r="AR1120" s="440">
        <v>6303</v>
      </c>
      <c r="AS1120" s="482">
        <v>6959</v>
      </c>
      <c r="AT1120" s="482">
        <v>0</v>
      </c>
      <c r="AU1120" s="482">
        <v>0</v>
      </c>
      <c r="AV1120" s="482">
        <v>0</v>
      </c>
      <c r="AW1120" s="440">
        <v>6959</v>
      </c>
      <c r="AX1120" s="440">
        <v>0</v>
      </c>
      <c r="AY1120" s="440">
        <v>3300</v>
      </c>
      <c r="AZ1120" s="503">
        <v>-3300</v>
      </c>
      <c r="BA1120" s="503">
        <v>0</v>
      </c>
      <c r="BB1120" s="441">
        <v>0</v>
      </c>
      <c r="BC1120" s="200">
        <v>0</v>
      </c>
      <c r="BD1120" s="539">
        <v>70119</v>
      </c>
      <c r="BE1120" s="650">
        <v>84880</v>
      </c>
      <c r="BF1120" s="650">
        <v>8087</v>
      </c>
      <c r="BG1120" s="539">
        <v>1509</v>
      </c>
    </row>
    <row r="1121" spans="1:59" x14ac:dyDescent="0.2">
      <c r="A1121" s="609" t="s">
        <v>2703</v>
      </c>
      <c r="B1121" t="s">
        <v>2690</v>
      </c>
      <c r="C1121" t="s">
        <v>2704</v>
      </c>
      <c r="D1121" s="442">
        <v>26206</v>
      </c>
      <c r="E1121" s="443">
        <v>0</v>
      </c>
      <c r="F1121" s="443">
        <v>0</v>
      </c>
      <c r="G1121" s="443">
        <v>0</v>
      </c>
      <c r="H1121" s="443">
        <v>0</v>
      </c>
      <c r="I1121" s="443">
        <v>624120</v>
      </c>
      <c r="J1121" s="443">
        <v>624120</v>
      </c>
      <c r="K1121" s="443">
        <v>0</v>
      </c>
      <c r="L1121" s="443">
        <v>26180</v>
      </c>
      <c r="M1121" s="483">
        <v>0</v>
      </c>
      <c r="N1121" s="483">
        <v>11060</v>
      </c>
      <c r="O1121" s="443">
        <v>0</v>
      </c>
      <c r="P1121" s="443">
        <v>0</v>
      </c>
      <c r="Q1121" s="443">
        <v>37240</v>
      </c>
      <c r="R1121" s="443">
        <v>26180</v>
      </c>
      <c r="S1121" s="443">
        <v>11060</v>
      </c>
      <c r="T1121" s="443">
        <v>0</v>
      </c>
      <c r="U1121" s="443">
        <v>22290</v>
      </c>
      <c r="V1121" s="443">
        <v>22290</v>
      </c>
      <c r="W1121" s="443">
        <v>0</v>
      </c>
      <c r="X1121" s="443">
        <v>935</v>
      </c>
      <c r="Y1121" s="483">
        <v>0</v>
      </c>
      <c r="Z1121" s="483">
        <v>395</v>
      </c>
      <c r="AA1121" s="443">
        <v>0</v>
      </c>
      <c r="AB1121" s="443">
        <v>0</v>
      </c>
      <c r="AC1121" s="443">
        <v>1330</v>
      </c>
      <c r="AD1121" s="443">
        <v>0</v>
      </c>
      <c r="AE1121" s="443">
        <v>1330</v>
      </c>
      <c r="AF1121" s="443">
        <v>0</v>
      </c>
      <c r="AG1121" s="443">
        <v>589890</v>
      </c>
      <c r="AH1121" s="443">
        <v>589890</v>
      </c>
      <c r="AI1121" s="443">
        <v>0</v>
      </c>
      <c r="AJ1121" s="483">
        <v>267550</v>
      </c>
      <c r="AK1121" s="483">
        <v>0</v>
      </c>
      <c r="AL1121" s="483">
        <v>0</v>
      </c>
      <c r="AM1121" s="483">
        <v>101380</v>
      </c>
      <c r="AN1121" s="443">
        <v>267550</v>
      </c>
      <c r="AO1121" s="443">
        <v>101380</v>
      </c>
      <c r="AP1121" s="443">
        <v>43033</v>
      </c>
      <c r="AQ1121" s="443">
        <v>43033</v>
      </c>
      <c r="AR1121" s="443">
        <v>0</v>
      </c>
      <c r="AS1121" s="483">
        <v>4353</v>
      </c>
      <c r="AT1121" s="483">
        <v>0</v>
      </c>
      <c r="AU1121" s="483">
        <v>0</v>
      </c>
      <c r="AV1121" s="483">
        <v>2918</v>
      </c>
      <c r="AW1121" s="443">
        <v>4353</v>
      </c>
      <c r="AX1121" s="443">
        <v>2918</v>
      </c>
      <c r="AY1121" s="443">
        <v>0</v>
      </c>
      <c r="AZ1121" s="504">
        <v>0</v>
      </c>
      <c r="BA1121" s="504">
        <v>0</v>
      </c>
      <c r="BB1121" s="444">
        <v>0</v>
      </c>
      <c r="BC1121" s="517">
        <v>0</v>
      </c>
      <c r="BD1121" s="540">
        <v>218075</v>
      </c>
      <c r="BE1121" s="651">
        <v>363630</v>
      </c>
      <c r="BF1121" s="651">
        <v>35844</v>
      </c>
      <c r="BG1121" s="540">
        <v>3669</v>
      </c>
    </row>
    <row r="1122" spans="1:59" x14ac:dyDescent="0.2">
      <c r="A1122" s="609" t="s">
        <v>2705</v>
      </c>
      <c r="B1122" t="s">
        <v>2690</v>
      </c>
      <c r="C1122" t="s">
        <v>2706</v>
      </c>
      <c r="D1122" s="439">
        <v>26207</v>
      </c>
      <c r="E1122" s="440">
        <v>0</v>
      </c>
      <c r="F1122" s="440">
        <v>0</v>
      </c>
      <c r="G1122" s="440">
        <v>0</v>
      </c>
      <c r="H1122" s="440">
        <v>0</v>
      </c>
      <c r="I1122" s="440">
        <v>583800</v>
      </c>
      <c r="J1122" s="440">
        <v>583800</v>
      </c>
      <c r="K1122" s="440">
        <v>0</v>
      </c>
      <c r="L1122" s="440">
        <v>26320</v>
      </c>
      <c r="M1122" s="482">
        <v>0</v>
      </c>
      <c r="N1122" s="482">
        <v>12950</v>
      </c>
      <c r="O1122" s="440">
        <v>0</v>
      </c>
      <c r="P1122" s="440">
        <v>0</v>
      </c>
      <c r="Q1122" s="440">
        <v>39270</v>
      </c>
      <c r="R1122" s="440">
        <v>26320</v>
      </c>
      <c r="S1122" s="440">
        <v>12950</v>
      </c>
      <c r="T1122" s="440">
        <v>0</v>
      </c>
      <c r="U1122" s="440">
        <v>20850</v>
      </c>
      <c r="V1122" s="440">
        <v>20850</v>
      </c>
      <c r="W1122" s="440">
        <v>0</v>
      </c>
      <c r="X1122" s="440">
        <v>940</v>
      </c>
      <c r="Y1122" s="482">
        <v>2930</v>
      </c>
      <c r="Z1122" s="482">
        <v>463</v>
      </c>
      <c r="AA1122" s="440">
        <v>0</v>
      </c>
      <c r="AB1122" s="440">
        <v>0</v>
      </c>
      <c r="AC1122" s="440">
        <v>4333</v>
      </c>
      <c r="AD1122" s="440">
        <v>0</v>
      </c>
      <c r="AE1122" s="440">
        <v>4333</v>
      </c>
      <c r="AF1122" s="440">
        <v>0</v>
      </c>
      <c r="AG1122" s="440">
        <v>470220</v>
      </c>
      <c r="AH1122" s="440">
        <v>300000</v>
      </c>
      <c r="AI1122" s="440">
        <v>170220</v>
      </c>
      <c r="AJ1122" s="482">
        <v>407620</v>
      </c>
      <c r="AK1122" s="482">
        <v>74200</v>
      </c>
      <c r="AL1122" s="482">
        <v>0</v>
      </c>
      <c r="AM1122" s="482">
        <v>4650</v>
      </c>
      <c r="AN1122" s="440">
        <v>481820</v>
      </c>
      <c r="AO1122" s="440">
        <v>4650</v>
      </c>
      <c r="AP1122" s="440">
        <v>36569</v>
      </c>
      <c r="AQ1122" s="440">
        <v>10000</v>
      </c>
      <c r="AR1122" s="440">
        <v>26569</v>
      </c>
      <c r="AS1122" s="482">
        <v>30449</v>
      </c>
      <c r="AT1122" s="482">
        <v>0</v>
      </c>
      <c r="AU1122" s="482">
        <v>0</v>
      </c>
      <c r="AV1122" s="482">
        <v>0</v>
      </c>
      <c r="AW1122" s="440">
        <v>30449</v>
      </c>
      <c r="AX1122" s="440">
        <v>0</v>
      </c>
      <c r="AY1122" s="440">
        <v>3300</v>
      </c>
      <c r="AZ1122" s="503">
        <v>0</v>
      </c>
      <c r="BA1122" s="503">
        <v>-3300</v>
      </c>
      <c r="BB1122" s="441">
        <v>0</v>
      </c>
      <c r="BC1122" s="200">
        <v>0</v>
      </c>
      <c r="BD1122" s="539">
        <v>181756</v>
      </c>
      <c r="BE1122" s="650">
        <v>330280</v>
      </c>
      <c r="BF1122" s="650">
        <v>32448</v>
      </c>
      <c r="BG1122" s="539">
        <v>3429</v>
      </c>
    </row>
    <row r="1123" spans="1:59" x14ac:dyDescent="0.2">
      <c r="A1123" s="609" t="s">
        <v>2707</v>
      </c>
      <c r="B1123" t="s">
        <v>2690</v>
      </c>
      <c r="C1123" t="s">
        <v>2708</v>
      </c>
      <c r="D1123" s="442">
        <v>26208</v>
      </c>
      <c r="E1123" s="443">
        <v>103043</v>
      </c>
      <c r="F1123" s="443">
        <v>0</v>
      </c>
      <c r="G1123" s="443">
        <v>103043</v>
      </c>
      <c r="H1123" s="443">
        <v>0</v>
      </c>
      <c r="I1123" s="443">
        <v>391160</v>
      </c>
      <c r="J1123" s="443">
        <v>391160</v>
      </c>
      <c r="K1123" s="443">
        <v>0</v>
      </c>
      <c r="L1123" s="443">
        <v>0</v>
      </c>
      <c r="M1123" s="483">
        <v>0</v>
      </c>
      <c r="N1123" s="483">
        <v>19040</v>
      </c>
      <c r="O1123" s="443">
        <v>0</v>
      </c>
      <c r="P1123" s="443">
        <v>0</v>
      </c>
      <c r="Q1123" s="443">
        <v>19040</v>
      </c>
      <c r="R1123" s="443">
        <v>0</v>
      </c>
      <c r="S1123" s="443">
        <v>19040</v>
      </c>
      <c r="T1123" s="443">
        <v>0</v>
      </c>
      <c r="U1123" s="443">
        <v>13970</v>
      </c>
      <c r="V1123" s="443">
        <v>13970</v>
      </c>
      <c r="W1123" s="443">
        <v>0</v>
      </c>
      <c r="X1123" s="443">
        <v>0</v>
      </c>
      <c r="Y1123" s="483">
        <v>0</v>
      </c>
      <c r="Z1123" s="483">
        <v>680</v>
      </c>
      <c r="AA1123" s="443">
        <v>0</v>
      </c>
      <c r="AB1123" s="443">
        <v>0</v>
      </c>
      <c r="AC1123" s="443">
        <v>680</v>
      </c>
      <c r="AD1123" s="443">
        <v>0</v>
      </c>
      <c r="AE1123" s="443">
        <v>680</v>
      </c>
      <c r="AF1123" s="443">
        <v>0</v>
      </c>
      <c r="AG1123" s="443">
        <v>320280</v>
      </c>
      <c r="AH1123" s="443">
        <v>150000</v>
      </c>
      <c r="AI1123" s="443">
        <v>170280</v>
      </c>
      <c r="AJ1123" s="483">
        <v>301210</v>
      </c>
      <c r="AK1123" s="483">
        <v>0</v>
      </c>
      <c r="AL1123" s="483">
        <v>0</v>
      </c>
      <c r="AM1123" s="483">
        <v>0</v>
      </c>
      <c r="AN1123" s="443">
        <v>301210</v>
      </c>
      <c r="AO1123" s="443">
        <v>0</v>
      </c>
      <c r="AP1123" s="443">
        <v>27083</v>
      </c>
      <c r="AQ1123" s="443">
        <v>10015</v>
      </c>
      <c r="AR1123" s="443">
        <v>17068</v>
      </c>
      <c r="AS1123" s="483">
        <v>16297</v>
      </c>
      <c r="AT1123" s="483">
        <v>0</v>
      </c>
      <c r="AU1123" s="483">
        <v>0</v>
      </c>
      <c r="AV1123" s="483">
        <v>0</v>
      </c>
      <c r="AW1123" s="443">
        <v>16297</v>
      </c>
      <c r="AX1123" s="443">
        <v>0</v>
      </c>
      <c r="AY1123" s="443">
        <v>0</v>
      </c>
      <c r="AZ1123" s="504">
        <v>0</v>
      </c>
      <c r="BA1123" s="504">
        <v>0</v>
      </c>
      <c r="BB1123" s="444">
        <v>0</v>
      </c>
      <c r="BC1123" s="517">
        <v>0</v>
      </c>
      <c r="BD1123" s="540">
        <v>126324</v>
      </c>
      <c r="BE1123" s="651">
        <v>228620</v>
      </c>
      <c r="BF1123" s="651">
        <v>22911</v>
      </c>
      <c r="BG1123" s="540">
        <v>2709</v>
      </c>
    </row>
    <row r="1124" spans="1:59" x14ac:dyDescent="0.2">
      <c r="A1124" s="609" t="s">
        <v>2709</v>
      </c>
      <c r="B1124" t="s">
        <v>2690</v>
      </c>
      <c r="C1124" t="s">
        <v>2710</v>
      </c>
      <c r="D1124" s="439">
        <v>26209</v>
      </c>
      <c r="E1124" s="440">
        <v>0</v>
      </c>
      <c r="F1124" s="440">
        <v>0</v>
      </c>
      <c r="G1124" s="440">
        <v>0</v>
      </c>
      <c r="H1124" s="440">
        <v>0</v>
      </c>
      <c r="I1124" s="440">
        <v>431424</v>
      </c>
      <c r="J1124" s="440">
        <v>431424</v>
      </c>
      <c r="K1124" s="440">
        <v>0</v>
      </c>
      <c r="L1124" s="440">
        <v>0</v>
      </c>
      <c r="M1124" s="482">
        <v>0</v>
      </c>
      <c r="N1124" s="482">
        <v>135016</v>
      </c>
      <c r="O1124" s="440">
        <v>0</v>
      </c>
      <c r="P1124" s="440">
        <v>0</v>
      </c>
      <c r="Q1124" s="440">
        <v>135016</v>
      </c>
      <c r="R1124" s="440">
        <v>0</v>
      </c>
      <c r="S1124" s="440">
        <v>135016</v>
      </c>
      <c r="T1124" s="440">
        <v>0</v>
      </c>
      <c r="U1124" s="440">
        <v>15408</v>
      </c>
      <c r="V1124" s="440">
        <v>15408</v>
      </c>
      <c r="W1124" s="440">
        <v>0</v>
      </c>
      <c r="X1124" s="440">
        <v>0</v>
      </c>
      <c r="Y1124" s="482">
        <v>0</v>
      </c>
      <c r="Z1124" s="482">
        <v>4822</v>
      </c>
      <c r="AA1124" s="440">
        <v>0</v>
      </c>
      <c r="AB1124" s="440">
        <v>0</v>
      </c>
      <c r="AC1124" s="440">
        <v>4822</v>
      </c>
      <c r="AD1124" s="440">
        <v>0</v>
      </c>
      <c r="AE1124" s="440">
        <v>4822</v>
      </c>
      <c r="AF1124" s="440">
        <v>0</v>
      </c>
      <c r="AG1124" s="440">
        <v>460530</v>
      </c>
      <c r="AH1124" s="440">
        <v>132750</v>
      </c>
      <c r="AI1124" s="440">
        <v>327780</v>
      </c>
      <c r="AJ1124" s="482">
        <v>492640</v>
      </c>
      <c r="AK1124" s="482">
        <v>0</v>
      </c>
      <c r="AL1124" s="482">
        <v>0</v>
      </c>
      <c r="AM1124" s="482">
        <v>205070</v>
      </c>
      <c r="AN1124" s="440">
        <v>492640</v>
      </c>
      <c r="AO1124" s="440">
        <v>205070</v>
      </c>
      <c r="AP1124" s="440">
        <v>39368</v>
      </c>
      <c r="AQ1124" s="440">
        <v>3561</v>
      </c>
      <c r="AR1124" s="440">
        <v>35807</v>
      </c>
      <c r="AS1124" s="482">
        <v>33610</v>
      </c>
      <c r="AT1124" s="482">
        <v>0</v>
      </c>
      <c r="AU1124" s="482">
        <v>0</v>
      </c>
      <c r="AV1124" s="482">
        <v>10526</v>
      </c>
      <c r="AW1124" s="440">
        <v>33610</v>
      </c>
      <c r="AX1124" s="440">
        <v>10526</v>
      </c>
      <c r="AY1124" s="440">
        <v>0</v>
      </c>
      <c r="AZ1124" s="503">
        <v>0</v>
      </c>
      <c r="BA1124" s="503">
        <v>0</v>
      </c>
      <c r="BB1124" s="441">
        <v>0</v>
      </c>
      <c r="BC1124" s="200">
        <v>0</v>
      </c>
      <c r="BD1124" s="539">
        <v>163800</v>
      </c>
      <c r="BE1124" s="650">
        <v>321310</v>
      </c>
      <c r="BF1124" s="650">
        <v>32516</v>
      </c>
      <c r="BG1124" s="539">
        <v>3429</v>
      </c>
    </row>
    <row r="1125" spans="1:59" x14ac:dyDescent="0.2">
      <c r="A1125" s="609" t="s">
        <v>2711</v>
      </c>
      <c r="B1125" t="s">
        <v>2690</v>
      </c>
      <c r="C1125" t="s">
        <v>2712</v>
      </c>
      <c r="D1125" s="442">
        <v>26210</v>
      </c>
      <c r="E1125" s="443">
        <v>0</v>
      </c>
      <c r="F1125" s="443">
        <v>0</v>
      </c>
      <c r="G1125" s="443">
        <v>0</v>
      </c>
      <c r="H1125" s="443">
        <v>0</v>
      </c>
      <c r="I1125" s="443">
        <v>615230</v>
      </c>
      <c r="J1125" s="443">
        <v>615230</v>
      </c>
      <c r="K1125" s="443">
        <v>0</v>
      </c>
      <c r="L1125" s="443">
        <v>11340</v>
      </c>
      <c r="M1125" s="483">
        <v>0</v>
      </c>
      <c r="N1125" s="483">
        <v>11340</v>
      </c>
      <c r="O1125" s="443">
        <v>0</v>
      </c>
      <c r="P1125" s="443">
        <v>0</v>
      </c>
      <c r="Q1125" s="443">
        <v>22680</v>
      </c>
      <c r="R1125" s="443">
        <v>11340</v>
      </c>
      <c r="S1125" s="443">
        <v>11340</v>
      </c>
      <c r="T1125" s="443">
        <v>0</v>
      </c>
      <c r="U1125" s="443">
        <v>21973</v>
      </c>
      <c r="V1125" s="443">
        <v>17600</v>
      </c>
      <c r="W1125" s="443">
        <v>4373</v>
      </c>
      <c r="X1125" s="443">
        <v>405</v>
      </c>
      <c r="Y1125" s="483">
        <v>0</v>
      </c>
      <c r="Z1125" s="483">
        <v>405</v>
      </c>
      <c r="AA1125" s="443">
        <v>0</v>
      </c>
      <c r="AB1125" s="443">
        <v>0</v>
      </c>
      <c r="AC1125" s="443">
        <v>4778</v>
      </c>
      <c r="AD1125" s="443">
        <v>4778</v>
      </c>
      <c r="AE1125" s="443">
        <v>0</v>
      </c>
      <c r="AF1125" s="443">
        <v>0</v>
      </c>
      <c r="AG1125" s="443">
        <v>453230</v>
      </c>
      <c r="AH1125" s="443">
        <v>280000</v>
      </c>
      <c r="AI1125" s="443">
        <v>173230</v>
      </c>
      <c r="AJ1125" s="483">
        <v>392680</v>
      </c>
      <c r="AK1125" s="483">
        <v>0</v>
      </c>
      <c r="AL1125" s="483">
        <v>0</v>
      </c>
      <c r="AM1125" s="483">
        <v>204870</v>
      </c>
      <c r="AN1125" s="443">
        <v>392680</v>
      </c>
      <c r="AO1125" s="443">
        <v>204870</v>
      </c>
      <c r="AP1125" s="443">
        <v>34236</v>
      </c>
      <c r="AQ1125" s="443">
        <v>5523</v>
      </c>
      <c r="AR1125" s="443">
        <v>28713</v>
      </c>
      <c r="AS1125" s="483">
        <v>31552</v>
      </c>
      <c r="AT1125" s="483">
        <v>0</v>
      </c>
      <c r="AU1125" s="483">
        <v>0</v>
      </c>
      <c r="AV1125" s="483">
        <v>9193</v>
      </c>
      <c r="AW1125" s="443">
        <v>31552</v>
      </c>
      <c r="AX1125" s="443">
        <v>9193</v>
      </c>
      <c r="AY1125" s="443">
        <v>3300</v>
      </c>
      <c r="AZ1125" s="504">
        <v>0</v>
      </c>
      <c r="BA1125" s="504">
        <v>0</v>
      </c>
      <c r="BB1125" s="444">
        <v>3300</v>
      </c>
      <c r="BC1125" s="517">
        <v>0</v>
      </c>
      <c r="BD1125" s="540">
        <v>157481</v>
      </c>
      <c r="BE1125" s="651">
        <v>334490</v>
      </c>
      <c r="BF1125" s="651">
        <v>32265</v>
      </c>
      <c r="BG1125" s="540">
        <v>3189</v>
      </c>
    </row>
    <row r="1126" spans="1:59" x14ac:dyDescent="0.2">
      <c r="A1126" s="609" t="s">
        <v>2713</v>
      </c>
      <c r="B1126" t="s">
        <v>2690</v>
      </c>
      <c r="C1126" t="s">
        <v>2714</v>
      </c>
      <c r="D1126" s="439">
        <v>26211</v>
      </c>
      <c r="E1126" s="440">
        <v>122040</v>
      </c>
      <c r="F1126" s="440">
        <v>0</v>
      </c>
      <c r="G1126" s="440">
        <v>122040</v>
      </c>
      <c r="H1126" s="440">
        <v>0</v>
      </c>
      <c r="I1126" s="440">
        <v>345128</v>
      </c>
      <c r="J1126" s="440">
        <v>345128</v>
      </c>
      <c r="K1126" s="440">
        <v>0</v>
      </c>
      <c r="L1126" s="440">
        <v>97552</v>
      </c>
      <c r="M1126" s="482">
        <v>0</v>
      </c>
      <c r="N1126" s="482">
        <v>6230</v>
      </c>
      <c r="O1126" s="440">
        <v>0</v>
      </c>
      <c r="P1126" s="440">
        <v>0</v>
      </c>
      <c r="Q1126" s="440">
        <v>103782</v>
      </c>
      <c r="R1126" s="440">
        <v>97552</v>
      </c>
      <c r="S1126" s="440">
        <v>6230</v>
      </c>
      <c r="T1126" s="440">
        <v>0</v>
      </c>
      <c r="U1126" s="440">
        <v>12326</v>
      </c>
      <c r="V1126" s="440">
        <v>12326</v>
      </c>
      <c r="W1126" s="440">
        <v>0</v>
      </c>
      <c r="X1126" s="440">
        <v>3484</v>
      </c>
      <c r="Y1126" s="482">
        <v>0</v>
      </c>
      <c r="Z1126" s="482">
        <v>223</v>
      </c>
      <c r="AA1126" s="440">
        <v>0</v>
      </c>
      <c r="AB1126" s="440">
        <v>0</v>
      </c>
      <c r="AC1126" s="440">
        <v>3707</v>
      </c>
      <c r="AD1126" s="440">
        <v>500</v>
      </c>
      <c r="AE1126" s="440">
        <v>445</v>
      </c>
      <c r="AF1126" s="440">
        <v>2762</v>
      </c>
      <c r="AG1126" s="440">
        <v>407420</v>
      </c>
      <c r="AH1126" s="440">
        <v>325000</v>
      </c>
      <c r="AI1126" s="440">
        <v>82420</v>
      </c>
      <c r="AJ1126" s="482">
        <v>261890</v>
      </c>
      <c r="AK1126" s="482">
        <v>0</v>
      </c>
      <c r="AL1126" s="482">
        <v>0</v>
      </c>
      <c r="AM1126" s="482">
        <v>91410</v>
      </c>
      <c r="AN1126" s="440">
        <v>261890</v>
      </c>
      <c r="AO1126" s="440">
        <v>91410</v>
      </c>
      <c r="AP1126" s="440">
        <v>33354</v>
      </c>
      <c r="AQ1126" s="440">
        <v>8500</v>
      </c>
      <c r="AR1126" s="440">
        <v>24854</v>
      </c>
      <c r="AS1126" s="482">
        <v>25125</v>
      </c>
      <c r="AT1126" s="482">
        <v>0</v>
      </c>
      <c r="AU1126" s="482">
        <v>0</v>
      </c>
      <c r="AV1126" s="482">
        <v>0</v>
      </c>
      <c r="AW1126" s="440">
        <v>22976</v>
      </c>
      <c r="AX1126" s="440">
        <v>2149</v>
      </c>
      <c r="AY1126" s="440">
        <v>3300</v>
      </c>
      <c r="AZ1126" s="503">
        <v>0</v>
      </c>
      <c r="BA1126" s="503">
        <v>0</v>
      </c>
      <c r="BB1126" s="441">
        <v>3000</v>
      </c>
      <c r="BC1126" s="200">
        <v>0</v>
      </c>
      <c r="BD1126" s="539">
        <v>149215</v>
      </c>
      <c r="BE1126" s="650">
        <v>263250</v>
      </c>
      <c r="BF1126" s="650">
        <v>26634</v>
      </c>
      <c r="BG1126" s="539">
        <v>2949</v>
      </c>
    </row>
    <row r="1127" spans="1:59" x14ac:dyDescent="0.2">
      <c r="A1127" s="609" t="s">
        <v>2715</v>
      </c>
      <c r="B1127" t="s">
        <v>2690</v>
      </c>
      <c r="C1127" t="s">
        <v>2716</v>
      </c>
      <c r="D1127" s="442">
        <v>26212</v>
      </c>
      <c r="E1127" s="443">
        <v>166159</v>
      </c>
      <c r="F1127" s="443">
        <v>0</v>
      </c>
      <c r="G1127" s="443">
        <v>166159</v>
      </c>
      <c r="H1127" s="443">
        <v>0</v>
      </c>
      <c r="I1127" s="443">
        <v>415030</v>
      </c>
      <c r="J1127" s="443">
        <v>415030</v>
      </c>
      <c r="K1127" s="443">
        <v>0</v>
      </c>
      <c r="L1127" s="443">
        <v>14140</v>
      </c>
      <c r="M1127" s="483">
        <v>0</v>
      </c>
      <c r="N1127" s="483">
        <v>0</v>
      </c>
      <c r="O1127" s="443">
        <v>0</v>
      </c>
      <c r="P1127" s="443">
        <v>0</v>
      </c>
      <c r="Q1127" s="443">
        <v>14140</v>
      </c>
      <c r="R1127" s="443">
        <v>14140</v>
      </c>
      <c r="S1127" s="443">
        <v>0</v>
      </c>
      <c r="T1127" s="443">
        <v>0</v>
      </c>
      <c r="U1127" s="443">
        <v>14823</v>
      </c>
      <c r="V1127" s="443">
        <v>2276</v>
      </c>
      <c r="W1127" s="443">
        <v>12547</v>
      </c>
      <c r="X1127" s="443">
        <v>505</v>
      </c>
      <c r="Y1127" s="483">
        <v>0</v>
      </c>
      <c r="Z1127" s="483">
        <v>0</v>
      </c>
      <c r="AA1127" s="443">
        <v>0</v>
      </c>
      <c r="AB1127" s="443">
        <v>0</v>
      </c>
      <c r="AC1127" s="443">
        <v>12090</v>
      </c>
      <c r="AD1127" s="443">
        <v>0</v>
      </c>
      <c r="AE1127" s="443">
        <v>0</v>
      </c>
      <c r="AF1127" s="443">
        <v>12090</v>
      </c>
      <c r="AG1127" s="443">
        <v>375880</v>
      </c>
      <c r="AH1127" s="443">
        <v>201400</v>
      </c>
      <c r="AI1127" s="443">
        <v>174480</v>
      </c>
      <c r="AJ1127" s="483">
        <v>319630</v>
      </c>
      <c r="AK1127" s="483">
        <v>0</v>
      </c>
      <c r="AL1127" s="483">
        <v>0</v>
      </c>
      <c r="AM1127" s="483">
        <v>59070</v>
      </c>
      <c r="AN1127" s="443">
        <v>319630</v>
      </c>
      <c r="AO1127" s="443">
        <v>59070</v>
      </c>
      <c r="AP1127" s="443">
        <v>25825</v>
      </c>
      <c r="AQ1127" s="443">
        <v>1172</v>
      </c>
      <c r="AR1127" s="443">
        <v>24653</v>
      </c>
      <c r="AS1127" s="483">
        <v>27829</v>
      </c>
      <c r="AT1127" s="483">
        <v>0</v>
      </c>
      <c r="AU1127" s="483">
        <v>0</v>
      </c>
      <c r="AV1127" s="483">
        <v>638</v>
      </c>
      <c r="AW1127" s="443">
        <v>15624</v>
      </c>
      <c r="AX1127" s="443">
        <v>3300</v>
      </c>
      <c r="AY1127" s="443">
        <v>0</v>
      </c>
      <c r="AZ1127" s="504">
        <v>0</v>
      </c>
      <c r="BA1127" s="504">
        <v>0</v>
      </c>
      <c r="BB1127" s="444">
        <v>0</v>
      </c>
      <c r="BC1127" s="517">
        <v>0</v>
      </c>
      <c r="BD1127" s="540">
        <v>208239</v>
      </c>
      <c r="BE1127" s="651">
        <v>215580</v>
      </c>
      <c r="BF1127" s="651">
        <v>21311</v>
      </c>
      <c r="BG1127" s="540">
        <v>2469</v>
      </c>
    </row>
    <row r="1128" spans="1:59" x14ac:dyDescent="0.2">
      <c r="A1128" s="609" t="s">
        <v>2717</v>
      </c>
      <c r="B1128" t="s">
        <v>2690</v>
      </c>
      <c r="C1128" t="s">
        <v>2718</v>
      </c>
      <c r="D1128" s="439">
        <v>26213</v>
      </c>
      <c r="E1128" s="440">
        <v>0</v>
      </c>
      <c r="F1128" s="440">
        <v>0</v>
      </c>
      <c r="G1128" s="440">
        <v>0</v>
      </c>
      <c r="H1128" s="440">
        <v>0</v>
      </c>
      <c r="I1128" s="440">
        <v>288540</v>
      </c>
      <c r="J1128" s="440">
        <v>288540</v>
      </c>
      <c r="K1128" s="440">
        <v>0</v>
      </c>
      <c r="L1128" s="440">
        <v>11690</v>
      </c>
      <c r="M1128" s="482">
        <v>0</v>
      </c>
      <c r="N1128" s="482">
        <v>490</v>
      </c>
      <c r="O1128" s="440">
        <v>0</v>
      </c>
      <c r="P1128" s="440">
        <v>0</v>
      </c>
      <c r="Q1128" s="440">
        <v>12180</v>
      </c>
      <c r="R1128" s="440">
        <v>11690</v>
      </c>
      <c r="S1128" s="440">
        <v>490</v>
      </c>
      <c r="T1128" s="440">
        <v>0</v>
      </c>
      <c r="U1128" s="440">
        <v>10305</v>
      </c>
      <c r="V1128" s="440">
        <v>6914</v>
      </c>
      <c r="W1128" s="440">
        <v>3391</v>
      </c>
      <c r="X1128" s="440">
        <v>418</v>
      </c>
      <c r="Y1128" s="482">
        <v>0</v>
      </c>
      <c r="Z1128" s="482">
        <v>17</v>
      </c>
      <c r="AA1128" s="440">
        <v>0</v>
      </c>
      <c r="AB1128" s="440">
        <v>0</v>
      </c>
      <c r="AC1128" s="440">
        <v>3140</v>
      </c>
      <c r="AD1128" s="440">
        <v>0</v>
      </c>
      <c r="AE1128" s="440">
        <v>3140</v>
      </c>
      <c r="AF1128" s="440">
        <v>0</v>
      </c>
      <c r="AG1128" s="440">
        <v>211570</v>
      </c>
      <c r="AH1128" s="440">
        <v>0</v>
      </c>
      <c r="AI1128" s="440">
        <v>211570</v>
      </c>
      <c r="AJ1128" s="482">
        <v>267980</v>
      </c>
      <c r="AK1128" s="482">
        <v>0</v>
      </c>
      <c r="AL1128" s="482">
        <v>0</v>
      </c>
      <c r="AM1128" s="482">
        <v>88040</v>
      </c>
      <c r="AN1128" s="440">
        <v>267980</v>
      </c>
      <c r="AO1128" s="440">
        <v>88040</v>
      </c>
      <c r="AP1128" s="440">
        <v>14670</v>
      </c>
      <c r="AQ1128" s="440">
        <v>0</v>
      </c>
      <c r="AR1128" s="440">
        <v>14670</v>
      </c>
      <c r="AS1128" s="482">
        <v>15119</v>
      </c>
      <c r="AT1128" s="482">
        <v>0</v>
      </c>
      <c r="AU1128" s="482">
        <v>0</v>
      </c>
      <c r="AV1128" s="482">
        <v>2566</v>
      </c>
      <c r="AW1128" s="440">
        <v>14670</v>
      </c>
      <c r="AX1128" s="440">
        <v>0</v>
      </c>
      <c r="AY1128" s="440">
        <v>0</v>
      </c>
      <c r="AZ1128" s="503">
        <v>0</v>
      </c>
      <c r="BA1128" s="503">
        <v>0</v>
      </c>
      <c r="BB1128" s="441">
        <v>0</v>
      </c>
      <c r="BC1128" s="200">
        <v>0</v>
      </c>
      <c r="BD1128" s="539">
        <v>113444</v>
      </c>
      <c r="BE1128" s="650">
        <v>149330</v>
      </c>
      <c r="BF1128" s="650">
        <v>14230</v>
      </c>
      <c r="BG1128" s="539">
        <v>1989</v>
      </c>
    </row>
    <row r="1129" spans="1:59" x14ac:dyDescent="0.2">
      <c r="A1129" s="609" t="s">
        <v>2719</v>
      </c>
      <c r="B1129" t="s">
        <v>2690</v>
      </c>
      <c r="C1129" t="s">
        <v>2720</v>
      </c>
      <c r="D1129" s="442">
        <v>26214</v>
      </c>
      <c r="E1129" s="443">
        <v>80886</v>
      </c>
      <c r="F1129" s="443">
        <v>0</v>
      </c>
      <c r="G1129" s="443">
        <v>46836</v>
      </c>
      <c r="H1129" s="443">
        <v>34050</v>
      </c>
      <c r="I1129" s="443">
        <v>330512</v>
      </c>
      <c r="J1129" s="443">
        <v>330512</v>
      </c>
      <c r="K1129" s="443">
        <v>0</v>
      </c>
      <c r="L1129" s="443">
        <v>89068</v>
      </c>
      <c r="M1129" s="483">
        <v>0</v>
      </c>
      <c r="N1129" s="483">
        <v>0</v>
      </c>
      <c r="O1129" s="443">
        <v>0</v>
      </c>
      <c r="P1129" s="443">
        <v>0</v>
      </c>
      <c r="Q1129" s="443">
        <v>89068</v>
      </c>
      <c r="R1129" s="443">
        <v>89068</v>
      </c>
      <c r="S1129" s="443">
        <v>0</v>
      </c>
      <c r="T1129" s="443">
        <v>0</v>
      </c>
      <c r="U1129" s="443">
        <v>11804</v>
      </c>
      <c r="V1129" s="443">
        <v>11804</v>
      </c>
      <c r="W1129" s="443">
        <v>0</v>
      </c>
      <c r="X1129" s="443">
        <v>3181</v>
      </c>
      <c r="Y1129" s="483">
        <v>0</v>
      </c>
      <c r="Z1129" s="483">
        <v>0</v>
      </c>
      <c r="AA1129" s="443">
        <v>0</v>
      </c>
      <c r="AB1129" s="443">
        <v>0</v>
      </c>
      <c r="AC1129" s="443">
        <v>440</v>
      </c>
      <c r="AD1129" s="443">
        <v>440</v>
      </c>
      <c r="AE1129" s="443">
        <v>0</v>
      </c>
      <c r="AF1129" s="443">
        <v>0</v>
      </c>
      <c r="AG1129" s="443">
        <v>497830</v>
      </c>
      <c r="AH1129" s="443">
        <v>325000</v>
      </c>
      <c r="AI1129" s="443">
        <v>172830</v>
      </c>
      <c r="AJ1129" s="483">
        <v>460520</v>
      </c>
      <c r="AK1129" s="483">
        <v>0</v>
      </c>
      <c r="AL1129" s="483">
        <v>0</v>
      </c>
      <c r="AM1129" s="483">
        <v>0</v>
      </c>
      <c r="AN1129" s="443">
        <v>460520</v>
      </c>
      <c r="AO1129" s="443">
        <v>0</v>
      </c>
      <c r="AP1129" s="443">
        <v>37948</v>
      </c>
      <c r="AQ1129" s="443">
        <v>17427</v>
      </c>
      <c r="AR1129" s="443">
        <v>20521</v>
      </c>
      <c r="AS1129" s="483">
        <v>23930</v>
      </c>
      <c r="AT1129" s="483">
        <v>0</v>
      </c>
      <c r="AU1129" s="483">
        <v>0</v>
      </c>
      <c r="AV1129" s="483">
        <v>0</v>
      </c>
      <c r="AW1129" s="443">
        <v>23930</v>
      </c>
      <c r="AX1129" s="443">
        <v>0</v>
      </c>
      <c r="AY1129" s="443">
        <v>0</v>
      </c>
      <c r="AZ1129" s="504">
        <v>0</v>
      </c>
      <c r="BA1129" s="504">
        <v>0</v>
      </c>
      <c r="BB1129" s="444">
        <v>0</v>
      </c>
      <c r="BC1129" s="517">
        <v>0</v>
      </c>
      <c r="BD1129" s="540">
        <v>193046</v>
      </c>
      <c r="BE1129" s="651">
        <v>269465</v>
      </c>
      <c r="BF1129" s="651">
        <v>27489</v>
      </c>
      <c r="BG1129" s="540">
        <v>3189</v>
      </c>
    </row>
    <row r="1130" spans="1:59" x14ac:dyDescent="0.2">
      <c r="A1130" s="609" t="s">
        <v>2721</v>
      </c>
      <c r="B1130" t="s">
        <v>2690</v>
      </c>
      <c r="C1130" t="s">
        <v>2722</v>
      </c>
      <c r="D1130" s="439">
        <v>26303</v>
      </c>
      <c r="E1130" s="440">
        <v>30091</v>
      </c>
      <c r="F1130" s="440">
        <v>0</v>
      </c>
      <c r="G1130" s="440">
        <v>30091</v>
      </c>
      <c r="H1130" s="440">
        <v>0</v>
      </c>
      <c r="I1130" s="440">
        <v>90790</v>
      </c>
      <c r="J1130" s="440">
        <v>90790</v>
      </c>
      <c r="K1130" s="440">
        <v>0</v>
      </c>
      <c r="L1130" s="440">
        <v>1190</v>
      </c>
      <c r="M1130" s="482">
        <v>0</v>
      </c>
      <c r="N1130" s="482">
        <v>5180</v>
      </c>
      <c r="O1130" s="440">
        <v>0</v>
      </c>
      <c r="P1130" s="440">
        <v>0</v>
      </c>
      <c r="Q1130" s="440">
        <v>6370</v>
      </c>
      <c r="R1130" s="440">
        <v>1190</v>
      </c>
      <c r="S1130" s="440">
        <v>5180</v>
      </c>
      <c r="T1130" s="440">
        <v>0</v>
      </c>
      <c r="U1130" s="440">
        <v>3243</v>
      </c>
      <c r="V1130" s="440">
        <v>2240</v>
      </c>
      <c r="W1130" s="440">
        <v>1003</v>
      </c>
      <c r="X1130" s="440">
        <v>42</v>
      </c>
      <c r="Y1130" s="482">
        <v>0</v>
      </c>
      <c r="Z1130" s="482">
        <v>185</v>
      </c>
      <c r="AA1130" s="440">
        <v>0</v>
      </c>
      <c r="AB1130" s="440">
        <v>0</v>
      </c>
      <c r="AC1130" s="440">
        <v>0</v>
      </c>
      <c r="AD1130" s="440">
        <v>0</v>
      </c>
      <c r="AE1130" s="440">
        <v>0</v>
      </c>
      <c r="AF1130" s="440">
        <v>0</v>
      </c>
      <c r="AG1130" s="440">
        <v>102960</v>
      </c>
      <c r="AH1130" s="440">
        <v>77000</v>
      </c>
      <c r="AI1130" s="440">
        <v>25960</v>
      </c>
      <c r="AJ1130" s="482">
        <v>71040</v>
      </c>
      <c r="AK1130" s="482">
        <v>0</v>
      </c>
      <c r="AL1130" s="482">
        <v>0</v>
      </c>
      <c r="AM1130" s="482">
        <v>4260</v>
      </c>
      <c r="AN1130" s="440">
        <v>71040</v>
      </c>
      <c r="AO1130" s="440">
        <v>4260</v>
      </c>
      <c r="AP1130" s="440">
        <v>8167</v>
      </c>
      <c r="AQ1130" s="440">
        <v>4211</v>
      </c>
      <c r="AR1130" s="440">
        <v>3956</v>
      </c>
      <c r="AS1130" s="482">
        <v>4151</v>
      </c>
      <c r="AT1130" s="482">
        <v>0</v>
      </c>
      <c r="AU1130" s="482">
        <v>0</v>
      </c>
      <c r="AV1130" s="482">
        <v>0</v>
      </c>
      <c r="AW1130" s="440">
        <v>374</v>
      </c>
      <c r="AX1130" s="440">
        <v>549</v>
      </c>
      <c r="AY1130" s="440">
        <v>0</v>
      </c>
      <c r="AZ1130" s="503">
        <v>0</v>
      </c>
      <c r="BA1130" s="503">
        <v>0</v>
      </c>
      <c r="BB1130" s="441">
        <v>0</v>
      </c>
      <c r="BC1130" s="200">
        <v>0</v>
      </c>
      <c r="BD1130" s="539">
        <v>36721</v>
      </c>
      <c r="BE1130" s="650">
        <v>58815</v>
      </c>
      <c r="BF1130" s="650">
        <v>6038</v>
      </c>
      <c r="BG1130" s="539">
        <v>1269</v>
      </c>
    </row>
    <row r="1131" spans="1:59" x14ac:dyDescent="0.2">
      <c r="A1131" s="609" t="s">
        <v>2723</v>
      </c>
      <c r="B1131" t="s">
        <v>2690</v>
      </c>
      <c r="C1131" t="s">
        <v>2724</v>
      </c>
      <c r="D1131" s="442">
        <v>26322</v>
      </c>
      <c r="E1131" s="443">
        <v>7300</v>
      </c>
      <c r="F1131" s="443">
        <v>0</v>
      </c>
      <c r="G1131" s="443">
        <v>7300</v>
      </c>
      <c r="H1131" s="443">
        <v>0</v>
      </c>
      <c r="I1131" s="443">
        <v>120120</v>
      </c>
      <c r="J1131" s="443">
        <v>120120</v>
      </c>
      <c r="K1131" s="443">
        <v>0</v>
      </c>
      <c r="L1131" s="443">
        <v>7980</v>
      </c>
      <c r="M1131" s="483">
        <v>0</v>
      </c>
      <c r="N1131" s="483">
        <v>5110</v>
      </c>
      <c r="O1131" s="443">
        <v>0</v>
      </c>
      <c r="P1131" s="443">
        <v>0</v>
      </c>
      <c r="Q1131" s="443">
        <v>13090</v>
      </c>
      <c r="R1131" s="443">
        <v>7980</v>
      </c>
      <c r="S1131" s="443">
        <v>5110</v>
      </c>
      <c r="T1131" s="443">
        <v>0</v>
      </c>
      <c r="U1131" s="443">
        <v>4290</v>
      </c>
      <c r="V1131" s="443">
        <v>4290</v>
      </c>
      <c r="W1131" s="443">
        <v>0</v>
      </c>
      <c r="X1131" s="443">
        <v>285</v>
      </c>
      <c r="Y1131" s="483">
        <v>0</v>
      </c>
      <c r="Z1131" s="483">
        <v>183</v>
      </c>
      <c r="AA1131" s="443">
        <v>0</v>
      </c>
      <c r="AB1131" s="443">
        <v>0</v>
      </c>
      <c r="AC1131" s="443">
        <v>468</v>
      </c>
      <c r="AD1131" s="443">
        <v>285</v>
      </c>
      <c r="AE1131" s="443">
        <v>42</v>
      </c>
      <c r="AF1131" s="443">
        <v>141</v>
      </c>
      <c r="AG1131" s="443">
        <v>99760</v>
      </c>
      <c r="AH1131" s="443">
        <v>53000</v>
      </c>
      <c r="AI1131" s="443">
        <v>46760</v>
      </c>
      <c r="AJ1131" s="483">
        <v>92610</v>
      </c>
      <c r="AK1131" s="483">
        <v>0</v>
      </c>
      <c r="AL1131" s="483">
        <v>0</v>
      </c>
      <c r="AM1131" s="483">
        <v>33530</v>
      </c>
      <c r="AN1131" s="443">
        <v>92610</v>
      </c>
      <c r="AO1131" s="443">
        <v>33530</v>
      </c>
      <c r="AP1131" s="443">
        <v>7653</v>
      </c>
      <c r="AQ1131" s="443">
        <v>3218</v>
      </c>
      <c r="AR1131" s="443">
        <v>4435</v>
      </c>
      <c r="AS1131" s="483">
        <v>4939</v>
      </c>
      <c r="AT1131" s="483">
        <v>0</v>
      </c>
      <c r="AU1131" s="483">
        <v>0</v>
      </c>
      <c r="AV1131" s="483">
        <v>819</v>
      </c>
      <c r="AW1131" s="443">
        <v>4939</v>
      </c>
      <c r="AX1131" s="443">
        <v>819</v>
      </c>
      <c r="AY1131" s="443">
        <v>3300</v>
      </c>
      <c r="AZ1131" s="504">
        <v>-3300</v>
      </c>
      <c r="BA1131" s="504">
        <v>0</v>
      </c>
      <c r="BB1131" s="444">
        <v>0</v>
      </c>
      <c r="BC1131" s="517">
        <v>0</v>
      </c>
      <c r="BD1131" s="540">
        <v>26830</v>
      </c>
      <c r="BE1131" s="651">
        <v>71220</v>
      </c>
      <c r="BF1131" s="651">
        <v>6934</v>
      </c>
      <c r="BG1131" s="540">
        <v>1269</v>
      </c>
    </row>
    <row r="1132" spans="1:59" x14ac:dyDescent="0.2">
      <c r="A1132" s="609" t="s">
        <v>2725</v>
      </c>
      <c r="B1132" t="s">
        <v>2690</v>
      </c>
      <c r="C1132" t="s">
        <v>2726</v>
      </c>
      <c r="D1132" s="439">
        <v>26343</v>
      </c>
      <c r="E1132" s="440">
        <v>0</v>
      </c>
      <c r="F1132" s="440">
        <v>0</v>
      </c>
      <c r="G1132" s="440">
        <v>0</v>
      </c>
      <c r="H1132" s="440">
        <v>0</v>
      </c>
      <c r="I1132" s="440">
        <v>71120</v>
      </c>
      <c r="J1132" s="440">
        <v>71120</v>
      </c>
      <c r="K1132" s="440">
        <v>0</v>
      </c>
      <c r="L1132" s="440">
        <v>2520</v>
      </c>
      <c r="M1132" s="482">
        <v>0</v>
      </c>
      <c r="N1132" s="482">
        <v>0</v>
      </c>
      <c r="O1132" s="440">
        <v>0</v>
      </c>
      <c r="P1132" s="440">
        <v>0</v>
      </c>
      <c r="Q1132" s="440">
        <v>2520</v>
      </c>
      <c r="R1132" s="440">
        <v>2520</v>
      </c>
      <c r="S1132" s="440">
        <v>0</v>
      </c>
      <c r="T1132" s="440">
        <v>0</v>
      </c>
      <c r="U1132" s="440">
        <v>2540</v>
      </c>
      <c r="V1132" s="440">
        <v>1250</v>
      </c>
      <c r="W1132" s="440">
        <v>1290</v>
      </c>
      <c r="X1132" s="440">
        <v>90</v>
      </c>
      <c r="Y1132" s="482">
        <v>0</v>
      </c>
      <c r="Z1132" s="482">
        <v>0</v>
      </c>
      <c r="AA1132" s="440">
        <v>0</v>
      </c>
      <c r="AB1132" s="440">
        <v>0</v>
      </c>
      <c r="AC1132" s="440">
        <v>0</v>
      </c>
      <c r="AD1132" s="440">
        <v>0</v>
      </c>
      <c r="AE1132" s="440">
        <v>0</v>
      </c>
      <c r="AF1132" s="440">
        <v>0</v>
      </c>
      <c r="AG1132" s="440">
        <v>49850</v>
      </c>
      <c r="AH1132" s="440">
        <v>41700</v>
      </c>
      <c r="AI1132" s="440">
        <v>8150</v>
      </c>
      <c r="AJ1132" s="482">
        <v>27880</v>
      </c>
      <c r="AK1132" s="482">
        <v>0</v>
      </c>
      <c r="AL1132" s="482">
        <v>0</v>
      </c>
      <c r="AM1132" s="482">
        <v>19510</v>
      </c>
      <c r="AN1132" s="440">
        <v>27880</v>
      </c>
      <c r="AO1132" s="440">
        <v>19510</v>
      </c>
      <c r="AP1132" s="440">
        <v>3420</v>
      </c>
      <c r="AQ1132" s="440">
        <v>2500</v>
      </c>
      <c r="AR1132" s="440">
        <v>920</v>
      </c>
      <c r="AS1132" s="482">
        <v>1300</v>
      </c>
      <c r="AT1132" s="482">
        <v>0</v>
      </c>
      <c r="AU1132" s="482">
        <v>0</v>
      </c>
      <c r="AV1132" s="482">
        <v>707</v>
      </c>
      <c r="AW1132" s="440">
        <v>1300</v>
      </c>
      <c r="AX1132" s="440">
        <v>0</v>
      </c>
      <c r="AY1132" s="440">
        <v>0</v>
      </c>
      <c r="AZ1132" s="503">
        <v>0</v>
      </c>
      <c r="BA1132" s="503">
        <v>0</v>
      </c>
      <c r="BB1132" s="441">
        <v>0</v>
      </c>
      <c r="BC1132" s="200">
        <v>0</v>
      </c>
      <c r="BD1132" s="539">
        <v>28877</v>
      </c>
      <c r="BE1132" s="650">
        <v>36390</v>
      </c>
      <c r="BF1132" s="650">
        <v>3444</v>
      </c>
      <c r="BG1132" s="539">
        <v>1029</v>
      </c>
    </row>
    <row r="1133" spans="1:59" x14ac:dyDescent="0.2">
      <c r="A1133" s="609" t="s">
        <v>2727</v>
      </c>
      <c r="B1133" t="s">
        <v>2690</v>
      </c>
      <c r="C1133" t="s">
        <v>2728</v>
      </c>
      <c r="D1133" s="442">
        <v>26344</v>
      </c>
      <c r="E1133" s="443">
        <v>0</v>
      </c>
      <c r="F1133" s="443">
        <v>0</v>
      </c>
      <c r="G1133" s="443">
        <v>0</v>
      </c>
      <c r="H1133" s="443">
        <v>0</v>
      </c>
      <c r="I1133" s="443">
        <v>53060</v>
      </c>
      <c r="J1133" s="443">
        <v>53060</v>
      </c>
      <c r="K1133" s="443">
        <v>0</v>
      </c>
      <c r="L1133" s="443">
        <v>5880</v>
      </c>
      <c r="M1133" s="483">
        <v>0</v>
      </c>
      <c r="N1133" s="483">
        <v>2380</v>
      </c>
      <c r="O1133" s="443">
        <v>0</v>
      </c>
      <c r="P1133" s="443">
        <v>0</v>
      </c>
      <c r="Q1133" s="443">
        <v>8260</v>
      </c>
      <c r="R1133" s="443">
        <v>5880</v>
      </c>
      <c r="S1133" s="443">
        <v>2380</v>
      </c>
      <c r="T1133" s="443">
        <v>0</v>
      </c>
      <c r="U1133" s="443">
        <v>1895</v>
      </c>
      <c r="V1133" s="443">
        <v>1895</v>
      </c>
      <c r="W1133" s="443">
        <v>0</v>
      </c>
      <c r="X1133" s="443">
        <v>210</v>
      </c>
      <c r="Y1133" s="483">
        <v>0</v>
      </c>
      <c r="Z1133" s="483">
        <v>85</v>
      </c>
      <c r="AA1133" s="443">
        <v>0</v>
      </c>
      <c r="AB1133" s="443">
        <v>0</v>
      </c>
      <c r="AC1133" s="443">
        <v>295</v>
      </c>
      <c r="AD1133" s="443">
        <v>104</v>
      </c>
      <c r="AE1133" s="443">
        <v>191</v>
      </c>
      <c r="AF1133" s="443">
        <v>0</v>
      </c>
      <c r="AG1133" s="443">
        <v>65150</v>
      </c>
      <c r="AH1133" s="443">
        <v>31500</v>
      </c>
      <c r="AI1133" s="443">
        <v>33650</v>
      </c>
      <c r="AJ1133" s="483">
        <v>53770</v>
      </c>
      <c r="AK1133" s="483">
        <v>0</v>
      </c>
      <c r="AL1133" s="483">
        <v>0</v>
      </c>
      <c r="AM1133" s="483">
        <v>11530</v>
      </c>
      <c r="AN1133" s="443">
        <v>53770</v>
      </c>
      <c r="AO1133" s="443">
        <v>11530</v>
      </c>
      <c r="AP1133" s="443">
        <v>4675</v>
      </c>
      <c r="AQ1133" s="443">
        <v>950</v>
      </c>
      <c r="AR1133" s="443">
        <v>3725</v>
      </c>
      <c r="AS1133" s="483">
        <v>3964</v>
      </c>
      <c r="AT1133" s="483">
        <v>0</v>
      </c>
      <c r="AU1133" s="483">
        <v>0</v>
      </c>
      <c r="AV1133" s="483">
        <v>0</v>
      </c>
      <c r="AW1133" s="443">
        <v>3964</v>
      </c>
      <c r="AX1133" s="443">
        <v>0</v>
      </c>
      <c r="AY1133" s="443">
        <v>0</v>
      </c>
      <c r="AZ1133" s="504">
        <v>0</v>
      </c>
      <c r="BA1133" s="504">
        <v>0</v>
      </c>
      <c r="BB1133" s="444">
        <v>0</v>
      </c>
      <c r="BC1133" s="517">
        <v>0</v>
      </c>
      <c r="BD1133" s="540">
        <v>32049</v>
      </c>
      <c r="BE1133" s="651">
        <v>35065</v>
      </c>
      <c r="BF1133" s="651">
        <v>3508</v>
      </c>
      <c r="BG1133" s="540">
        <v>1029</v>
      </c>
    </row>
    <row r="1134" spans="1:59" x14ac:dyDescent="0.2">
      <c r="A1134" s="609" t="s">
        <v>2729</v>
      </c>
      <c r="B1134" t="s">
        <v>2690</v>
      </c>
      <c r="C1134" t="s">
        <v>2730</v>
      </c>
      <c r="D1134" s="439">
        <v>26364</v>
      </c>
      <c r="E1134" s="440">
        <v>0</v>
      </c>
      <c r="F1134" s="440">
        <v>0</v>
      </c>
      <c r="G1134" s="440">
        <v>0</v>
      </c>
      <c r="H1134" s="440">
        <v>0</v>
      </c>
      <c r="I1134" s="440">
        <v>14210</v>
      </c>
      <c r="J1134" s="440">
        <v>14210</v>
      </c>
      <c r="K1134" s="440">
        <v>0</v>
      </c>
      <c r="L1134" s="440">
        <v>0</v>
      </c>
      <c r="M1134" s="482">
        <v>0</v>
      </c>
      <c r="N1134" s="482">
        <v>0</v>
      </c>
      <c r="O1134" s="440">
        <v>0</v>
      </c>
      <c r="P1134" s="440">
        <v>0</v>
      </c>
      <c r="Q1134" s="440">
        <v>0</v>
      </c>
      <c r="R1134" s="440">
        <v>0</v>
      </c>
      <c r="S1134" s="440">
        <v>0</v>
      </c>
      <c r="T1134" s="440">
        <v>0</v>
      </c>
      <c r="U1134" s="440">
        <v>508</v>
      </c>
      <c r="V1134" s="440">
        <v>157</v>
      </c>
      <c r="W1134" s="440">
        <v>351</v>
      </c>
      <c r="X1134" s="440">
        <v>0</v>
      </c>
      <c r="Y1134" s="482">
        <v>0</v>
      </c>
      <c r="Z1134" s="482">
        <v>0</v>
      </c>
      <c r="AA1134" s="440">
        <v>0</v>
      </c>
      <c r="AB1134" s="440">
        <v>0</v>
      </c>
      <c r="AC1134" s="440">
        <v>0</v>
      </c>
      <c r="AD1134" s="440">
        <v>0</v>
      </c>
      <c r="AE1134" s="440">
        <v>0</v>
      </c>
      <c r="AF1134" s="440">
        <v>0</v>
      </c>
      <c r="AG1134" s="440">
        <v>9510</v>
      </c>
      <c r="AH1134" s="440">
        <v>5150</v>
      </c>
      <c r="AI1134" s="440">
        <v>4360</v>
      </c>
      <c r="AJ1134" s="482">
        <v>6550</v>
      </c>
      <c r="AK1134" s="482">
        <v>0</v>
      </c>
      <c r="AL1134" s="482">
        <v>0</v>
      </c>
      <c r="AM1134" s="482">
        <v>3090</v>
      </c>
      <c r="AN1134" s="440">
        <v>6550</v>
      </c>
      <c r="AO1134" s="440">
        <v>3090</v>
      </c>
      <c r="AP1134" s="440">
        <v>596</v>
      </c>
      <c r="AQ1134" s="440">
        <v>96</v>
      </c>
      <c r="AR1134" s="440">
        <v>500</v>
      </c>
      <c r="AS1134" s="482">
        <v>552</v>
      </c>
      <c r="AT1134" s="482">
        <v>0</v>
      </c>
      <c r="AU1134" s="482">
        <v>0</v>
      </c>
      <c r="AV1134" s="482">
        <v>151</v>
      </c>
      <c r="AW1134" s="440">
        <v>360</v>
      </c>
      <c r="AX1134" s="440">
        <v>0</v>
      </c>
      <c r="AY1134" s="440">
        <v>0</v>
      </c>
      <c r="AZ1134" s="503">
        <v>0</v>
      </c>
      <c r="BA1134" s="503">
        <v>0</v>
      </c>
      <c r="BB1134" s="441">
        <v>0</v>
      </c>
      <c r="BC1134" s="200">
        <v>0</v>
      </c>
      <c r="BD1134" s="539">
        <v>9264</v>
      </c>
      <c r="BE1134" s="650">
        <v>6425</v>
      </c>
      <c r="BF1134" s="539">
        <v>598</v>
      </c>
      <c r="BG1134" s="539">
        <v>789</v>
      </c>
    </row>
    <row r="1135" spans="1:59" x14ac:dyDescent="0.2">
      <c r="A1135" s="609" t="s">
        <v>2731</v>
      </c>
      <c r="B1135" t="s">
        <v>2690</v>
      </c>
      <c r="C1135" t="s">
        <v>2732</v>
      </c>
      <c r="D1135" s="442">
        <v>26365</v>
      </c>
      <c r="E1135" s="443">
        <v>0</v>
      </c>
      <c r="F1135" s="443">
        <v>0</v>
      </c>
      <c r="G1135" s="443">
        <v>0</v>
      </c>
      <c r="H1135" s="443">
        <v>0</v>
      </c>
      <c r="I1135" s="443">
        <v>37520</v>
      </c>
      <c r="J1135" s="443">
        <v>37520</v>
      </c>
      <c r="K1135" s="443">
        <v>0</v>
      </c>
      <c r="L1135" s="443">
        <v>1400</v>
      </c>
      <c r="M1135" s="483">
        <v>0</v>
      </c>
      <c r="N1135" s="483">
        <v>0</v>
      </c>
      <c r="O1135" s="443">
        <v>0</v>
      </c>
      <c r="P1135" s="443">
        <v>0</v>
      </c>
      <c r="Q1135" s="443">
        <v>1400</v>
      </c>
      <c r="R1135" s="443">
        <v>1400</v>
      </c>
      <c r="S1135" s="443">
        <v>0</v>
      </c>
      <c r="T1135" s="443">
        <v>0</v>
      </c>
      <c r="U1135" s="443">
        <v>1340</v>
      </c>
      <c r="V1135" s="443">
        <v>566</v>
      </c>
      <c r="W1135" s="443">
        <v>774</v>
      </c>
      <c r="X1135" s="443">
        <v>50</v>
      </c>
      <c r="Y1135" s="483">
        <v>0</v>
      </c>
      <c r="Z1135" s="483">
        <v>0</v>
      </c>
      <c r="AA1135" s="443">
        <v>0</v>
      </c>
      <c r="AB1135" s="443">
        <v>0</v>
      </c>
      <c r="AC1135" s="443">
        <v>0</v>
      </c>
      <c r="AD1135" s="443">
        <v>0</v>
      </c>
      <c r="AE1135" s="443">
        <v>0</v>
      </c>
      <c r="AF1135" s="443">
        <v>0</v>
      </c>
      <c r="AG1135" s="443">
        <v>28550</v>
      </c>
      <c r="AH1135" s="443">
        <v>21500</v>
      </c>
      <c r="AI1135" s="443">
        <v>7050</v>
      </c>
      <c r="AJ1135" s="483">
        <v>17410</v>
      </c>
      <c r="AK1135" s="483">
        <v>0</v>
      </c>
      <c r="AL1135" s="483">
        <v>0</v>
      </c>
      <c r="AM1135" s="483">
        <v>12720</v>
      </c>
      <c r="AN1135" s="443">
        <v>17410</v>
      </c>
      <c r="AO1135" s="443">
        <v>12720</v>
      </c>
      <c r="AP1135" s="443">
        <v>1728</v>
      </c>
      <c r="AQ1135" s="443">
        <v>540</v>
      </c>
      <c r="AR1135" s="443">
        <v>1188</v>
      </c>
      <c r="AS1135" s="483">
        <v>1403</v>
      </c>
      <c r="AT1135" s="483">
        <v>0</v>
      </c>
      <c r="AU1135" s="483">
        <v>0</v>
      </c>
      <c r="AV1135" s="483">
        <v>530</v>
      </c>
      <c r="AW1135" s="443">
        <v>1403</v>
      </c>
      <c r="AX1135" s="443">
        <v>290</v>
      </c>
      <c r="AY1135" s="443">
        <v>0</v>
      </c>
      <c r="AZ1135" s="504">
        <v>0</v>
      </c>
      <c r="BA1135" s="504">
        <v>0</v>
      </c>
      <c r="BB1135" s="444">
        <v>0</v>
      </c>
      <c r="BC1135" s="517">
        <v>0</v>
      </c>
      <c r="BD1135" s="540">
        <v>23186</v>
      </c>
      <c r="BE1135" s="651">
        <v>18210</v>
      </c>
      <c r="BF1135" s="651">
        <v>1703</v>
      </c>
      <c r="BG1135" s="540">
        <v>789</v>
      </c>
    </row>
    <row r="1136" spans="1:59" x14ac:dyDescent="0.2">
      <c r="A1136" s="609" t="s">
        <v>2733</v>
      </c>
      <c r="B1136" t="s">
        <v>2690</v>
      </c>
      <c r="C1136" t="s">
        <v>2734</v>
      </c>
      <c r="D1136" s="439">
        <v>26366</v>
      </c>
      <c r="E1136" s="440">
        <v>0</v>
      </c>
      <c r="F1136" s="440">
        <v>0</v>
      </c>
      <c r="G1136" s="440">
        <v>0</v>
      </c>
      <c r="H1136" s="440">
        <v>0</v>
      </c>
      <c r="I1136" s="440">
        <v>140224</v>
      </c>
      <c r="J1136" s="440">
        <v>140224</v>
      </c>
      <c r="K1136" s="440">
        <v>0</v>
      </c>
      <c r="L1136" s="440">
        <v>34776</v>
      </c>
      <c r="M1136" s="482">
        <v>0</v>
      </c>
      <c r="N1136" s="482">
        <v>11760</v>
      </c>
      <c r="O1136" s="440">
        <v>0</v>
      </c>
      <c r="P1136" s="440">
        <v>0</v>
      </c>
      <c r="Q1136" s="440">
        <v>46536</v>
      </c>
      <c r="R1136" s="440">
        <v>34776</v>
      </c>
      <c r="S1136" s="440">
        <v>11760</v>
      </c>
      <c r="T1136" s="440">
        <v>0</v>
      </c>
      <c r="U1136" s="440">
        <v>5008</v>
      </c>
      <c r="V1136" s="440">
        <v>5008</v>
      </c>
      <c r="W1136" s="440">
        <v>0</v>
      </c>
      <c r="X1136" s="440">
        <v>1242</v>
      </c>
      <c r="Y1136" s="482">
        <v>0</v>
      </c>
      <c r="Z1136" s="482">
        <v>420</v>
      </c>
      <c r="AA1136" s="440">
        <v>0</v>
      </c>
      <c r="AB1136" s="440">
        <v>0</v>
      </c>
      <c r="AC1136" s="440">
        <v>1662</v>
      </c>
      <c r="AD1136" s="440">
        <v>0</v>
      </c>
      <c r="AE1136" s="440">
        <v>0</v>
      </c>
      <c r="AF1136" s="440">
        <v>1662</v>
      </c>
      <c r="AG1136" s="440">
        <v>238700</v>
      </c>
      <c r="AH1136" s="440">
        <v>115000</v>
      </c>
      <c r="AI1136" s="440">
        <v>123700</v>
      </c>
      <c r="AJ1136" s="482">
        <v>200470</v>
      </c>
      <c r="AK1136" s="482">
        <v>0</v>
      </c>
      <c r="AL1136" s="482">
        <v>0</v>
      </c>
      <c r="AM1136" s="482">
        <v>7990</v>
      </c>
      <c r="AN1136" s="440">
        <v>200470</v>
      </c>
      <c r="AO1136" s="440">
        <v>7990</v>
      </c>
      <c r="AP1136" s="440">
        <v>18243</v>
      </c>
      <c r="AQ1136" s="440">
        <v>7711</v>
      </c>
      <c r="AR1136" s="440">
        <v>10532</v>
      </c>
      <c r="AS1136" s="482">
        <v>10879</v>
      </c>
      <c r="AT1136" s="482">
        <v>0</v>
      </c>
      <c r="AU1136" s="482">
        <v>0</v>
      </c>
      <c r="AV1136" s="482">
        <v>0</v>
      </c>
      <c r="AW1136" s="440">
        <v>10879</v>
      </c>
      <c r="AX1136" s="440">
        <v>0</v>
      </c>
      <c r="AY1136" s="440">
        <v>0</v>
      </c>
      <c r="AZ1136" s="503">
        <v>0</v>
      </c>
      <c r="BA1136" s="503">
        <v>0</v>
      </c>
      <c r="BB1136" s="441">
        <v>0</v>
      </c>
      <c r="BC1136" s="200">
        <v>0</v>
      </c>
      <c r="BD1136" s="539">
        <v>74011</v>
      </c>
      <c r="BE1136" s="650">
        <v>114555</v>
      </c>
      <c r="BF1136" s="650">
        <v>12076</v>
      </c>
      <c r="BG1136" s="539">
        <v>1749</v>
      </c>
    </row>
    <row r="1137" spans="1:59" x14ac:dyDescent="0.2">
      <c r="A1137" s="609" t="s">
        <v>2735</v>
      </c>
      <c r="B1137" t="s">
        <v>2690</v>
      </c>
      <c r="C1137" t="s">
        <v>2736</v>
      </c>
      <c r="D1137" s="442">
        <v>26367</v>
      </c>
      <c r="E1137" s="443">
        <v>0</v>
      </c>
      <c r="F1137" s="443">
        <v>0</v>
      </c>
      <c r="G1137" s="443">
        <v>0</v>
      </c>
      <c r="H1137" s="443">
        <v>0</v>
      </c>
      <c r="I1137" s="443">
        <v>24360</v>
      </c>
      <c r="J1137" s="443">
        <v>24360</v>
      </c>
      <c r="K1137" s="443">
        <v>0</v>
      </c>
      <c r="L1137" s="443">
        <v>420</v>
      </c>
      <c r="M1137" s="483">
        <v>0</v>
      </c>
      <c r="N1137" s="483">
        <v>0</v>
      </c>
      <c r="O1137" s="443">
        <v>0</v>
      </c>
      <c r="P1137" s="443">
        <v>0</v>
      </c>
      <c r="Q1137" s="443">
        <v>420</v>
      </c>
      <c r="R1137" s="443">
        <v>420</v>
      </c>
      <c r="S1137" s="443">
        <v>0</v>
      </c>
      <c r="T1137" s="443">
        <v>0</v>
      </c>
      <c r="U1137" s="443">
        <v>870</v>
      </c>
      <c r="V1137" s="443">
        <v>870</v>
      </c>
      <c r="W1137" s="443">
        <v>0</v>
      </c>
      <c r="X1137" s="443">
        <v>15</v>
      </c>
      <c r="Y1137" s="483">
        <v>0</v>
      </c>
      <c r="Z1137" s="483">
        <v>0</v>
      </c>
      <c r="AA1137" s="443">
        <v>0</v>
      </c>
      <c r="AB1137" s="443">
        <v>0</v>
      </c>
      <c r="AC1137" s="443">
        <v>15</v>
      </c>
      <c r="AD1137" s="443">
        <v>15</v>
      </c>
      <c r="AE1137" s="443">
        <v>0</v>
      </c>
      <c r="AF1137" s="443">
        <v>0</v>
      </c>
      <c r="AG1137" s="443">
        <v>19860</v>
      </c>
      <c r="AH1137" s="443">
        <v>12050</v>
      </c>
      <c r="AI1137" s="443">
        <v>7810</v>
      </c>
      <c r="AJ1137" s="483">
        <v>15780</v>
      </c>
      <c r="AK1137" s="483">
        <v>0</v>
      </c>
      <c r="AL1137" s="483">
        <v>0</v>
      </c>
      <c r="AM1137" s="483">
        <v>7060</v>
      </c>
      <c r="AN1137" s="443">
        <v>15780</v>
      </c>
      <c r="AO1137" s="443">
        <v>7060</v>
      </c>
      <c r="AP1137" s="443">
        <v>1263</v>
      </c>
      <c r="AQ1137" s="443">
        <v>323</v>
      </c>
      <c r="AR1137" s="443">
        <v>940</v>
      </c>
      <c r="AS1137" s="483">
        <v>1175</v>
      </c>
      <c r="AT1137" s="483">
        <v>0</v>
      </c>
      <c r="AU1137" s="483">
        <v>0</v>
      </c>
      <c r="AV1137" s="483">
        <v>247</v>
      </c>
      <c r="AW1137" s="443">
        <v>1175</v>
      </c>
      <c r="AX1137" s="443">
        <v>247</v>
      </c>
      <c r="AY1137" s="443">
        <v>0</v>
      </c>
      <c r="AZ1137" s="504">
        <v>0</v>
      </c>
      <c r="BA1137" s="504">
        <v>0</v>
      </c>
      <c r="BB1137" s="444">
        <v>0</v>
      </c>
      <c r="BC1137" s="517">
        <v>0</v>
      </c>
      <c r="BD1137" s="540">
        <v>16192</v>
      </c>
      <c r="BE1137" s="651">
        <v>12190</v>
      </c>
      <c r="BF1137" s="651">
        <v>1164</v>
      </c>
      <c r="BG1137" s="540">
        <v>789</v>
      </c>
    </row>
    <row r="1138" spans="1:59" x14ac:dyDescent="0.2">
      <c r="A1138" s="609" t="s">
        <v>2737</v>
      </c>
      <c r="B1138" t="s">
        <v>2690</v>
      </c>
      <c r="C1138" t="s">
        <v>2738</v>
      </c>
      <c r="D1138" s="439">
        <v>26407</v>
      </c>
      <c r="E1138" s="440">
        <v>0</v>
      </c>
      <c r="F1138" s="440">
        <v>0</v>
      </c>
      <c r="G1138" s="440">
        <v>0</v>
      </c>
      <c r="H1138" s="440">
        <v>0</v>
      </c>
      <c r="I1138" s="440">
        <v>142380</v>
      </c>
      <c r="J1138" s="440">
        <v>142380</v>
      </c>
      <c r="K1138" s="440">
        <v>0</v>
      </c>
      <c r="L1138" s="440">
        <v>0</v>
      </c>
      <c r="M1138" s="482">
        <v>0</v>
      </c>
      <c r="N1138" s="482">
        <v>0</v>
      </c>
      <c r="O1138" s="440">
        <v>0</v>
      </c>
      <c r="P1138" s="440">
        <v>0</v>
      </c>
      <c r="Q1138" s="440">
        <v>0</v>
      </c>
      <c r="R1138" s="440">
        <v>0</v>
      </c>
      <c r="S1138" s="440">
        <v>0</v>
      </c>
      <c r="T1138" s="440">
        <v>0</v>
      </c>
      <c r="U1138" s="440">
        <v>5085</v>
      </c>
      <c r="V1138" s="440">
        <v>1327</v>
      </c>
      <c r="W1138" s="440">
        <v>3758</v>
      </c>
      <c r="X1138" s="440">
        <v>0</v>
      </c>
      <c r="Y1138" s="482">
        <v>0</v>
      </c>
      <c r="Z1138" s="482">
        <v>0</v>
      </c>
      <c r="AA1138" s="440">
        <v>0</v>
      </c>
      <c r="AB1138" s="440">
        <v>0</v>
      </c>
      <c r="AC1138" s="440">
        <v>0</v>
      </c>
      <c r="AD1138" s="440">
        <v>0</v>
      </c>
      <c r="AE1138" s="440">
        <v>0</v>
      </c>
      <c r="AF1138" s="440">
        <v>0</v>
      </c>
      <c r="AG1138" s="440">
        <v>94990</v>
      </c>
      <c r="AH1138" s="440">
        <v>51000</v>
      </c>
      <c r="AI1138" s="440">
        <v>43990</v>
      </c>
      <c r="AJ1138" s="482">
        <v>66020</v>
      </c>
      <c r="AK1138" s="482">
        <v>0</v>
      </c>
      <c r="AL1138" s="482">
        <v>0</v>
      </c>
      <c r="AM1138" s="482">
        <v>47850</v>
      </c>
      <c r="AN1138" s="440">
        <v>66020</v>
      </c>
      <c r="AO1138" s="440">
        <v>47850</v>
      </c>
      <c r="AP1138" s="440">
        <v>6298</v>
      </c>
      <c r="AQ1138" s="440">
        <v>582</v>
      </c>
      <c r="AR1138" s="440">
        <v>5716</v>
      </c>
      <c r="AS1138" s="482">
        <v>6327</v>
      </c>
      <c r="AT1138" s="482">
        <v>0</v>
      </c>
      <c r="AU1138" s="482">
        <v>0</v>
      </c>
      <c r="AV1138" s="482">
        <v>1598</v>
      </c>
      <c r="AW1138" s="440">
        <v>3187</v>
      </c>
      <c r="AX1138" s="440">
        <v>0</v>
      </c>
      <c r="AY1138" s="440">
        <v>0</v>
      </c>
      <c r="AZ1138" s="503">
        <v>0</v>
      </c>
      <c r="BA1138" s="503">
        <v>0</v>
      </c>
      <c r="BB1138" s="441">
        <v>0</v>
      </c>
      <c r="BC1138" s="200">
        <v>0</v>
      </c>
      <c r="BD1138" s="539">
        <v>57877</v>
      </c>
      <c r="BE1138" s="650">
        <v>65865</v>
      </c>
      <c r="BF1138" s="650">
        <v>6241</v>
      </c>
      <c r="BG1138" s="539">
        <v>1269</v>
      </c>
    </row>
    <row r="1139" spans="1:59" x14ac:dyDescent="0.2">
      <c r="A1139" s="609" t="s">
        <v>2739</v>
      </c>
      <c r="B1139" t="s">
        <v>2690</v>
      </c>
      <c r="C1139" t="s">
        <v>2740</v>
      </c>
      <c r="D1139" s="442">
        <v>26463</v>
      </c>
      <c r="E1139" s="443">
        <v>0</v>
      </c>
      <c r="F1139" s="443">
        <v>0</v>
      </c>
      <c r="G1139" s="443">
        <v>0</v>
      </c>
      <c r="H1139" s="443">
        <v>0</v>
      </c>
      <c r="I1139" s="443">
        <v>18760</v>
      </c>
      <c r="J1139" s="443">
        <v>18760</v>
      </c>
      <c r="K1139" s="443">
        <v>0</v>
      </c>
      <c r="L1139" s="443">
        <v>0</v>
      </c>
      <c r="M1139" s="483">
        <v>0</v>
      </c>
      <c r="N1139" s="483">
        <v>0</v>
      </c>
      <c r="O1139" s="443">
        <v>0</v>
      </c>
      <c r="P1139" s="443">
        <v>0</v>
      </c>
      <c r="Q1139" s="443">
        <v>0</v>
      </c>
      <c r="R1139" s="443">
        <v>0</v>
      </c>
      <c r="S1139" s="443">
        <v>0</v>
      </c>
      <c r="T1139" s="443">
        <v>0</v>
      </c>
      <c r="U1139" s="443">
        <v>670</v>
      </c>
      <c r="V1139" s="443">
        <v>390</v>
      </c>
      <c r="W1139" s="443">
        <v>280</v>
      </c>
      <c r="X1139" s="443">
        <v>0</v>
      </c>
      <c r="Y1139" s="483">
        <v>0</v>
      </c>
      <c r="Z1139" s="483">
        <v>0</v>
      </c>
      <c r="AA1139" s="443">
        <v>0</v>
      </c>
      <c r="AB1139" s="443">
        <v>0</v>
      </c>
      <c r="AC1139" s="443">
        <v>0</v>
      </c>
      <c r="AD1139" s="443">
        <v>0</v>
      </c>
      <c r="AE1139" s="443">
        <v>0</v>
      </c>
      <c r="AF1139" s="443">
        <v>0</v>
      </c>
      <c r="AG1139" s="443">
        <v>14780</v>
      </c>
      <c r="AH1139" s="443">
        <v>12200</v>
      </c>
      <c r="AI1139" s="443">
        <v>2580</v>
      </c>
      <c r="AJ1139" s="483">
        <v>6470</v>
      </c>
      <c r="AK1139" s="483">
        <v>0</v>
      </c>
      <c r="AL1139" s="483">
        <v>0</v>
      </c>
      <c r="AM1139" s="483">
        <v>7360</v>
      </c>
      <c r="AN1139" s="443">
        <v>6470</v>
      </c>
      <c r="AO1139" s="443">
        <v>7360</v>
      </c>
      <c r="AP1139" s="443">
        <v>926</v>
      </c>
      <c r="AQ1139" s="443">
        <v>392</v>
      </c>
      <c r="AR1139" s="443">
        <v>534</v>
      </c>
      <c r="AS1139" s="483">
        <v>733</v>
      </c>
      <c r="AT1139" s="483">
        <v>0</v>
      </c>
      <c r="AU1139" s="483">
        <v>0</v>
      </c>
      <c r="AV1139" s="483">
        <v>169</v>
      </c>
      <c r="AW1139" s="443">
        <v>733</v>
      </c>
      <c r="AX1139" s="443">
        <v>22</v>
      </c>
      <c r="AY1139" s="443">
        <v>0</v>
      </c>
      <c r="AZ1139" s="504">
        <v>0</v>
      </c>
      <c r="BA1139" s="504">
        <v>0</v>
      </c>
      <c r="BB1139" s="444">
        <v>0</v>
      </c>
      <c r="BC1139" s="517">
        <v>0</v>
      </c>
      <c r="BD1139" s="540">
        <v>16862</v>
      </c>
      <c r="BE1139" s="651">
        <v>8965</v>
      </c>
      <c r="BF1139" s="540">
        <v>853</v>
      </c>
      <c r="BG1139" s="540">
        <v>789</v>
      </c>
    </row>
    <row r="1140" spans="1:59" x14ac:dyDescent="0.2">
      <c r="A1140" s="609" t="s">
        <v>2741</v>
      </c>
      <c r="B1140" t="s">
        <v>2690</v>
      </c>
      <c r="C1140" t="s">
        <v>2742</v>
      </c>
      <c r="D1140" s="439">
        <v>26465</v>
      </c>
      <c r="E1140" s="440">
        <v>70643</v>
      </c>
      <c r="F1140" s="440">
        <v>0</v>
      </c>
      <c r="G1140" s="440">
        <v>70643</v>
      </c>
      <c r="H1140" s="440">
        <v>0</v>
      </c>
      <c r="I1140" s="440">
        <v>165550</v>
      </c>
      <c r="J1140" s="440">
        <v>165550</v>
      </c>
      <c r="K1140" s="440">
        <v>0</v>
      </c>
      <c r="L1140" s="440">
        <v>4830</v>
      </c>
      <c r="M1140" s="482">
        <v>0</v>
      </c>
      <c r="N1140" s="482">
        <v>0</v>
      </c>
      <c r="O1140" s="440">
        <v>0</v>
      </c>
      <c r="P1140" s="440">
        <v>0</v>
      </c>
      <c r="Q1140" s="440">
        <v>4830</v>
      </c>
      <c r="R1140" s="440">
        <v>4830</v>
      </c>
      <c r="S1140" s="440">
        <v>0</v>
      </c>
      <c r="T1140" s="440">
        <v>0</v>
      </c>
      <c r="U1140" s="440">
        <v>5913</v>
      </c>
      <c r="V1140" s="440">
        <v>4730</v>
      </c>
      <c r="W1140" s="440">
        <v>1183</v>
      </c>
      <c r="X1140" s="440">
        <v>172</v>
      </c>
      <c r="Y1140" s="482">
        <v>0</v>
      </c>
      <c r="Z1140" s="482">
        <v>0</v>
      </c>
      <c r="AA1140" s="440">
        <v>0</v>
      </c>
      <c r="AB1140" s="440">
        <v>0</v>
      </c>
      <c r="AC1140" s="440">
        <v>0</v>
      </c>
      <c r="AD1140" s="440">
        <v>0</v>
      </c>
      <c r="AE1140" s="440">
        <v>0</v>
      </c>
      <c r="AF1140" s="440">
        <v>0</v>
      </c>
      <c r="AG1140" s="440">
        <v>142080</v>
      </c>
      <c r="AH1140" s="440">
        <v>65000</v>
      </c>
      <c r="AI1140" s="440">
        <v>77080</v>
      </c>
      <c r="AJ1140" s="482">
        <v>135910</v>
      </c>
      <c r="AK1140" s="482">
        <v>0</v>
      </c>
      <c r="AL1140" s="482">
        <v>0</v>
      </c>
      <c r="AM1140" s="482">
        <v>4380</v>
      </c>
      <c r="AN1140" s="440">
        <v>125360</v>
      </c>
      <c r="AO1140" s="440">
        <v>14930</v>
      </c>
      <c r="AP1140" s="440">
        <v>9877</v>
      </c>
      <c r="AQ1140" s="440">
        <v>1650</v>
      </c>
      <c r="AR1140" s="440">
        <v>8227</v>
      </c>
      <c r="AS1140" s="482">
        <v>9623</v>
      </c>
      <c r="AT1140" s="482">
        <v>0</v>
      </c>
      <c r="AU1140" s="482">
        <v>0</v>
      </c>
      <c r="AV1140" s="482">
        <v>0</v>
      </c>
      <c r="AW1140" s="440">
        <v>9623</v>
      </c>
      <c r="AX1140" s="440">
        <v>0</v>
      </c>
      <c r="AY1140" s="440">
        <v>0</v>
      </c>
      <c r="AZ1140" s="503">
        <v>0</v>
      </c>
      <c r="BA1140" s="503">
        <v>0</v>
      </c>
      <c r="BB1140" s="441">
        <v>0</v>
      </c>
      <c r="BC1140" s="200">
        <v>0</v>
      </c>
      <c r="BD1140" s="539">
        <v>84760</v>
      </c>
      <c r="BE1140" s="650">
        <v>84835</v>
      </c>
      <c r="BF1140" s="650">
        <v>8353</v>
      </c>
      <c r="BG1140" s="539">
        <v>1269</v>
      </c>
    </row>
    <row r="1141" spans="1:59" x14ac:dyDescent="0.2">
      <c r="A1141" s="609" t="s">
        <v>2743</v>
      </c>
      <c r="B1141" t="s">
        <v>2744</v>
      </c>
      <c r="C1141">
        <v>0</v>
      </c>
      <c r="D1141" s="442">
        <v>27000</v>
      </c>
      <c r="E1141" s="443">
        <v>14053034</v>
      </c>
      <c r="F1141" s="443">
        <v>0</v>
      </c>
      <c r="G1141" s="443">
        <v>14053034</v>
      </c>
      <c r="H1141" s="443">
        <v>0</v>
      </c>
      <c r="I1141" s="443">
        <v>0</v>
      </c>
      <c r="J1141" s="443">
        <v>0</v>
      </c>
      <c r="K1141" s="443">
        <v>0</v>
      </c>
      <c r="L1141" s="443">
        <v>0</v>
      </c>
      <c r="M1141" s="483">
        <v>0</v>
      </c>
      <c r="N1141" s="483">
        <v>0</v>
      </c>
      <c r="O1141" s="443">
        <v>0</v>
      </c>
      <c r="P1141" s="443">
        <v>0</v>
      </c>
      <c r="Q1141" s="443">
        <v>0</v>
      </c>
      <c r="R1141" s="443">
        <v>0</v>
      </c>
      <c r="S1141" s="443">
        <v>0</v>
      </c>
      <c r="T1141" s="443">
        <v>0</v>
      </c>
      <c r="U1141" s="443">
        <v>0</v>
      </c>
      <c r="V1141" s="443">
        <v>0</v>
      </c>
      <c r="W1141" s="443">
        <v>0</v>
      </c>
      <c r="X1141" s="443">
        <v>0</v>
      </c>
      <c r="Y1141" s="483">
        <v>0</v>
      </c>
      <c r="Z1141" s="483">
        <v>0</v>
      </c>
      <c r="AA1141" s="443">
        <v>0</v>
      </c>
      <c r="AB1141" s="443">
        <v>0</v>
      </c>
      <c r="AC1141" s="443">
        <v>0</v>
      </c>
      <c r="AD1141" s="443">
        <v>0</v>
      </c>
      <c r="AE1141" s="443">
        <v>0</v>
      </c>
      <c r="AF1141" s="443">
        <v>0</v>
      </c>
      <c r="AG1141" s="443">
        <v>0</v>
      </c>
      <c r="AH1141" s="443">
        <v>0</v>
      </c>
      <c r="AI1141" s="443">
        <v>0</v>
      </c>
      <c r="AJ1141" s="483">
        <v>0</v>
      </c>
      <c r="AK1141" s="483">
        <v>0</v>
      </c>
      <c r="AL1141" s="483">
        <v>0</v>
      </c>
      <c r="AM1141" s="483">
        <v>0</v>
      </c>
      <c r="AN1141" s="443">
        <v>0</v>
      </c>
      <c r="AO1141" s="443">
        <v>0</v>
      </c>
      <c r="AP1141" s="443">
        <v>0</v>
      </c>
      <c r="AQ1141" s="443">
        <v>0</v>
      </c>
      <c r="AR1141" s="443">
        <v>0</v>
      </c>
      <c r="AS1141" s="483">
        <v>0</v>
      </c>
      <c r="AT1141" s="483">
        <v>0</v>
      </c>
      <c r="AU1141" s="483">
        <v>0</v>
      </c>
      <c r="AV1141" s="483">
        <v>0</v>
      </c>
      <c r="AW1141" s="443">
        <v>0</v>
      </c>
      <c r="AX1141" s="443">
        <v>0</v>
      </c>
      <c r="AY1141" s="443">
        <v>0</v>
      </c>
      <c r="AZ1141" s="504">
        <v>0</v>
      </c>
      <c r="BA1141" s="504">
        <v>0</v>
      </c>
      <c r="BB1141" s="444">
        <v>0</v>
      </c>
      <c r="BC1141" s="517">
        <v>0</v>
      </c>
      <c r="BD1141" s="540">
        <v>16798573</v>
      </c>
      <c r="BE1141" s="540">
        <v>0</v>
      </c>
      <c r="BF1141" s="540">
        <v>0</v>
      </c>
      <c r="BG1141" s="540">
        <v>0</v>
      </c>
    </row>
    <row r="1142" spans="1:59" x14ac:dyDescent="0.2">
      <c r="A1142" s="609" t="s">
        <v>2745</v>
      </c>
      <c r="B1142" t="s">
        <v>2744</v>
      </c>
      <c r="C1142" t="s">
        <v>2746</v>
      </c>
      <c r="D1142" s="439">
        <v>27100</v>
      </c>
      <c r="E1142" s="440">
        <v>0</v>
      </c>
      <c r="F1142" s="440">
        <v>0</v>
      </c>
      <c r="G1142" s="440">
        <v>0</v>
      </c>
      <c r="H1142" s="440">
        <v>0</v>
      </c>
      <c r="I1142" s="440">
        <v>33182310</v>
      </c>
      <c r="J1142" s="440">
        <v>31311140</v>
      </c>
      <c r="K1142" s="440">
        <v>1871170</v>
      </c>
      <c r="L1142" s="440">
        <v>0</v>
      </c>
      <c r="M1142" s="482">
        <v>0</v>
      </c>
      <c r="N1142" s="482">
        <v>1190840</v>
      </c>
      <c r="O1142" s="440">
        <v>0</v>
      </c>
      <c r="P1142" s="440">
        <v>0</v>
      </c>
      <c r="Q1142" s="440">
        <v>3062010</v>
      </c>
      <c r="R1142" s="440">
        <v>1010590</v>
      </c>
      <c r="S1142" s="440">
        <v>2051420</v>
      </c>
      <c r="T1142" s="440">
        <v>0</v>
      </c>
      <c r="U1142" s="440">
        <v>1185083</v>
      </c>
      <c r="V1142" s="440">
        <v>948066</v>
      </c>
      <c r="W1142" s="440">
        <v>237017</v>
      </c>
      <c r="X1142" s="440">
        <v>0</v>
      </c>
      <c r="Y1142" s="482">
        <v>0</v>
      </c>
      <c r="Z1142" s="482">
        <v>42530</v>
      </c>
      <c r="AA1142" s="440">
        <v>0</v>
      </c>
      <c r="AB1142" s="440">
        <v>0</v>
      </c>
      <c r="AC1142" s="440">
        <v>279547</v>
      </c>
      <c r="AD1142" s="440">
        <v>0</v>
      </c>
      <c r="AE1142" s="440">
        <v>279547</v>
      </c>
      <c r="AF1142" s="440">
        <v>0</v>
      </c>
      <c r="AG1142" s="440">
        <v>17083210</v>
      </c>
      <c r="AH1142" s="440">
        <v>2506150</v>
      </c>
      <c r="AI1142" s="440">
        <v>14577060</v>
      </c>
      <c r="AJ1142" s="482">
        <v>19216660</v>
      </c>
      <c r="AK1142" s="482">
        <v>0</v>
      </c>
      <c r="AL1142" s="482">
        <v>0</v>
      </c>
      <c r="AM1142" s="482">
        <v>6395020</v>
      </c>
      <c r="AN1142" s="440">
        <v>19216660</v>
      </c>
      <c r="AO1142" s="440">
        <v>6395020</v>
      </c>
      <c r="AP1142" s="440">
        <v>1370334</v>
      </c>
      <c r="AQ1142" s="440">
        <v>67702</v>
      </c>
      <c r="AR1142" s="440">
        <v>1302632</v>
      </c>
      <c r="AS1142" s="482">
        <v>1133650</v>
      </c>
      <c r="AT1142" s="482">
        <v>0</v>
      </c>
      <c r="AU1142" s="482">
        <v>0</v>
      </c>
      <c r="AV1142" s="482">
        <v>183129</v>
      </c>
      <c r="AW1142" s="440">
        <v>1133650</v>
      </c>
      <c r="AX1142" s="440">
        <v>183129</v>
      </c>
      <c r="AY1142" s="440">
        <v>0</v>
      </c>
      <c r="AZ1142" s="503">
        <v>0</v>
      </c>
      <c r="BA1142" s="503">
        <v>0</v>
      </c>
      <c r="BB1142" s="441">
        <v>0</v>
      </c>
      <c r="BC1142" s="200">
        <v>0</v>
      </c>
      <c r="BD1142" s="539">
        <v>4033723</v>
      </c>
      <c r="BE1142" s="650">
        <v>16451955</v>
      </c>
      <c r="BF1142" s="650">
        <v>1559556</v>
      </c>
      <c r="BG1142" s="539">
        <v>91509</v>
      </c>
    </row>
    <row r="1143" spans="1:59" x14ac:dyDescent="0.2">
      <c r="A1143" s="609" t="s">
        <v>2747</v>
      </c>
      <c r="B1143" t="s">
        <v>2744</v>
      </c>
      <c r="C1143" t="s">
        <v>2748</v>
      </c>
      <c r="D1143" s="442">
        <v>27140</v>
      </c>
      <c r="E1143" s="443">
        <v>1189605</v>
      </c>
      <c r="F1143" s="443">
        <v>0</v>
      </c>
      <c r="G1143" s="443">
        <v>1189605</v>
      </c>
      <c r="H1143" s="443">
        <v>0</v>
      </c>
      <c r="I1143" s="443">
        <v>7663320</v>
      </c>
      <c r="J1143" s="443">
        <v>7663320</v>
      </c>
      <c r="K1143" s="443">
        <v>0</v>
      </c>
      <c r="L1143" s="443">
        <v>0</v>
      </c>
      <c r="M1143" s="483">
        <v>0</v>
      </c>
      <c r="N1143" s="483">
        <v>122920</v>
      </c>
      <c r="O1143" s="443">
        <v>0</v>
      </c>
      <c r="P1143" s="443">
        <v>0</v>
      </c>
      <c r="Q1143" s="443">
        <v>122920</v>
      </c>
      <c r="R1143" s="443">
        <v>0</v>
      </c>
      <c r="S1143" s="443">
        <v>122920</v>
      </c>
      <c r="T1143" s="443">
        <v>0</v>
      </c>
      <c r="U1143" s="443">
        <v>273690</v>
      </c>
      <c r="V1143" s="443">
        <v>218952</v>
      </c>
      <c r="W1143" s="443">
        <v>54738</v>
      </c>
      <c r="X1143" s="443">
        <v>0</v>
      </c>
      <c r="Y1143" s="483">
        <v>0</v>
      </c>
      <c r="Z1143" s="483">
        <v>4390</v>
      </c>
      <c r="AA1143" s="443">
        <v>0</v>
      </c>
      <c r="AB1143" s="443">
        <v>0</v>
      </c>
      <c r="AC1143" s="443">
        <v>59128</v>
      </c>
      <c r="AD1143" s="443">
        <v>0</v>
      </c>
      <c r="AE1143" s="443">
        <v>0</v>
      </c>
      <c r="AF1143" s="443">
        <v>59128</v>
      </c>
      <c r="AG1143" s="443">
        <v>4799620</v>
      </c>
      <c r="AH1143" s="443">
        <v>988200</v>
      </c>
      <c r="AI1143" s="443">
        <v>3811420</v>
      </c>
      <c r="AJ1143" s="483">
        <v>5791250</v>
      </c>
      <c r="AK1143" s="483">
        <v>0</v>
      </c>
      <c r="AL1143" s="483">
        <v>0</v>
      </c>
      <c r="AM1143" s="483">
        <v>1459600</v>
      </c>
      <c r="AN1143" s="443">
        <v>5791250</v>
      </c>
      <c r="AO1143" s="443">
        <v>1459600</v>
      </c>
      <c r="AP1143" s="443">
        <v>387440</v>
      </c>
      <c r="AQ1143" s="443">
        <v>165890</v>
      </c>
      <c r="AR1143" s="443">
        <v>221550</v>
      </c>
      <c r="AS1143" s="483">
        <v>210896</v>
      </c>
      <c r="AT1143" s="483">
        <v>0</v>
      </c>
      <c r="AU1143" s="483">
        <v>0</v>
      </c>
      <c r="AV1143" s="483">
        <v>47634</v>
      </c>
      <c r="AW1143" s="443">
        <v>210896</v>
      </c>
      <c r="AX1143" s="443">
        <v>47634</v>
      </c>
      <c r="AY1143" s="443">
        <v>12100</v>
      </c>
      <c r="AZ1143" s="504">
        <v>-12100</v>
      </c>
      <c r="BA1143" s="504">
        <v>0</v>
      </c>
      <c r="BB1143" s="444">
        <v>0</v>
      </c>
      <c r="BC1143" s="517">
        <v>0</v>
      </c>
      <c r="BD1143" s="540">
        <v>1467296</v>
      </c>
      <c r="BE1143" s="651">
        <v>3981975</v>
      </c>
      <c r="BF1143" s="651">
        <v>384161</v>
      </c>
      <c r="BG1143" s="540">
        <v>24789</v>
      </c>
    </row>
    <row r="1144" spans="1:59" x14ac:dyDescent="0.2">
      <c r="A1144" s="609" t="s">
        <v>2749</v>
      </c>
      <c r="B1144" t="s">
        <v>2744</v>
      </c>
      <c r="C1144" t="s">
        <v>2750</v>
      </c>
      <c r="D1144" s="439">
        <v>27202</v>
      </c>
      <c r="E1144" s="440">
        <v>206994</v>
      </c>
      <c r="F1144" s="440">
        <v>0</v>
      </c>
      <c r="G1144" s="440">
        <v>126411</v>
      </c>
      <c r="H1144" s="440">
        <v>80583</v>
      </c>
      <c r="I1144" s="440">
        <v>1824480</v>
      </c>
      <c r="J1144" s="440">
        <v>1824480</v>
      </c>
      <c r="K1144" s="440">
        <v>0</v>
      </c>
      <c r="L1144" s="440">
        <v>30800</v>
      </c>
      <c r="M1144" s="482">
        <v>0</v>
      </c>
      <c r="N1144" s="482">
        <v>0</v>
      </c>
      <c r="O1144" s="440">
        <v>0</v>
      </c>
      <c r="P1144" s="440">
        <v>0</v>
      </c>
      <c r="Q1144" s="440">
        <v>30800</v>
      </c>
      <c r="R1144" s="440">
        <v>30800</v>
      </c>
      <c r="S1144" s="440">
        <v>0</v>
      </c>
      <c r="T1144" s="440">
        <v>0</v>
      </c>
      <c r="U1144" s="440">
        <v>65160</v>
      </c>
      <c r="V1144" s="440">
        <v>53317</v>
      </c>
      <c r="W1144" s="440">
        <v>11843</v>
      </c>
      <c r="X1144" s="440">
        <v>1100</v>
      </c>
      <c r="Y1144" s="482">
        <v>0</v>
      </c>
      <c r="Z1144" s="482">
        <v>0</v>
      </c>
      <c r="AA1144" s="440">
        <v>0</v>
      </c>
      <c r="AB1144" s="440">
        <v>0</v>
      </c>
      <c r="AC1144" s="440">
        <v>12943</v>
      </c>
      <c r="AD1144" s="440">
        <v>0</v>
      </c>
      <c r="AE1144" s="440">
        <v>0</v>
      </c>
      <c r="AF1144" s="440">
        <v>12943</v>
      </c>
      <c r="AG1144" s="440">
        <v>1096670</v>
      </c>
      <c r="AH1144" s="440">
        <v>450000</v>
      </c>
      <c r="AI1144" s="440">
        <v>646670</v>
      </c>
      <c r="AJ1144" s="482">
        <v>1265470</v>
      </c>
      <c r="AK1144" s="482">
        <v>0</v>
      </c>
      <c r="AL1144" s="482">
        <v>0</v>
      </c>
      <c r="AM1144" s="482">
        <v>467940</v>
      </c>
      <c r="AN1144" s="440">
        <v>1265470</v>
      </c>
      <c r="AO1144" s="440">
        <v>467940</v>
      </c>
      <c r="AP1144" s="440">
        <v>88178</v>
      </c>
      <c r="AQ1144" s="440">
        <v>15375</v>
      </c>
      <c r="AR1144" s="440">
        <v>72803</v>
      </c>
      <c r="AS1144" s="482">
        <v>78128</v>
      </c>
      <c r="AT1144" s="482">
        <v>0</v>
      </c>
      <c r="AU1144" s="482">
        <v>0</v>
      </c>
      <c r="AV1144" s="482">
        <v>17326</v>
      </c>
      <c r="AW1144" s="440">
        <v>78128</v>
      </c>
      <c r="AX1144" s="440">
        <v>17326</v>
      </c>
      <c r="AY1144" s="440">
        <v>0</v>
      </c>
      <c r="AZ1144" s="503">
        <v>0</v>
      </c>
      <c r="BA1144" s="503">
        <v>0</v>
      </c>
      <c r="BB1144" s="441">
        <v>0</v>
      </c>
      <c r="BC1144" s="200">
        <v>0</v>
      </c>
      <c r="BD1144" s="539">
        <v>432391</v>
      </c>
      <c r="BE1144" s="650">
        <v>948980</v>
      </c>
      <c r="BF1144" s="650">
        <v>90623</v>
      </c>
      <c r="BG1144" s="539">
        <v>6549</v>
      </c>
    </row>
    <row r="1145" spans="1:59" x14ac:dyDescent="0.2">
      <c r="A1145" s="609" t="s">
        <v>2751</v>
      </c>
      <c r="B1145" t="s">
        <v>2744</v>
      </c>
      <c r="C1145" t="s">
        <v>2752</v>
      </c>
      <c r="D1145" s="442">
        <v>27203</v>
      </c>
      <c r="E1145" s="443">
        <v>0</v>
      </c>
      <c r="F1145" s="443">
        <v>0</v>
      </c>
      <c r="G1145" s="443">
        <v>0</v>
      </c>
      <c r="H1145" s="443">
        <v>0</v>
      </c>
      <c r="I1145" s="443">
        <v>3332210</v>
      </c>
      <c r="J1145" s="443">
        <v>3332210</v>
      </c>
      <c r="K1145" s="443">
        <v>0</v>
      </c>
      <c r="L1145" s="443">
        <v>96740</v>
      </c>
      <c r="M1145" s="483">
        <v>0</v>
      </c>
      <c r="N1145" s="483">
        <v>0</v>
      </c>
      <c r="O1145" s="443">
        <v>0</v>
      </c>
      <c r="P1145" s="443">
        <v>0</v>
      </c>
      <c r="Q1145" s="443">
        <v>96740</v>
      </c>
      <c r="R1145" s="443">
        <v>96740</v>
      </c>
      <c r="S1145" s="443">
        <v>0</v>
      </c>
      <c r="T1145" s="443">
        <v>0</v>
      </c>
      <c r="U1145" s="443">
        <v>119008</v>
      </c>
      <c r="V1145" s="443">
        <v>119008</v>
      </c>
      <c r="W1145" s="443">
        <v>0</v>
      </c>
      <c r="X1145" s="443">
        <v>3455</v>
      </c>
      <c r="Y1145" s="483">
        <v>0</v>
      </c>
      <c r="Z1145" s="483">
        <v>0</v>
      </c>
      <c r="AA1145" s="443">
        <v>0</v>
      </c>
      <c r="AB1145" s="443">
        <v>0</v>
      </c>
      <c r="AC1145" s="443">
        <v>3455</v>
      </c>
      <c r="AD1145" s="443">
        <v>3455</v>
      </c>
      <c r="AE1145" s="443">
        <v>0</v>
      </c>
      <c r="AF1145" s="443">
        <v>0</v>
      </c>
      <c r="AG1145" s="443">
        <v>2303820</v>
      </c>
      <c r="AH1145" s="443">
        <v>1200000</v>
      </c>
      <c r="AI1145" s="443">
        <v>1103820</v>
      </c>
      <c r="AJ1145" s="483">
        <v>1770870</v>
      </c>
      <c r="AK1145" s="483">
        <v>0</v>
      </c>
      <c r="AL1145" s="483">
        <v>0</v>
      </c>
      <c r="AM1145" s="483">
        <v>245240</v>
      </c>
      <c r="AN1145" s="443">
        <v>1770870</v>
      </c>
      <c r="AO1145" s="443">
        <v>245240</v>
      </c>
      <c r="AP1145" s="443">
        <v>194299</v>
      </c>
      <c r="AQ1145" s="443">
        <v>32028</v>
      </c>
      <c r="AR1145" s="443">
        <v>162271</v>
      </c>
      <c r="AS1145" s="483">
        <v>138791</v>
      </c>
      <c r="AT1145" s="483">
        <v>0</v>
      </c>
      <c r="AU1145" s="483">
        <v>0</v>
      </c>
      <c r="AV1145" s="483">
        <v>8654</v>
      </c>
      <c r="AW1145" s="443">
        <v>138791</v>
      </c>
      <c r="AX1145" s="443">
        <v>8654</v>
      </c>
      <c r="AY1145" s="443">
        <v>0</v>
      </c>
      <c r="AZ1145" s="504">
        <v>0</v>
      </c>
      <c r="BA1145" s="504">
        <v>0</v>
      </c>
      <c r="BB1145" s="444">
        <v>0</v>
      </c>
      <c r="BC1145" s="517">
        <v>0</v>
      </c>
      <c r="BD1145" s="540">
        <v>709382</v>
      </c>
      <c r="BE1145" s="651">
        <v>1741310</v>
      </c>
      <c r="BF1145" s="651">
        <v>173140</v>
      </c>
      <c r="BG1145" s="540">
        <v>12629</v>
      </c>
    </row>
    <row r="1146" spans="1:59" x14ac:dyDescent="0.2">
      <c r="A1146" s="609" t="s">
        <v>2753</v>
      </c>
      <c r="B1146" t="s">
        <v>2744</v>
      </c>
      <c r="C1146" t="s">
        <v>2754</v>
      </c>
      <c r="D1146" s="439">
        <v>27204</v>
      </c>
      <c r="E1146" s="440">
        <v>0</v>
      </c>
      <c r="F1146" s="440">
        <v>0</v>
      </c>
      <c r="G1146" s="440">
        <v>0</v>
      </c>
      <c r="H1146" s="440">
        <v>0</v>
      </c>
      <c r="I1146" s="440">
        <v>741790</v>
      </c>
      <c r="J1146" s="440">
        <v>741790</v>
      </c>
      <c r="K1146" s="440">
        <v>0</v>
      </c>
      <c r="L1146" s="440">
        <v>53690</v>
      </c>
      <c r="M1146" s="482">
        <v>0</v>
      </c>
      <c r="N1146" s="482">
        <v>0</v>
      </c>
      <c r="O1146" s="440">
        <v>0</v>
      </c>
      <c r="P1146" s="440">
        <v>0</v>
      </c>
      <c r="Q1146" s="440">
        <v>53690</v>
      </c>
      <c r="R1146" s="440">
        <v>53690</v>
      </c>
      <c r="S1146" s="440">
        <v>0</v>
      </c>
      <c r="T1146" s="440">
        <v>0</v>
      </c>
      <c r="U1146" s="440">
        <v>26493</v>
      </c>
      <c r="V1146" s="440">
        <v>26493</v>
      </c>
      <c r="W1146" s="440">
        <v>0</v>
      </c>
      <c r="X1146" s="440">
        <v>1917</v>
      </c>
      <c r="Y1146" s="482">
        <v>0</v>
      </c>
      <c r="Z1146" s="482">
        <v>0</v>
      </c>
      <c r="AA1146" s="440">
        <v>0</v>
      </c>
      <c r="AB1146" s="440">
        <v>0</v>
      </c>
      <c r="AC1146" s="440">
        <v>1917</v>
      </c>
      <c r="AD1146" s="440">
        <v>1917</v>
      </c>
      <c r="AE1146" s="440">
        <v>0</v>
      </c>
      <c r="AF1146" s="440">
        <v>0</v>
      </c>
      <c r="AG1146" s="440">
        <v>587890</v>
      </c>
      <c r="AH1146" s="440">
        <v>587890</v>
      </c>
      <c r="AI1146" s="440">
        <v>0</v>
      </c>
      <c r="AJ1146" s="482">
        <v>195820</v>
      </c>
      <c r="AK1146" s="482">
        <v>0</v>
      </c>
      <c r="AL1146" s="482">
        <v>0</v>
      </c>
      <c r="AM1146" s="482">
        <v>143270</v>
      </c>
      <c r="AN1146" s="440">
        <v>195820</v>
      </c>
      <c r="AO1146" s="440">
        <v>143270</v>
      </c>
      <c r="AP1146" s="440">
        <v>50091</v>
      </c>
      <c r="AQ1146" s="440">
        <v>50091</v>
      </c>
      <c r="AR1146" s="440">
        <v>0</v>
      </c>
      <c r="AS1146" s="482">
        <v>0</v>
      </c>
      <c r="AT1146" s="482">
        <v>0</v>
      </c>
      <c r="AU1146" s="482">
        <v>0</v>
      </c>
      <c r="AV1146" s="482">
        <v>0</v>
      </c>
      <c r="AW1146" s="440">
        <v>0</v>
      </c>
      <c r="AX1146" s="440">
        <v>0</v>
      </c>
      <c r="AY1146" s="440">
        <v>0</v>
      </c>
      <c r="AZ1146" s="503">
        <v>0</v>
      </c>
      <c r="BA1146" s="503">
        <v>0</v>
      </c>
      <c r="BB1146" s="441">
        <v>0</v>
      </c>
      <c r="BC1146" s="200">
        <v>0</v>
      </c>
      <c r="BD1146" s="539">
        <v>199700</v>
      </c>
      <c r="BE1146" s="650">
        <v>437860</v>
      </c>
      <c r="BF1146" s="650">
        <v>43530</v>
      </c>
      <c r="BG1146" s="539">
        <v>4629</v>
      </c>
    </row>
    <row r="1147" spans="1:59" x14ac:dyDescent="0.2">
      <c r="A1147" s="609" t="s">
        <v>2755</v>
      </c>
      <c r="B1147" t="s">
        <v>2744</v>
      </c>
      <c r="C1147" t="s">
        <v>2756</v>
      </c>
      <c r="D1147" s="442">
        <v>27205</v>
      </c>
      <c r="E1147" s="443">
        <v>0</v>
      </c>
      <c r="F1147" s="443">
        <v>0</v>
      </c>
      <c r="G1147" s="443">
        <v>0</v>
      </c>
      <c r="H1147" s="443">
        <v>0</v>
      </c>
      <c r="I1147" s="443">
        <v>2765350</v>
      </c>
      <c r="J1147" s="443">
        <v>2765350</v>
      </c>
      <c r="K1147" s="443">
        <v>0</v>
      </c>
      <c r="L1147" s="443">
        <v>38080</v>
      </c>
      <c r="M1147" s="483">
        <v>0</v>
      </c>
      <c r="N1147" s="483">
        <v>73780</v>
      </c>
      <c r="O1147" s="443">
        <v>140</v>
      </c>
      <c r="P1147" s="443">
        <v>0</v>
      </c>
      <c r="Q1147" s="443">
        <v>112000</v>
      </c>
      <c r="R1147" s="443">
        <v>38080</v>
      </c>
      <c r="S1147" s="443">
        <v>73780</v>
      </c>
      <c r="T1147" s="443">
        <v>140</v>
      </c>
      <c r="U1147" s="443">
        <v>98763</v>
      </c>
      <c r="V1147" s="443">
        <v>79010</v>
      </c>
      <c r="W1147" s="443">
        <v>19753</v>
      </c>
      <c r="X1147" s="443">
        <v>1360</v>
      </c>
      <c r="Y1147" s="483">
        <v>11185</v>
      </c>
      <c r="Z1147" s="483">
        <v>2635</v>
      </c>
      <c r="AA1147" s="443">
        <v>5</v>
      </c>
      <c r="AB1147" s="443">
        <v>0</v>
      </c>
      <c r="AC1147" s="443">
        <v>34938</v>
      </c>
      <c r="AD1147" s="443">
        <v>0</v>
      </c>
      <c r="AE1147" s="443">
        <v>34933</v>
      </c>
      <c r="AF1147" s="443">
        <v>5</v>
      </c>
      <c r="AG1147" s="443">
        <v>2163910</v>
      </c>
      <c r="AH1147" s="443">
        <v>615000</v>
      </c>
      <c r="AI1147" s="443">
        <v>1548910</v>
      </c>
      <c r="AJ1147" s="483">
        <v>1984330</v>
      </c>
      <c r="AK1147" s="483">
        <v>43800</v>
      </c>
      <c r="AL1147" s="483">
        <v>0</v>
      </c>
      <c r="AM1147" s="483">
        <v>419230</v>
      </c>
      <c r="AN1147" s="443">
        <v>2028130</v>
      </c>
      <c r="AO1147" s="443">
        <v>419230</v>
      </c>
      <c r="AP1147" s="443">
        <v>186581</v>
      </c>
      <c r="AQ1147" s="443">
        <v>15761</v>
      </c>
      <c r="AR1147" s="443">
        <v>170820</v>
      </c>
      <c r="AS1147" s="483">
        <v>137608</v>
      </c>
      <c r="AT1147" s="483">
        <v>1824</v>
      </c>
      <c r="AU1147" s="483">
        <v>0</v>
      </c>
      <c r="AV1147" s="483">
        <v>11778</v>
      </c>
      <c r="AW1147" s="443">
        <v>139432</v>
      </c>
      <c r="AX1147" s="443">
        <v>11778</v>
      </c>
      <c r="AY1147" s="443">
        <v>0</v>
      </c>
      <c r="AZ1147" s="504">
        <v>0</v>
      </c>
      <c r="BA1147" s="504">
        <v>0</v>
      </c>
      <c r="BB1147" s="444">
        <v>0</v>
      </c>
      <c r="BC1147" s="517">
        <v>0</v>
      </c>
      <c r="BD1147" s="540">
        <v>598587</v>
      </c>
      <c r="BE1147" s="651">
        <v>1593310</v>
      </c>
      <c r="BF1147" s="651">
        <v>159887</v>
      </c>
      <c r="BG1147" s="540">
        <v>11829</v>
      </c>
    </row>
    <row r="1148" spans="1:59" x14ac:dyDescent="0.2">
      <c r="A1148" s="609" t="s">
        <v>2757</v>
      </c>
      <c r="B1148" t="s">
        <v>2744</v>
      </c>
      <c r="C1148" t="s">
        <v>2758</v>
      </c>
      <c r="D1148" s="439">
        <v>27206</v>
      </c>
      <c r="E1148" s="440">
        <v>0</v>
      </c>
      <c r="F1148" s="440">
        <v>0</v>
      </c>
      <c r="G1148" s="440">
        <v>0</v>
      </c>
      <c r="H1148" s="440">
        <v>0</v>
      </c>
      <c r="I1148" s="440">
        <v>655830</v>
      </c>
      <c r="J1148" s="440">
        <v>655830</v>
      </c>
      <c r="K1148" s="440">
        <v>0</v>
      </c>
      <c r="L1148" s="440">
        <v>0</v>
      </c>
      <c r="M1148" s="482">
        <v>0</v>
      </c>
      <c r="N1148" s="482">
        <v>30940</v>
      </c>
      <c r="O1148" s="440">
        <v>0</v>
      </c>
      <c r="P1148" s="440">
        <v>0</v>
      </c>
      <c r="Q1148" s="440">
        <v>30940</v>
      </c>
      <c r="R1148" s="440">
        <v>0</v>
      </c>
      <c r="S1148" s="440">
        <v>30940</v>
      </c>
      <c r="T1148" s="440">
        <v>0</v>
      </c>
      <c r="U1148" s="440">
        <v>23423</v>
      </c>
      <c r="V1148" s="440">
        <v>23423</v>
      </c>
      <c r="W1148" s="440">
        <v>0</v>
      </c>
      <c r="X1148" s="440">
        <v>0</v>
      </c>
      <c r="Y1148" s="482">
        <v>0</v>
      </c>
      <c r="Z1148" s="482">
        <v>1105</v>
      </c>
      <c r="AA1148" s="440">
        <v>0</v>
      </c>
      <c r="AB1148" s="440">
        <v>0</v>
      </c>
      <c r="AC1148" s="440">
        <v>1105</v>
      </c>
      <c r="AD1148" s="440">
        <v>0</v>
      </c>
      <c r="AE1148" s="440">
        <v>608</v>
      </c>
      <c r="AF1148" s="440">
        <v>497</v>
      </c>
      <c r="AG1148" s="440">
        <v>415450</v>
      </c>
      <c r="AH1148" s="440">
        <v>415450</v>
      </c>
      <c r="AI1148" s="440">
        <v>0</v>
      </c>
      <c r="AJ1148" s="482">
        <v>198000</v>
      </c>
      <c r="AK1148" s="482">
        <v>0</v>
      </c>
      <c r="AL1148" s="482">
        <v>0</v>
      </c>
      <c r="AM1148" s="482">
        <v>160040</v>
      </c>
      <c r="AN1148" s="440">
        <v>198000</v>
      </c>
      <c r="AO1148" s="440">
        <v>160040</v>
      </c>
      <c r="AP1148" s="440">
        <v>34781</v>
      </c>
      <c r="AQ1148" s="440">
        <v>28534</v>
      </c>
      <c r="AR1148" s="440">
        <v>6247</v>
      </c>
      <c r="AS1148" s="482">
        <v>6269</v>
      </c>
      <c r="AT1148" s="482">
        <v>0</v>
      </c>
      <c r="AU1148" s="482">
        <v>0</v>
      </c>
      <c r="AV1148" s="482">
        <v>5104</v>
      </c>
      <c r="AW1148" s="440">
        <v>6269</v>
      </c>
      <c r="AX1148" s="440">
        <v>5104</v>
      </c>
      <c r="AY1148" s="440">
        <v>0</v>
      </c>
      <c r="AZ1148" s="503">
        <v>0</v>
      </c>
      <c r="BA1148" s="503">
        <v>0</v>
      </c>
      <c r="BB1148" s="441">
        <v>0</v>
      </c>
      <c r="BC1148" s="200">
        <v>0</v>
      </c>
      <c r="BD1148" s="539">
        <v>159358</v>
      </c>
      <c r="BE1148" s="650">
        <v>355045</v>
      </c>
      <c r="BF1148" s="650">
        <v>34404</v>
      </c>
      <c r="BG1148" s="539">
        <v>3429</v>
      </c>
    </row>
    <row r="1149" spans="1:59" x14ac:dyDescent="0.2">
      <c r="A1149" s="609" t="s">
        <v>2759</v>
      </c>
      <c r="B1149" t="s">
        <v>2744</v>
      </c>
      <c r="C1149" t="s">
        <v>2760</v>
      </c>
      <c r="D1149" s="442">
        <v>27207</v>
      </c>
      <c r="E1149" s="443">
        <v>0</v>
      </c>
      <c r="F1149" s="443">
        <v>0</v>
      </c>
      <c r="G1149" s="443">
        <v>0</v>
      </c>
      <c r="H1149" s="443">
        <v>0</v>
      </c>
      <c r="I1149" s="443">
        <v>2834020</v>
      </c>
      <c r="J1149" s="443">
        <v>2834020</v>
      </c>
      <c r="K1149" s="443">
        <v>0</v>
      </c>
      <c r="L1149" s="443">
        <v>53620</v>
      </c>
      <c r="M1149" s="483">
        <v>0</v>
      </c>
      <c r="N1149" s="483">
        <v>49630</v>
      </c>
      <c r="O1149" s="443">
        <v>0</v>
      </c>
      <c r="P1149" s="443">
        <v>0</v>
      </c>
      <c r="Q1149" s="443">
        <v>103250</v>
      </c>
      <c r="R1149" s="443">
        <v>53620</v>
      </c>
      <c r="S1149" s="443">
        <v>49630</v>
      </c>
      <c r="T1149" s="443">
        <v>0</v>
      </c>
      <c r="U1149" s="443">
        <v>101215</v>
      </c>
      <c r="V1149" s="443">
        <v>94810</v>
      </c>
      <c r="W1149" s="443">
        <v>6405</v>
      </c>
      <c r="X1149" s="443">
        <v>1915</v>
      </c>
      <c r="Y1149" s="483">
        <v>0</v>
      </c>
      <c r="Z1149" s="483">
        <v>1773</v>
      </c>
      <c r="AA1149" s="443">
        <v>0</v>
      </c>
      <c r="AB1149" s="443">
        <v>0</v>
      </c>
      <c r="AC1149" s="443">
        <v>10093</v>
      </c>
      <c r="AD1149" s="443">
        <v>0</v>
      </c>
      <c r="AE1149" s="443">
        <v>0</v>
      </c>
      <c r="AF1149" s="443">
        <v>10093</v>
      </c>
      <c r="AG1149" s="443">
        <v>2013500</v>
      </c>
      <c r="AH1149" s="443">
        <v>900000</v>
      </c>
      <c r="AI1149" s="443">
        <v>1113500</v>
      </c>
      <c r="AJ1149" s="483">
        <v>1939460</v>
      </c>
      <c r="AK1149" s="483">
        <v>0</v>
      </c>
      <c r="AL1149" s="483">
        <v>0</v>
      </c>
      <c r="AM1149" s="483">
        <v>715400</v>
      </c>
      <c r="AN1149" s="443">
        <v>1939460</v>
      </c>
      <c r="AO1149" s="443">
        <v>715400</v>
      </c>
      <c r="AP1149" s="443">
        <v>168837</v>
      </c>
      <c r="AQ1149" s="443">
        <v>34316</v>
      </c>
      <c r="AR1149" s="443">
        <v>134521</v>
      </c>
      <c r="AS1149" s="483">
        <v>129001</v>
      </c>
      <c r="AT1149" s="483">
        <v>0</v>
      </c>
      <c r="AU1149" s="483">
        <v>0</v>
      </c>
      <c r="AV1149" s="483">
        <v>28302</v>
      </c>
      <c r="AW1149" s="443">
        <v>129001</v>
      </c>
      <c r="AX1149" s="443">
        <v>28302</v>
      </c>
      <c r="AY1149" s="443">
        <v>0</v>
      </c>
      <c r="AZ1149" s="504">
        <v>0</v>
      </c>
      <c r="BA1149" s="504">
        <v>0</v>
      </c>
      <c r="BB1149" s="444">
        <v>0</v>
      </c>
      <c r="BC1149" s="517">
        <v>0</v>
      </c>
      <c r="BD1149" s="540">
        <v>647936</v>
      </c>
      <c r="BE1149" s="651">
        <v>1557665</v>
      </c>
      <c r="BF1149" s="651">
        <v>153481</v>
      </c>
      <c r="BG1149" s="540">
        <v>10869</v>
      </c>
    </row>
    <row r="1150" spans="1:59" x14ac:dyDescent="0.2">
      <c r="A1150" s="609" t="s">
        <v>2761</v>
      </c>
      <c r="B1150" t="s">
        <v>2744</v>
      </c>
      <c r="C1150" t="s">
        <v>2762</v>
      </c>
      <c r="D1150" s="439">
        <v>27208</v>
      </c>
      <c r="E1150" s="440">
        <v>8000</v>
      </c>
      <c r="F1150" s="440">
        <v>0</v>
      </c>
      <c r="G1150" s="440">
        <v>8000</v>
      </c>
      <c r="H1150" s="440">
        <v>0</v>
      </c>
      <c r="I1150" s="440">
        <v>582008</v>
      </c>
      <c r="J1150" s="440">
        <v>582008</v>
      </c>
      <c r="K1150" s="440">
        <v>0</v>
      </c>
      <c r="L1150" s="440">
        <v>125132</v>
      </c>
      <c r="M1150" s="482">
        <v>0</v>
      </c>
      <c r="N1150" s="482">
        <v>32340</v>
      </c>
      <c r="O1150" s="440">
        <v>0</v>
      </c>
      <c r="P1150" s="440">
        <v>0</v>
      </c>
      <c r="Q1150" s="440">
        <v>157472</v>
      </c>
      <c r="R1150" s="440">
        <v>125132</v>
      </c>
      <c r="S1150" s="440">
        <v>32340</v>
      </c>
      <c r="T1150" s="440">
        <v>0</v>
      </c>
      <c r="U1150" s="440">
        <v>20786</v>
      </c>
      <c r="V1150" s="440">
        <v>20786</v>
      </c>
      <c r="W1150" s="440">
        <v>0</v>
      </c>
      <c r="X1150" s="440">
        <v>4469</v>
      </c>
      <c r="Y1150" s="482">
        <v>0</v>
      </c>
      <c r="Z1150" s="482">
        <v>1155</v>
      </c>
      <c r="AA1150" s="440">
        <v>0</v>
      </c>
      <c r="AB1150" s="440">
        <v>0</v>
      </c>
      <c r="AC1150" s="440">
        <v>5624</v>
      </c>
      <c r="AD1150" s="440">
        <v>0</v>
      </c>
      <c r="AE1150" s="440">
        <v>0</v>
      </c>
      <c r="AF1150" s="440">
        <v>5624</v>
      </c>
      <c r="AG1150" s="440">
        <v>468040</v>
      </c>
      <c r="AH1150" s="440">
        <v>285000</v>
      </c>
      <c r="AI1150" s="440">
        <v>183040</v>
      </c>
      <c r="AJ1150" s="482">
        <v>447330</v>
      </c>
      <c r="AK1150" s="482">
        <v>0</v>
      </c>
      <c r="AL1150" s="482">
        <v>0</v>
      </c>
      <c r="AM1150" s="482">
        <v>89100</v>
      </c>
      <c r="AN1150" s="440">
        <v>447330</v>
      </c>
      <c r="AO1150" s="440">
        <v>89100</v>
      </c>
      <c r="AP1150" s="440">
        <v>38447</v>
      </c>
      <c r="AQ1150" s="440">
        <v>7500</v>
      </c>
      <c r="AR1150" s="440">
        <v>30947</v>
      </c>
      <c r="AS1150" s="482">
        <v>32864</v>
      </c>
      <c r="AT1150" s="482">
        <v>0</v>
      </c>
      <c r="AU1150" s="482">
        <v>0</v>
      </c>
      <c r="AV1150" s="482">
        <v>0</v>
      </c>
      <c r="AW1150" s="440">
        <v>32864</v>
      </c>
      <c r="AX1150" s="440">
        <v>0</v>
      </c>
      <c r="AY1150" s="440">
        <v>0</v>
      </c>
      <c r="AZ1150" s="503">
        <v>0</v>
      </c>
      <c r="BA1150" s="503">
        <v>0</v>
      </c>
      <c r="BB1150" s="441">
        <v>0</v>
      </c>
      <c r="BC1150" s="200">
        <v>0</v>
      </c>
      <c r="BD1150" s="539">
        <v>191500</v>
      </c>
      <c r="BE1150" s="650">
        <v>387810</v>
      </c>
      <c r="BF1150" s="650">
        <v>37390</v>
      </c>
      <c r="BG1150" s="539">
        <v>3669</v>
      </c>
    </row>
    <row r="1151" spans="1:59" x14ac:dyDescent="0.2">
      <c r="A1151" s="609" t="s">
        <v>2763</v>
      </c>
      <c r="B1151" t="s">
        <v>2744</v>
      </c>
      <c r="C1151" t="s">
        <v>2764</v>
      </c>
      <c r="D1151" s="442">
        <v>27209</v>
      </c>
      <c r="E1151" s="443">
        <v>0</v>
      </c>
      <c r="F1151" s="443">
        <v>0</v>
      </c>
      <c r="G1151" s="443">
        <v>0</v>
      </c>
      <c r="H1151" s="443">
        <v>0</v>
      </c>
      <c r="I1151" s="443">
        <v>1513050</v>
      </c>
      <c r="J1151" s="443">
        <v>1513050</v>
      </c>
      <c r="K1151" s="443">
        <v>0</v>
      </c>
      <c r="L1151" s="443">
        <v>0</v>
      </c>
      <c r="M1151" s="483">
        <v>0</v>
      </c>
      <c r="N1151" s="483">
        <v>28420</v>
      </c>
      <c r="O1151" s="443">
        <v>0</v>
      </c>
      <c r="P1151" s="443">
        <v>0</v>
      </c>
      <c r="Q1151" s="443">
        <v>28420</v>
      </c>
      <c r="R1151" s="443">
        <v>0</v>
      </c>
      <c r="S1151" s="443">
        <v>28420</v>
      </c>
      <c r="T1151" s="443">
        <v>0</v>
      </c>
      <c r="U1151" s="443">
        <v>54038</v>
      </c>
      <c r="V1151" s="443">
        <v>54038</v>
      </c>
      <c r="W1151" s="443">
        <v>0</v>
      </c>
      <c r="X1151" s="443">
        <v>0</v>
      </c>
      <c r="Y1151" s="483">
        <v>0</v>
      </c>
      <c r="Z1151" s="483">
        <v>1015</v>
      </c>
      <c r="AA1151" s="443">
        <v>0</v>
      </c>
      <c r="AB1151" s="443">
        <v>0</v>
      </c>
      <c r="AC1151" s="443">
        <v>1015</v>
      </c>
      <c r="AD1151" s="443">
        <v>0</v>
      </c>
      <c r="AE1151" s="443">
        <v>0</v>
      </c>
      <c r="AF1151" s="443">
        <v>1015</v>
      </c>
      <c r="AG1151" s="443">
        <v>829730</v>
      </c>
      <c r="AH1151" s="443">
        <v>334400</v>
      </c>
      <c r="AI1151" s="443">
        <v>495330</v>
      </c>
      <c r="AJ1151" s="483">
        <v>867180</v>
      </c>
      <c r="AK1151" s="483">
        <v>0</v>
      </c>
      <c r="AL1151" s="483">
        <v>0</v>
      </c>
      <c r="AM1151" s="483">
        <v>255110</v>
      </c>
      <c r="AN1151" s="443">
        <v>867180</v>
      </c>
      <c r="AO1151" s="443">
        <v>255110</v>
      </c>
      <c r="AP1151" s="443">
        <v>67964</v>
      </c>
      <c r="AQ1151" s="443">
        <v>36062</v>
      </c>
      <c r="AR1151" s="443">
        <v>31902</v>
      </c>
      <c r="AS1151" s="483">
        <v>31658</v>
      </c>
      <c r="AT1151" s="483">
        <v>0</v>
      </c>
      <c r="AU1151" s="483">
        <v>0</v>
      </c>
      <c r="AV1151" s="483">
        <v>11693</v>
      </c>
      <c r="AW1151" s="443">
        <v>31658</v>
      </c>
      <c r="AX1151" s="443">
        <v>11693</v>
      </c>
      <c r="AY1151" s="443">
        <v>0</v>
      </c>
      <c r="AZ1151" s="504">
        <v>0</v>
      </c>
      <c r="BA1151" s="504">
        <v>0</v>
      </c>
      <c r="BB1151" s="444">
        <v>0</v>
      </c>
      <c r="BC1151" s="517">
        <v>0</v>
      </c>
      <c r="BD1151" s="540">
        <v>306803</v>
      </c>
      <c r="BE1151" s="651">
        <v>758890</v>
      </c>
      <c r="BF1151" s="651">
        <v>72530</v>
      </c>
      <c r="BG1151" s="540">
        <v>6229</v>
      </c>
    </row>
    <row r="1152" spans="1:59" x14ac:dyDescent="0.2">
      <c r="A1152" s="609" t="s">
        <v>2765</v>
      </c>
      <c r="B1152" t="s">
        <v>2744</v>
      </c>
      <c r="C1152" t="s">
        <v>2766</v>
      </c>
      <c r="D1152" s="439">
        <v>27210</v>
      </c>
      <c r="E1152" s="440">
        <v>0</v>
      </c>
      <c r="F1152" s="440">
        <v>0</v>
      </c>
      <c r="G1152" s="440">
        <v>0</v>
      </c>
      <c r="H1152" s="440">
        <v>0</v>
      </c>
      <c r="I1152" s="440">
        <v>3023440</v>
      </c>
      <c r="J1152" s="440">
        <v>3023440</v>
      </c>
      <c r="K1152" s="440">
        <v>0</v>
      </c>
      <c r="L1152" s="440">
        <v>0</v>
      </c>
      <c r="M1152" s="482">
        <v>0</v>
      </c>
      <c r="N1152" s="482">
        <v>30520</v>
      </c>
      <c r="O1152" s="440">
        <v>0</v>
      </c>
      <c r="P1152" s="440">
        <v>0</v>
      </c>
      <c r="Q1152" s="440">
        <v>30520</v>
      </c>
      <c r="R1152" s="440">
        <v>0</v>
      </c>
      <c r="S1152" s="440">
        <v>30520</v>
      </c>
      <c r="T1152" s="440">
        <v>0</v>
      </c>
      <c r="U1152" s="440">
        <v>107980</v>
      </c>
      <c r="V1152" s="440">
        <v>107980</v>
      </c>
      <c r="W1152" s="440">
        <v>0</v>
      </c>
      <c r="X1152" s="440">
        <v>0</v>
      </c>
      <c r="Y1152" s="482">
        <v>0</v>
      </c>
      <c r="Z1152" s="482">
        <v>1090</v>
      </c>
      <c r="AA1152" s="440">
        <v>0</v>
      </c>
      <c r="AB1152" s="440">
        <v>0</v>
      </c>
      <c r="AC1152" s="440">
        <v>1090</v>
      </c>
      <c r="AD1152" s="440">
        <v>0</v>
      </c>
      <c r="AE1152" s="440">
        <v>0</v>
      </c>
      <c r="AF1152" s="440">
        <v>1090</v>
      </c>
      <c r="AG1152" s="440">
        <v>2249540</v>
      </c>
      <c r="AH1152" s="440">
        <v>802400</v>
      </c>
      <c r="AI1152" s="440">
        <v>1447140</v>
      </c>
      <c r="AJ1152" s="482">
        <v>2354670</v>
      </c>
      <c r="AK1152" s="482">
        <v>0</v>
      </c>
      <c r="AL1152" s="482">
        <v>0</v>
      </c>
      <c r="AM1152" s="482">
        <v>540850</v>
      </c>
      <c r="AN1152" s="440">
        <v>2354670</v>
      </c>
      <c r="AO1152" s="440">
        <v>540850</v>
      </c>
      <c r="AP1152" s="440">
        <v>188725</v>
      </c>
      <c r="AQ1152" s="440">
        <v>70976</v>
      </c>
      <c r="AR1152" s="440">
        <v>117749</v>
      </c>
      <c r="AS1152" s="482">
        <v>111520</v>
      </c>
      <c r="AT1152" s="482">
        <v>0</v>
      </c>
      <c r="AU1152" s="482">
        <v>0</v>
      </c>
      <c r="AV1152" s="482">
        <v>13926</v>
      </c>
      <c r="AW1152" s="440">
        <v>111520</v>
      </c>
      <c r="AX1152" s="440">
        <v>13926</v>
      </c>
      <c r="AY1152" s="440">
        <v>0</v>
      </c>
      <c r="AZ1152" s="503">
        <v>0</v>
      </c>
      <c r="BA1152" s="503">
        <v>0</v>
      </c>
      <c r="BB1152" s="441">
        <v>0</v>
      </c>
      <c r="BC1152" s="200">
        <v>0</v>
      </c>
      <c r="BD1152" s="539">
        <v>734450</v>
      </c>
      <c r="BE1152" s="650">
        <v>1669015</v>
      </c>
      <c r="BF1152" s="650">
        <v>165287</v>
      </c>
      <c r="BG1152" s="539">
        <v>11989</v>
      </c>
    </row>
    <row r="1153" spans="1:59" x14ac:dyDescent="0.2">
      <c r="A1153" s="609" t="s">
        <v>2767</v>
      </c>
      <c r="B1153" t="s">
        <v>2744</v>
      </c>
      <c r="C1153" t="s">
        <v>2768</v>
      </c>
      <c r="D1153" s="442">
        <v>27211</v>
      </c>
      <c r="E1153" s="443">
        <v>0</v>
      </c>
      <c r="F1153" s="443">
        <v>0</v>
      </c>
      <c r="G1153" s="443">
        <v>0</v>
      </c>
      <c r="H1153" s="443">
        <v>0</v>
      </c>
      <c r="I1153" s="443">
        <v>1906870</v>
      </c>
      <c r="J1153" s="443">
        <v>1906870</v>
      </c>
      <c r="K1153" s="443">
        <v>0</v>
      </c>
      <c r="L1153" s="443">
        <v>42630</v>
      </c>
      <c r="M1153" s="483">
        <v>0</v>
      </c>
      <c r="N1153" s="483">
        <v>22890</v>
      </c>
      <c r="O1153" s="443">
        <v>70</v>
      </c>
      <c r="P1153" s="443">
        <v>0</v>
      </c>
      <c r="Q1153" s="443">
        <v>65590</v>
      </c>
      <c r="R1153" s="443">
        <v>42630</v>
      </c>
      <c r="S1153" s="443">
        <v>22890</v>
      </c>
      <c r="T1153" s="443">
        <v>70</v>
      </c>
      <c r="U1153" s="443">
        <v>68103</v>
      </c>
      <c r="V1153" s="443">
        <v>46924</v>
      </c>
      <c r="W1153" s="443">
        <v>21179</v>
      </c>
      <c r="X1153" s="443">
        <v>1522</v>
      </c>
      <c r="Y1153" s="483">
        <v>0</v>
      </c>
      <c r="Z1153" s="483">
        <v>818</v>
      </c>
      <c r="AA1153" s="443">
        <v>2</v>
      </c>
      <c r="AB1153" s="443">
        <v>0</v>
      </c>
      <c r="AC1153" s="443">
        <v>23521</v>
      </c>
      <c r="AD1153" s="443">
        <v>0</v>
      </c>
      <c r="AE1153" s="443">
        <v>24</v>
      </c>
      <c r="AF1153" s="443">
        <v>23497</v>
      </c>
      <c r="AG1153" s="443">
        <v>1623850</v>
      </c>
      <c r="AH1153" s="443">
        <v>385000</v>
      </c>
      <c r="AI1153" s="443">
        <v>1238850</v>
      </c>
      <c r="AJ1153" s="483">
        <v>1633760</v>
      </c>
      <c r="AK1153" s="483">
        <v>0</v>
      </c>
      <c r="AL1153" s="483">
        <v>0</v>
      </c>
      <c r="AM1153" s="483">
        <v>858830</v>
      </c>
      <c r="AN1153" s="443">
        <v>1633760</v>
      </c>
      <c r="AO1153" s="443">
        <v>858830</v>
      </c>
      <c r="AP1153" s="443">
        <v>139420</v>
      </c>
      <c r="AQ1153" s="443">
        <v>12931</v>
      </c>
      <c r="AR1153" s="443">
        <v>126489</v>
      </c>
      <c r="AS1153" s="483">
        <v>102887</v>
      </c>
      <c r="AT1153" s="483">
        <v>0</v>
      </c>
      <c r="AU1153" s="483">
        <v>0</v>
      </c>
      <c r="AV1153" s="483">
        <v>39476</v>
      </c>
      <c r="AW1153" s="443">
        <v>102887</v>
      </c>
      <c r="AX1153" s="443">
        <v>39476</v>
      </c>
      <c r="AY1153" s="443">
        <v>5500</v>
      </c>
      <c r="AZ1153" s="504">
        <v>-5500</v>
      </c>
      <c r="BA1153" s="504">
        <v>0</v>
      </c>
      <c r="BB1153" s="444">
        <v>0</v>
      </c>
      <c r="BC1153" s="517">
        <v>0</v>
      </c>
      <c r="BD1153" s="540">
        <v>451143</v>
      </c>
      <c r="BE1153" s="651">
        <v>1134825</v>
      </c>
      <c r="BF1153" s="651">
        <v>114674</v>
      </c>
      <c r="BG1153" s="540">
        <v>8629</v>
      </c>
    </row>
    <row r="1154" spans="1:59" x14ac:dyDescent="0.2">
      <c r="A1154" s="609" t="s">
        <v>2769</v>
      </c>
      <c r="B1154" t="s">
        <v>2744</v>
      </c>
      <c r="C1154" t="s">
        <v>2770</v>
      </c>
      <c r="D1154" s="439">
        <v>27212</v>
      </c>
      <c r="E1154" s="440">
        <v>488331</v>
      </c>
      <c r="F1154" s="440">
        <v>0</v>
      </c>
      <c r="G1154" s="440">
        <v>488331</v>
      </c>
      <c r="H1154" s="440">
        <v>0</v>
      </c>
      <c r="I1154" s="440">
        <v>2554090</v>
      </c>
      <c r="J1154" s="440">
        <v>2554090</v>
      </c>
      <c r="K1154" s="440">
        <v>0</v>
      </c>
      <c r="L1154" s="440">
        <v>44800</v>
      </c>
      <c r="M1154" s="482">
        <v>0</v>
      </c>
      <c r="N1154" s="482">
        <v>22400</v>
      </c>
      <c r="O1154" s="440">
        <v>0</v>
      </c>
      <c r="P1154" s="440">
        <v>0</v>
      </c>
      <c r="Q1154" s="440">
        <v>67200</v>
      </c>
      <c r="R1154" s="440">
        <v>44800</v>
      </c>
      <c r="S1154" s="440">
        <v>22400</v>
      </c>
      <c r="T1154" s="440">
        <v>0</v>
      </c>
      <c r="U1154" s="440">
        <v>91218</v>
      </c>
      <c r="V1154" s="440">
        <v>91218</v>
      </c>
      <c r="W1154" s="440">
        <v>0</v>
      </c>
      <c r="X1154" s="440">
        <v>1600</v>
      </c>
      <c r="Y1154" s="482">
        <v>0</v>
      </c>
      <c r="Z1154" s="482">
        <v>800</v>
      </c>
      <c r="AA1154" s="440">
        <v>0</v>
      </c>
      <c r="AB1154" s="440">
        <v>0</v>
      </c>
      <c r="AC1154" s="440">
        <v>2400</v>
      </c>
      <c r="AD1154" s="440">
        <v>1600</v>
      </c>
      <c r="AE1154" s="440">
        <v>800</v>
      </c>
      <c r="AF1154" s="440">
        <v>0</v>
      </c>
      <c r="AG1154" s="440">
        <v>1507690</v>
      </c>
      <c r="AH1154" s="440">
        <v>725000</v>
      </c>
      <c r="AI1154" s="440">
        <v>782690</v>
      </c>
      <c r="AJ1154" s="482">
        <v>1512800</v>
      </c>
      <c r="AK1154" s="482">
        <v>0</v>
      </c>
      <c r="AL1154" s="482">
        <v>0</v>
      </c>
      <c r="AM1154" s="482">
        <v>664430</v>
      </c>
      <c r="AN1154" s="440">
        <v>1512800</v>
      </c>
      <c r="AO1154" s="440">
        <v>664430</v>
      </c>
      <c r="AP1154" s="440">
        <v>123295</v>
      </c>
      <c r="AQ1154" s="440">
        <v>19750</v>
      </c>
      <c r="AR1154" s="440">
        <v>103545</v>
      </c>
      <c r="AS1154" s="482">
        <v>105277</v>
      </c>
      <c r="AT1154" s="482">
        <v>0</v>
      </c>
      <c r="AU1154" s="482">
        <v>0</v>
      </c>
      <c r="AV1154" s="482">
        <v>27894</v>
      </c>
      <c r="AW1154" s="440">
        <v>105277</v>
      </c>
      <c r="AX1154" s="440">
        <v>0</v>
      </c>
      <c r="AY1154" s="440">
        <v>5500</v>
      </c>
      <c r="AZ1154" s="503">
        <v>0</v>
      </c>
      <c r="BA1154" s="503">
        <v>0</v>
      </c>
      <c r="BB1154" s="441">
        <v>4713</v>
      </c>
      <c r="BC1154" s="200">
        <v>0</v>
      </c>
      <c r="BD1154" s="539">
        <v>563162</v>
      </c>
      <c r="BE1154" s="650">
        <v>1323230</v>
      </c>
      <c r="BF1154" s="650">
        <v>126976</v>
      </c>
      <c r="BG1154" s="539">
        <v>8490</v>
      </c>
    </row>
    <row r="1155" spans="1:59" x14ac:dyDescent="0.2">
      <c r="A1155" s="609" t="s">
        <v>2771</v>
      </c>
      <c r="B1155" t="s">
        <v>2744</v>
      </c>
      <c r="C1155" t="s">
        <v>2772</v>
      </c>
      <c r="D1155" s="442">
        <v>27213</v>
      </c>
      <c r="E1155" s="443">
        <v>0</v>
      </c>
      <c r="F1155" s="443">
        <v>0</v>
      </c>
      <c r="G1155" s="443">
        <v>0</v>
      </c>
      <c r="H1155" s="443">
        <v>0</v>
      </c>
      <c r="I1155" s="443">
        <v>887670</v>
      </c>
      <c r="J1155" s="443">
        <v>887670</v>
      </c>
      <c r="K1155" s="443">
        <v>0</v>
      </c>
      <c r="L1155" s="443">
        <v>27300</v>
      </c>
      <c r="M1155" s="483">
        <v>0</v>
      </c>
      <c r="N1155" s="483">
        <v>36400</v>
      </c>
      <c r="O1155" s="443">
        <v>0</v>
      </c>
      <c r="P1155" s="443">
        <v>0</v>
      </c>
      <c r="Q1155" s="443">
        <v>63700</v>
      </c>
      <c r="R1155" s="443">
        <v>27300</v>
      </c>
      <c r="S1155" s="443">
        <v>36400</v>
      </c>
      <c r="T1155" s="443">
        <v>0</v>
      </c>
      <c r="U1155" s="443">
        <v>31703</v>
      </c>
      <c r="V1155" s="443">
        <v>31703</v>
      </c>
      <c r="W1155" s="443">
        <v>0</v>
      </c>
      <c r="X1155" s="443">
        <v>975</v>
      </c>
      <c r="Y1155" s="483">
        <v>0</v>
      </c>
      <c r="Z1155" s="483">
        <v>1300</v>
      </c>
      <c r="AA1155" s="443">
        <v>0</v>
      </c>
      <c r="AB1155" s="443">
        <v>0</v>
      </c>
      <c r="AC1155" s="443">
        <v>2275</v>
      </c>
      <c r="AD1155" s="443">
        <v>975</v>
      </c>
      <c r="AE1155" s="443">
        <v>325</v>
      </c>
      <c r="AF1155" s="443">
        <v>975</v>
      </c>
      <c r="AG1155" s="443">
        <v>616460</v>
      </c>
      <c r="AH1155" s="443">
        <v>300600</v>
      </c>
      <c r="AI1155" s="443">
        <v>315860</v>
      </c>
      <c r="AJ1155" s="483">
        <v>574210</v>
      </c>
      <c r="AK1155" s="483">
        <v>0</v>
      </c>
      <c r="AL1155" s="483">
        <v>0</v>
      </c>
      <c r="AM1155" s="483">
        <v>223740</v>
      </c>
      <c r="AN1155" s="443">
        <v>574210</v>
      </c>
      <c r="AO1155" s="443">
        <v>223740</v>
      </c>
      <c r="AP1155" s="443">
        <v>48168</v>
      </c>
      <c r="AQ1155" s="443">
        <v>6434</v>
      </c>
      <c r="AR1155" s="443">
        <v>41734</v>
      </c>
      <c r="AS1155" s="483">
        <v>42000</v>
      </c>
      <c r="AT1155" s="483">
        <v>0</v>
      </c>
      <c r="AU1155" s="483">
        <v>0</v>
      </c>
      <c r="AV1155" s="483">
        <v>5677</v>
      </c>
      <c r="AW1155" s="443">
        <v>42000</v>
      </c>
      <c r="AX1155" s="443">
        <v>5677</v>
      </c>
      <c r="AY1155" s="443">
        <v>0</v>
      </c>
      <c r="AZ1155" s="504">
        <v>0</v>
      </c>
      <c r="BA1155" s="504">
        <v>0</v>
      </c>
      <c r="BB1155" s="444">
        <v>0</v>
      </c>
      <c r="BC1155" s="517">
        <v>0</v>
      </c>
      <c r="BD1155" s="540">
        <v>177338</v>
      </c>
      <c r="BE1155" s="651">
        <v>486630</v>
      </c>
      <c r="BF1155" s="651">
        <v>46985</v>
      </c>
      <c r="BG1155" s="540">
        <v>4170</v>
      </c>
    </row>
    <row r="1156" spans="1:59" x14ac:dyDescent="0.2">
      <c r="A1156" s="609" t="s">
        <v>2773</v>
      </c>
      <c r="B1156" t="s">
        <v>2744</v>
      </c>
      <c r="C1156" t="s">
        <v>2774</v>
      </c>
      <c r="D1156" s="439">
        <v>27214</v>
      </c>
      <c r="E1156" s="440">
        <v>174192</v>
      </c>
      <c r="F1156" s="440">
        <v>0</v>
      </c>
      <c r="G1156" s="440">
        <v>174192</v>
      </c>
      <c r="H1156" s="440">
        <v>0</v>
      </c>
      <c r="I1156" s="440">
        <v>1001560</v>
      </c>
      <c r="J1156" s="440">
        <v>1001560</v>
      </c>
      <c r="K1156" s="440">
        <v>0</v>
      </c>
      <c r="L1156" s="440">
        <v>50960</v>
      </c>
      <c r="M1156" s="482">
        <v>0</v>
      </c>
      <c r="N1156" s="482">
        <v>6020</v>
      </c>
      <c r="O1156" s="440">
        <v>0</v>
      </c>
      <c r="P1156" s="440">
        <v>0</v>
      </c>
      <c r="Q1156" s="440">
        <v>56980</v>
      </c>
      <c r="R1156" s="440">
        <v>50960</v>
      </c>
      <c r="S1156" s="440">
        <v>6020</v>
      </c>
      <c r="T1156" s="440">
        <v>0</v>
      </c>
      <c r="U1156" s="440">
        <v>35770</v>
      </c>
      <c r="V1156" s="440">
        <v>35770</v>
      </c>
      <c r="W1156" s="440">
        <v>0</v>
      </c>
      <c r="X1156" s="440">
        <v>1820</v>
      </c>
      <c r="Y1156" s="482">
        <v>0</v>
      </c>
      <c r="Z1156" s="482">
        <v>215</v>
      </c>
      <c r="AA1156" s="440">
        <v>0</v>
      </c>
      <c r="AB1156" s="440">
        <v>0</v>
      </c>
      <c r="AC1156" s="440">
        <v>2035</v>
      </c>
      <c r="AD1156" s="440">
        <v>0</v>
      </c>
      <c r="AE1156" s="440">
        <v>0</v>
      </c>
      <c r="AF1156" s="440">
        <v>2035</v>
      </c>
      <c r="AG1156" s="440">
        <v>682700</v>
      </c>
      <c r="AH1156" s="440">
        <v>383250</v>
      </c>
      <c r="AI1156" s="440">
        <v>299450</v>
      </c>
      <c r="AJ1156" s="482">
        <v>598550</v>
      </c>
      <c r="AK1156" s="482">
        <v>0</v>
      </c>
      <c r="AL1156" s="482">
        <v>0</v>
      </c>
      <c r="AM1156" s="482">
        <v>314340</v>
      </c>
      <c r="AN1156" s="440">
        <v>598550</v>
      </c>
      <c r="AO1156" s="440">
        <v>314340</v>
      </c>
      <c r="AP1156" s="440">
        <v>52468</v>
      </c>
      <c r="AQ1156" s="440">
        <v>10850</v>
      </c>
      <c r="AR1156" s="440">
        <v>41618</v>
      </c>
      <c r="AS1156" s="482">
        <v>42688</v>
      </c>
      <c r="AT1156" s="482">
        <v>0</v>
      </c>
      <c r="AU1156" s="482">
        <v>0</v>
      </c>
      <c r="AV1156" s="482">
        <v>12949</v>
      </c>
      <c r="AW1156" s="440">
        <v>42688</v>
      </c>
      <c r="AX1156" s="440">
        <v>12949</v>
      </c>
      <c r="AY1156" s="440">
        <v>0</v>
      </c>
      <c r="AZ1156" s="503">
        <v>0</v>
      </c>
      <c r="BA1156" s="503">
        <v>0</v>
      </c>
      <c r="BB1156" s="441">
        <v>0</v>
      </c>
      <c r="BC1156" s="200">
        <v>0</v>
      </c>
      <c r="BD1156" s="539">
        <v>246128</v>
      </c>
      <c r="BE1156" s="650">
        <v>538290</v>
      </c>
      <c r="BF1156" s="650">
        <v>51618</v>
      </c>
      <c r="BG1156" s="539">
        <v>4869</v>
      </c>
    </row>
    <row r="1157" spans="1:59" x14ac:dyDescent="0.2">
      <c r="A1157" s="609" t="s">
        <v>2775</v>
      </c>
      <c r="B1157" t="s">
        <v>2744</v>
      </c>
      <c r="C1157" t="s">
        <v>2776</v>
      </c>
      <c r="D1157" s="442">
        <v>27215</v>
      </c>
      <c r="E1157" s="443">
        <v>20489</v>
      </c>
      <c r="F1157" s="443">
        <v>0</v>
      </c>
      <c r="G1157" s="443">
        <v>20489</v>
      </c>
      <c r="H1157" s="443">
        <v>0</v>
      </c>
      <c r="I1157" s="443">
        <v>2342060</v>
      </c>
      <c r="J1157" s="443">
        <v>2342060</v>
      </c>
      <c r="K1157" s="443">
        <v>0</v>
      </c>
      <c r="L1157" s="443">
        <v>0</v>
      </c>
      <c r="M1157" s="483">
        <v>0</v>
      </c>
      <c r="N1157" s="483">
        <v>3850</v>
      </c>
      <c r="O1157" s="443">
        <v>0</v>
      </c>
      <c r="P1157" s="443">
        <v>0</v>
      </c>
      <c r="Q1157" s="443">
        <v>3850</v>
      </c>
      <c r="R1157" s="443">
        <v>0</v>
      </c>
      <c r="S1157" s="443">
        <v>3850</v>
      </c>
      <c r="T1157" s="443">
        <v>0</v>
      </c>
      <c r="U1157" s="443">
        <v>83645</v>
      </c>
      <c r="V1157" s="443">
        <v>83645</v>
      </c>
      <c r="W1157" s="443">
        <v>0</v>
      </c>
      <c r="X1157" s="443">
        <v>0</v>
      </c>
      <c r="Y1157" s="483">
        <v>0</v>
      </c>
      <c r="Z1157" s="483">
        <v>138</v>
      </c>
      <c r="AA1157" s="443">
        <v>0</v>
      </c>
      <c r="AB1157" s="443">
        <v>0</v>
      </c>
      <c r="AC1157" s="443">
        <v>138</v>
      </c>
      <c r="AD1157" s="443">
        <v>0</v>
      </c>
      <c r="AE1157" s="443">
        <v>0</v>
      </c>
      <c r="AF1157" s="443">
        <v>138</v>
      </c>
      <c r="AG1157" s="443">
        <v>1329540</v>
      </c>
      <c r="AH1157" s="443">
        <v>755000</v>
      </c>
      <c r="AI1157" s="443">
        <v>574540</v>
      </c>
      <c r="AJ1157" s="483">
        <v>1223930</v>
      </c>
      <c r="AK1157" s="483">
        <v>0</v>
      </c>
      <c r="AL1157" s="483">
        <v>0</v>
      </c>
      <c r="AM1157" s="483">
        <v>529960</v>
      </c>
      <c r="AN1157" s="443">
        <v>1223930</v>
      </c>
      <c r="AO1157" s="443">
        <v>529960</v>
      </c>
      <c r="AP1157" s="443">
        <v>107256</v>
      </c>
      <c r="AQ1157" s="443">
        <v>41461</v>
      </c>
      <c r="AR1157" s="443">
        <v>65795</v>
      </c>
      <c r="AS1157" s="483">
        <v>68243</v>
      </c>
      <c r="AT1157" s="483">
        <v>0</v>
      </c>
      <c r="AU1157" s="483">
        <v>0</v>
      </c>
      <c r="AV1157" s="483">
        <v>21175</v>
      </c>
      <c r="AW1157" s="443">
        <v>68243</v>
      </c>
      <c r="AX1157" s="443">
        <v>21175</v>
      </c>
      <c r="AY1157" s="443">
        <v>5500</v>
      </c>
      <c r="AZ1157" s="504">
        <v>0</v>
      </c>
      <c r="BA1157" s="504">
        <v>0</v>
      </c>
      <c r="BB1157" s="444">
        <v>5500</v>
      </c>
      <c r="BC1157" s="517">
        <v>0</v>
      </c>
      <c r="BD1157" s="540">
        <v>487902</v>
      </c>
      <c r="BE1157" s="651">
        <v>1172650</v>
      </c>
      <c r="BF1157" s="651">
        <v>111961</v>
      </c>
      <c r="BG1157" s="540">
        <v>7690</v>
      </c>
    </row>
    <row r="1158" spans="1:59" x14ac:dyDescent="0.2">
      <c r="A1158" s="609" t="s">
        <v>2777</v>
      </c>
      <c r="B1158" t="s">
        <v>2744</v>
      </c>
      <c r="C1158" t="s">
        <v>2778</v>
      </c>
      <c r="D1158" s="439">
        <v>27216</v>
      </c>
      <c r="E1158" s="440">
        <v>0</v>
      </c>
      <c r="F1158" s="440">
        <v>0</v>
      </c>
      <c r="G1158" s="440">
        <v>0</v>
      </c>
      <c r="H1158" s="440">
        <v>0</v>
      </c>
      <c r="I1158" s="440">
        <v>814800</v>
      </c>
      <c r="J1158" s="440">
        <v>814800</v>
      </c>
      <c r="K1158" s="440">
        <v>0</v>
      </c>
      <c r="L1158" s="440">
        <v>6370</v>
      </c>
      <c r="M1158" s="482">
        <v>0</v>
      </c>
      <c r="N1158" s="482">
        <v>16450</v>
      </c>
      <c r="O1158" s="440">
        <v>0</v>
      </c>
      <c r="P1158" s="440">
        <v>0</v>
      </c>
      <c r="Q1158" s="440">
        <v>22820</v>
      </c>
      <c r="R1158" s="440">
        <v>6370</v>
      </c>
      <c r="S1158" s="440">
        <v>16450</v>
      </c>
      <c r="T1158" s="440">
        <v>0</v>
      </c>
      <c r="U1158" s="440">
        <v>29100</v>
      </c>
      <c r="V1158" s="440">
        <v>29100</v>
      </c>
      <c r="W1158" s="440">
        <v>0</v>
      </c>
      <c r="X1158" s="440">
        <v>228</v>
      </c>
      <c r="Y1158" s="482">
        <v>0</v>
      </c>
      <c r="Z1158" s="482">
        <v>587</v>
      </c>
      <c r="AA1158" s="440">
        <v>0</v>
      </c>
      <c r="AB1158" s="440">
        <v>0</v>
      </c>
      <c r="AC1158" s="440">
        <v>0</v>
      </c>
      <c r="AD1158" s="440">
        <v>0</v>
      </c>
      <c r="AE1158" s="440">
        <v>0</v>
      </c>
      <c r="AF1158" s="440">
        <v>0</v>
      </c>
      <c r="AG1158" s="440">
        <v>629220</v>
      </c>
      <c r="AH1158" s="440">
        <v>292500</v>
      </c>
      <c r="AI1158" s="440">
        <v>336720</v>
      </c>
      <c r="AJ1158" s="482">
        <v>664220</v>
      </c>
      <c r="AK1158" s="482">
        <v>0</v>
      </c>
      <c r="AL1158" s="482">
        <v>0</v>
      </c>
      <c r="AM1158" s="482">
        <v>304510</v>
      </c>
      <c r="AN1158" s="440">
        <v>664220</v>
      </c>
      <c r="AO1158" s="440">
        <v>304510</v>
      </c>
      <c r="AP1158" s="440">
        <v>49082</v>
      </c>
      <c r="AQ1158" s="440">
        <v>25118</v>
      </c>
      <c r="AR1158" s="440">
        <v>23964</v>
      </c>
      <c r="AS1158" s="482">
        <v>27907</v>
      </c>
      <c r="AT1158" s="482">
        <v>0</v>
      </c>
      <c r="AU1158" s="482">
        <v>0</v>
      </c>
      <c r="AV1158" s="482">
        <v>14024</v>
      </c>
      <c r="AW1158" s="440">
        <v>27907</v>
      </c>
      <c r="AX1158" s="440">
        <v>14024</v>
      </c>
      <c r="AY1158" s="440">
        <v>4400</v>
      </c>
      <c r="AZ1158" s="503">
        <v>-4400</v>
      </c>
      <c r="BA1158" s="503">
        <v>0</v>
      </c>
      <c r="BB1158" s="441">
        <v>0</v>
      </c>
      <c r="BC1158" s="200">
        <v>0</v>
      </c>
      <c r="BD1158" s="539">
        <v>232988</v>
      </c>
      <c r="BE1158" s="650">
        <v>445645</v>
      </c>
      <c r="BF1158" s="650">
        <v>43598</v>
      </c>
      <c r="BG1158" s="539">
        <v>4389</v>
      </c>
    </row>
    <row r="1159" spans="1:59" x14ac:dyDescent="0.2">
      <c r="A1159" s="609" t="s">
        <v>2779</v>
      </c>
      <c r="B1159" t="s">
        <v>2744</v>
      </c>
      <c r="C1159" t="s">
        <v>2780</v>
      </c>
      <c r="D1159" s="442">
        <v>27217</v>
      </c>
      <c r="E1159" s="443">
        <v>0</v>
      </c>
      <c r="F1159" s="443">
        <v>0</v>
      </c>
      <c r="G1159" s="443">
        <v>0</v>
      </c>
      <c r="H1159" s="443">
        <v>0</v>
      </c>
      <c r="I1159" s="443">
        <v>1224510</v>
      </c>
      <c r="J1159" s="443">
        <v>1224510</v>
      </c>
      <c r="K1159" s="443">
        <v>0</v>
      </c>
      <c r="L1159" s="443">
        <v>0</v>
      </c>
      <c r="M1159" s="483">
        <v>0</v>
      </c>
      <c r="N1159" s="483">
        <v>31570</v>
      </c>
      <c r="O1159" s="443">
        <v>0</v>
      </c>
      <c r="P1159" s="443">
        <v>0</v>
      </c>
      <c r="Q1159" s="443">
        <v>31570</v>
      </c>
      <c r="R1159" s="443">
        <v>0</v>
      </c>
      <c r="S1159" s="443">
        <v>31570</v>
      </c>
      <c r="T1159" s="443">
        <v>0</v>
      </c>
      <c r="U1159" s="443">
        <v>43733</v>
      </c>
      <c r="V1159" s="443">
        <v>41415</v>
      </c>
      <c r="W1159" s="443">
        <v>2318</v>
      </c>
      <c r="X1159" s="443">
        <v>0</v>
      </c>
      <c r="Y1159" s="483">
        <v>0</v>
      </c>
      <c r="Z1159" s="483">
        <v>1127</v>
      </c>
      <c r="AA1159" s="443">
        <v>0</v>
      </c>
      <c r="AB1159" s="443">
        <v>0</v>
      </c>
      <c r="AC1159" s="443">
        <v>3445</v>
      </c>
      <c r="AD1159" s="443">
        <v>0</v>
      </c>
      <c r="AE1159" s="443">
        <v>0</v>
      </c>
      <c r="AF1159" s="443">
        <v>3445</v>
      </c>
      <c r="AG1159" s="443">
        <v>656020</v>
      </c>
      <c r="AH1159" s="443">
        <v>300000</v>
      </c>
      <c r="AI1159" s="443">
        <v>356020</v>
      </c>
      <c r="AJ1159" s="483">
        <v>729120</v>
      </c>
      <c r="AK1159" s="483">
        <v>0</v>
      </c>
      <c r="AL1159" s="483">
        <v>0</v>
      </c>
      <c r="AM1159" s="483">
        <v>0</v>
      </c>
      <c r="AN1159" s="443">
        <v>729120</v>
      </c>
      <c r="AO1159" s="443">
        <v>0</v>
      </c>
      <c r="AP1159" s="443">
        <v>52983</v>
      </c>
      <c r="AQ1159" s="443">
        <v>16817</v>
      </c>
      <c r="AR1159" s="443">
        <v>36166</v>
      </c>
      <c r="AS1159" s="483">
        <v>40739</v>
      </c>
      <c r="AT1159" s="483">
        <v>0</v>
      </c>
      <c r="AU1159" s="483">
        <v>0</v>
      </c>
      <c r="AV1159" s="483">
        <v>0</v>
      </c>
      <c r="AW1159" s="443">
        <v>30877</v>
      </c>
      <c r="AX1159" s="443">
        <v>0</v>
      </c>
      <c r="AY1159" s="443">
        <v>0</v>
      </c>
      <c r="AZ1159" s="504">
        <v>0</v>
      </c>
      <c r="BA1159" s="504">
        <v>0</v>
      </c>
      <c r="BB1159" s="444">
        <v>0</v>
      </c>
      <c r="BC1159" s="517">
        <v>0</v>
      </c>
      <c r="BD1159" s="540">
        <v>275503</v>
      </c>
      <c r="BE1159" s="651">
        <v>618130</v>
      </c>
      <c r="BF1159" s="651">
        <v>58660</v>
      </c>
      <c r="BG1159" s="540">
        <v>5109</v>
      </c>
    </row>
    <row r="1160" spans="1:59" x14ac:dyDescent="0.2">
      <c r="A1160" s="609" t="s">
        <v>2781</v>
      </c>
      <c r="B1160" t="s">
        <v>2744</v>
      </c>
      <c r="C1160" t="s">
        <v>2782</v>
      </c>
      <c r="D1160" s="439">
        <v>27218</v>
      </c>
      <c r="E1160" s="440">
        <v>0</v>
      </c>
      <c r="F1160" s="440">
        <v>0</v>
      </c>
      <c r="G1160" s="440">
        <v>0</v>
      </c>
      <c r="H1160" s="440">
        <v>0</v>
      </c>
      <c r="I1160" s="440">
        <v>1097950</v>
      </c>
      <c r="J1160" s="440">
        <v>1097950</v>
      </c>
      <c r="K1160" s="440">
        <v>0</v>
      </c>
      <c r="L1160" s="440">
        <v>0</v>
      </c>
      <c r="M1160" s="482">
        <v>0</v>
      </c>
      <c r="N1160" s="482">
        <v>60200</v>
      </c>
      <c r="O1160" s="440">
        <v>0</v>
      </c>
      <c r="P1160" s="440">
        <v>0</v>
      </c>
      <c r="Q1160" s="440">
        <v>60200</v>
      </c>
      <c r="R1160" s="440">
        <v>0</v>
      </c>
      <c r="S1160" s="440">
        <v>60200</v>
      </c>
      <c r="T1160" s="440">
        <v>0</v>
      </c>
      <c r="U1160" s="440">
        <v>39213</v>
      </c>
      <c r="V1160" s="440">
        <v>39213</v>
      </c>
      <c r="W1160" s="440">
        <v>0</v>
      </c>
      <c r="X1160" s="440">
        <v>0</v>
      </c>
      <c r="Y1160" s="482">
        <v>0</v>
      </c>
      <c r="Z1160" s="482">
        <v>2150</v>
      </c>
      <c r="AA1160" s="440">
        <v>0</v>
      </c>
      <c r="AB1160" s="440">
        <v>0</v>
      </c>
      <c r="AC1160" s="440">
        <v>2150</v>
      </c>
      <c r="AD1160" s="440">
        <v>0</v>
      </c>
      <c r="AE1160" s="440">
        <v>2150</v>
      </c>
      <c r="AF1160" s="440">
        <v>0</v>
      </c>
      <c r="AG1160" s="440">
        <v>688370</v>
      </c>
      <c r="AH1160" s="440">
        <v>688370</v>
      </c>
      <c r="AI1160" s="440">
        <v>0</v>
      </c>
      <c r="AJ1160" s="482">
        <v>308680</v>
      </c>
      <c r="AK1160" s="482">
        <v>0</v>
      </c>
      <c r="AL1160" s="482">
        <v>0</v>
      </c>
      <c r="AM1160" s="482">
        <v>54990</v>
      </c>
      <c r="AN1160" s="440">
        <v>308680</v>
      </c>
      <c r="AO1160" s="440">
        <v>54990</v>
      </c>
      <c r="AP1160" s="440">
        <v>56272</v>
      </c>
      <c r="AQ1160" s="440">
        <v>56272</v>
      </c>
      <c r="AR1160" s="440">
        <v>0</v>
      </c>
      <c r="AS1160" s="482">
        <v>5</v>
      </c>
      <c r="AT1160" s="482">
        <v>0</v>
      </c>
      <c r="AU1160" s="482">
        <v>0</v>
      </c>
      <c r="AV1160" s="482">
        <v>0</v>
      </c>
      <c r="AW1160" s="440">
        <v>5</v>
      </c>
      <c r="AX1160" s="440">
        <v>0</v>
      </c>
      <c r="AY1160" s="440">
        <v>0</v>
      </c>
      <c r="AZ1160" s="503">
        <v>0</v>
      </c>
      <c r="BA1160" s="503">
        <v>0</v>
      </c>
      <c r="BB1160" s="441">
        <v>0</v>
      </c>
      <c r="BC1160" s="200">
        <v>0</v>
      </c>
      <c r="BD1160" s="539">
        <v>241789</v>
      </c>
      <c r="BE1160" s="650">
        <v>592595</v>
      </c>
      <c r="BF1160" s="650">
        <v>56925</v>
      </c>
      <c r="BG1160" s="539">
        <v>4650</v>
      </c>
    </row>
    <row r="1161" spans="1:59" x14ac:dyDescent="0.2">
      <c r="A1161" s="609" t="s">
        <v>2783</v>
      </c>
      <c r="B1161" t="s">
        <v>2744</v>
      </c>
      <c r="C1161" t="s">
        <v>2784</v>
      </c>
      <c r="D1161" s="442">
        <v>27219</v>
      </c>
      <c r="E1161" s="443">
        <v>0</v>
      </c>
      <c r="F1161" s="443">
        <v>0</v>
      </c>
      <c r="G1161" s="443">
        <v>0</v>
      </c>
      <c r="H1161" s="443">
        <v>0</v>
      </c>
      <c r="I1161" s="443">
        <v>1383340</v>
      </c>
      <c r="J1161" s="443">
        <v>1383340</v>
      </c>
      <c r="K1161" s="443">
        <v>0</v>
      </c>
      <c r="L1161" s="443">
        <v>47250</v>
      </c>
      <c r="M1161" s="483">
        <v>0</v>
      </c>
      <c r="N1161" s="483">
        <v>19110</v>
      </c>
      <c r="O1161" s="443">
        <v>0</v>
      </c>
      <c r="P1161" s="443">
        <v>0</v>
      </c>
      <c r="Q1161" s="443">
        <v>66360</v>
      </c>
      <c r="R1161" s="443">
        <v>47250</v>
      </c>
      <c r="S1161" s="443">
        <v>19110</v>
      </c>
      <c r="T1161" s="443">
        <v>0</v>
      </c>
      <c r="U1161" s="443">
        <v>49405</v>
      </c>
      <c r="V1161" s="443">
        <v>35351</v>
      </c>
      <c r="W1161" s="443">
        <v>14054</v>
      </c>
      <c r="X1161" s="443">
        <v>1688</v>
      </c>
      <c r="Y1161" s="483">
        <v>0</v>
      </c>
      <c r="Z1161" s="483">
        <v>682</v>
      </c>
      <c r="AA1161" s="443">
        <v>0</v>
      </c>
      <c r="AB1161" s="443">
        <v>0</v>
      </c>
      <c r="AC1161" s="443">
        <v>16424</v>
      </c>
      <c r="AD1161" s="443">
        <v>0</v>
      </c>
      <c r="AE1161" s="443">
        <v>0</v>
      </c>
      <c r="AF1161" s="443">
        <v>16424</v>
      </c>
      <c r="AG1161" s="443">
        <v>1021190</v>
      </c>
      <c r="AH1161" s="443">
        <v>530000</v>
      </c>
      <c r="AI1161" s="443">
        <v>491190</v>
      </c>
      <c r="AJ1161" s="483">
        <v>1056450</v>
      </c>
      <c r="AK1161" s="483">
        <v>0</v>
      </c>
      <c r="AL1161" s="483">
        <v>0</v>
      </c>
      <c r="AM1161" s="483">
        <v>367620</v>
      </c>
      <c r="AN1161" s="443">
        <v>1056450</v>
      </c>
      <c r="AO1161" s="443">
        <v>367620</v>
      </c>
      <c r="AP1161" s="443">
        <v>85141</v>
      </c>
      <c r="AQ1161" s="443">
        <v>36538</v>
      </c>
      <c r="AR1161" s="443">
        <v>48603</v>
      </c>
      <c r="AS1161" s="483">
        <v>52155</v>
      </c>
      <c r="AT1161" s="483">
        <v>0</v>
      </c>
      <c r="AU1161" s="483">
        <v>0</v>
      </c>
      <c r="AV1161" s="483">
        <v>16273</v>
      </c>
      <c r="AW1161" s="443">
        <v>52155</v>
      </c>
      <c r="AX1161" s="443">
        <v>16273</v>
      </c>
      <c r="AY1161" s="443">
        <v>0</v>
      </c>
      <c r="AZ1161" s="504">
        <v>0</v>
      </c>
      <c r="BA1161" s="504">
        <v>0</v>
      </c>
      <c r="BB1161" s="444">
        <v>0</v>
      </c>
      <c r="BC1161" s="517">
        <v>0</v>
      </c>
      <c r="BD1161" s="540">
        <v>379781</v>
      </c>
      <c r="BE1161" s="651">
        <v>795520</v>
      </c>
      <c r="BF1161" s="651">
        <v>77912</v>
      </c>
      <c r="BG1161" s="540">
        <v>6549</v>
      </c>
    </row>
    <row r="1162" spans="1:59" x14ac:dyDescent="0.2">
      <c r="A1162" s="609" t="s">
        <v>2785</v>
      </c>
      <c r="B1162" t="s">
        <v>2744</v>
      </c>
      <c r="C1162" t="s">
        <v>2786</v>
      </c>
      <c r="D1162" s="439">
        <v>27220</v>
      </c>
      <c r="E1162" s="440">
        <v>215688</v>
      </c>
      <c r="F1162" s="440">
        <v>0</v>
      </c>
      <c r="G1162" s="440">
        <v>147910</v>
      </c>
      <c r="H1162" s="440">
        <v>67778</v>
      </c>
      <c r="I1162" s="440">
        <v>978460</v>
      </c>
      <c r="J1162" s="440">
        <v>978460</v>
      </c>
      <c r="K1162" s="440">
        <v>0</v>
      </c>
      <c r="L1162" s="440">
        <v>0</v>
      </c>
      <c r="M1162" s="482">
        <v>0</v>
      </c>
      <c r="N1162" s="482">
        <v>16870</v>
      </c>
      <c r="O1162" s="440">
        <v>0</v>
      </c>
      <c r="P1162" s="440">
        <v>0</v>
      </c>
      <c r="Q1162" s="440">
        <v>16870</v>
      </c>
      <c r="R1162" s="440">
        <v>0</v>
      </c>
      <c r="S1162" s="440">
        <v>16870</v>
      </c>
      <c r="T1162" s="440">
        <v>0</v>
      </c>
      <c r="U1162" s="440">
        <v>34945</v>
      </c>
      <c r="V1162" s="440">
        <v>34945</v>
      </c>
      <c r="W1162" s="440">
        <v>0</v>
      </c>
      <c r="X1162" s="440">
        <v>0</v>
      </c>
      <c r="Y1162" s="482">
        <v>0</v>
      </c>
      <c r="Z1162" s="482">
        <v>603</v>
      </c>
      <c r="AA1162" s="440">
        <v>0</v>
      </c>
      <c r="AB1162" s="440">
        <v>0</v>
      </c>
      <c r="AC1162" s="440">
        <v>603</v>
      </c>
      <c r="AD1162" s="440">
        <v>0</v>
      </c>
      <c r="AE1162" s="440">
        <v>603</v>
      </c>
      <c r="AF1162" s="440">
        <v>0</v>
      </c>
      <c r="AG1162" s="440">
        <v>755360</v>
      </c>
      <c r="AH1162" s="440">
        <v>310000</v>
      </c>
      <c r="AI1162" s="440">
        <v>445360</v>
      </c>
      <c r="AJ1162" s="482">
        <v>725150</v>
      </c>
      <c r="AK1162" s="482">
        <v>0</v>
      </c>
      <c r="AL1162" s="482">
        <v>0</v>
      </c>
      <c r="AM1162" s="482">
        <v>399270</v>
      </c>
      <c r="AN1162" s="440">
        <v>725150</v>
      </c>
      <c r="AO1162" s="440">
        <v>399270</v>
      </c>
      <c r="AP1162" s="440">
        <v>64862</v>
      </c>
      <c r="AQ1162" s="440">
        <v>18500</v>
      </c>
      <c r="AR1162" s="440">
        <v>46362</v>
      </c>
      <c r="AS1162" s="482">
        <v>41734</v>
      </c>
      <c r="AT1162" s="482">
        <v>0</v>
      </c>
      <c r="AU1162" s="482">
        <v>0</v>
      </c>
      <c r="AV1162" s="482">
        <v>19937</v>
      </c>
      <c r="AW1162" s="440">
        <v>41734</v>
      </c>
      <c r="AX1162" s="440">
        <v>19937</v>
      </c>
      <c r="AY1162" s="440">
        <v>4400</v>
      </c>
      <c r="AZ1162" s="503">
        <v>0</v>
      </c>
      <c r="BA1162" s="503">
        <v>0</v>
      </c>
      <c r="BB1162" s="441">
        <v>4400</v>
      </c>
      <c r="BC1162" s="200">
        <v>0</v>
      </c>
      <c r="BD1162" s="539">
        <v>247432</v>
      </c>
      <c r="BE1162" s="650">
        <v>557540</v>
      </c>
      <c r="BF1162" s="650">
        <v>55663</v>
      </c>
      <c r="BG1162" s="539">
        <v>5130</v>
      </c>
    </row>
    <row r="1163" spans="1:59" x14ac:dyDescent="0.2">
      <c r="A1163" s="609" t="s">
        <v>2787</v>
      </c>
      <c r="B1163" t="s">
        <v>2744</v>
      </c>
      <c r="C1163" t="s">
        <v>2788</v>
      </c>
      <c r="D1163" s="442">
        <v>27221</v>
      </c>
      <c r="E1163" s="443">
        <v>0</v>
      </c>
      <c r="F1163" s="443">
        <v>0</v>
      </c>
      <c r="G1163" s="443">
        <v>0</v>
      </c>
      <c r="H1163" s="443">
        <v>0</v>
      </c>
      <c r="I1163" s="443">
        <v>583240</v>
      </c>
      <c r="J1163" s="443">
        <v>583240</v>
      </c>
      <c r="K1163" s="443">
        <v>0</v>
      </c>
      <c r="L1163" s="443">
        <v>11970</v>
      </c>
      <c r="M1163" s="483">
        <v>0</v>
      </c>
      <c r="N1163" s="483">
        <v>4060</v>
      </c>
      <c r="O1163" s="443">
        <v>0</v>
      </c>
      <c r="P1163" s="443">
        <v>0</v>
      </c>
      <c r="Q1163" s="443">
        <v>16030</v>
      </c>
      <c r="R1163" s="443">
        <v>11970</v>
      </c>
      <c r="S1163" s="443">
        <v>4060</v>
      </c>
      <c r="T1163" s="443">
        <v>0</v>
      </c>
      <c r="U1163" s="443">
        <v>20830</v>
      </c>
      <c r="V1163" s="443">
        <v>20830</v>
      </c>
      <c r="W1163" s="443">
        <v>0</v>
      </c>
      <c r="X1163" s="443">
        <v>428</v>
      </c>
      <c r="Y1163" s="483">
        <v>0</v>
      </c>
      <c r="Z1163" s="483">
        <v>145</v>
      </c>
      <c r="AA1163" s="443">
        <v>0</v>
      </c>
      <c r="AB1163" s="443">
        <v>0</v>
      </c>
      <c r="AC1163" s="443">
        <v>573</v>
      </c>
      <c r="AD1163" s="443">
        <v>0</v>
      </c>
      <c r="AE1163" s="443">
        <v>573</v>
      </c>
      <c r="AF1163" s="443">
        <v>0</v>
      </c>
      <c r="AG1163" s="443">
        <v>421450</v>
      </c>
      <c r="AH1163" s="443">
        <v>421450</v>
      </c>
      <c r="AI1163" s="443">
        <v>0</v>
      </c>
      <c r="AJ1163" s="483">
        <v>173850</v>
      </c>
      <c r="AK1163" s="483">
        <v>0</v>
      </c>
      <c r="AL1163" s="483">
        <v>0</v>
      </c>
      <c r="AM1163" s="483">
        <v>150510</v>
      </c>
      <c r="AN1163" s="443">
        <v>173850</v>
      </c>
      <c r="AO1163" s="443">
        <v>150510</v>
      </c>
      <c r="AP1163" s="443">
        <v>32975</v>
      </c>
      <c r="AQ1163" s="443">
        <v>32975</v>
      </c>
      <c r="AR1163" s="443">
        <v>0</v>
      </c>
      <c r="AS1163" s="483">
        <v>647</v>
      </c>
      <c r="AT1163" s="483">
        <v>0</v>
      </c>
      <c r="AU1163" s="483">
        <v>0</v>
      </c>
      <c r="AV1163" s="483">
        <v>4502</v>
      </c>
      <c r="AW1163" s="443">
        <v>647</v>
      </c>
      <c r="AX1163" s="443">
        <v>4502</v>
      </c>
      <c r="AY1163" s="443">
        <v>0</v>
      </c>
      <c r="AZ1163" s="504">
        <v>0</v>
      </c>
      <c r="BA1163" s="504">
        <v>0</v>
      </c>
      <c r="BB1163" s="444">
        <v>0</v>
      </c>
      <c r="BC1163" s="517">
        <v>0</v>
      </c>
      <c r="BD1163" s="540">
        <v>156673</v>
      </c>
      <c r="BE1163" s="651">
        <v>312980</v>
      </c>
      <c r="BF1163" s="651">
        <v>30506</v>
      </c>
      <c r="BG1163" s="540">
        <v>3189</v>
      </c>
    </row>
    <row r="1164" spans="1:59" x14ac:dyDescent="0.2">
      <c r="A1164" s="609" t="s">
        <v>2789</v>
      </c>
      <c r="B1164" t="s">
        <v>2744</v>
      </c>
      <c r="C1164" t="s">
        <v>2790</v>
      </c>
      <c r="D1164" s="439">
        <v>27222</v>
      </c>
      <c r="E1164" s="440">
        <v>0</v>
      </c>
      <c r="F1164" s="440">
        <v>0</v>
      </c>
      <c r="G1164" s="440">
        <v>0</v>
      </c>
      <c r="H1164" s="440">
        <v>0</v>
      </c>
      <c r="I1164" s="440">
        <v>1009540</v>
      </c>
      <c r="J1164" s="440">
        <v>1009540</v>
      </c>
      <c r="K1164" s="440">
        <v>0</v>
      </c>
      <c r="L1164" s="440">
        <v>2170</v>
      </c>
      <c r="M1164" s="482">
        <v>0</v>
      </c>
      <c r="N1164" s="482">
        <v>19530</v>
      </c>
      <c r="O1164" s="440">
        <v>0</v>
      </c>
      <c r="P1164" s="440">
        <v>0</v>
      </c>
      <c r="Q1164" s="440">
        <v>21700</v>
      </c>
      <c r="R1164" s="440">
        <v>2170</v>
      </c>
      <c r="S1164" s="440">
        <v>19530</v>
      </c>
      <c r="T1164" s="440">
        <v>0</v>
      </c>
      <c r="U1164" s="440">
        <v>36055</v>
      </c>
      <c r="V1164" s="440">
        <v>36055</v>
      </c>
      <c r="W1164" s="440">
        <v>0</v>
      </c>
      <c r="X1164" s="440">
        <v>78</v>
      </c>
      <c r="Y1164" s="482">
        <v>0</v>
      </c>
      <c r="Z1164" s="482">
        <v>697</v>
      </c>
      <c r="AA1164" s="440">
        <v>0</v>
      </c>
      <c r="AB1164" s="440">
        <v>0</v>
      </c>
      <c r="AC1164" s="440">
        <v>775</v>
      </c>
      <c r="AD1164" s="440">
        <v>0</v>
      </c>
      <c r="AE1164" s="440">
        <v>775</v>
      </c>
      <c r="AF1164" s="440">
        <v>0</v>
      </c>
      <c r="AG1164" s="440">
        <v>665220</v>
      </c>
      <c r="AH1164" s="440">
        <v>345000</v>
      </c>
      <c r="AI1164" s="440">
        <v>320220</v>
      </c>
      <c r="AJ1164" s="482">
        <v>662270</v>
      </c>
      <c r="AK1164" s="482">
        <v>0</v>
      </c>
      <c r="AL1164" s="482">
        <v>0</v>
      </c>
      <c r="AM1164" s="482">
        <v>256140</v>
      </c>
      <c r="AN1164" s="440">
        <v>662270</v>
      </c>
      <c r="AO1164" s="440">
        <v>256140</v>
      </c>
      <c r="AP1164" s="440">
        <v>51501</v>
      </c>
      <c r="AQ1164" s="440">
        <v>37212</v>
      </c>
      <c r="AR1164" s="440">
        <v>14289</v>
      </c>
      <c r="AS1164" s="482">
        <v>18122</v>
      </c>
      <c r="AT1164" s="482">
        <v>0</v>
      </c>
      <c r="AU1164" s="482">
        <v>0</v>
      </c>
      <c r="AV1164" s="482">
        <v>9677</v>
      </c>
      <c r="AW1164" s="440">
        <v>18122</v>
      </c>
      <c r="AX1164" s="440">
        <v>9677</v>
      </c>
      <c r="AY1164" s="440">
        <v>0</v>
      </c>
      <c r="AZ1164" s="503">
        <v>0</v>
      </c>
      <c r="BA1164" s="503">
        <v>0</v>
      </c>
      <c r="BB1164" s="441">
        <v>0</v>
      </c>
      <c r="BC1164" s="200">
        <v>0</v>
      </c>
      <c r="BD1164" s="539">
        <v>254845</v>
      </c>
      <c r="BE1164" s="650">
        <v>528715</v>
      </c>
      <c r="BF1164" s="650">
        <v>50861</v>
      </c>
      <c r="BG1164" s="539">
        <v>4170</v>
      </c>
    </row>
    <row r="1165" spans="1:59" x14ac:dyDescent="0.2">
      <c r="A1165" s="609" t="s">
        <v>2791</v>
      </c>
      <c r="B1165" t="s">
        <v>2744</v>
      </c>
      <c r="C1165" t="s">
        <v>2792</v>
      </c>
      <c r="D1165" s="442">
        <v>27223</v>
      </c>
      <c r="E1165" s="443">
        <v>0</v>
      </c>
      <c r="F1165" s="443">
        <v>0</v>
      </c>
      <c r="G1165" s="443">
        <v>0</v>
      </c>
      <c r="H1165" s="443">
        <v>0</v>
      </c>
      <c r="I1165" s="443">
        <v>1392090</v>
      </c>
      <c r="J1165" s="443">
        <v>1392090</v>
      </c>
      <c r="K1165" s="443">
        <v>0</v>
      </c>
      <c r="L1165" s="443">
        <v>35700</v>
      </c>
      <c r="M1165" s="483">
        <v>0</v>
      </c>
      <c r="N1165" s="483">
        <v>19250</v>
      </c>
      <c r="O1165" s="443">
        <v>490</v>
      </c>
      <c r="P1165" s="443">
        <v>0</v>
      </c>
      <c r="Q1165" s="443">
        <v>55440</v>
      </c>
      <c r="R1165" s="443">
        <v>35700</v>
      </c>
      <c r="S1165" s="443">
        <v>19250</v>
      </c>
      <c r="T1165" s="443">
        <v>490</v>
      </c>
      <c r="U1165" s="443">
        <v>49718</v>
      </c>
      <c r="V1165" s="443">
        <v>49718</v>
      </c>
      <c r="W1165" s="443">
        <v>0</v>
      </c>
      <c r="X1165" s="443">
        <v>1275</v>
      </c>
      <c r="Y1165" s="483">
        <v>0</v>
      </c>
      <c r="Z1165" s="483">
        <v>687</v>
      </c>
      <c r="AA1165" s="443">
        <v>18</v>
      </c>
      <c r="AB1165" s="443">
        <v>0</v>
      </c>
      <c r="AC1165" s="443">
        <v>1980</v>
      </c>
      <c r="AD1165" s="443">
        <v>1275</v>
      </c>
      <c r="AE1165" s="443">
        <v>687</v>
      </c>
      <c r="AF1165" s="443">
        <v>18</v>
      </c>
      <c r="AG1165" s="443">
        <v>700910</v>
      </c>
      <c r="AH1165" s="443">
        <v>700910</v>
      </c>
      <c r="AI1165" s="443">
        <v>0</v>
      </c>
      <c r="AJ1165" s="483">
        <v>334830</v>
      </c>
      <c r="AK1165" s="483">
        <v>0</v>
      </c>
      <c r="AL1165" s="483">
        <v>0</v>
      </c>
      <c r="AM1165" s="483">
        <v>246530</v>
      </c>
      <c r="AN1165" s="443">
        <v>334830</v>
      </c>
      <c r="AO1165" s="443">
        <v>246530</v>
      </c>
      <c r="AP1165" s="443">
        <v>55946</v>
      </c>
      <c r="AQ1165" s="443">
        <v>55946</v>
      </c>
      <c r="AR1165" s="443">
        <v>0</v>
      </c>
      <c r="AS1165" s="483">
        <v>1394</v>
      </c>
      <c r="AT1165" s="483">
        <v>0</v>
      </c>
      <c r="AU1165" s="483">
        <v>0</v>
      </c>
      <c r="AV1165" s="483">
        <v>7085</v>
      </c>
      <c r="AW1165" s="443">
        <v>1394</v>
      </c>
      <c r="AX1165" s="443">
        <v>0</v>
      </c>
      <c r="AY1165" s="443">
        <v>0</v>
      </c>
      <c r="AZ1165" s="504">
        <v>0</v>
      </c>
      <c r="BA1165" s="504">
        <v>0</v>
      </c>
      <c r="BB1165" s="444">
        <v>0</v>
      </c>
      <c r="BC1165" s="517">
        <v>0</v>
      </c>
      <c r="BD1165" s="540">
        <v>248600</v>
      </c>
      <c r="BE1165" s="651">
        <v>693705</v>
      </c>
      <c r="BF1165" s="651">
        <v>65190</v>
      </c>
      <c r="BG1165" s="540">
        <v>5589</v>
      </c>
    </row>
    <row r="1166" spans="1:59" x14ac:dyDescent="0.2">
      <c r="A1166" s="609" t="s">
        <v>2793</v>
      </c>
      <c r="B1166" t="s">
        <v>2744</v>
      </c>
      <c r="C1166" t="s">
        <v>2794</v>
      </c>
      <c r="D1166" s="439">
        <v>27224</v>
      </c>
      <c r="E1166" s="440">
        <v>0</v>
      </c>
      <c r="F1166" s="440">
        <v>0</v>
      </c>
      <c r="G1166" s="440">
        <v>0</v>
      </c>
      <c r="H1166" s="440">
        <v>0</v>
      </c>
      <c r="I1166" s="440">
        <v>701330</v>
      </c>
      <c r="J1166" s="440">
        <v>701330</v>
      </c>
      <c r="K1166" s="440">
        <v>0</v>
      </c>
      <c r="L1166" s="440">
        <v>0</v>
      </c>
      <c r="M1166" s="482">
        <v>0</v>
      </c>
      <c r="N1166" s="482">
        <v>35140</v>
      </c>
      <c r="O1166" s="440">
        <v>0</v>
      </c>
      <c r="P1166" s="440">
        <v>0</v>
      </c>
      <c r="Q1166" s="440">
        <v>35140</v>
      </c>
      <c r="R1166" s="440">
        <v>0</v>
      </c>
      <c r="S1166" s="440">
        <v>35140</v>
      </c>
      <c r="T1166" s="440">
        <v>0</v>
      </c>
      <c r="U1166" s="440">
        <v>25048</v>
      </c>
      <c r="V1166" s="440">
        <v>25048</v>
      </c>
      <c r="W1166" s="440">
        <v>0</v>
      </c>
      <c r="X1166" s="440">
        <v>0</v>
      </c>
      <c r="Y1166" s="482">
        <v>0</v>
      </c>
      <c r="Z1166" s="482">
        <v>1255</v>
      </c>
      <c r="AA1166" s="440">
        <v>0</v>
      </c>
      <c r="AB1166" s="440">
        <v>0</v>
      </c>
      <c r="AC1166" s="440">
        <v>1255</v>
      </c>
      <c r="AD1166" s="440">
        <v>0</v>
      </c>
      <c r="AE1166" s="440">
        <v>0</v>
      </c>
      <c r="AF1166" s="440">
        <v>1255</v>
      </c>
      <c r="AG1166" s="440">
        <v>511440</v>
      </c>
      <c r="AH1166" s="440">
        <v>230000</v>
      </c>
      <c r="AI1166" s="440">
        <v>281440</v>
      </c>
      <c r="AJ1166" s="482">
        <v>474590</v>
      </c>
      <c r="AK1166" s="482">
        <v>0</v>
      </c>
      <c r="AL1166" s="482">
        <v>0</v>
      </c>
      <c r="AM1166" s="482">
        <v>97460</v>
      </c>
      <c r="AN1166" s="440">
        <v>474590</v>
      </c>
      <c r="AO1166" s="440">
        <v>97460</v>
      </c>
      <c r="AP1166" s="440">
        <v>43222</v>
      </c>
      <c r="AQ1166" s="440">
        <v>31124</v>
      </c>
      <c r="AR1166" s="440">
        <v>12098</v>
      </c>
      <c r="AS1166" s="482">
        <v>8836</v>
      </c>
      <c r="AT1166" s="482">
        <v>0</v>
      </c>
      <c r="AU1166" s="482">
        <v>0</v>
      </c>
      <c r="AV1166" s="482">
        <v>1068</v>
      </c>
      <c r="AW1166" s="440">
        <v>8836</v>
      </c>
      <c r="AX1166" s="440">
        <v>1068</v>
      </c>
      <c r="AY1166" s="440">
        <v>0</v>
      </c>
      <c r="AZ1166" s="503">
        <v>0</v>
      </c>
      <c r="BA1166" s="503">
        <v>0</v>
      </c>
      <c r="BB1166" s="441">
        <v>0</v>
      </c>
      <c r="BC1166" s="200">
        <v>0</v>
      </c>
      <c r="BD1166" s="539">
        <v>148754</v>
      </c>
      <c r="BE1166" s="650">
        <v>396375</v>
      </c>
      <c r="BF1166" s="650">
        <v>39091</v>
      </c>
      <c r="BG1166" s="539">
        <v>3909</v>
      </c>
    </row>
    <row r="1167" spans="1:59" x14ac:dyDescent="0.2">
      <c r="A1167" s="609" t="s">
        <v>2795</v>
      </c>
      <c r="B1167" t="s">
        <v>2744</v>
      </c>
      <c r="C1167" t="s">
        <v>2796</v>
      </c>
      <c r="D1167" s="442">
        <v>27225</v>
      </c>
      <c r="E1167" s="443">
        <v>55528</v>
      </c>
      <c r="F1167" s="443">
        <v>0</v>
      </c>
      <c r="G1167" s="443">
        <v>55528</v>
      </c>
      <c r="H1167" s="443">
        <v>0</v>
      </c>
      <c r="I1167" s="443">
        <v>375144</v>
      </c>
      <c r="J1167" s="443">
        <v>375144</v>
      </c>
      <c r="K1167" s="443">
        <v>0</v>
      </c>
      <c r="L1167" s="443">
        <v>104006</v>
      </c>
      <c r="M1167" s="483">
        <v>0</v>
      </c>
      <c r="N1167" s="483">
        <v>8190</v>
      </c>
      <c r="O1167" s="443">
        <v>0</v>
      </c>
      <c r="P1167" s="443">
        <v>0</v>
      </c>
      <c r="Q1167" s="443">
        <v>112196</v>
      </c>
      <c r="R1167" s="443">
        <v>104006</v>
      </c>
      <c r="S1167" s="443">
        <v>8190</v>
      </c>
      <c r="T1167" s="443">
        <v>0</v>
      </c>
      <c r="U1167" s="443">
        <v>13398</v>
      </c>
      <c r="V1167" s="443">
        <v>13398</v>
      </c>
      <c r="W1167" s="443">
        <v>0</v>
      </c>
      <c r="X1167" s="443">
        <v>3715</v>
      </c>
      <c r="Y1167" s="483">
        <v>0</v>
      </c>
      <c r="Z1167" s="483">
        <v>292</v>
      </c>
      <c r="AA1167" s="443">
        <v>0</v>
      </c>
      <c r="AB1167" s="443">
        <v>0</v>
      </c>
      <c r="AC1167" s="443">
        <v>4007</v>
      </c>
      <c r="AD1167" s="443">
        <v>0</v>
      </c>
      <c r="AE1167" s="443">
        <v>4007</v>
      </c>
      <c r="AF1167" s="443">
        <v>0</v>
      </c>
      <c r="AG1167" s="443">
        <v>320160</v>
      </c>
      <c r="AH1167" s="443">
        <v>155000</v>
      </c>
      <c r="AI1167" s="443">
        <v>165160</v>
      </c>
      <c r="AJ1167" s="483">
        <v>318960</v>
      </c>
      <c r="AK1167" s="483">
        <v>0</v>
      </c>
      <c r="AL1167" s="483">
        <v>0</v>
      </c>
      <c r="AM1167" s="483">
        <v>119330</v>
      </c>
      <c r="AN1167" s="443">
        <v>318960</v>
      </c>
      <c r="AO1167" s="443">
        <v>119330</v>
      </c>
      <c r="AP1167" s="443">
        <v>26772</v>
      </c>
      <c r="AQ1167" s="443">
        <v>20000</v>
      </c>
      <c r="AR1167" s="443">
        <v>6772</v>
      </c>
      <c r="AS1167" s="483">
        <v>6849</v>
      </c>
      <c r="AT1167" s="483">
        <v>0</v>
      </c>
      <c r="AU1167" s="483">
        <v>0</v>
      </c>
      <c r="AV1167" s="483">
        <v>2797</v>
      </c>
      <c r="AW1167" s="443">
        <v>6849</v>
      </c>
      <c r="AX1167" s="443">
        <v>2797</v>
      </c>
      <c r="AY1167" s="443">
        <v>0</v>
      </c>
      <c r="AZ1167" s="504">
        <v>0</v>
      </c>
      <c r="BA1167" s="504">
        <v>0</v>
      </c>
      <c r="BB1167" s="444">
        <v>0</v>
      </c>
      <c r="BC1167" s="517">
        <v>0</v>
      </c>
      <c r="BD1167" s="540">
        <v>109409</v>
      </c>
      <c r="BE1167" s="651">
        <v>260225</v>
      </c>
      <c r="BF1167" s="651">
        <v>25300</v>
      </c>
      <c r="BG1167" s="540">
        <v>2709</v>
      </c>
    </row>
    <row r="1168" spans="1:59" x14ac:dyDescent="0.2">
      <c r="A1168" s="609" t="s">
        <v>2797</v>
      </c>
      <c r="B1168" t="s">
        <v>2744</v>
      </c>
      <c r="C1168" t="s">
        <v>2798</v>
      </c>
      <c r="D1168" s="439">
        <v>27226</v>
      </c>
      <c r="E1168" s="440">
        <v>20736</v>
      </c>
      <c r="F1168" s="440">
        <v>0</v>
      </c>
      <c r="G1168" s="440">
        <v>20736</v>
      </c>
      <c r="H1168" s="440">
        <v>0</v>
      </c>
      <c r="I1168" s="440">
        <v>571200</v>
      </c>
      <c r="J1168" s="440">
        <v>571200</v>
      </c>
      <c r="K1168" s="440">
        <v>0</v>
      </c>
      <c r="L1168" s="440">
        <v>13160</v>
      </c>
      <c r="M1168" s="482">
        <v>0</v>
      </c>
      <c r="N1168" s="482">
        <v>0</v>
      </c>
      <c r="O1168" s="440">
        <v>0</v>
      </c>
      <c r="P1168" s="440">
        <v>0</v>
      </c>
      <c r="Q1168" s="440">
        <v>13160</v>
      </c>
      <c r="R1168" s="440">
        <v>13160</v>
      </c>
      <c r="S1168" s="440">
        <v>0</v>
      </c>
      <c r="T1168" s="440">
        <v>0</v>
      </c>
      <c r="U1168" s="440">
        <v>20400</v>
      </c>
      <c r="V1168" s="440">
        <v>20400</v>
      </c>
      <c r="W1168" s="440">
        <v>0</v>
      </c>
      <c r="X1168" s="440">
        <v>470</v>
      </c>
      <c r="Y1168" s="482">
        <v>0</v>
      </c>
      <c r="Z1168" s="482">
        <v>0</v>
      </c>
      <c r="AA1168" s="440">
        <v>0</v>
      </c>
      <c r="AB1168" s="440">
        <v>0</v>
      </c>
      <c r="AC1168" s="440">
        <v>470</v>
      </c>
      <c r="AD1168" s="440">
        <v>470</v>
      </c>
      <c r="AE1168" s="440">
        <v>0</v>
      </c>
      <c r="AF1168" s="440">
        <v>0</v>
      </c>
      <c r="AG1168" s="440">
        <v>363410</v>
      </c>
      <c r="AH1168" s="440">
        <v>185000</v>
      </c>
      <c r="AI1168" s="440">
        <v>178410</v>
      </c>
      <c r="AJ1168" s="482">
        <v>362780</v>
      </c>
      <c r="AK1168" s="482">
        <v>0</v>
      </c>
      <c r="AL1168" s="482">
        <v>0</v>
      </c>
      <c r="AM1168" s="482">
        <v>122880</v>
      </c>
      <c r="AN1168" s="440">
        <v>362780</v>
      </c>
      <c r="AO1168" s="440">
        <v>122880</v>
      </c>
      <c r="AP1168" s="440">
        <v>29862</v>
      </c>
      <c r="AQ1168" s="440">
        <v>6125</v>
      </c>
      <c r="AR1168" s="440">
        <v>23737</v>
      </c>
      <c r="AS1168" s="482">
        <v>24815</v>
      </c>
      <c r="AT1168" s="482">
        <v>0</v>
      </c>
      <c r="AU1168" s="482">
        <v>0</v>
      </c>
      <c r="AV1168" s="482">
        <v>4943</v>
      </c>
      <c r="AW1168" s="440">
        <v>24815</v>
      </c>
      <c r="AX1168" s="440">
        <v>4943</v>
      </c>
      <c r="AY1168" s="440">
        <v>0</v>
      </c>
      <c r="AZ1168" s="503">
        <v>0</v>
      </c>
      <c r="BA1168" s="503">
        <v>0</v>
      </c>
      <c r="BB1168" s="441">
        <v>0</v>
      </c>
      <c r="BC1168" s="200">
        <v>0</v>
      </c>
      <c r="BD1168" s="539">
        <v>153134</v>
      </c>
      <c r="BE1168" s="650">
        <v>303500</v>
      </c>
      <c r="BF1168" s="650">
        <v>29340</v>
      </c>
      <c r="BG1168" s="539">
        <v>2949</v>
      </c>
    </row>
    <row r="1169" spans="1:59" x14ac:dyDescent="0.2">
      <c r="A1169" s="609" t="s">
        <v>2799</v>
      </c>
      <c r="B1169" t="s">
        <v>2744</v>
      </c>
      <c r="C1169" t="s">
        <v>2800</v>
      </c>
      <c r="D1169" s="442">
        <v>27227</v>
      </c>
      <c r="E1169" s="443">
        <v>330000</v>
      </c>
      <c r="F1169" s="443">
        <v>0</v>
      </c>
      <c r="G1169" s="443">
        <v>330000</v>
      </c>
      <c r="H1169" s="443">
        <v>0</v>
      </c>
      <c r="I1169" s="443">
        <v>5062960</v>
      </c>
      <c r="J1169" s="443">
        <v>5062960</v>
      </c>
      <c r="K1169" s="443">
        <v>0</v>
      </c>
      <c r="L1169" s="443">
        <v>11130</v>
      </c>
      <c r="M1169" s="483">
        <v>0</v>
      </c>
      <c r="N1169" s="483">
        <v>72170</v>
      </c>
      <c r="O1169" s="443">
        <v>0</v>
      </c>
      <c r="P1169" s="443">
        <v>0</v>
      </c>
      <c r="Q1169" s="443">
        <v>83300</v>
      </c>
      <c r="R1169" s="443">
        <v>11130</v>
      </c>
      <c r="S1169" s="443">
        <v>72170</v>
      </c>
      <c r="T1169" s="443">
        <v>0</v>
      </c>
      <c r="U1169" s="443">
        <v>180820</v>
      </c>
      <c r="V1169" s="443">
        <v>113487</v>
      </c>
      <c r="W1169" s="443">
        <v>67333</v>
      </c>
      <c r="X1169" s="443">
        <v>398</v>
      </c>
      <c r="Y1169" s="483">
        <v>0</v>
      </c>
      <c r="Z1169" s="483">
        <v>2577</v>
      </c>
      <c r="AA1169" s="443">
        <v>0</v>
      </c>
      <c r="AB1169" s="443">
        <v>0</v>
      </c>
      <c r="AC1169" s="443">
        <v>70308</v>
      </c>
      <c r="AD1169" s="443">
        <v>19235</v>
      </c>
      <c r="AE1169" s="443">
        <v>0</v>
      </c>
      <c r="AF1169" s="443">
        <v>51073</v>
      </c>
      <c r="AG1169" s="443">
        <v>2874490</v>
      </c>
      <c r="AH1169" s="443">
        <v>1350000</v>
      </c>
      <c r="AI1169" s="443">
        <v>1524490</v>
      </c>
      <c r="AJ1169" s="483">
        <v>2657310</v>
      </c>
      <c r="AK1169" s="483">
        <v>0</v>
      </c>
      <c r="AL1169" s="483">
        <v>0</v>
      </c>
      <c r="AM1169" s="483">
        <v>762700</v>
      </c>
      <c r="AN1169" s="443">
        <v>2657310</v>
      </c>
      <c r="AO1169" s="443">
        <v>762700</v>
      </c>
      <c r="AP1169" s="443">
        <v>230318</v>
      </c>
      <c r="AQ1169" s="443">
        <v>33968</v>
      </c>
      <c r="AR1169" s="443">
        <v>196350</v>
      </c>
      <c r="AS1169" s="483">
        <v>191279</v>
      </c>
      <c r="AT1169" s="483">
        <v>0</v>
      </c>
      <c r="AU1169" s="483">
        <v>0</v>
      </c>
      <c r="AV1169" s="483">
        <v>22533</v>
      </c>
      <c r="AW1169" s="443">
        <v>191279</v>
      </c>
      <c r="AX1169" s="443">
        <v>22533</v>
      </c>
      <c r="AY1169" s="443">
        <v>7700</v>
      </c>
      <c r="AZ1169" s="504">
        <v>-7700</v>
      </c>
      <c r="BA1169" s="504">
        <v>0</v>
      </c>
      <c r="BB1169" s="444">
        <v>0</v>
      </c>
      <c r="BC1169" s="517">
        <v>0</v>
      </c>
      <c r="BD1169" s="540">
        <v>1007080</v>
      </c>
      <c r="BE1169" s="651">
        <v>2554745</v>
      </c>
      <c r="BF1169" s="651">
        <v>243827</v>
      </c>
      <c r="BG1169" s="540">
        <v>15189</v>
      </c>
    </row>
    <row r="1170" spans="1:59" x14ac:dyDescent="0.2">
      <c r="A1170" s="609" t="s">
        <v>2801</v>
      </c>
      <c r="B1170" t="s">
        <v>2744</v>
      </c>
      <c r="C1170" t="s">
        <v>2802</v>
      </c>
      <c r="D1170" s="439">
        <v>27228</v>
      </c>
      <c r="E1170" s="440">
        <v>85170</v>
      </c>
      <c r="F1170" s="440">
        <v>0</v>
      </c>
      <c r="G1170" s="440">
        <v>52739</v>
      </c>
      <c r="H1170" s="440">
        <v>32431</v>
      </c>
      <c r="I1170" s="440">
        <v>522550</v>
      </c>
      <c r="J1170" s="440">
        <v>522550</v>
      </c>
      <c r="K1170" s="440">
        <v>0</v>
      </c>
      <c r="L1170" s="440">
        <v>0</v>
      </c>
      <c r="M1170" s="482">
        <v>0</v>
      </c>
      <c r="N1170" s="482">
        <v>16730</v>
      </c>
      <c r="O1170" s="440">
        <v>0</v>
      </c>
      <c r="P1170" s="440">
        <v>0</v>
      </c>
      <c r="Q1170" s="440">
        <v>16730</v>
      </c>
      <c r="R1170" s="440">
        <v>0</v>
      </c>
      <c r="S1170" s="440">
        <v>16730</v>
      </c>
      <c r="T1170" s="440">
        <v>0</v>
      </c>
      <c r="U1170" s="440">
        <v>18663</v>
      </c>
      <c r="V1170" s="440">
        <v>18380</v>
      </c>
      <c r="W1170" s="440">
        <v>283</v>
      </c>
      <c r="X1170" s="440">
        <v>0</v>
      </c>
      <c r="Y1170" s="482">
        <v>0</v>
      </c>
      <c r="Z1170" s="482">
        <v>597</v>
      </c>
      <c r="AA1170" s="440">
        <v>0</v>
      </c>
      <c r="AB1170" s="440">
        <v>0</v>
      </c>
      <c r="AC1170" s="440">
        <v>880</v>
      </c>
      <c r="AD1170" s="440">
        <v>0</v>
      </c>
      <c r="AE1170" s="440">
        <v>0</v>
      </c>
      <c r="AF1170" s="440">
        <v>880</v>
      </c>
      <c r="AG1170" s="440">
        <v>353000</v>
      </c>
      <c r="AH1170" s="440">
        <v>315000</v>
      </c>
      <c r="AI1170" s="440">
        <v>38000</v>
      </c>
      <c r="AJ1170" s="482">
        <v>322990</v>
      </c>
      <c r="AK1170" s="482">
        <v>0</v>
      </c>
      <c r="AL1170" s="482">
        <v>0</v>
      </c>
      <c r="AM1170" s="482">
        <v>399810</v>
      </c>
      <c r="AN1170" s="440">
        <v>322990</v>
      </c>
      <c r="AO1170" s="440">
        <v>399810</v>
      </c>
      <c r="AP1170" s="440">
        <v>26418</v>
      </c>
      <c r="AQ1170" s="440">
        <v>10270</v>
      </c>
      <c r="AR1170" s="440">
        <v>16148</v>
      </c>
      <c r="AS1170" s="482">
        <v>21140</v>
      </c>
      <c r="AT1170" s="482">
        <v>0</v>
      </c>
      <c r="AU1170" s="482">
        <v>0</v>
      </c>
      <c r="AV1170" s="482">
        <v>14667</v>
      </c>
      <c r="AW1170" s="440">
        <v>21122</v>
      </c>
      <c r="AX1170" s="440">
        <v>0</v>
      </c>
      <c r="AY1170" s="440">
        <v>0</v>
      </c>
      <c r="AZ1170" s="503">
        <v>0</v>
      </c>
      <c r="BA1170" s="503">
        <v>0</v>
      </c>
      <c r="BB1170" s="441">
        <v>0</v>
      </c>
      <c r="BC1170" s="200">
        <v>0</v>
      </c>
      <c r="BD1170" s="539">
        <v>130502</v>
      </c>
      <c r="BE1170" s="650">
        <v>300285</v>
      </c>
      <c r="BF1170" s="650">
        <v>28297</v>
      </c>
      <c r="BG1170" s="539">
        <v>2709</v>
      </c>
    </row>
    <row r="1171" spans="1:59" x14ac:dyDescent="0.2">
      <c r="A1171" s="609" t="s">
        <v>2803</v>
      </c>
      <c r="B1171" t="s">
        <v>2744</v>
      </c>
      <c r="C1171" t="s">
        <v>2804</v>
      </c>
      <c r="D1171" s="442">
        <v>27229</v>
      </c>
      <c r="E1171" s="443">
        <v>0</v>
      </c>
      <c r="F1171" s="443">
        <v>0</v>
      </c>
      <c r="G1171" s="443">
        <v>0</v>
      </c>
      <c r="H1171" s="443">
        <v>0</v>
      </c>
      <c r="I1171" s="443">
        <v>348768</v>
      </c>
      <c r="J1171" s="443">
        <v>348768</v>
      </c>
      <c r="K1171" s="443">
        <v>0</v>
      </c>
      <c r="L1171" s="443">
        <v>31192</v>
      </c>
      <c r="M1171" s="483">
        <v>0</v>
      </c>
      <c r="N1171" s="483">
        <v>54600</v>
      </c>
      <c r="O1171" s="443">
        <v>0</v>
      </c>
      <c r="P1171" s="443">
        <v>0</v>
      </c>
      <c r="Q1171" s="443">
        <v>85792</v>
      </c>
      <c r="R1171" s="443">
        <v>31192</v>
      </c>
      <c r="S1171" s="443">
        <v>54600</v>
      </c>
      <c r="T1171" s="443">
        <v>0</v>
      </c>
      <c r="U1171" s="443">
        <v>12456</v>
      </c>
      <c r="V1171" s="443">
        <v>12456</v>
      </c>
      <c r="W1171" s="443">
        <v>0</v>
      </c>
      <c r="X1171" s="443">
        <v>1114</v>
      </c>
      <c r="Y1171" s="483">
        <v>0</v>
      </c>
      <c r="Z1171" s="483">
        <v>1950</v>
      </c>
      <c r="AA1171" s="443">
        <v>0</v>
      </c>
      <c r="AB1171" s="443">
        <v>0</v>
      </c>
      <c r="AC1171" s="443">
        <v>3064</v>
      </c>
      <c r="AD1171" s="443">
        <v>1114</v>
      </c>
      <c r="AE1171" s="443">
        <v>1950</v>
      </c>
      <c r="AF1171" s="443">
        <v>0</v>
      </c>
      <c r="AG1171" s="443">
        <v>305790</v>
      </c>
      <c r="AH1171" s="443">
        <v>145000</v>
      </c>
      <c r="AI1171" s="443">
        <v>160790</v>
      </c>
      <c r="AJ1171" s="483">
        <v>316540</v>
      </c>
      <c r="AK1171" s="483">
        <v>0</v>
      </c>
      <c r="AL1171" s="483">
        <v>0</v>
      </c>
      <c r="AM1171" s="483">
        <v>136070</v>
      </c>
      <c r="AN1171" s="443">
        <v>316540</v>
      </c>
      <c r="AO1171" s="443">
        <v>136070</v>
      </c>
      <c r="AP1171" s="443">
        <v>25590</v>
      </c>
      <c r="AQ1171" s="443">
        <v>15964</v>
      </c>
      <c r="AR1171" s="443">
        <v>9626</v>
      </c>
      <c r="AS1171" s="483">
        <v>10315</v>
      </c>
      <c r="AT1171" s="483">
        <v>0</v>
      </c>
      <c r="AU1171" s="483">
        <v>0</v>
      </c>
      <c r="AV1171" s="483">
        <v>5896</v>
      </c>
      <c r="AW1171" s="443">
        <v>10315</v>
      </c>
      <c r="AX1171" s="443">
        <v>5896</v>
      </c>
      <c r="AY1171" s="443">
        <v>0</v>
      </c>
      <c r="AZ1171" s="504">
        <v>0</v>
      </c>
      <c r="BA1171" s="504">
        <v>0</v>
      </c>
      <c r="BB1171" s="444">
        <v>0</v>
      </c>
      <c r="BC1171" s="517">
        <v>0</v>
      </c>
      <c r="BD1171" s="540">
        <v>129769</v>
      </c>
      <c r="BE1171" s="651">
        <v>237600</v>
      </c>
      <c r="BF1171" s="651">
        <v>23323</v>
      </c>
      <c r="BG1171" s="540">
        <v>2469</v>
      </c>
    </row>
    <row r="1172" spans="1:59" x14ac:dyDescent="0.2">
      <c r="A1172" s="609" t="s">
        <v>2805</v>
      </c>
      <c r="B1172" t="s">
        <v>2744</v>
      </c>
      <c r="C1172" t="s">
        <v>2806</v>
      </c>
      <c r="D1172" s="439">
        <v>27230</v>
      </c>
      <c r="E1172" s="440">
        <v>104785</v>
      </c>
      <c r="F1172" s="440">
        <v>0</v>
      </c>
      <c r="G1172" s="440">
        <v>104785</v>
      </c>
      <c r="H1172" s="440">
        <v>0</v>
      </c>
      <c r="I1172" s="440">
        <v>389144</v>
      </c>
      <c r="J1172" s="440">
        <v>389144</v>
      </c>
      <c r="K1172" s="440">
        <v>0</v>
      </c>
      <c r="L1172" s="440">
        <v>0</v>
      </c>
      <c r="M1172" s="482">
        <v>0</v>
      </c>
      <c r="N1172" s="482">
        <v>126616</v>
      </c>
      <c r="O1172" s="440">
        <v>0</v>
      </c>
      <c r="P1172" s="440">
        <v>0</v>
      </c>
      <c r="Q1172" s="440">
        <v>126616</v>
      </c>
      <c r="R1172" s="440">
        <v>0</v>
      </c>
      <c r="S1172" s="440">
        <v>126616</v>
      </c>
      <c r="T1172" s="440">
        <v>0</v>
      </c>
      <c r="U1172" s="440">
        <v>13898</v>
      </c>
      <c r="V1172" s="440">
        <v>13898</v>
      </c>
      <c r="W1172" s="440">
        <v>0</v>
      </c>
      <c r="X1172" s="440">
        <v>0</v>
      </c>
      <c r="Y1172" s="482">
        <v>0</v>
      </c>
      <c r="Z1172" s="482">
        <v>4522</v>
      </c>
      <c r="AA1172" s="440">
        <v>0</v>
      </c>
      <c r="AB1172" s="440">
        <v>0</v>
      </c>
      <c r="AC1172" s="440">
        <v>4522</v>
      </c>
      <c r="AD1172" s="440">
        <v>0</v>
      </c>
      <c r="AE1172" s="440">
        <v>1905</v>
      </c>
      <c r="AF1172" s="440">
        <v>2617</v>
      </c>
      <c r="AG1172" s="440">
        <v>424500</v>
      </c>
      <c r="AH1172" s="440">
        <v>185000</v>
      </c>
      <c r="AI1172" s="440">
        <v>239500</v>
      </c>
      <c r="AJ1172" s="482">
        <v>443640</v>
      </c>
      <c r="AK1172" s="482">
        <v>0</v>
      </c>
      <c r="AL1172" s="482">
        <v>0</v>
      </c>
      <c r="AM1172" s="482">
        <v>179340</v>
      </c>
      <c r="AN1172" s="440">
        <v>443640</v>
      </c>
      <c r="AO1172" s="440">
        <v>179340</v>
      </c>
      <c r="AP1172" s="440">
        <v>36641</v>
      </c>
      <c r="AQ1172" s="440">
        <v>4875</v>
      </c>
      <c r="AR1172" s="440">
        <v>31766</v>
      </c>
      <c r="AS1172" s="482">
        <v>31739</v>
      </c>
      <c r="AT1172" s="482">
        <v>0</v>
      </c>
      <c r="AU1172" s="482">
        <v>0</v>
      </c>
      <c r="AV1172" s="482">
        <v>7958</v>
      </c>
      <c r="AW1172" s="440">
        <v>31739</v>
      </c>
      <c r="AX1172" s="440">
        <v>2930</v>
      </c>
      <c r="AY1172" s="440">
        <v>0</v>
      </c>
      <c r="AZ1172" s="503">
        <v>0</v>
      </c>
      <c r="BA1172" s="503">
        <v>0</v>
      </c>
      <c r="BB1172" s="441">
        <v>0</v>
      </c>
      <c r="BC1172" s="200">
        <v>0</v>
      </c>
      <c r="BD1172" s="539">
        <v>161830</v>
      </c>
      <c r="BE1172" s="650">
        <v>297540</v>
      </c>
      <c r="BF1172" s="650">
        <v>29998</v>
      </c>
      <c r="BG1172" s="539">
        <v>3189</v>
      </c>
    </row>
    <row r="1173" spans="1:59" x14ac:dyDescent="0.2">
      <c r="A1173" s="609" t="s">
        <v>2807</v>
      </c>
      <c r="B1173" t="s">
        <v>2744</v>
      </c>
      <c r="C1173" t="s">
        <v>2808</v>
      </c>
      <c r="D1173" s="442">
        <v>27231</v>
      </c>
      <c r="E1173" s="443">
        <v>107060</v>
      </c>
      <c r="F1173" s="443">
        <v>0</v>
      </c>
      <c r="G1173" s="443">
        <v>107060</v>
      </c>
      <c r="H1173" s="443">
        <v>0</v>
      </c>
      <c r="I1173" s="443">
        <v>400610</v>
      </c>
      <c r="J1173" s="443">
        <v>400610</v>
      </c>
      <c r="K1173" s="443">
        <v>0</v>
      </c>
      <c r="L1173" s="443">
        <v>14490</v>
      </c>
      <c r="M1173" s="483">
        <v>0</v>
      </c>
      <c r="N1173" s="483">
        <v>70</v>
      </c>
      <c r="O1173" s="443">
        <v>0</v>
      </c>
      <c r="P1173" s="443">
        <v>0</v>
      </c>
      <c r="Q1173" s="443">
        <v>14560</v>
      </c>
      <c r="R1173" s="443">
        <v>14490</v>
      </c>
      <c r="S1173" s="443">
        <v>70</v>
      </c>
      <c r="T1173" s="443">
        <v>0</v>
      </c>
      <c r="U1173" s="443">
        <v>14308</v>
      </c>
      <c r="V1173" s="443">
        <v>14308</v>
      </c>
      <c r="W1173" s="443">
        <v>0</v>
      </c>
      <c r="X1173" s="443">
        <v>517</v>
      </c>
      <c r="Y1173" s="483">
        <v>0</v>
      </c>
      <c r="Z1173" s="483">
        <v>3</v>
      </c>
      <c r="AA1173" s="443">
        <v>0</v>
      </c>
      <c r="AB1173" s="443">
        <v>0</v>
      </c>
      <c r="AC1173" s="443">
        <v>520</v>
      </c>
      <c r="AD1173" s="443">
        <v>517</v>
      </c>
      <c r="AE1173" s="443">
        <v>3</v>
      </c>
      <c r="AF1173" s="443">
        <v>0</v>
      </c>
      <c r="AG1173" s="443">
        <v>344110</v>
      </c>
      <c r="AH1173" s="443">
        <v>335000</v>
      </c>
      <c r="AI1173" s="443">
        <v>9110</v>
      </c>
      <c r="AJ1173" s="483">
        <v>192260</v>
      </c>
      <c r="AK1173" s="483">
        <v>0</v>
      </c>
      <c r="AL1173" s="483">
        <v>0</v>
      </c>
      <c r="AM1173" s="483">
        <v>210150</v>
      </c>
      <c r="AN1173" s="443">
        <v>192260</v>
      </c>
      <c r="AO1173" s="443">
        <v>210150</v>
      </c>
      <c r="AP1173" s="443">
        <v>27850</v>
      </c>
      <c r="AQ1173" s="443">
        <v>21362</v>
      </c>
      <c r="AR1173" s="443">
        <v>6488</v>
      </c>
      <c r="AS1173" s="483">
        <v>7096</v>
      </c>
      <c r="AT1173" s="483">
        <v>0</v>
      </c>
      <c r="AU1173" s="483">
        <v>0</v>
      </c>
      <c r="AV1173" s="483">
        <v>8063</v>
      </c>
      <c r="AW1173" s="443">
        <v>7096</v>
      </c>
      <c r="AX1173" s="443">
        <v>8063</v>
      </c>
      <c r="AY1173" s="443">
        <v>0</v>
      </c>
      <c r="AZ1173" s="504">
        <v>0</v>
      </c>
      <c r="BA1173" s="504">
        <v>0</v>
      </c>
      <c r="BB1173" s="444">
        <v>0</v>
      </c>
      <c r="BC1173" s="517">
        <v>0</v>
      </c>
      <c r="BD1173" s="540">
        <v>136107</v>
      </c>
      <c r="BE1173" s="651">
        <v>234800</v>
      </c>
      <c r="BF1173" s="651">
        <v>23355</v>
      </c>
      <c r="BG1173" s="540">
        <v>2709</v>
      </c>
    </row>
    <row r="1174" spans="1:59" x14ac:dyDescent="0.2">
      <c r="A1174" s="609" t="s">
        <v>2809</v>
      </c>
      <c r="B1174" t="s">
        <v>2744</v>
      </c>
      <c r="C1174" t="s">
        <v>2810</v>
      </c>
      <c r="D1174" s="439">
        <v>27232</v>
      </c>
      <c r="E1174" s="440">
        <v>110130</v>
      </c>
      <c r="F1174" s="440">
        <v>0</v>
      </c>
      <c r="G1174" s="440">
        <v>110130</v>
      </c>
      <c r="H1174" s="440">
        <v>0</v>
      </c>
      <c r="I1174" s="440">
        <v>342552</v>
      </c>
      <c r="J1174" s="440">
        <v>342552</v>
      </c>
      <c r="K1174" s="440">
        <v>0</v>
      </c>
      <c r="L1174" s="440">
        <v>91588</v>
      </c>
      <c r="M1174" s="482">
        <v>0</v>
      </c>
      <c r="N1174" s="482">
        <v>6440</v>
      </c>
      <c r="O1174" s="440">
        <v>0</v>
      </c>
      <c r="P1174" s="440">
        <v>0</v>
      </c>
      <c r="Q1174" s="440">
        <v>98028</v>
      </c>
      <c r="R1174" s="440">
        <v>91588</v>
      </c>
      <c r="S1174" s="440">
        <v>6440</v>
      </c>
      <c r="T1174" s="440">
        <v>0</v>
      </c>
      <c r="U1174" s="440">
        <v>12234</v>
      </c>
      <c r="V1174" s="440">
        <v>12234</v>
      </c>
      <c r="W1174" s="440">
        <v>0</v>
      </c>
      <c r="X1174" s="440">
        <v>3271</v>
      </c>
      <c r="Y1174" s="482">
        <v>0</v>
      </c>
      <c r="Z1174" s="482">
        <v>230</v>
      </c>
      <c r="AA1174" s="440">
        <v>0</v>
      </c>
      <c r="AB1174" s="440">
        <v>0</v>
      </c>
      <c r="AC1174" s="440">
        <v>3501</v>
      </c>
      <c r="AD1174" s="440">
        <v>3271</v>
      </c>
      <c r="AE1174" s="440">
        <v>230</v>
      </c>
      <c r="AF1174" s="440">
        <v>0</v>
      </c>
      <c r="AG1174" s="440">
        <v>352280</v>
      </c>
      <c r="AH1174" s="440">
        <v>210000</v>
      </c>
      <c r="AI1174" s="440">
        <v>142280</v>
      </c>
      <c r="AJ1174" s="482">
        <v>307120</v>
      </c>
      <c r="AK1174" s="482">
        <v>0</v>
      </c>
      <c r="AL1174" s="482">
        <v>0</v>
      </c>
      <c r="AM1174" s="482">
        <v>132470</v>
      </c>
      <c r="AN1174" s="440">
        <v>307120</v>
      </c>
      <c r="AO1174" s="440">
        <v>132470</v>
      </c>
      <c r="AP1174" s="440">
        <v>25181</v>
      </c>
      <c r="AQ1174" s="440">
        <v>5375</v>
      </c>
      <c r="AR1174" s="440">
        <v>19806</v>
      </c>
      <c r="AS1174" s="482">
        <v>22265</v>
      </c>
      <c r="AT1174" s="482">
        <v>0</v>
      </c>
      <c r="AU1174" s="482">
        <v>0</v>
      </c>
      <c r="AV1174" s="482">
        <v>4819</v>
      </c>
      <c r="AW1174" s="440">
        <v>22265</v>
      </c>
      <c r="AX1174" s="440">
        <v>4819</v>
      </c>
      <c r="AY1174" s="440">
        <v>0</v>
      </c>
      <c r="AZ1174" s="503">
        <v>0</v>
      </c>
      <c r="BA1174" s="503">
        <v>0</v>
      </c>
      <c r="BB1174" s="441">
        <v>0</v>
      </c>
      <c r="BC1174" s="200">
        <v>0</v>
      </c>
      <c r="BD1174" s="539">
        <v>126626</v>
      </c>
      <c r="BE1174" s="650">
        <v>230470</v>
      </c>
      <c r="BF1174" s="650">
        <v>22395</v>
      </c>
      <c r="BG1174" s="539">
        <v>2469</v>
      </c>
    </row>
    <row r="1175" spans="1:59" x14ac:dyDescent="0.2">
      <c r="A1175" s="609" t="s">
        <v>2811</v>
      </c>
      <c r="B1175" t="s">
        <v>2744</v>
      </c>
      <c r="C1175" t="s">
        <v>2812</v>
      </c>
      <c r="D1175" s="442">
        <v>27301</v>
      </c>
      <c r="E1175" s="443">
        <v>0</v>
      </c>
      <c r="F1175" s="443">
        <v>0</v>
      </c>
      <c r="G1175" s="443">
        <v>0</v>
      </c>
      <c r="H1175" s="443">
        <v>0</v>
      </c>
      <c r="I1175" s="443">
        <v>200620</v>
      </c>
      <c r="J1175" s="443">
        <v>200620</v>
      </c>
      <c r="K1175" s="443">
        <v>0</v>
      </c>
      <c r="L1175" s="443">
        <v>0</v>
      </c>
      <c r="M1175" s="483">
        <v>0</v>
      </c>
      <c r="N1175" s="483">
        <v>5600</v>
      </c>
      <c r="O1175" s="443">
        <v>0</v>
      </c>
      <c r="P1175" s="443">
        <v>0</v>
      </c>
      <c r="Q1175" s="443">
        <v>5600</v>
      </c>
      <c r="R1175" s="443">
        <v>0</v>
      </c>
      <c r="S1175" s="443">
        <v>5600</v>
      </c>
      <c r="T1175" s="443">
        <v>0</v>
      </c>
      <c r="U1175" s="443">
        <v>7165</v>
      </c>
      <c r="V1175" s="443">
        <v>7165</v>
      </c>
      <c r="W1175" s="443">
        <v>0</v>
      </c>
      <c r="X1175" s="443">
        <v>0</v>
      </c>
      <c r="Y1175" s="483">
        <v>0</v>
      </c>
      <c r="Z1175" s="483">
        <v>200</v>
      </c>
      <c r="AA1175" s="443">
        <v>0</v>
      </c>
      <c r="AB1175" s="443">
        <v>0</v>
      </c>
      <c r="AC1175" s="443">
        <v>200</v>
      </c>
      <c r="AD1175" s="443">
        <v>0</v>
      </c>
      <c r="AE1175" s="443">
        <v>200</v>
      </c>
      <c r="AF1175" s="443">
        <v>0</v>
      </c>
      <c r="AG1175" s="443">
        <v>196230</v>
      </c>
      <c r="AH1175" s="443">
        <v>80000</v>
      </c>
      <c r="AI1175" s="443">
        <v>116230</v>
      </c>
      <c r="AJ1175" s="483">
        <v>183840</v>
      </c>
      <c r="AK1175" s="483">
        <v>0</v>
      </c>
      <c r="AL1175" s="483">
        <v>0</v>
      </c>
      <c r="AM1175" s="483">
        <v>76420</v>
      </c>
      <c r="AN1175" s="443">
        <v>183840</v>
      </c>
      <c r="AO1175" s="443">
        <v>76420</v>
      </c>
      <c r="AP1175" s="443">
        <v>15792</v>
      </c>
      <c r="AQ1175" s="443">
        <v>2250</v>
      </c>
      <c r="AR1175" s="443">
        <v>13542</v>
      </c>
      <c r="AS1175" s="483">
        <v>13037</v>
      </c>
      <c r="AT1175" s="483">
        <v>0</v>
      </c>
      <c r="AU1175" s="483">
        <v>0</v>
      </c>
      <c r="AV1175" s="483">
        <v>3168</v>
      </c>
      <c r="AW1175" s="443">
        <v>13037</v>
      </c>
      <c r="AX1175" s="443">
        <v>3168</v>
      </c>
      <c r="AY1175" s="443">
        <v>0</v>
      </c>
      <c r="AZ1175" s="504">
        <v>0</v>
      </c>
      <c r="BA1175" s="504">
        <v>0</v>
      </c>
      <c r="BB1175" s="444">
        <v>0</v>
      </c>
      <c r="BC1175" s="517">
        <v>0</v>
      </c>
      <c r="BD1175" s="540">
        <v>67453</v>
      </c>
      <c r="BE1175" s="651">
        <v>118965</v>
      </c>
      <c r="BF1175" s="651">
        <v>12119</v>
      </c>
      <c r="BG1175" s="540">
        <v>1749</v>
      </c>
    </row>
    <row r="1176" spans="1:59" x14ac:dyDescent="0.2">
      <c r="A1176" s="609" t="s">
        <v>2813</v>
      </c>
      <c r="B1176" t="s">
        <v>2744</v>
      </c>
      <c r="C1176" t="s">
        <v>2814</v>
      </c>
      <c r="D1176" s="439">
        <v>27321</v>
      </c>
      <c r="E1176" s="440">
        <v>0</v>
      </c>
      <c r="F1176" s="440">
        <v>0</v>
      </c>
      <c r="G1176" s="440">
        <v>0</v>
      </c>
      <c r="H1176" s="440">
        <v>0</v>
      </c>
      <c r="I1176" s="440">
        <v>99064</v>
      </c>
      <c r="J1176" s="440">
        <v>99064</v>
      </c>
      <c r="K1176" s="440">
        <v>0</v>
      </c>
      <c r="L1176" s="440">
        <v>31276</v>
      </c>
      <c r="M1176" s="482">
        <v>0</v>
      </c>
      <c r="N1176" s="482">
        <v>910</v>
      </c>
      <c r="O1176" s="440">
        <v>0</v>
      </c>
      <c r="P1176" s="440">
        <v>0</v>
      </c>
      <c r="Q1176" s="440">
        <v>32186</v>
      </c>
      <c r="R1176" s="440">
        <v>31276</v>
      </c>
      <c r="S1176" s="440">
        <v>910</v>
      </c>
      <c r="T1176" s="440">
        <v>0</v>
      </c>
      <c r="U1176" s="440">
        <v>3538</v>
      </c>
      <c r="V1176" s="440">
        <v>3538</v>
      </c>
      <c r="W1176" s="440">
        <v>0</v>
      </c>
      <c r="X1176" s="440">
        <v>1117</v>
      </c>
      <c r="Y1176" s="482">
        <v>0</v>
      </c>
      <c r="Z1176" s="482">
        <v>33</v>
      </c>
      <c r="AA1176" s="440">
        <v>0</v>
      </c>
      <c r="AB1176" s="440">
        <v>0</v>
      </c>
      <c r="AC1176" s="440">
        <v>1150</v>
      </c>
      <c r="AD1176" s="440">
        <v>1117</v>
      </c>
      <c r="AE1176" s="440">
        <v>33</v>
      </c>
      <c r="AF1176" s="440">
        <v>0</v>
      </c>
      <c r="AG1176" s="440">
        <v>129730</v>
      </c>
      <c r="AH1176" s="440">
        <v>70000</v>
      </c>
      <c r="AI1176" s="440">
        <v>59730</v>
      </c>
      <c r="AJ1176" s="482">
        <v>113710</v>
      </c>
      <c r="AK1176" s="482">
        <v>0</v>
      </c>
      <c r="AL1176" s="482">
        <v>0</v>
      </c>
      <c r="AM1176" s="482">
        <v>63630</v>
      </c>
      <c r="AN1176" s="440">
        <v>113710</v>
      </c>
      <c r="AO1176" s="440">
        <v>63630</v>
      </c>
      <c r="AP1176" s="440">
        <v>9591</v>
      </c>
      <c r="AQ1176" s="440">
        <v>9591</v>
      </c>
      <c r="AR1176" s="440">
        <v>0</v>
      </c>
      <c r="AS1176" s="482">
        <v>979</v>
      </c>
      <c r="AT1176" s="482">
        <v>0</v>
      </c>
      <c r="AU1176" s="482">
        <v>0</v>
      </c>
      <c r="AV1176" s="482">
        <v>3236</v>
      </c>
      <c r="AW1176" s="440">
        <v>979</v>
      </c>
      <c r="AX1176" s="440">
        <v>3236</v>
      </c>
      <c r="AY1176" s="440">
        <v>0</v>
      </c>
      <c r="AZ1176" s="503">
        <v>0</v>
      </c>
      <c r="BA1176" s="503">
        <v>0</v>
      </c>
      <c r="BB1176" s="441">
        <v>0</v>
      </c>
      <c r="BC1176" s="200">
        <v>0</v>
      </c>
      <c r="BD1176" s="539">
        <v>56485</v>
      </c>
      <c r="BE1176" s="650">
        <v>73620</v>
      </c>
      <c r="BF1176" s="650">
        <v>7417</v>
      </c>
      <c r="BG1176" s="539">
        <v>1509</v>
      </c>
    </row>
    <row r="1177" spans="1:59" x14ac:dyDescent="0.2">
      <c r="A1177" s="609" t="s">
        <v>2815</v>
      </c>
      <c r="B1177" t="s">
        <v>2744</v>
      </c>
      <c r="C1177" t="s">
        <v>2816</v>
      </c>
      <c r="D1177" s="442">
        <v>27322</v>
      </c>
      <c r="E1177" s="443">
        <v>0</v>
      </c>
      <c r="F1177" s="443">
        <v>0</v>
      </c>
      <c r="G1177" s="443">
        <v>0</v>
      </c>
      <c r="H1177" s="443">
        <v>0</v>
      </c>
      <c r="I1177" s="443">
        <v>91840</v>
      </c>
      <c r="J1177" s="443">
        <v>91840</v>
      </c>
      <c r="K1177" s="443">
        <v>0</v>
      </c>
      <c r="L1177" s="443">
        <v>2800</v>
      </c>
      <c r="M1177" s="483">
        <v>0</v>
      </c>
      <c r="N1177" s="483">
        <v>490</v>
      </c>
      <c r="O1177" s="443">
        <v>0</v>
      </c>
      <c r="P1177" s="443">
        <v>0</v>
      </c>
      <c r="Q1177" s="443">
        <v>3290</v>
      </c>
      <c r="R1177" s="443">
        <v>2800</v>
      </c>
      <c r="S1177" s="443">
        <v>490</v>
      </c>
      <c r="T1177" s="443">
        <v>0</v>
      </c>
      <c r="U1177" s="443">
        <v>3280</v>
      </c>
      <c r="V1177" s="443">
        <v>3280</v>
      </c>
      <c r="W1177" s="443">
        <v>0</v>
      </c>
      <c r="X1177" s="443">
        <v>100</v>
      </c>
      <c r="Y1177" s="483">
        <v>0</v>
      </c>
      <c r="Z1177" s="483">
        <v>18</v>
      </c>
      <c r="AA1177" s="443">
        <v>0</v>
      </c>
      <c r="AB1177" s="443">
        <v>0</v>
      </c>
      <c r="AC1177" s="443">
        <v>118</v>
      </c>
      <c r="AD1177" s="443">
        <v>0</v>
      </c>
      <c r="AE1177" s="443">
        <v>0</v>
      </c>
      <c r="AF1177" s="443">
        <v>118</v>
      </c>
      <c r="AG1177" s="443">
        <v>67070</v>
      </c>
      <c r="AH1177" s="443">
        <v>39000</v>
      </c>
      <c r="AI1177" s="443">
        <v>28070</v>
      </c>
      <c r="AJ1177" s="483">
        <v>55260</v>
      </c>
      <c r="AK1177" s="483">
        <v>0</v>
      </c>
      <c r="AL1177" s="483">
        <v>0</v>
      </c>
      <c r="AM1177" s="483">
        <v>0</v>
      </c>
      <c r="AN1177" s="443">
        <v>55260</v>
      </c>
      <c r="AO1177" s="443">
        <v>0</v>
      </c>
      <c r="AP1177" s="443">
        <v>4638</v>
      </c>
      <c r="AQ1177" s="443">
        <v>4638</v>
      </c>
      <c r="AR1177" s="443">
        <v>0</v>
      </c>
      <c r="AS1177" s="483">
        <v>625</v>
      </c>
      <c r="AT1177" s="483">
        <v>0</v>
      </c>
      <c r="AU1177" s="483">
        <v>0</v>
      </c>
      <c r="AV1177" s="483">
        <v>0</v>
      </c>
      <c r="AW1177" s="443">
        <v>625</v>
      </c>
      <c r="AX1177" s="443">
        <v>0</v>
      </c>
      <c r="AY1177" s="443">
        <v>0</v>
      </c>
      <c r="AZ1177" s="504">
        <v>0</v>
      </c>
      <c r="BA1177" s="504">
        <v>0</v>
      </c>
      <c r="BB1177" s="444">
        <v>0</v>
      </c>
      <c r="BC1177" s="517">
        <v>0</v>
      </c>
      <c r="BD1177" s="540">
        <v>40564</v>
      </c>
      <c r="BE1177" s="651">
        <v>46645</v>
      </c>
      <c r="BF1177" s="651">
        <v>4440</v>
      </c>
      <c r="BG1177" s="540">
        <v>1029</v>
      </c>
    </row>
    <row r="1178" spans="1:59" x14ac:dyDescent="0.2">
      <c r="A1178" s="609" t="s">
        <v>2817</v>
      </c>
      <c r="B1178" t="s">
        <v>2744</v>
      </c>
      <c r="C1178" t="s">
        <v>2818</v>
      </c>
      <c r="D1178" s="439">
        <v>27341</v>
      </c>
      <c r="E1178" s="440">
        <v>38445</v>
      </c>
      <c r="F1178" s="440">
        <v>0</v>
      </c>
      <c r="G1178" s="440">
        <v>38445</v>
      </c>
      <c r="H1178" s="440">
        <v>0</v>
      </c>
      <c r="I1178" s="440">
        <v>129920</v>
      </c>
      <c r="J1178" s="440">
        <v>129920</v>
      </c>
      <c r="K1178" s="440">
        <v>0</v>
      </c>
      <c r="L1178" s="440">
        <v>35420</v>
      </c>
      <c r="M1178" s="482">
        <v>0</v>
      </c>
      <c r="N1178" s="482">
        <v>2240</v>
      </c>
      <c r="O1178" s="440">
        <v>0</v>
      </c>
      <c r="P1178" s="440">
        <v>0</v>
      </c>
      <c r="Q1178" s="440">
        <v>37660</v>
      </c>
      <c r="R1178" s="440">
        <v>35420</v>
      </c>
      <c r="S1178" s="440">
        <v>2240</v>
      </c>
      <c r="T1178" s="440">
        <v>0</v>
      </c>
      <c r="U1178" s="440">
        <v>4640</v>
      </c>
      <c r="V1178" s="440">
        <v>4640</v>
      </c>
      <c r="W1178" s="440">
        <v>0</v>
      </c>
      <c r="X1178" s="440">
        <v>1265</v>
      </c>
      <c r="Y1178" s="482">
        <v>0</v>
      </c>
      <c r="Z1178" s="482">
        <v>80</v>
      </c>
      <c r="AA1178" s="440">
        <v>0</v>
      </c>
      <c r="AB1178" s="440">
        <v>0</v>
      </c>
      <c r="AC1178" s="440">
        <v>1345</v>
      </c>
      <c r="AD1178" s="440">
        <v>0</v>
      </c>
      <c r="AE1178" s="440">
        <v>1345</v>
      </c>
      <c r="AF1178" s="440">
        <v>0</v>
      </c>
      <c r="AG1178" s="440">
        <v>93000</v>
      </c>
      <c r="AH1178" s="440">
        <v>0</v>
      </c>
      <c r="AI1178" s="440">
        <v>93000</v>
      </c>
      <c r="AJ1178" s="482">
        <v>148690</v>
      </c>
      <c r="AK1178" s="482">
        <v>0</v>
      </c>
      <c r="AL1178" s="482">
        <v>0</v>
      </c>
      <c r="AM1178" s="482">
        <v>18320</v>
      </c>
      <c r="AN1178" s="440">
        <v>148690</v>
      </c>
      <c r="AO1178" s="440">
        <v>18320</v>
      </c>
      <c r="AP1178" s="440">
        <v>7594</v>
      </c>
      <c r="AQ1178" s="440">
        <v>0</v>
      </c>
      <c r="AR1178" s="440">
        <v>7594</v>
      </c>
      <c r="AS1178" s="482">
        <v>8197</v>
      </c>
      <c r="AT1178" s="482">
        <v>0</v>
      </c>
      <c r="AU1178" s="482">
        <v>0</v>
      </c>
      <c r="AV1178" s="482">
        <v>302</v>
      </c>
      <c r="AW1178" s="440">
        <v>8197</v>
      </c>
      <c r="AX1178" s="440">
        <v>302</v>
      </c>
      <c r="AY1178" s="440">
        <v>0</v>
      </c>
      <c r="AZ1178" s="503">
        <v>0</v>
      </c>
      <c r="BA1178" s="503">
        <v>0</v>
      </c>
      <c r="BB1178" s="441">
        <v>0</v>
      </c>
      <c r="BC1178" s="200">
        <v>0</v>
      </c>
      <c r="BD1178" s="539">
        <v>44892</v>
      </c>
      <c r="BE1178" s="650">
        <v>84110</v>
      </c>
      <c r="BF1178" s="650">
        <v>8038</v>
      </c>
      <c r="BG1178" s="539">
        <v>1509</v>
      </c>
    </row>
    <row r="1179" spans="1:59" x14ac:dyDescent="0.2">
      <c r="A1179" s="609" t="s">
        <v>2819</v>
      </c>
      <c r="B1179" t="s">
        <v>2744</v>
      </c>
      <c r="C1179" t="s">
        <v>2820</v>
      </c>
      <c r="D1179" s="442">
        <v>27361</v>
      </c>
      <c r="E1179" s="443">
        <v>0</v>
      </c>
      <c r="F1179" s="443">
        <v>0</v>
      </c>
      <c r="G1179" s="443">
        <v>0</v>
      </c>
      <c r="H1179" s="443">
        <v>0</v>
      </c>
      <c r="I1179" s="443">
        <v>298340</v>
      </c>
      <c r="J1179" s="443">
        <v>298340</v>
      </c>
      <c r="K1179" s="443">
        <v>0</v>
      </c>
      <c r="L1179" s="443">
        <v>10360</v>
      </c>
      <c r="M1179" s="483">
        <v>0</v>
      </c>
      <c r="N1179" s="483">
        <v>4900</v>
      </c>
      <c r="O1179" s="443">
        <v>0</v>
      </c>
      <c r="P1179" s="443">
        <v>0</v>
      </c>
      <c r="Q1179" s="443">
        <v>15260</v>
      </c>
      <c r="R1179" s="443">
        <v>10360</v>
      </c>
      <c r="S1179" s="443">
        <v>4900</v>
      </c>
      <c r="T1179" s="443">
        <v>0</v>
      </c>
      <c r="U1179" s="443">
        <v>10655</v>
      </c>
      <c r="V1179" s="443">
        <v>10655</v>
      </c>
      <c r="W1179" s="443">
        <v>0</v>
      </c>
      <c r="X1179" s="443">
        <v>370</v>
      </c>
      <c r="Y1179" s="483">
        <v>0</v>
      </c>
      <c r="Z1179" s="483">
        <v>175</v>
      </c>
      <c r="AA1179" s="443">
        <v>0</v>
      </c>
      <c r="AB1179" s="443">
        <v>0</v>
      </c>
      <c r="AC1179" s="443">
        <v>545</v>
      </c>
      <c r="AD1179" s="443">
        <v>0</v>
      </c>
      <c r="AE1179" s="443">
        <v>0</v>
      </c>
      <c r="AF1179" s="443">
        <v>545</v>
      </c>
      <c r="AG1179" s="443">
        <v>258920</v>
      </c>
      <c r="AH1179" s="443">
        <v>128400</v>
      </c>
      <c r="AI1179" s="443">
        <v>130520</v>
      </c>
      <c r="AJ1179" s="483">
        <v>238650</v>
      </c>
      <c r="AK1179" s="483">
        <v>0</v>
      </c>
      <c r="AL1179" s="483">
        <v>0</v>
      </c>
      <c r="AM1179" s="483">
        <v>185910</v>
      </c>
      <c r="AN1179" s="443">
        <v>238650</v>
      </c>
      <c r="AO1179" s="443">
        <v>185910</v>
      </c>
      <c r="AP1179" s="443">
        <v>20489</v>
      </c>
      <c r="AQ1179" s="443">
        <v>6311</v>
      </c>
      <c r="AR1179" s="443">
        <v>14178</v>
      </c>
      <c r="AS1179" s="483">
        <v>14779</v>
      </c>
      <c r="AT1179" s="483">
        <v>0</v>
      </c>
      <c r="AU1179" s="483">
        <v>0</v>
      </c>
      <c r="AV1179" s="483">
        <v>8102</v>
      </c>
      <c r="AW1179" s="443">
        <v>14779</v>
      </c>
      <c r="AX1179" s="443">
        <v>6506</v>
      </c>
      <c r="AY1179" s="443">
        <v>0</v>
      </c>
      <c r="AZ1179" s="504">
        <v>0</v>
      </c>
      <c r="BA1179" s="504">
        <v>0</v>
      </c>
      <c r="BB1179" s="444">
        <v>0</v>
      </c>
      <c r="BC1179" s="517">
        <v>0</v>
      </c>
      <c r="BD1179" s="540">
        <v>108019</v>
      </c>
      <c r="BE1179" s="651">
        <v>175625</v>
      </c>
      <c r="BF1179" s="651">
        <v>17350</v>
      </c>
      <c r="BG1179" s="540">
        <v>1989</v>
      </c>
    </row>
    <row r="1180" spans="1:59" x14ac:dyDescent="0.2">
      <c r="A1180" s="609" t="s">
        <v>2821</v>
      </c>
      <c r="B1180" t="s">
        <v>2744</v>
      </c>
      <c r="C1180" t="s">
        <v>2822</v>
      </c>
      <c r="D1180" s="439">
        <v>27362</v>
      </c>
      <c r="E1180" s="440">
        <v>0</v>
      </c>
      <c r="F1180" s="440">
        <v>0</v>
      </c>
      <c r="G1180" s="440">
        <v>0</v>
      </c>
      <c r="H1180" s="440">
        <v>0</v>
      </c>
      <c r="I1180" s="440">
        <v>49504</v>
      </c>
      <c r="J1180" s="440">
        <v>49504</v>
      </c>
      <c r="K1180" s="440">
        <v>0</v>
      </c>
      <c r="L1180" s="440">
        <v>18956</v>
      </c>
      <c r="M1180" s="482">
        <v>0</v>
      </c>
      <c r="N1180" s="482">
        <v>980</v>
      </c>
      <c r="O1180" s="440">
        <v>0</v>
      </c>
      <c r="P1180" s="440">
        <v>0</v>
      </c>
      <c r="Q1180" s="440">
        <v>19936</v>
      </c>
      <c r="R1180" s="440">
        <v>18956</v>
      </c>
      <c r="S1180" s="440">
        <v>980</v>
      </c>
      <c r="T1180" s="440">
        <v>0</v>
      </c>
      <c r="U1180" s="440">
        <v>1768</v>
      </c>
      <c r="V1180" s="440">
        <v>1768</v>
      </c>
      <c r="W1180" s="440">
        <v>0</v>
      </c>
      <c r="X1180" s="440">
        <v>677</v>
      </c>
      <c r="Y1180" s="482">
        <v>0</v>
      </c>
      <c r="Z1180" s="482">
        <v>35</v>
      </c>
      <c r="AA1180" s="440">
        <v>0</v>
      </c>
      <c r="AB1180" s="440">
        <v>0</v>
      </c>
      <c r="AC1180" s="440">
        <v>712</v>
      </c>
      <c r="AD1180" s="440">
        <v>124</v>
      </c>
      <c r="AE1180" s="440">
        <v>0</v>
      </c>
      <c r="AF1180" s="440">
        <v>588</v>
      </c>
      <c r="AG1180" s="440">
        <v>49270</v>
      </c>
      <c r="AH1180" s="440">
        <v>35500</v>
      </c>
      <c r="AI1180" s="440">
        <v>13770</v>
      </c>
      <c r="AJ1180" s="482">
        <v>37340</v>
      </c>
      <c r="AK1180" s="482">
        <v>0</v>
      </c>
      <c r="AL1180" s="482">
        <v>0</v>
      </c>
      <c r="AM1180" s="482">
        <v>14300</v>
      </c>
      <c r="AN1180" s="440">
        <v>37340</v>
      </c>
      <c r="AO1180" s="440">
        <v>14300</v>
      </c>
      <c r="AP1180" s="440">
        <v>3974</v>
      </c>
      <c r="AQ1180" s="440">
        <v>2582</v>
      </c>
      <c r="AR1180" s="440">
        <v>1392</v>
      </c>
      <c r="AS1180" s="482">
        <v>1559</v>
      </c>
      <c r="AT1180" s="482">
        <v>0</v>
      </c>
      <c r="AU1180" s="482">
        <v>0</v>
      </c>
      <c r="AV1180" s="482">
        <v>561</v>
      </c>
      <c r="AW1180" s="440">
        <v>1559</v>
      </c>
      <c r="AX1180" s="440">
        <v>561</v>
      </c>
      <c r="AY1180" s="440">
        <v>0</v>
      </c>
      <c r="AZ1180" s="503">
        <v>0</v>
      </c>
      <c r="BA1180" s="503">
        <v>0</v>
      </c>
      <c r="BB1180" s="441">
        <v>0</v>
      </c>
      <c r="BC1180" s="200">
        <v>0</v>
      </c>
      <c r="BD1180" s="539">
        <v>10974</v>
      </c>
      <c r="BE1180" s="650">
        <v>36525</v>
      </c>
      <c r="BF1180" s="650">
        <v>3611</v>
      </c>
      <c r="BG1180" s="539">
        <v>1029</v>
      </c>
    </row>
    <row r="1181" spans="1:59" x14ac:dyDescent="0.2">
      <c r="A1181" s="609" t="s">
        <v>2823</v>
      </c>
      <c r="B1181" t="s">
        <v>2744</v>
      </c>
      <c r="C1181" t="s">
        <v>2824</v>
      </c>
      <c r="D1181" s="442">
        <v>27366</v>
      </c>
      <c r="E1181" s="443">
        <v>0</v>
      </c>
      <c r="F1181" s="443">
        <v>0</v>
      </c>
      <c r="G1181" s="443">
        <v>0</v>
      </c>
      <c r="H1181" s="443">
        <v>0</v>
      </c>
      <c r="I1181" s="443">
        <v>160930</v>
      </c>
      <c r="J1181" s="443">
        <v>160930</v>
      </c>
      <c r="K1181" s="443">
        <v>0</v>
      </c>
      <c r="L1181" s="443">
        <v>0</v>
      </c>
      <c r="M1181" s="483">
        <v>0</v>
      </c>
      <c r="N1181" s="483">
        <v>10920</v>
      </c>
      <c r="O1181" s="443">
        <v>0</v>
      </c>
      <c r="P1181" s="443">
        <v>0</v>
      </c>
      <c r="Q1181" s="443">
        <v>10920</v>
      </c>
      <c r="R1181" s="443">
        <v>0</v>
      </c>
      <c r="S1181" s="443">
        <v>10920</v>
      </c>
      <c r="T1181" s="443">
        <v>0</v>
      </c>
      <c r="U1181" s="443">
        <v>5748</v>
      </c>
      <c r="V1181" s="443">
        <v>5748</v>
      </c>
      <c r="W1181" s="443">
        <v>0</v>
      </c>
      <c r="X1181" s="443">
        <v>0</v>
      </c>
      <c r="Y1181" s="483">
        <v>0</v>
      </c>
      <c r="Z1181" s="483">
        <v>390</v>
      </c>
      <c r="AA1181" s="443">
        <v>0</v>
      </c>
      <c r="AB1181" s="443">
        <v>0</v>
      </c>
      <c r="AC1181" s="443">
        <v>390</v>
      </c>
      <c r="AD1181" s="443">
        <v>0</v>
      </c>
      <c r="AE1181" s="443">
        <v>390</v>
      </c>
      <c r="AF1181" s="443">
        <v>0</v>
      </c>
      <c r="AG1181" s="443">
        <v>107070</v>
      </c>
      <c r="AH1181" s="443">
        <v>65000</v>
      </c>
      <c r="AI1181" s="443">
        <v>42070</v>
      </c>
      <c r="AJ1181" s="483">
        <v>81740</v>
      </c>
      <c r="AK1181" s="483">
        <v>0</v>
      </c>
      <c r="AL1181" s="483">
        <v>0</v>
      </c>
      <c r="AM1181" s="483">
        <v>0</v>
      </c>
      <c r="AN1181" s="443">
        <v>81740</v>
      </c>
      <c r="AO1181" s="443">
        <v>0</v>
      </c>
      <c r="AP1181" s="443">
        <v>7329</v>
      </c>
      <c r="AQ1181" s="443">
        <v>2000</v>
      </c>
      <c r="AR1181" s="443">
        <v>5329</v>
      </c>
      <c r="AS1181" s="483">
        <v>5942</v>
      </c>
      <c r="AT1181" s="483">
        <v>0</v>
      </c>
      <c r="AU1181" s="483">
        <v>0</v>
      </c>
      <c r="AV1181" s="483">
        <v>0</v>
      </c>
      <c r="AW1181" s="443">
        <v>5942</v>
      </c>
      <c r="AX1181" s="443">
        <v>0</v>
      </c>
      <c r="AY1181" s="443">
        <v>0</v>
      </c>
      <c r="AZ1181" s="504">
        <v>0</v>
      </c>
      <c r="BA1181" s="504">
        <v>0</v>
      </c>
      <c r="BB1181" s="444">
        <v>0</v>
      </c>
      <c r="BC1181" s="517">
        <v>0</v>
      </c>
      <c r="BD1181" s="540">
        <v>45270</v>
      </c>
      <c r="BE1181" s="651">
        <v>80525</v>
      </c>
      <c r="BF1181" s="651">
        <v>7649</v>
      </c>
      <c r="BG1181" s="540">
        <v>1269</v>
      </c>
    </row>
    <row r="1182" spans="1:59" x14ac:dyDescent="0.2">
      <c r="A1182" s="609" t="s">
        <v>2825</v>
      </c>
      <c r="B1182" t="s">
        <v>2744</v>
      </c>
      <c r="C1182" t="s">
        <v>2826</v>
      </c>
      <c r="D1182" s="439">
        <v>27381</v>
      </c>
      <c r="E1182" s="440">
        <v>32880</v>
      </c>
      <c r="F1182" s="440">
        <v>0</v>
      </c>
      <c r="G1182" s="440">
        <v>16000</v>
      </c>
      <c r="H1182" s="440">
        <v>16880</v>
      </c>
      <c r="I1182" s="440">
        <v>87080</v>
      </c>
      <c r="J1182" s="440">
        <v>87080</v>
      </c>
      <c r="K1182" s="440">
        <v>0</v>
      </c>
      <c r="L1182" s="440">
        <v>0</v>
      </c>
      <c r="M1182" s="482">
        <v>0</v>
      </c>
      <c r="N1182" s="482">
        <v>3850</v>
      </c>
      <c r="O1182" s="440">
        <v>0</v>
      </c>
      <c r="P1182" s="440">
        <v>0</v>
      </c>
      <c r="Q1182" s="440">
        <v>3850</v>
      </c>
      <c r="R1182" s="440">
        <v>0</v>
      </c>
      <c r="S1182" s="440">
        <v>3850</v>
      </c>
      <c r="T1182" s="440">
        <v>0</v>
      </c>
      <c r="U1182" s="440">
        <v>3110</v>
      </c>
      <c r="V1182" s="440">
        <v>3110</v>
      </c>
      <c r="W1182" s="440">
        <v>0</v>
      </c>
      <c r="X1182" s="440">
        <v>0</v>
      </c>
      <c r="Y1182" s="482">
        <v>0</v>
      </c>
      <c r="Z1182" s="482">
        <v>138</v>
      </c>
      <c r="AA1182" s="440">
        <v>0</v>
      </c>
      <c r="AB1182" s="440">
        <v>0</v>
      </c>
      <c r="AC1182" s="440">
        <v>138</v>
      </c>
      <c r="AD1182" s="440">
        <v>0</v>
      </c>
      <c r="AE1182" s="440">
        <v>0</v>
      </c>
      <c r="AF1182" s="440">
        <v>138</v>
      </c>
      <c r="AG1182" s="440">
        <v>84670</v>
      </c>
      <c r="AH1182" s="440">
        <v>34350</v>
      </c>
      <c r="AI1182" s="440">
        <v>50320</v>
      </c>
      <c r="AJ1182" s="482">
        <v>88580</v>
      </c>
      <c r="AK1182" s="482">
        <v>0</v>
      </c>
      <c r="AL1182" s="482">
        <v>0</v>
      </c>
      <c r="AM1182" s="482">
        <v>25790</v>
      </c>
      <c r="AN1182" s="440">
        <v>88580</v>
      </c>
      <c r="AO1182" s="440">
        <v>25790</v>
      </c>
      <c r="AP1182" s="440">
        <v>6367</v>
      </c>
      <c r="AQ1182" s="440">
        <v>1081</v>
      </c>
      <c r="AR1182" s="440">
        <v>5286</v>
      </c>
      <c r="AS1182" s="482">
        <v>5702</v>
      </c>
      <c r="AT1182" s="482">
        <v>0</v>
      </c>
      <c r="AU1182" s="482">
        <v>0</v>
      </c>
      <c r="AV1182" s="482">
        <v>522</v>
      </c>
      <c r="AW1182" s="440">
        <v>5702</v>
      </c>
      <c r="AX1182" s="440">
        <v>522</v>
      </c>
      <c r="AY1182" s="440">
        <v>0</v>
      </c>
      <c r="AZ1182" s="503">
        <v>0</v>
      </c>
      <c r="BA1182" s="503">
        <v>0</v>
      </c>
      <c r="BB1182" s="441">
        <v>0</v>
      </c>
      <c r="BC1182" s="200">
        <v>0</v>
      </c>
      <c r="BD1182" s="539">
        <v>38457</v>
      </c>
      <c r="BE1182" s="650">
        <v>51950</v>
      </c>
      <c r="BF1182" s="650">
        <v>5150</v>
      </c>
      <c r="BG1182" s="539">
        <v>1269</v>
      </c>
    </row>
    <row r="1183" spans="1:59" x14ac:dyDescent="0.2">
      <c r="A1183" s="609" t="s">
        <v>2827</v>
      </c>
      <c r="B1183" t="s">
        <v>2744</v>
      </c>
      <c r="C1183" t="s">
        <v>2828</v>
      </c>
      <c r="D1183" s="442">
        <v>27382</v>
      </c>
      <c r="E1183" s="443">
        <v>21351</v>
      </c>
      <c r="F1183" s="443">
        <v>0</v>
      </c>
      <c r="G1183" s="443">
        <v>21351</v>
      </c>
      <c r="H1183" s="443">
        <v>0</v>
      </c>
      <c r="I1183" s="443">
        <v>113610</v>
      </c>
      <c r="J1183" s="443">
        <v>113610</v>
      </c>
      <c r="K1183" s="443">
        <v>0</v>
      </c>
      <c r="L1183" s="443">
        <v>1890</v>
      </c>
      <c r="M1183" s="483">
        <v>0</v>
      </c>
      <c r="N1183" s="483">
        <v>4900</v>
      </c>
      <c r="O1183" s="443">
        <v>0</v>
      </c>
      <c r="P1183" s="443">
        <v>0</v>
      </c>
      <c r="Q1183" s="443">
        <v>6790</v>
      </c>
      <c r="R1183" s="443">
        <v>1890</v>
      </c>
      <c r="S1183" s="443">
        <v>4900</v>
      </c>
      <c r="T1183" s="443">
        <v>0</v>
      </c>
      <c r="U1183" s="443">
        <v>4058</v>
      </c>
      <c r="V1183" s="443">
        <v>2849</v>
      </c>
      <c r="W1183" s="443">
        <v>1209</v>
      </c>
      <c r="X1183" s="443">
        <v>67</v>
      </c>
      <c r="Y1183" s="483">
        <v>0</v>
      </c>
      <c r="Z1183" s="483">
        <v>175</v>
      </c>
      <c r="AA1183" s="443">
        <v>0</v>
      </c>
      <c r="AB1183" s="443">
        <v>0</v>
      </c>
      <c r="AC1183" s="443">
        <v>1451</v>
      </c>
      <c r="AD1183" s="443">
        <v>0</v>
      </c>
      <c r="AE1183" s="443">
        <v>0</v>
      </c>
      <c r="AF1183" s="443">
        <v>1451</v>
      </c>
      <c r="AG1183" s="443">
        <v>102190</v>
      </c>
      <c r="AH1183" s="443">
        <v>50000</v>
      </c>
      <c r="AI1183" s="443">
        <v>52190</v>
      </c>
      <c r="AJ1183" s="483">
        <v>93200</v>
      </c>
      <c r="AK1183" s="483">
        <v>0</v>
      </c>
      <c r="AL1183" s="483">
        <v>0</v>
      </c>
      <c r="AM1183" s="483">
        <v>32270</v>
      </c>
      <c r="AN1183" s="443">
        <v>93200</v>
      </c>
      <c r="AO1183" s="443">
        <v>32270</v>
      </c>
      <c r="AP1183" s="443">
        <v>7375</v>
      </c>
      <c r="AQ1183" s="443">
        <v>1171</v>
      </c>
      <c r="AR1183" s="443">
        <v>6204</v>
      </c>
      <c r="AS1183" s="483">
        <v>6621</v>
      </c>
      <c r="AT1183" s="483">
        <v>0</v>
      </c>
      <c r="AU1183" s="483">
        <v>0</v>
      </c>
      <c r="AV1183" s="483">
        <v>1204</v>
      </c>
      <c r="AW1183" s="443">
        <v>6621</v>
      </c>
      <c r="AX1183" s="443">
        <v>1204</v>
      </c>
      <c r="AY1183" s="443">
        <v>0</v>
      </c>
      <c r="AZ1183" s="504">
        <v>0</v>
      </c>
      <c r="BA1183" s="504">
        <v>0</v>
      </c>
      <c r="BB1183" s="444">
        <v>0</v>
      </c>
      <c r="BC1183" s="517">
        <v>0</v>
      </c>
      <c r="BD1183" s="540">
        <v>47835</v>
      </c>
      <c r="BE1183" s="651">
        <v>64560</v>
      </c>
      <c r="BF1183" s="651">
        <v>6300</v>
      </c>
      <c r="BG1183" s="540">
        <v>810</v>
      </c>
    </row>
    <row r="1184" spans="1:59" x14ac:dyDescent="0.2">
      <c r="A1184" s="609" t="s">
        <v>2829</v>
      </c>
      <c r="B1184" t="s">
        <v>2744</v>
      </c>
      <c r="C1184" t="s">
        <v>2830</v>
      </c>
      <c r="D1184" s="439">
        <v>27383</v>
      </c>
      <c r="E1184" s="440">
        <v>10258</v>
      </c>
      <c r="F1184" s="440">
        <v>0</v>
      </c>
      <c r="G1184" s="440">
        <v>10258</v>
      </c>
      <c r="H1184" s="440">
        <v>0</v>
      </c>
      <c r="I1184" s="440">
        <v>40460</v>
      </c>
      <c r="J1184" s="440">
        <v>40460</v>
      </c>
      <c r="K1184" s="440">
        <v>0</v>
      </c>
      <c r="L1184" s="440">
        <v>560</v>
      </c>
      <c r="M1184" s="482">
        <v>0</v>
      </c>
      <c r="N1184" s="482">
        <v>0</v>
      </c>
      <c r="O1184" s="440">
        <v>0</v>
      </c>
      <c r="P1184" s="440">
        <v>0</v>
      </c>
      <c r="Q1184" s="440">
        <v>560</v>
      </c>
      <c r="R1184" s="440">
        <v>560</v>
      </c>
      <c r="S1184" s="440">
        <v>0</v>
      </c>
      <c r="T1184" s="440">
        <v>0</v>
      </c>
      <c r="U1184" s="440">
        <v>1445</v>
      </c>
      <c r="V1184" s="440">
        <v>1312</v>
      </c>
      <c r="W1184" s="440">
        <v>133</v>
      </c>
      <c r="X1184" s="440">
        <v>20</v>
      </c>
      <c r="Y1184" s="482">
        <v>0</v>
      </c>
      <c r="Z1184" s="482">
        <v>0</v>
      </c>
      <c r="AA1184" s="440">
        <v>0</v>
      </c>
      <c r="AB1184" s="440">
        <v>0</v>
      </c>
      <c r="AC1184" s="440">
        <v>153</v>
      </c>
      <c r="AD1184" s="440">
        <v>153</v>
      </c>
      <c r="AE1184" s="440">
        <v>0</v>
      </c>
      <c r="AF1184" s="440">
        <v>0</v>
      </c>
      <c r="AG1184" s="440">
        <v>33860</v>
      </c>
      <c r="AH1184" s="440">
        <v>24000</v>
      </c>
      <c r="AI1184" s="440">
        <v>9860</v>
      </c>
      <c r="AJ1184" s="482">
        <v>28140</v>
      </c>
      <c r="AK1184" s="482">
        <v>0</v>
      </c>
      <c r="AL1184" s="482">
        <v>0</v>
      </c>
      <c r="AM1184" s="482">
        <v>17090</v>
      </c>
      <c r="AN1184" s="440">
        <v>28140</v>
      </c>
      <c r="AO1184" s="440">
        <v>17090</v>
      </c>
      <c r="AP1184" s="440">
        <v>2380</v>
      </c>
      <c r="AQ1184" s="440">
        <v>2380</v>
      </c>
      <c r="AR1184" s="440">
        <v>0</v>
      </c>
      <c r="AS1184" s="482">
        <v>383</v>
      </c>
      <c r="AT1184" s="482">
        <v>0</v>
      </c>
      <c r="AU1184" s="482">
        <v>0</v>
      </c>
      <c r="AV1184" s="482">
        <v>700</v>
      </c>
      <c r="AW1184" s="440">
        <v>383</v>
      </c>
      <c r="AX1184" s="440">
        <v>700</v>
      </c>
      <c r="AY1184" s="440">
        <v>0</v>
      </c>
      <c r="AZ1184" s="503">
        <v>0</v>
      </c>
      <c r="BA1184" s="503">
        <v>0</v>
      </c>
      <c r="BB1184" s="441">
        <v>0</v>
      </c>
      <c r="BC1184" s="200">
        <v>0</v>
      </c>
      <c r="BD1184" s="539">
        <v>27274</v>
      </c>
      <c r="BE1184" s="650">
        <v>21750</v>
      </c>
      <c r="BF1184" s="650">
        <v>2097</v>
      </c>
      <c r="BG1184" s="539">
        <v>1029</v>
      </c>
    </row>
    <row r="1185" spans="1:59" x14ac:dyDescent="0.2">
      <c r="A1185" s="609" t="s">
        <v>2831</v>
      </c>
      <c r="B1185" t="s">
        <v>2832</v>
      </c>
      <c r="C1185">
        <v>0</v>
      </c>
      <c r="D1185" s="442">
        <v>28000</v>
      </c>
      <c r="E1185" s="443">
        <v>2671873</v>
      </c>
      <c r="F1185" s="443">
        <v>0</v>
      </c>
      <c r="G1185" s="443">
        <v>0</v>
      </c>
      <c r="H1185" s="443">
        <v>2671873</v>
      </c>
      <c r="I1185" s="443">
        <v>0</v>
      </c>
      <c r="J1185" s="443">
        <v>0</v>
      </c>
      <c r="K1185" s="443">
        <v>0</v>
      </c>
      <c r="L1185" s="443">
        <v>0</v>
      </c>
      <c r="M1185" s="483">
        <v>0</v>
      </c>
      <c r="N1185" s="483">
        <v>0</v>
      </c>
      <c r="O1185" s="443">
        <v>0</v>
      </c>
      <c r="P1185" s="443">
        <v>0</v>
      </c>
      <c r="Q1185" s="443">
        <v>0</v>
      </c>
      <c r="R1185" s="443">
        <v>0</v>
      </c>
      <c r="S1185" s="443">
        <v>0</v>
      </c>
      <c r="T1185" s="443">
        <v>0</v>
      </c>
      <c r="U1185" s="443">
        <v>0</v>
      </c>
      <c r="V1185" s="443">
        <v>0</v>
      </c>
      <c r="W1185" s="443">
        <v>0</v>
      </c>
      <c r="X1185" s="443">
        <v>0</v>
      </c>
      <c r="Y1185" s="483">
        <v>0</v>
      </c>
      <c r="Z1185" s="483">
        <v>0</v>
      </c>
      <c r="AA1185" s="443">
        <v>0</v>
      </c>
      <c r="AB1185" s="443">
        <v>0</v>
      </c>
      <c r="AC1185" s="443">
        <v>0</v>
      </c>
      <c r="AD1185" s="443">
        <v>0</v>
      </c>
      <c r="AE1185" s="443">
        <v>0</v>
      </c>
      <c r="AF1185" s="443">
        <v>0</v>
      </c>
      <c r="AG1185" s="443">
        <v>0</v>
      </c>
      <c r="AH1185" s="443">
        <v>0</v>
      </c>
      <c r="AI1185" s="443">
        <v>0</v>
      </c>
      <c r="AJ1185" s="483">
        <v>0</v>
      </c>
      <c r="AK1185" s="483">
        <v>0</v>
      </c>
      <c r="AL1185" s="483">
        <v>0</v>
      </c>
      <c r="AM1185" s="483">
        <v>0</v>
      </c>
      <c r="AN1185" s="443">
        <v>0</v>
      </c>
      <c r="AO1185" s="443">
        <v>0</v>
      </c>
      <c r="AP1185" s="443">
        <v>0</v>
      </c>
      <c r="AQ1185" s="443">
        <v>0</v>
      </c>
      <c r="AR1185" s="443">
        <v>0</v>
      </c>
      <c r="AS1185" s="483">
        <v>0</v>
      </c>
      <c r="AT1185" s="483">
        <v>0</v>
      </c>
      <c r="AU1185" s="483">
        <v>0</v>
      </c>
      <c r="AV1185" s="483">
        <v>0</v>
      </c>
      <c r="AW1185" s="443">
        <v>0</v>
      </c>
      <c r="AX1185" s="443">
        <v>0</v>
      </c>
      <c r="AY1185" s="443">
        <v>0</v>
      </c>
      <c r="AZ1185" s="504">
        <v>0</v>
      </c>
      <c r="BA1185" s="504">
        <v>0</v>
      </c>
      <c r="BB1185" s="444">
        <v>0</v>
      </c>
      <c r="BC1185" s="517">
        <v>0</v>
      </c>
      <c r="BD1185" s="540">
        <v>12705259</v>
      </c>
      <c r="BE1185" s="540">
        <v>0</v>
      </c>
      <c r="BF1185" s="540">
        <v>0</v>
      </c>
      <c r="BG1185" s="540">
        <v>0</v>
      </c>
    </row>
    <row r="1186" spans="1:59" x14ac:dyDescent="0.2">
      <c r="A1186" s="609" t="s">
        <v>2833</v>
      </c>
      <c r="B1186" t="s">
        <v>2832</v>
      </c>
      <c r="C1186" t="s">
        <v>2834</v>
      </c>
      <c r="D1186" s="439">
        <v>28100</v>
      </c>
      <c r="E1186" s="440">
        <v>2015129</v>
      </c>
      <c r="F1186" s="440">
        <v>0</v>
      </c>
      <c r="G1186" s="440">
        <v>0</v>
      </c>
      <c r="H1186" s="440">
        <v>2015129</v>
      </c>
      <c r="I1186" s="440">
        <v>15454950</v>
      </c>
      <c r="J1186" s="440">
        <v>15454950</v>
      </c>
      <c r="K1186" s="440">
        <v>0</v>
      </c>
      <c r="L1186" s="440">
        <v>81480</v>
      </c>
      <c r="M1186" s="482">
        <v>0</v>
      </c>
      <c r="N1186" s="482">
        <v>503370</v>
      </c>
      <c r="O1186" s="440">
        <v>30380</v>
      </c>
      <c r="P1186" s="440">
        <v>0</v>
      </c>
      <c r="Q1186" s="440">
        <v>615230</v>
      </c>
      <c r="R1186" s="440">
        <v>81480</v>
      </c>
      <c r="S1186" s="440">
        <v>503370</v>
      </c>
      <c r="T1186" s="440">
        <v>30380</v>
      </c>
      <c r="U1186" s="440">
        <v>551963</v>
      </c>
      <c r="V1186" s="440">
        <v>417404</v>
      </c>
      <c r="W1186" s="440">
        <v>134559</v>
      </c>
      <c r="X1186" s="440">
        <v>2910</v>
      </c>
      <c r="Y1186" s="482">
        <v>0</v>
      </c>
      <c r="Z1186" s="482">
        <v>17977</v>
      </c>
      <c r="AA1186" s="440">
        <v>1085</v>
      </c>
      <c r="AB1186" s="440">
        <v>0</v>
      </c>
      <c r="AC1186" s="440">
        <v>156531</v>
      </c>
      <c r="AD1186" s="440">
        <v>0</v>
      </c>
      <c r="AE1186" s="440">
        <v>155446</v>
      </c>
      <c r="AF1186" s="440">
        <v>1085</v>
      </c>
      <c r="AG1186" s="440">
        <v>9025060</v>
      </c>
      <c r="AH1186" s="440">
        <v>9025060</v>
      </c>
      <c r="AI1186" s="440">
        <v>0</v>
      </c>
      <c r="AJ1186" s="482">
        <v>1925240</v>
      </c>
      <c r="AK1186" s="482">
        <v>0</v>
      </c>
      <c r="AL1186" s="482">
        <v>0</v>
      </c>
      <c r="AM1186" s="482">
        <v>4646260</v>
      </c>
      <c r="AN1186" s="440">
        <v>1925240</v>
      </c>
      <c r="AO1186" s="440">
        <v>4646260</v>
      </c>
      <c r="AP1186" s="440">
        <v>731841</v>
      </c>
      <c r="AQ1186" s="440">
        <v>731841</v>
      </c>
      <c r="AR1186" s="440">
        <v>0</v>
      </c>
      <c r="AS1186" s="482">
        <v>0</v>
      </c>
      <c r="AT1186" s="482">
        <v>0</v>
      </c>
      <c r="AU1186" s="482">
        <v>0</v>
      </c>
      <c r="AV1186" s="482">
        <v>96945</v>
      </c>
      <c r="AW1186" s="440">
        <v>0</v>
      </c>
      <c r="AX1186" s="440">
        <v>96945</v>
      </c>
      <c r="AY1186" s="440">
        <v>19800</v>
      </c>
      <c r="AZ1186" s="503">
        <v>-19800</v>
      </c>
      <c r="BA1186" s="503">
        <v>0</v>
      </c>
      <c r="BB1186" s="441">
        <v>0</v>
      </c>
      <c r="BC1186" s="200">
        <v>0</v>
      </c>
      <c r="BD1186" s="539">
        <v>2693185</v>
      </c>
      <c r="BE1186" s="650">
        <v>7940105</v>
      </c>
      <c r="BF1186" s="650">
        <v>761672</v>
      </c>
      <c r="BG1186" s="539">
        <v>45749</v>
      </c>
    </row>
    <row r="1187" spans="1:59" x14ac:dyDescent="0.2">
      <c r="A1187" s="609" t="s">
        <v>2835</v>
      </c>
      <c r="B1187" t="s">
        <v>2832</v>
      </c>
      <c r="C1187" t="s">
        <v>2836</v>
      </c>
      <c r="D1187" s="442">
        <v>28201</v>
      </c>
      <c r="E1187" s="443">
        <v>0</v>
      </c>
      <c r="F1187" s="443">
        <v>0</v>
      </c>
      <c r="G1187" s="443">
        <v>0</v>
      </c>
      <c r="H1187" s="443">
        <v>0</v>
      </c>
      <c r="I1187" s="443">
        <v>4223450</v>
      </c>
      <c r="J1187" s="443">
        <v>4223450</v>
      </c>
      <c r="K1187" s="443">
        <v>0</v>
      </c>
      <c r="L1187" s="443">
        <v>137060</v>
      </c>
      <c r="M1187" s="483">
        <v>0</v>
      </c>
      <c r="N1187" s="483">
        <v>48230</v>
      </c>
      <c r="O1187" s="443">
        <v>0</v>
      </c>
      <c r="P1187" s="443">
        <v>0</v>
      </c>
      <c r="Q1187" s="443">
        <v>185290</v>
      </c>
      <c r="R1187" s="443">
        <v>137060</v>
      </c>
      <c r="S1187" s="443">
        <v>48230</v>
      </c>
      <c r="T1187" s="443">
        <v>0</v>
      </c>
      <c r="U1187" s="443">
        <v>150838</v>
      </c>
      <c r="V1187" s="443">
        <v>95000</v>
      </c>
      <c r="W1187" s="443">
        <v>55838</v>
      </c>
      <c r="X1187" s="443">
        <v>4895</v>
      </c>
      <c r="Y1187" s="483">
        <v>0</v>
      </c>
      <c r="Z1187" s="483">
        <v>1722</v>
      </c>
      <c r="AA1187" s="443">
        <v>0</v>
      </c>
      <c r="AB1187" s="443">
        <v>0</v>
      </c>
      <c r="AC1187" s="443">
        <v>62455</v>
      </c>
      <c r="AD1187" s="443">
        <v>0</v>
      </c>
      <c r="AE1187" s="443">
        <v>0</v>
      </c>
      <c r="AF1187" s="443">
        <v>62455</v>
      </c>
      <c r="AG1187" s="443">
        <v>3002030</v>
      </c>
      <c r="AH1187" s="443">
        <v>1359710</v>
      </c>
      <c r="AI1187" s="443">
        <v>1642320</v>
      </c>
      <c r="AJ1187" s="483">
        <v>3002520</v>
      </c>
      <c r="AK1187" s="483">
        <v>25080</v>
      </c>
      <c r="AL1187" s="483">
        <v>0</v>
      </c>
      <c r="AM1187" s="483">
        <v>1236210</v>
      </c>
      <c r="AN1187" s="443">
        <v>3027600</v>
      </c>
      <c r="AO1187" s="443">
        <v>1049910</v>
      </c>
      <c r="AP1187" s="443">
        <v>251496</v>
      </c>
      <c r="AQ1187" s="443">
        <v>103500</v>
      </c>
      <c r="AR1187" s="443">
        <v>147996</v>
      </c>
      <c r="AS1187" s="483">
        <v>145798</v>
      </c>
      <c r="AT1187" s="483">
        <v>379</v>
      </c>
      <c r="AU1187" s="483">
        <v>0</v>
      </c>
      <c r="AV1187" s="483">
        <v>44605</v>
      </c>
      <c r="AW1187" s="443">
        <v>146177</v>
      </c>
      <c r="AX1187" s="443">
        <v>44605</v>
      </c>
      <c r="AY1187" s="443">
        <v>0</v>
      </c>
      <c r="AZ1187" s="504">
        <v>0</v>
      </c>
      <c r="BA1187" s="504">
        <v>0</v>
      </c>
      <c r="BB1187" s="444">
        <v>0</v>
      </c>
      <c r="BC1187" s="517">
        <v>0</v>
      </c>
      <c r="BD1187" s="540">
        <v>1001457</v>
      </c>
      <c r="BE1187" s="651">
        <v>2364965</v>
      </c>
      <c r="BF1187" s="651">
        <v>231619</v>
      </c>
      <c r="BG1187" s="540">
        <v>15189</v>
      </c>
    </row>
    <row r="1188" spans="1:59" x14ac:dyDescent="0.2">
      <c r="A1188" s="609" t="s">
        <v>2837</v>
      </c>
      <c r="B1188" t="s">
        <v>2832</v>
      </c>
      <c r="C1188" t="s">
        <v>2838</v>
      </c>
      <c r="D1188" s="439">
        <v>28202</v>
      </c>
      <c r="E1188" s="440">
        <v>667093</v>
      </c>
      <c r="F1188" s="440">
        <v>0</v>
      </c>
      <c r="G1188" s="440">
        <v>618633</v>
      </c>
      <c r="H1188" s="440">
        <v>48460</v>
      </c>
      <c r="I1188" s="440">
        <v>4749500</v>
      </c>
      <c r="J1188" s="440">
        <v>4749500</v>
      </c>
      <c r="K1188" s="440">
        <v>0</v>
      </c>
      <c r="L1188" s="440">
        <v>248990</v>
      </c>
      <c r="M1188" s="482">
        <v>0</v>
      </c>
      <c r="N1188" s="482">
        <v>40040</v>
      </c>
      <c r="O1188" s="440">
        <v>0</v>
      </c>
      <c r="P1188" s="440">
        <v>0</v>
      </c>
      <c r="Q1188" s="440">
        <v>289030</v>
      </c>
      <c r="R1188" s="440">
        <v>248990</v>
      </c>
      <c r="S1188" s="440">
        <v>40040</v>
      </c>
      <c r="T1188" s="440">
        <v>0</v>
      </c>
      <c r="U1188" s="440">
        <v>169625</v>
      </c>
      <c r="V1188" s="440">
        <v>165375</v>
      </c>
      <c r="W1188" s="440">
        <v>4250</v>
      </c>
      <c r="X1188" s="440">
        <v>8893</v>
      </c>
      <c r="Y1188" s="482">
        <v>0</v>
      </c>
      <c r="Z1188" s="482">
        <v>1430</v>
      </c>
      <c r="AA1188" s="440">
        <v>0</v>
      </c>
      <c r="AB1188" s="440">
        <v>0</v>
      </c>
      <c r="AC1188" s="440">
        <v>14573</v>
      </c>
      <c r="AD1188" s="440">
        <v>0</v>
      </c>
      <c r="AE1188" s="440">
        <v>3</v>
      </c>
      <c r="AF1188" s="440">
        <v>14570</v>
      </c>
      <c r="AG1188" s="440">
        <v>2739070</v>
      </c>
      <c r="AH1188" s="440">
        <v>800000</v>
      </c>
      <c r="AI1188" s="440">
        <v>1939070</v>
      </c>
      <c r="AJ1188" s="482">
        <v>2941530</v>
      </c>
      <c r="AK1188" s="482">
        <v>0</v>
      </c>
      <c r="AL1188" s="482">
        <v>0</v>
      </c>
      <c r="AM1188" s="482">
        <v>1052990</v>
      </c>
      <c r="AN1188" s="440">
        <v>2941530</v>
      </c>
      <c r="AO1188" s="440">
        <v>1052990</v>
      </c>
      <c r="AP1188" s="440">
        <v>225205</v>
      </c>
      <c r="AQ1188" s="440">
        <v>25626</v>
      </c>
      <c r="AR1188" s="440">
        <v>199579</v>
      </c>
      <c r="AS1188" s="482">
        <v>183617</v>
      </c>
      <c r="AT1188" s="482">
        <v>0</v>
      </c>
      <c r="AU1188" s="482">
        <v>0</v>
      </c>
      <c r="AV1188" s="482">
        <v>42797</v>
      </c>
      <c r="AW1188" s="440">
        <v>183617</v>
      </c>
      <c r="AX1188" s="440">
        <v>42797</v>
      </c>
      <c r="AY1188" s="440">
        <v>0</v>
      </c>
      <c r="AZ1188" s="503">
        <v>0</v>
      </c>
      <c r="BA1188" s="503">
        <v>0</v>
      </c>
      <c r="BB1188" s="441">
        <v>0</v>
      </c>
      <c r="BC1188" s="200">
        <v>0</v>
      </c>
      <c r="BD1188" s="539">
        <v>812131</v>
      </c>
      <c r="BE1188" s="650">
        <v>2485525</v>
      </c>
      <c r="BF1188" s="650">
        <v>237985</v>
      </c>
      <c r="BG1188" s="539">
        <v>14869</v>
      </c>
    </row>
    <row r="1189" spans="1:59" x14ac:dyDescent="0.2">
      <c r="A1189" s="609" t="s">
        <v>2839</v>
      </c>
      <c r="B1189" t="s">
        <v>2832</v>
      </c>
      <c r="C1189" t="s">
        <v>2840</v>
      </c>
      <c r="D1189" s="442">
        <v>28203</v>
      </c>
      <c r="E1189" s="443">
        <v>505061</v>
      </c>
      <c r="F1189" s="443">
        <v>0</v>
      </c>
      <c r="G1189" s="443">
        <v>505061</v>
      </c>
      <c r="H1189" s="443">
        <v>0</v>
      </c>
      <c r="I1189" s="443">
        <v>2281650</v>
      </c>
      <c r="J1189" s="443">
        <v>2281650</v>
      </c>
      <c r="K1189" s="443">
        <v>0</v>
      </c>
      <c r="L1189" s="443">
        <v>82460</v>
      </c>
      <c r="M1189" s="483">
        <v>0</v>
      </c>
      <c r="N1189" s="483">
        <v>280</v>
      </c>
      <c r="O1189" s="443">
        <v>0</v>
      </c>
      <c r="P1189" s="443">
        <v>0</v>
      </c>
      <c r="Q1189" s="443">
        <v>82740</v>
      </c>
      <c r="R1189" s="443">
        <v>82460</v>
      </c>
      <c r="S1189" s="443">
        <v>280</v>
      </c>
      <c r="T1189" s="443">
        <v>0</v>
      </c>
      <c r="U1189" s="443">
        <v>81488</v>
      </c>
      <c r="V1189" s="443">
        <v>81488</v>
      </c>
      <c r="W1189" s="443">
        <v>0</v>
      </c>
      <c r="X1189" s="443">
        <v>2945</v>
      </c>
      <c r="Y1189" s="483">
        <v>0</v>
      </c>
      <c r="Z1189" s="483">
        <v>10</v>
      </c>
      <c r="AA1189" s="443">
        <v>0</v>
      </c>
      <c r="AB1189" s="443">
        <v>0</v>
      </c>
      <c r="AC1189" s="443">
        <v>0</v>
      </c>
      <c r="AD1189" s="443">
        <v>0</v>
      </c>
      <c r="AE1189" s="443">
        <v>0</v>
      </c>
      <c r="AF1189" s="443">
        <v>0</v>
      </c>
      <c r="AG1189" s="443">
        <v>1717590</v>
      </c>
      <c r="AH1189" s="443">
        <v>755000</v>
      </c>
      <c r="AI1189" s="443">
        <v>962590</v>
      </c>
      <c r="AJ1189" s="483">
        <v>1879120</v>
      </c>
      <c r="AK1189" s="483">
        <v>0</v>
      </c>
      <c r="AL1189" s="483">
        <v>0</v>
      </c>
      <c r="AM1189" s="483">
        <v>767470</v>
      </c>
      <c r="AN1189" s="443">
        <v>1879120</v>
      </c>
      <c r="AO1189" s="443">
        <v>767470</v>
      </c>
      <c r="AP1189" s="443">
        <v>145317</v>
      </c>
      <c r="AQ1189" s="443">
        <v>56000</v>
      </c>
      <c r="AR1189" s="443">
        <v>89317</v>
      </c>
      <c r="AS1189" s="483">
        <v>90489</v>
      </c>
      <c r="AT1189" s="483">
        <v>0</v>
      </c>
      <c r="AU1189" s="483">
        <v>0</v>
      </c>
      <c r="AV1189" s="483">
        <v>31698</v>
      </c>
      <c r="AW1189" s="443">
        <v>90489</v>
      </c>
      <c r="AX1189" s="443">
        <v>0</v>
      </c>
      <c r="AY1189" s="443">
        <v>0</v>
      </c>
      <c r="AZ1189" s="504">
        <v>0</v>
      </c>
      <c r="BA1189" s="504">
        <v>0</v>
      </c>
      <c r="BB1189" s="444">
        <v>0</v>
      </c>
      <c r="BC1189" s="517">
        <v>0</v>
      </c>
      <c r="BD1189" s="540">
        <v>624694</v>
      </c>
      <c r="BE1189" s="651">
        <v>1299345</v>
      </c>
      <c r="BF1189" s="651">
        <v>128556</v>
      </c>
      <c r="BG1189" s="540">
        <v>9749</v>
      </c>
    </row>
    <row r="1190" spans="1:59" x14ac:dyDescent="0.2">
      <c r="A1190" s="609" t="s">
        <v>2841</v>
      </c>
      <c r="B1190" t="s">
        <v>2832</v>
      </c>
      <c r="C1190" t="s">
        <v>2842</v>
      </c>
      <c r="D1190" s="439">
        <v>28204</v>
      </c>
      <c r="E1190" s="440">
        <v>0</v>
      </c>
      <c r="F1190" s="440">
        <v>0</v>
      </c>
      <c r="G1190" s="440">
        <v>0</v>
      </c>
      <c r="H1190" s="440">
        <v>0</v>
      </c>
      <c r="I1190" s="440">
        <v>3221960</v>
      </c>
      <c r="J1190" s="440">
        <v>3221960</v>
      </c>
      <c r="K1190" s="440">
        <v>0</v>
      </c>
      <c r="L1190" s="440">
        <v>63770</v>
      </c>
      <c r="M1190" s="482">
        <v>0</v>
      </c>
      <c r="N1190" s="482">
        <v>0</v>
      </c>
      <c r="O1190" s="440">
        <v>0</v>
      </c>
      <c r="P1190" s="440">
        <v>0</v>
      </c>
      <c r="Q1190" s="440">
        <v>63770</v>
      </c>
      <c r="R1190" s="440">
        <v>63770</v>
      </c>
      <c r="S1190" s="440">
        <v>0</v>
      </c>
      <c r="T1190" s="440">
        <v>0</v>
      </c>
      <c r="U1190" s="440">
        <v>115070</v>
      </c>
      <c r="V1190" s="440">
        <v>115070</v>
      </c>
      <c r="W1190" s="440">
        <v>0</v>
      </c>
      <c r="X1190" s="440">
        <v>2278</v>
      </c>
      <c r="Y1190" s="482">
        <v>0</v>
      </c>
      <c r="Z1190" s="482">
        <v>0</v>
      </c>
      <c r="AA1190" s="440">
        <v>0</v>
      </c>
      <c r="AB1190" s="440">
        <v>0</v>
      </c>
      <c r="AC1190" s="440">
        <v>2278</v>
      </c>
      <c r="AD1190" s="440">
        <v>2278</v>
      </c>
      <c r="AE1190" s="440">
        <v>0</v>
      </c>
      <c r="AF1190" s="440">
        <v>0</v>
      </c>
      <c r="AG1190" s="440">
        <v>2701310</v>
      </c>
      <c r="AH1190" s="440">
        <v>818750</v>
      </c>
      <c r="AI1190" s="440">
        <v>1882560</v>
      </c>
      <c r="AJ1190" s="482">
        <v>2386230</v>
      </c>
      <c r="AK1190" s="482">
        <v>0</v>
      </c>
      <c r="AL1190" s="482">
        <v>0</v>
      </c>
      <c r="AM1190" s="482">
        <v>1028900</v>
      </c>
      <c r="AN1190" s="440">
        <v>2386230</v>
      </c>
      <c r="AO1190" s="440">
        <v>1028900</v>
      </c>
      <c r="AP1190" s="440">
        <v>232583</v>
      </c>
      <c r="AQ1190" s="440">
        <v>22000</v>
      </c>
      <c r="AR1190" s="440">
        <v>210583</v>
      </c>
      <c r="AS1190" s="482">
        <v>170423</v>
      </c>
      <c r="AT1190" s="482">
        <v>743</v>
      </c>
      <c r="AU1190" s="482">
        <v>0</v>
      </c>
      <c r="AV1190" s="482">
        <v>48806</v>
      </c>
      <c r="AW1190" s="440">
        <v>171166</v>
      </c>
      <c r="AX1190" s="440">
        <v>48806</v>
      </c>
      <c r="AY1190" s="440">
        <v>7700</v>
      </c>
      <c r="AZ1190" s="503">
        <v>0</v>
      </c>
      <c r="BA1190" s="503">
        <v>0</v>
      </c>
      <c r="BB1190" s="441">
        <v>7700</v>
      </c>
      <c r="BC1190" s="200">
        <v>0</v>
      </c>
      <c r="BD1190" s="539">
        <v>775287</v>
      </c>
      <c r="BE1190" s="650">
        <v>1876970</v>
      </c>
      <c r="BF1190" s="650">
        <v>189939</v>
      </c>
      <c r="BG1190" s="539">
        <v>13770</v>
      </c>
    </row>
    <row r="1191" spans="1:59" x14ac:dyDescent="0.2">
      <c r="A1191" s="609" t="s">
        <v>2843</v>
      </c>
      <c r="B1191" t="s">
        <v>2832</v>
      </c>
      <c r="C1191" t="s">
        <v>2844</v>
      </c>
      <c r="D1191" s="442">
        <v>28205</v>
      </c>
      <c r="E1191" s="443">
        <v>115251</v>
      </c>
      <c r="F1191" s="443">
        <v>0</v>
      </c>
      <c r="G1191" s="443">
        <v>115251</v>
      </c>
      <c r="H1191" s="443">
        <v>0</v>
      </c>
      <c r="I1191" s="443">
        <v>387590</v>
      </c>
      <c r="J1191" s="443">
        <v>387590</v>
      </c>
      <c r="K1191" s="443">
        <v>0</v>
      </c>
      <c r="L1191" s="443">
        <v>8610</v>
      </c>
      <c r="M1191" s="483">
        <v>0</v>
      </c>
      <c r="N1191" s="483">
        <v>3990</v>
      </c>
      <c r="O1191" s="443">
        <v>0</v>
      </c>
      <c r="P1191" s="443">
        <v>0</v>
      </c>
      <c r="Q1191" s="443">
        <v>12600</v>
      </c>
      <c r="R1191" s="443">
        <v>8610</v>
      </c>
      <c r="S1191" s="443">
        <v>3990</v>
      </c>
      <c r="T1191" s="443">
        <v>0</v>
      </c>
      <c r="U1191" s="443">
        <v>13843</v>
      </c>
      <c r="V1191" s="443">
        <v>3160</v>
      </c>
      <c r="W1191" s="443">
        <v>10683</v>
      </c>
      <c r="X1191" s="443">
        <v>307</v>
      </c>
      <c r="Y1191" s="483">
        <v>0</v>
      </c>
      <c r="Z1191" s="483">
        <v>143</v>
      </c>
      <c r="AA1191" s="443">
        <v>0</v>
      </c>
      <c r="AB1191" s="443">
        <v>0</v>
      </c>
      <c r="AC1191" s="443">
        <v>8</v>
      </c>
      <c r="AD1191" s="443">
        <v>0</v>
      </c>
      <c r="AE1191" s="443">
        <v>0</v>
      </c>
      <c r="AF1191" s="443">
        <v>8</v>
      </c>
      <c r="AG1191" s="443">
        <v>297710</v>
      </c>
      <c r="AH1191" s="443">
        <v>113350</v>
      </c>
      <c r="AI1191" s="443">
        <v>184360</v>
      </c>
      <c r="AJ1191" s="483">
        <v>296200</v>
      </c>
      <c r="AK1191" s="483">
        <v>0</v>
      </c>
      <c r="AL1191" s="483">
        <v>0</v>
      </c>
      <c r="AM1191" s="483">
        <v>70640</v>
      </c>
      <c r="AN1191" s="443">
        <v>296200</v>
      </c>
      <c r="AO1191" s="443">
        <v>70640</v>
      </c>
      <c r="AP1191" s="443">
        <v>20805</v>
      </c>
      <c r="AQ1191" s="443">
        <v>2200</v>
      </c>
      <c r="AR1191" s="443">
        <v>18605</v>
      </c>
      <c r="AS1191" s="483">
        <v>21323</v>
      </c>
      <c r="AT1191" s="483">
        <v>0</v>
      </c>
      <c r="AU1191" s="483">
        <v>0</v>
      </c>
      <c r="AV1191" s="483">
        <v>1777</v>
      </c>
      <c r="AW1191" s="443">
        <v>10000</v>
      </c>
      <c r="AX1191" s="443">
        <v>1308</v>
      </c>
      <c r="AY1191" s="443">
        <v>0</v>
      </c>
      <c r="AZ1191" s="504">
        <v>0</v>
      </c>
      <c r="BA1191" s="504">
        <v>0</v>
      </c>
      <c r="BB1191" s="444">
        <v>0</v>
      </c>
      <c r="BC1191" s="517">
        <v>0</v>
      </c>
      <c r="BD1191" s="540">
        <v>138831</v>
      </c>
      <c r="BE1191" s="651">
        <v>193220</v>
      </c>
      <c r="BF1191" s="651">
        <v>18821</v>
      </c>
      <c r="BG1191" s="540">
        <v>2469</v>
      </c>
    </row>
    <row r="1192" spans="1:59" x14ac:dyDescent="0.2">
      <c r="A1192" s="609" t="s">
        <v>2845</v>
      </c>
      <c r="B1192" t="s">
        <v>2832</v>
      </c>
      <c r="C1192" t="s">
        <v>2846</v>
      </c>
      <c r="D1192" s="439">
        <v>28206</v>
      </c>
      <c r="E1192" s="440">
        <v>0</v>
      </c>
      <c r="F1192" s="440">
        <v>0</v>
      </c>
      <c r="G1192" s="440">
        <v>0</v>
      </c>
      <c r="H1192" s="440">
        <v>0</v>
      </c>
      <c r="I1192" s="440">
        <v>684530</v>
      </c>
      <c r="J1192" s="440">
        <v>684530</v>
      </c>
      <c r="K1192" s="440">
        <v>0</v>
      </c>
      <c r="L1192" s="440">
        <v>44240</v>
      </c>
      <c r="M1192" s="482">
        <v>0</v>
      </c>
      <c r="N1192" s="482">
        <v>9800</v>
      </c>
      <c r="O1192" s="440">
        <v>0</v>
      </c>
      <c r="P1192" s="440">
        <v>0</v>
      </c>
      <c r="Q1192" s="440">
        <v>54040</v>
      </c>
      <c r="R1192" s="440">
        <v>44240</v>
      </c>
      <c r="S1192" s="440">
        <v>9800</v>
      </c>
      <c r="T1192" s="440">
        <v>0</v>
      </c>
      <c r="U1192" s="440">
        <v>24448</v>
      </c>
      <c r="V1192" s="440">
        <v>14064</v>
      </c>
      <c r="W1192" s="440">
        <v>10384</v>
      </c>
      <c r="X1192" s="440">
        <v>1580</v>
      </c>
      <c r="Y1192" s="482">
        <v>0</v>
      </c>
      <c r="Z1192" s="482">
        <v>350</v>
      </c>
      <c r="AA1192" s="440">
        <v>0</v>
      </c>
      <c r="AB1192" s="440">
        <v>0</v>
      </c>
      <c r="AC1192" s="440">
        <v>12314</v>
      </c>
      <c r="AD1192" s="440">
        <v>0</v>
      </c>
      <c r="AE1192" s="440">
        <v>0</v>
      </c>
      <c r="AF1192" s="440">
        <v>12314</v>
      </c>
      <c r="AG1192" s="440">
        <v>551400</v>
      </c>
      <c r="AH1192" s="440">
        <v>235000</v>
      </c>
      <c r="AI1192" s="440">
        <v>316400</v>
      </c>
      <c r="AJ1192" s="482">
        <v>361890</v>
      </c>
      <c r="AK1192" s="482">
        <v>1050</v>
      </c>
      <c r="AL1192" s="482">
        <v>0</v>
      </c>
      <c r="AM1192" s="482">
        <v>207410</v>
      </c>
      <c r="AN1192" s="440">
        <v>362940</v>
      </c>
      <c r="AO1192" s="440">
        <v>206930</v>
      </c>
      <c r="AP1192" s="440">
        <v>46717</v>
      </c>
      <c r="AQ1192" s="440">
        <v>20528</v>
      </c>
      <c r="AR1192" s="440">
        <v>26189</v>
      </c>
      <c r="AS1192" s="482">
        <v>11542</v>
      </c>
      <c r="AT1192" s="482">
        <v>342</v>
      </c>
      <c r="AU1192" s="482">
        <v>0</v>
      </c>
      <c r="AV1192" s="482">
        <v>12434</v>
      </c>
      <c r="AW1192" s="440">
        <v>11884</v>
      </c>
      <c r="AX1192" s="440">
        <v>12434</v>
      </c>
      <c r="AY1192" s="440">
        <v>0</v>
      </c>
      <c r="AZ1192" s="503">
        <v>0</v>
      </c>
      <c r="BA1192" s="503">
        <v>0</v>
      </c>
      <c r="BB1192" s="441">
        <v>0</v>
      </c>
      <c r="BC1192" s="200">
        <v>0</v>
      </c>
      <c r="BD1192" s="539">
        <v>134451</v>
      </c>
      <c r="BE1192" s="650">
        <v>402980</v>
      </c>
      <c r="BF1192" s="650">
        <v>40344</v>
      </c>
      <c r="BG1192" s="539">
        <v>4149</v>
      </c>
    </row>
    <row r="1193" spans="1:59" x14ac:dyDescent="0.2">
      <c r="A1193" s="609" t="s">
        <v>2847</v>
      </c>
      <c r="B1193" t="s">
        <v>2832</v>
      </c>
      <c r="C1193" t="s">
        <v>2848</v>
      </c>
      <c r="D1193" s="442">
        <v>28207</v>
      </c>
      <c r="E1193" s="443">
        <v>80000</v>
      </c>
      <c r="F1193" s="443">
        <v>0</v>
      </c>
      <c r="G1193" s="443">
        <v>0</v>
      </c>
      <c r="H1193" s="443">
        <v>80000</v>
      </c>
      <c r="I1193" s="443">
        <v>1513960</v>
      </c>
      <c r="J1193" s="443">
        <v>1513960</v>
      </c>
      <c r="K1193" s="443">
        <v>0</v>
      </c>
      <c r="L1193" s="443">
        <v>82530</v>
      </c>
      <c r="M1193" s="483">
        <v>0</v>
      </c>
      <c r="N1193" s="483">
        <v>0</v>
      </c>
      <c r="O1193" s="443">
        <v>0</v>
      </c>
      <c r="P1193" s="443">
        <v>0</v>
      </c>
      <c r="Q1193" s="443">
        <v>82530</v>
      </c>
      <c r="R1193" s="443">
        <v>82530</v>
      </c>
      <c r="S1193" s="443">
        <v>0</v>
      </c>
      <c r="T1193" s="443">
        <v>0</v>
      </c>
      <c r="U1193" s="443">
        <v>54070</v>
      </c>
      <c r="V1193" s="443">
        <v>21785</v>
      </c>
      <c r="W1193" s="443">
        <v>32285</v>
      </c>
      <c r="X1193" s="443">
        <v>2948</v>
      </c>
      <c r="Y1193" s="483">
        <v>0</v>
      </c>
      <c r="Z1193" s="483">
        <v>0</v>
      </c>
      <c r="AA1193" s="443">
        <v>0</v>
      </c>
      <c r="AB1193" s="443">
        <v>0</v>
      </c>
      <c r="AC1193" s="443">
        <v>0</v>
      </c>
      <c r="AD1193" s="443">
        <v>0</v>
      </c>
      <c r="AE1193" s="443">
        <v>0</v>
      </c>
      <c r="AF1193" s="443">
        <v>0</v>
      </c>
      <c r="AG1193" s="443">
        <v>1144110</v>
      </c>
      <c r="AH1193" s="443">
        <v>520000</v>
      </c>
      <c r="AI1193" s="443">
        <v>624110</v>
      </c>
      <c r="AJ1193" s="483">
        <v>1156510</v>
      </c>
      <c r="AK1193" s="483">
        <v>0</v>
      </c>
      <c r="AL1193" s="483">
        <v>0</v>
      </c>
      <c r="AM1193" s="483">
        <v>482050</v>
      </c>
      <c r="AN1193" s="443">
        <v>1156510</v>
      </c>
      <c r="AO1193" s="443">
        <v>479380</v>
      </c>
      <c r="AP1193" s="443">
        <v>97359</v>
      </c>
      <c r="AQ1193" s="443">
        <v>14000</v>
      </c>
      <c r="AR1193" s="443">
        <v>83359</v>
      </c>
      <c r="AS1193" s="483">
        <v>83271</v>
      </c>
      <c r="AT1193" s="483">
        <v>0</v>
      </c>
      <c r="AU1193" s="483">
        <v>0</v>
      </c>
      <c r="AV1193" s="483">
        <v>18266</v>
      </c>
      <c r="AW1193" s="443">
        <v>78961</v>
      </c>
      <c r="AX1193" s="443">
        <v>0</v>
      </c>
      <c r="AY1193" s="443">
        <v>0</v>
      </c>
      <c r="AZ1193" s="504">
        <v>0</v>
      </c>
      <c r="BA1193" s="504">
        <v>0</v>
      </c>
      <c r="BB1193" s="444">
        <v>0</v>
      </c>
      <c r="BC1193" s="517">
        <v>0</v>
      </c>
      <c r="BD1193" s="540">
        <v>375816</v>
      </c>
      <c r="BE1193" s="651">
        <v>871720</v>
      </c>
      <c r="BF1193" s="651">
        <v>86299</v>
      </c>
      <c r="BG1193" s="540">
        <v>7189</v>
      </c>
    </row>
    <row r="1194" spans="1:59" x14ac:dyDescent="0.2">
      <c r="A1194" s="609" t="s">
        <v>2849</v>
      </c>
      <c r="B1194" t="s">
        <v>2832</v>
      </c>
      <c r="C1194" t="s">
        <v>2850</v>
      </c>
      <c r="D1194" s="439">
        <v>28208</v>
      </c>
      <c r="E1194" s="440">
        <v>0</v>
      </c>
      <c r="F1194" s="440">
        <v>0</v>
      </c>
      <c r="G1194" s="440">
        <v>0</v>
      </c>
      <c r="H1194" s="440">
        <v>0</v>
      </c>
      <c r="I1194" s="440">
        <v>237230</v>
      </c>
      <c r="J1194" s="440">
        <v>237230</v>
      </c>
      <c r="K1194" s="440">
        <v>0</v>
      </c>
      <c r="L1194" s="440">
        <v>11200</v>
      </c>
      <c r="M1194" s="482">
        <v>1017</v>
      </c>
      <c r="N1194" s="482">
        <v>2170</v>
      </c>
      <c r="O1194" s="440">
        <v>0</v>
      </c>
      <c r="P1194" s="440">
        <v>0</v>
      </c>
      <c r="Q1194" s="440">
        <v>14387</v>
      </c>
      <c r="R1194" s="440">
        <v>11200</v>
      </c>
      <c r="S1194" s="440">
        <v>3187</v>
      </c>
      <c r="T1194" s="440">
        <v>0</v>
      </c>
      <c r="U1194" s="440">
        <v>8473</v>
      </c>
      <c r="V1194" s="440">
        <v>5200</v>
      </c>
      <c r="W1194" s="440">
        <v>3273</v>
      </c>
      <c r="X1194" s="440">
        <v>400</v>
      </c>
      <c r="Y1194" s="482">
        <v>0</v>
      </c>
      <c r="Z1194" s="482">
        <v>77</v>
      </c>
      <c r="AA1194" s="440">
        <v>0</v>
      </c>
      <c r="AB1194" s="440">
        <v>0</v>
      </c>
      <c r="AC1194" s="440">
        <v>3750</v>
      </c>
      <c r="AD1194" s="440">
        <v>0</v>
      </c>
      <c r="AE1194" s="440">
        <v>0</v>
      </c>
      <c r="AF1194" s="440">
        <v>3750</v>
      </c>
      <c r="AG1194" s="440">
        <v>199370</v>
      </c>
      <c r="AH1194" s="440">
        <v>127500</v>
      </c>
      <c r="AI1194" s="440">
        <v>71870</v>
      </c>
      <c r="AJ1194" s="482">
        <v>159480</v>
      </c>
      <c r="AK1194" s="482">
        <v>127500</v>
      </c>
      <c r="AL1194" s="482">
        <v>0</v>
      </c>
      <c r="AM1194" s="482">
        <v>65900</v>
      </c>
      <c r="AN1194" s="440">
        <v>286980</v>
      </c>
      <c r="AO1194" s="440">
        <v>65900</v>
      </c>
      <c r="AP1194" s="440">
        <v>13918</v>
      </c>
      <c r="AQ1194" s="440">
        <v>5500</v>
      </c>
      <c r="AR1194" s="440">
        <v>8418</v>
      </c>
      <c r="AS1194" s="482">
        <v>9355</v>
      </c>
      <c r="AT1194" s="482">
        <v>5500</v>
      </c>
      <c r="AU1194" s="482">
        <v>0</v>
      </c>
      <c r="AV1194" s="482">
        <v>0</v>
      </c>
      <c r="AW1194" s="440">
        <v>14855</v>
      </c>
      <c r="AX1194" s="440">
        <v>0</v>
      </c>
      <c r="AY1194" s="440">
        <v>0</v>
      </c>
      <c r="AZ1194" s="503">
        <v>0</v>
      </c>
      <c r="BA1194" s="503">
        <v>0</v>
      </c>
      <c r="BB1194" s="441">
        <v>0</v>
      </c>
      <c r="BC1194" s="200">
        <v>0</v>
      </c>
      <c r="BD1194" s="539">
        <v>76733</v>
      </c>
      <c r="BE1194" s="650">
        <v>127170</v>
      </c>
      <c r="BF1194" s="650">
        <v>12348</v>
      </c>
      <c r="BG1194" s="539">
        <v>1989</v>
      </c>
    </row>
    <row r="1195" spans="1:59" x14ac:dyDescent="0.2">
      <c r="A1195" s="609" t="s">
        <v>2851</v>
      </c>
      <c r="B1195" t="s">
        <v>2832</v>
      </c>
      <c r="C1195" t="s">
        <v>2852</v>
      </c>
      <c r="D1195" s="442">
        <v>28209</v>
      </c>
      <c r="E1195" s="443">
        <v>0</v>
      </c>
      <c r="F1195" s="443">
        <v>0</v>
      </c>
      <c r="G1195" s="443">
        <v>0</v>
      </c>
      <c r="H1195" s="443">
        <v>0</v>
      </c>
      <c r="I1195" s="443">
        <v>543200</v>
      </c>
      <c r="J1195" s="443">
        <v>543200</v>
      </c>
      <c r="K1195" s="443">
        <v>0</v>
      </c>
      <c r="L1195" s="443">
        <v>0</v>
      </c>
      <c r="M1195" s="483">
        <v>0</v>
      </c>
      <c r="N1195" s="483">
        <v>0</v>
      </c>
      <c r="O1195" s="443">
        <v>0</v>
      </c>
      <c r="P1195" s="443">
        <v>0</v>
      </c>
      <c r="Q1195" s="443">
        <v>0</v>
      </c>
      <c r="R1195" s="443">
        <v>0</v>
      </c>
      <c r="S1195" s="443">
        <v>0</v>
      </c>
      <c r="T1195" s="443">
        <v>0</v>
      </c>
      <c r="U1195" s="443">
        <v>19400</v>
      </c>
      <c r="V1195" s="443">
        <v>11480</v>
      </c>
      <c r="W1195" s="443">
        <v>7920</v>
      </c>
      <c r="X1195" s="443">
        <v>0</v>
      </c>
      <c r="Y1195" s="483">
        <v>0</v>
      </c>
      <c r="Z1195" s="483">
        <v>0</v>
      </c>
      <c r="AA1195" s="443">
        <v>0</v>
      </c>
      <c r="AB1195" s="443">
        <v>0</v>
      </c>
      <c r="AC1195" s="443">
        <v>7920</v>
      </c>
      <c r="AD1195" s="443">
        <v>0</v>
      </c>
      <c r="AE1195" s="443">
        <v>7920</v>
      </c>
      <c r="AF1195" s="443">
        <v>0</v>
      </c>
      <c r="AG1195" s="443">
        <v>549180</v>
      </c>
      <c r="AH1195" s="443">
        <v>315000</v>
      </c>
      <c r="AI1195" s="443">
        <v>234180</v>
      </c>
      <c r="AJ1195" s="483">
        <v>434110</v>
      </c>
      <c r="AK1195" s="483">
        <v>0</v>
      </c>
      <c r="AL1195" s="483">
        <v>0</v>
      </c>
      <c r="AM1195" s="483">
        <v>55960</v>
      </c>
      <c r="AN1195" s="443">
        <v>434110</v>
      </c>
      <c r="AO1195" s="443">
        <v>55960</v>
      </c>
      <c r="AP1195" s="443">
        <v>39458</v>
      </c>
      <c r="AQ1195" s="443">
        <v>9623</v>
      </c>
      <c r="AR1195" s="443">
        <v>29835</v>
      </c>
      <c r="AS1195" s="483">
        <v>33317</v>
      </c>
      <c r="AT1195" s="483">
        <v>0</v>
      </c>
      <c r="AU1195" s="483">
        <v>0</v>
      </c>
      <c r="AV1195" s="483">
        <v>0</v>
      </c>
      <c r="AW1195" s="443">
        <v>33317</v>
      </c>
      <c r="AX1195" s="443">
        <v>0</v>
      </c>
      <c r="AY1195" s="443">
        <v>0</v>
      </c>
      <c r="AZ1195" s="504">
        <v>0</v>
      </c>
      <c r="BA1195" s="504">
        <v>0</v>
      </c>
      <c r="BB1195" s="444">
        <v>0</v>
      </c>
      <c r="BC1195" s="517">
        <v>0</v>
      </c>
      <c r="BD1195" s="540">
        <v>273189</v>
      </c>
      <c r="BE1195" s="651">
        <v>301355</v>
      </c>
      <c r="BF1195" s="651">
        <v>30149</v>
      </c>
      <c r="BG1195" s="540">
        <v>3189</v>
      </c>
    </row>
    <row r="1196" spans="1:59" x14ac:dyDescent="0.2">
      <c r="A1196" s="609" t="s">
        <v>2853</v>
      </c>
      <c r="B1196" t="s">
        <v>2832</v>
      </c>
      <c r="C1196" t="s">
        <v>2854</v>
      </c>
      <c r="D1196" s="439">
        <v>28210</v>
      </c>
      <c r="E1196" s="440">
        <v>252686</v>
      </c>
      <c r="F1196" s="440">
        <v>0</v>
      </c>
      <c r="G1196" s="440">
        <v>252686</v>
      </c>
      <c r="H1196" s="440">
        <v>0</v>
      </c>
      <c r="I1196" s="440">
        <v>1721090</v>
      </c>
      <c r="J1196" s="440">
        <v>1721090</v>
      </c>
      <c r="K1196" s="440">
        <v>0</v>
      </c>
      <c r="L1196" s="440">
        <v>120960</v>
      </c>
      <c r="M1196" s="482">
        <v>0</v>
      </c>
      <c r="N1196" s="482">
        <v>10850</v>
      </c>
      <c r="O1196" s="440">
        <v>0</v>
      </c>
      <c r="P1196" s="440">
        <v>0</v>
      </c>
      <c r="Q1196" s="440">
        <v>131810</v>
      </c>
      <c r="R1196" s="440">
        <v>120960</v>
      </c>
      <c r="S1196" s="440">
        <v>10850</v>
      </c>
      <c r="T1196" s="440">
        <v>0</v>
      </c>
      <c r="U1196" s="440">
        <v>61468</v>
      </c>
      <c r="V1196" s="440">
        <v>24104</v>
      </c>
      <c r="W1196" s="440">
        <v>37364</v>
      </c>
      <c r="X1196" s="440">
        <v>4320</v>
      </c>
      <c r="Y1196" s="482">
        <v>0</v>
      </c>
      <c r="Z1196" s="482">
        <v>387</v>
      </c>
      <c r="AA1196" s="440">
        <v>0</v>
      </c>
      <c r="AB1196" s="440">
        <v>0</v>
      </c>
      <c r="AC1196" s="440">
        <v>0</v>
      </c>
      <c r="AD1196" s="440">
        <v>0</v>
      </c>
      <c r="AE1196" s="440">
        <v>0</v>
      </c>
      <c r="AF1196" s="440">
        <v>0</v>
      </c>
      <c r="AG1196" s="440">
        <v>1635710</v>
      </c>
      <c r="AH1196" s="440">
        <v>765000</v>
      </c>
      <c r="AI1196" s="440">
        <v>870710</v>
      </c>
      <c r="AJ1196" s="482">
        <v>1505730</v>
      </c>
      <c r="AK1196" s="482">
        <v>0</v>
      </c>
      <c r="AL1196" s="482">
        <v>0</v>
      </c>
      <c r="AM1196" s="482">
        <v>873890</v>
      </c>
      <c r="AN1196" s="440">
        <v>1505730</v>
      </c>
      <c r="AO1196" s="440">
        <v>873890</v>
      </c>
      <c r="AP1196" s="440">
        <v>129311</v>
      </c>
      <c r="AQ1196" s="440">
        <v>8496</v>
      </c>
      <c r="AR1196" s="440">
        <v>120815</v>
      </c>
      <c r="AS1196" s="482">
        <v>119664</v>
      </c>
      <c r="AT1196" s="482">
        <v>0</v>
      </c>
      <c r="AU1196" s="482">
        <v>0</v>
      </c>
      <c r="AV1196" s="482">
        <v>39368</v>
      </c>
      <c r="AW1196" s="440">
        <v>65206</v>
      </c>
      <c r="AX1196" s="440">
        <v>11926</v>
      </c>
      <c r="AY1196" s="440">
        <v>0</v>
      </c>
      <c r="AZ1196" s="503">
        <v>0</v>
      </c>
      <c r="BA1196" s="503">
        <v>0</v>
      </c>
      <c r="BB1196" s="441">
        <v>0</v>
      </c>
      <c r="BC1196" s="200">
        <v>0</v>
      </c>
      <c r="BD1196" s="539">
        <v>485260</v>
      </c>
      <c r="BE1196" s="650">
        <v>1046610</v>
      </c>
      <c r="BF1196" s="650">
        <v>104740</v>
      </c>
      <c r="BG1196" s="539">
        <v>7829</v>
      </c>
    </row>
    <row r="1197" spans="1:59" x14ac:dyDescent="0.2">
      <c r="A1197" s="609" t="s">
        <v>2855</v>
      </c>
      <c r="B1197" t="s">
        <v>2832</v>
      </c>
      <c r="C1197" t="s">
        <v>2856</v>
      </c>
      <c r="D1197" s="442">
        <v>28212</v>
      </c>
      <c r="E1197" s="443">
        <v>5000</v>
      </c>
      <c r="F1197" s="443">
        <v>0</v>
      </c>
      <c r="G1197" s="443">
        <v>0</v>
      </c>
      <c r="H1197" s="443">
        <v>5000</v>
      </c>
      <c r="I1197" s="443">
        <v>269136</v>
      </c>
      <c r="J1197" s="443">
        <v>269136</v>
      </c>
      <c r="K1197" s="443">
        <v>0</v>
      </c>
      <c r="L1197" s="443">
        <v>72394</v>
      </c>
      <c r="M1197" s="483">
        <v>0</v>
      </c>
      <c r="N1197" s="483">
        <v>0</v>
      </c>
      <c r="O1197" s="443">
        <v>0</v>
      </c>
      <c r="P1197" s="443">
        <v>0</v>
      </c>
      <c r="Q1197" s="443">
        <v>72394</v>
      </c>
      <c r="R1197" s="443">
        <v>72394</v>
      </c>
      <c r="S1197" s="443">
        <v>0</v>
      </c>
      <c r="T1197" s="443">
        <v>0</v>
      </c>
      <c r="U1197" s="443">
        <v>9612</v>
      </c>
      <c r="V1197" s="443">
        <v>9612</v>
      </c>
      <c r="W1197" s="443">
        <v>0</v>
      </c>
      <c r="X1197" s="443">
        <v>2586</v>
      </c>
      <c r="Y1197" s="483">
        <v>0</v>
      </c>
      <c r="Z1197" s="483">
        <v>0</v>
      </c>
      <c r="AA1197" s="443">
        <v>0</v>
      </c>
      <c r="AB1197" s="443">
        <v>0</v>
      </c>
      <c r="AC1197" s="443">
        <v>2586</v>
      </c>
      <c r="AD1197" s="443">
        <v>0</v>
      </c>
      <c r="AE1197" s="443">
        <v>0</v>
      </c>
      <c r="AF1197" s="443">
        <v>2586</v>
      </c>
      <c r="AG1197" s="443">
        <v>321730</v>
      </c>
      <c r="AH1197" s="443">
        <v>145000</v>
      </c>
      <c r="AI1197" s="443">
        <v>176730</v>
      </c>
      <c r="AJ1197" s="483">
        <v>296230</v>
      </c>
      <c r="AK1197" s="483">
        <v>0</v>
      </c>
      <c r="AL1197" s="483">
        <v>0</v>
      </c>
      <c r="AM1197" s="483">
        <v>33620</v>
      </c>
      <c r="AN1197" s="443">
        <v>296230</v>
      </c>
      <c r="AO1197" s="443">
        <v>33620</v>
      </c>
      <c r="AP1197" s="443">
        <v>22870</v>
      </c>
      <c r="AQ1197" s="443">
        <v>4000</v>
      </c>
      <c r="AR1197" s="443">
        <v>18870</v>
      </c>
      <c r="AS1197" s="483">
        <v>20002</v>
      </c>
      <c r="AT1197" s="483">
        <v>0</v>
      </c>
      <c r="AU1197" s="483">
        <v>0</v>
      </c>
      <c r="AV1197" s="483">
        <v>0</v>
      </c>
      <c r="AW1197" s="443">
        <v>20002</v>
      </c>
      <c r="AX1197" s="443">
        <v>0</v>
      </c>
      <c r="AY1197" s="443">
        <v>0</v>
      </c>
      <c r="AZ1197" s="504">
        <v>0</v>
      </c>
      <c r="BA1197" s="504">
        <v>0</v>
      </c>
      <c r="BB1197" s="444">
        <v>0</v>
      </c>
      <c r="BC1197" s="517">
        <v>0</v>
      </c>
      <c r="BD1197" s="540">
        <v>105962</v>
      </c>
      <c r="BE1197" s="651">
        <v>184300</v>
      </c>
      <c r="BF1197" s="651">
        <v>18304</v>
      </c>
      <c r="BG1197" s="540">
        <v>2709</v>
      </c>
    </row>
    <row r="1198" spans="1:59" x14ac:dyDescent="0.2">
      <c r="A1198" s="609" t="s">
        <v>2857</v>
      </c>
      <c r="B1198" t="s">
        <v>2832</v>
      </c>
      <c r="C1198" t="s">
        <v>2858</v>
      </c>
      <c r="D1198" s="439">
        <v>28213</v>
      </c>
      <c r="E1198" s="440">
        <v>5351</v>
      </c>
      <c r="F1198" s="440">
        <v>0</v>
      </c>
      <c r="G1198" s="440">
        <v>5351</v>
      </c>
      <c r="H1198" s="440">
        <v>0</v>
      </c>
      <c r="I1198" s="440">
        <v>299110</v>
      </c>
      <c r="J1198" s="440">
        <v>299110</v>
      </c>
      <c r="K1198" s="440">
        <v>0</v>
      </c>
      <c r="L1198" s="440">
        <v>5460</v>
      </c>
      <c r="M1198" s="482">
        <v>0</v>
      </c>
      <c r="N1198" s="482">
        <v>0</v>
      </c>
      <c r="O1198" s="440">
        <v>0</v>
      </c>
      <c r="P1198" s="440">
        <v>0</v>
      </c>
      <c r="Q1198" s="440">
        <v>5460</v>
      </c>
      <c r="R1198" s="440">
        <v>5460</v>
      </c>
      <c r="S1198" s="440">
        <v>0</v>
      </c>
      <c r="T1198" s="440">
        <v>0</v>
      </c>
      <c r="U1198" s="440">
        <v>10683</v>
      </c>
      <c r="V1198" s="440">
        <v>8546</v>
      </c>
      <c r="W1198" s="440">
        <v>2137</v>
      </c>
      <c r="X1198" s="440">
        <v>195</v>
      </c>
      <c r="Y1198" s="482">
        <v>0</v>
      </c>
      <c r="Z1198" s="482">
        <v>0</v>
      </c>
      <c r="AA1198" s="440">
        <v>0</v>
      </c>
      <c r="AB1198" s="440">
        <v>0</v>
      </c>
      <c r="AC1198" s="440">
        <v>2332</v>
      </c>
      <c r="AD1198" s="440">
        <v>0</v>
      </c>
      <c r="AE1198" s="440">
        <v>0</v>
      </c>
      <c r="AF1198" s="440">
        <v>2332</v>
      </c>
      <c r="AG1198" s="440">
        <v>273760</v>
      </c>
      <c r="AH1198" s="440">
        <v>101150</v>
      </c>
      <c r="AI1198" s="440">
        <v>172610</v>
      </c>
      <c r="AJ1198" s="482">
        <v>270430</v>
      </c>
      <c r="AK1198" s="482">
        <v>0</v>
      </c>
      <c r="AL1198" s="482">
        <v>0</v>
      </c>
      <c r="AM1198" s="482">
        <v>113340</v>
      </c>
      <c r="AN1198" s="440">
        <v>270430</v>
      </c>
      <c r="AO1198" s="440">
        <v>113340</v>
      </c>
      <c r="AP1198" s="440">
        <v>19753</v>
      </c>
      <c r="AQ1198" s="440">
        <v>5800</v>
      </c>
      <c r="AR1198" s="440">
        <v>13953</v>
      </c>
      <c r="AS1198" s="482">
        <v>15020</v>
      </c>
      <c r="AT1198" s="482">
        <v>0</v>
      </c>
      <c r="AU1198" s="482">
        <v>0</v>
      </c>
      <c r="AV1198" s="482">
        <v>5368</v>
      </c>
      <c r="AW1198" s="440">
        <v>15020</v>
      </c>
      <c r="AX1198" s="440">
        <v>5368</v>
      </c>
      <c r="AY1198" s="440">
        <v>0</v>
      </c>
      <c r="AZ1198" s="503">
        <v>0</v>
      </c>
      <c r="BA1198" s="503">
        <v>0</v>
      </c>
      <c r="BB1198" s="441">
        <v>0</v>
      </c>
      <c r="BC1198" s="200">
        <v>0</v>
      </c>
      <c r="BD1198" s="539">
        <v>121399</v>
      </c>
      <c r="BE1198" s="650">
        <v>164815</v>
      </c>
      <c r="BF1198" s="650">
        <v>16262</v>
      </c>
      <c r="BG1198" s="539">
        <v>2229</v>
      </c>
    </row>
    <row r="1199" spans="1:59" x14ac:dyDescent="0.2">
      <c r="A1199" s="609" t="s">
        <v>2859</v>
      </c>
      <c r="B1199" t="s">
        <v>2832</v>
      </c>
      <c r="C1199" t="s">
        <v>2860</v>
      </c>
      <c r="D1199" s="442">
        <v>28214</v>
      </c>
      <c r="E1199" s="443">
        <v>286672</v>
      </c>
      <c r="F1199" s="443">
        <v>0</v>
      </c>
      <c r="G1199" s="443">
        <v>286672</v>
      </c>
      <c r="H1199" s="443">
        <v>0</v>
      </c>
      <c r="I1199" s="443">
        <v>1755040</v>
      </c>
      <c r="J1199" s="443">
        <v>1755040</v>
      </c>
      <c r="K1199" s="443">
        <v>0</v>
      </c>
      <c r="L1199" s="443">
        <v>47110</v>
      </c>
      <c r="M1199" s="483">
        <v>0</v>
      </c>
      <c r="N1199" s="483">
        <v>15120</v>
      </c>
      <c r="O1199" s="443">
        <v>0</v>
      </c>
      <c r="P1199" s="443">
        <v>0</v>
      </c>
      <c r="Q1199" s="443">
        <v>62230</v>
      </c>
      <c r="R1199" s="443">
        <v>47110</v>
      </c>
      <c r="S1199" s="443">
        <v>15120</v>
      </c>
      <c r="T1199" s="443">
        <v>0</v>
      </c>
      <c r="U1199" s="443">
        <v>62680</v>
      </c>
      <c r="V1199" s="443">
        <v>50144</v>
      </c>
      <c r="W1199" s="443">
        <v>12536</v>
      </c>
      <c r="X1199" s="443">
        <v>1683</v>
      </c>
      <c r="Y1199" s="483">
        <v>0</v>
      </c>
      <c r="Z1199" s="483">
        <v>540</v>
      </c>
      <c r="AA1199" s="443">
        <v>0</v>
      </c>
      <c r="AB1199" s="443">
        <v>0</v>
      </c>
      <c r="AC1199" s="443">
        <v>14219</v>
      </c>
      <c r="AD1199" s="443">
        <v>14219</v>
      </c>
      <c r="AE1199" s="443">
        <v>0</v>
      </c>
      <c r="AF1199" s="443">
        <v>0</v>
      </c>
      <c r="AG1199" s="443">
        <v>1301270</v>
      </c>
      <c r="AH1199" s="443">
        <v>494500</v>
      </c>
      <c r="AI1199" s="443">
        <v>806770</v>
      </c>
      <c r="AJ1199" s="483">
        <v>1276300</v>
      </c>
      <c r="AK1199" s="483">
        <v>0</v>
      </c>
      <c r="AL1199" s="483">
        <v>0</v>
      </c>
      <c r="AM1199" s="483">
        <v>493620</v>
      </c>
      <c r="AN1199" s="443">
        <v>1276300</v>
      </c>
      <c r="AO1199" s="443">
        <v>493260</v>
      </c>
      <c r="AP1199" s="443">
        <v>109587</v>
      </c>
      <c r="AQ1199" s="443">
        <v>40746</v>
      </c>
      <c r="AR1199" s="443">
        <v>68841</v>
      </c>
      <c r="AS1199" s="483">
        <v>60548</v>
      </c>
      <c r="AT1199" s="483">
        <v>0</v>
      </c>
      <c r="AU1199" s="483">
        <v>0</v>
      </c>
      <c r="AV1199" s="483">
        <v>23080</v>
      </c>
      <c r="AW1199" s="443">
        <v>60548</v>
      </c>
      <c r="AX1199" s="443">
        <v>23046</v>
      </c>
      <c r="AY1199" s="443">
        <v>0</v>
      </c>
      <c r="AZ1199" s="504">
        <v>0</v>
      </c>
      <c r="BA1199" s="504">
        <v>0</v>
      </c>
      <c r="BB1199" s="444">
        <v>0</v>
      </c>
      <c r="BC1199" s="517">
        <v>0</v>
      </c>
      <c r="BD1199" s="540">
        <v>418966</v>
      </c>
      <c r="BE1199" s="651">
        <v>978215</v>
      </c>
      <c r="BF1199" s="651">
        <v>97004</v>
      </c>
      <c r="BG1199" s="540">
        <v>7349</v>
      </c>
    </row>
    <row r="1200" spans="1:59" x14ac:dyDescent="0.2">
      <c r="A1200" s="609" t="s">
        <v>2861</v>
      </c>
      <c r="B1200" t="s">
        <v>2832</v>
      </c>
      <c r="C1200" t="s">
        <v>2862</v>
      </c>
      <c r="D1200" s="439">
        <v>28215</v>
      </c>
      <c r="E1200" s="440">
        <v>148592</v>
      </c>
      <c r="F1200" s="440">
        <v>0</v>
      </c>
      <c r="G1200" s="440">
        <v>148592</v>
      </c>
      <c r="H1200" s="440">
        <v>0</v>
      </c>
      <c r="I1200" s="440">
        <v>525560</v>
      </c>
      <c r="J1200" s="440">
        <v>525560</v>
      </c>
      <c r="K1200" s="440">
        <v>0</v>
      </c>
      <c r="L1200" s="440">
        <v>14420</v>
      </c>
      <c r="M1200" s="482">
        <v>0</v>
      </c>
      <c r="N1200" s="482">
        <v>3710</v>
      </c>
      <c r="O1200" s="440">
        <v>0</v>
      </c>
      <c r="P1200" s="440">
        <v>0</v>
      </c>
      <c r="Q1200" s="440">
        <v>18130</v>
      </c>
      <c r="R1200" s="440">
        <v>14420</v>
      </c>
      <c r="S1200" s="440">
        <v>3710</v>
      </c>
      <c r="T1200" s="440">
        <v>0</v>
      </c>
      <c r="U1200" s="440">
        <v>18770</v>
      </c>
      <c r="V1200" s="440">
        <v>18770</v>
      </c>
      <c r="W1200" s="440">
        <v>0</v>
      </c>
      <c r="X1200" s="440">
        <v>515</v>
      </c>
      <c r="Y1200" s="482">
        <v>0</v>
      </c>
      <c r="Z1200" s="482">
        <v>133</v>
      </c>
      <c r="AA1200" s="440">
        <v>0</v>
      </c>
      <c r="AB1200" s="440">
        <v>0</v>
      </c>
      <c r="AC1200" s="440">
        <v>648</v>
      </c>
      <c r="AD1200" s="440">
        <v>515</v>
      </c>
      <c r="AE1200" s="440">
        <v>133</v>
      </c>
      <c r="AF1200" s="440">
        <v>0</v>
      </c>
      <c r="AG1200" s="440">
        <v>525040</v>
      </c>
      <c r="AH1200" s="440">
        <v>295000</v>
      </c>
      <c r="AI1200" s="440">
        <v>230040</v>
      </c>
      <c r="AJ1200" s="482">
        <v>412040</v>
      </c>
      <c r="AK1200" s="482">
        <v>0</v>
      </c>
      <c r="AL1200" s="482">
        <v>0</v>
      </c>
      <c r="AM1200" s="482">
        <v>182760</v>
      </c>
      <c r="AN1200" s="440">
        <v>412040</v>
      </c>
      <c r="AO1200" s="440">
        <v>182760</v>
      </c>
      <c r="AP1200" s="440">
        <v>38342</v>
      </c>
      <c r="AQ1200" s="440">
        <v>25860</v>
      </c>
      <c r="AR1200" s="440">
        <v>12482</v>
      </c>
      <c r="AS1200" s="482">
        <v>12772</v>
      </c>
      <c r="AT1200" s="482">
        <v>0</v>
      </c>
      <c r="AU1200" s="482">
        <v>0</v>
      </c>
      <c r="AV1200" s="482">
        <v>6289</v>
      </c>
      <c r="AW1200" s="440">
        <v>12772</v>
      </c>
      <c r="AX1200" s="440">
        <v>6289</v>
      </c>
      <c r="AY1200" s="440">
        <v>0</v>
      </c>
      <c r="AZ1200" s="503">
        <v>0</v>
      </c>
      <c r="BA1200" s="503">
        <v>0</v>
      </c>
      <c r="BB1200" s="441">
        <v>0</v>
      </c>
      <c r="BC1200" s="200">
        <v>0</v>
      </c>
      <c r="BD1200" s="539">
        <v>182284</v>
      </c>
      <c r="BE1200" s="650">
        <v>303290</v>
      </c>
      <c r="BF1200" s="650">
        <v>30185</v>
      </c>
      <c r="BG1200" s="539">
        <v>3189</v>
      </c>
    </row>
    <row r="1201" spans="1:59" x14ac:dyDescent="0.2">
      <c r="A1201" s="609" t="s">
        <v>2863</v>
      </c>
      <c r="B1201" t="s">
        <v>2832</v>
      </c>
      <c r="C1201" t="s">
        <v>2864</v>
      </c>
      <c r="D1201" s="442">
        <v>28216</v>
      </c>
      <c r="E1201" s="443">
        <v>0</v>
      </c>
      <c r="F1201" s="443">
        <v>0</v>
      </c>
      <c r="G1201" s="443">
        <v>0</v>
      </c>
      <c r="H1201" s="443">
        <v>0</v>
      </c>
      <c r="I1201" s="443">
        <v>665140</v>
      </c>
      <c r="J1201" s="443">
        <v>665140</v>
      </c>
      <c r="K1201" s="443">
        <v>0</v>
      </c>
      <c r="L1201" s="443">
        <v>26880</v>
      </c>
      <c r="M1201" s="483">
        <v>0</v>
      </c>
      <c r="N1201" s="483">
        <v>0</v>
      </c>
      <c r="O1201" s="443">
        <v>0</v>
      </c>
      <c r="P1201" s="443">
        <v>0</v>
      </c>
      <c r="Q1201" s="443">
        <v>26880</v>
      </c>
      <c r="R1201" s="443">
        <v>26880</v>
      </c>
      <c r="S1201" s="443">
        <v>0</v>
      </c>
      <c r="T1201" s="443">
        <v>0</v>
      </c>
      <c r="U1201" s="443">
        <v>23755</v>
      </c>
      <c r="V1201" s="443">
        <v>16428</v>
      </c>
      <c r="W1201" s="443">
        <v>7327</v>
      </c>
      <c r="X1201" s="443">
        <v>960</v>
      </c>
      <c r="Y1201" s="483">
        <v>0</v>
      </c>
      <c r="Z1201" s="483">
        <v>0</v>
      </c>
      <c r="AA1201" s="443">
        <v>0</v>
      </c>
      <c r="AB1201" s="443">
        <v>0</v>
      </c>
      <c r="AC1201" s="443">
        <v>8287</v>
      </c>
      <c r="AD1201" s="443">
        <v>0</v>
      </c>
      <c r="AE1201" s="443">
        <v>0</v>
      </c>
      <c r="AF1201" s="443">
        <v>8287</v>
      </c>
      <c r="AG1201" s="443">
        <v>564410</v>
      </c>
      <c r="AH1201" s="443">
        <v>400000</v>
      </c>
      <c r="AI1201" s="443">
        <v>164410</v>
      </c>
      <c r="AJ1201" s="483">
        <v>404800</v>
      </c>
      <c r="AK1201" s="483">
        <v>0</v>
      </c>
      <c r="AL1201" s="483">
        <v>0</v>
      </c>
      <c r="AM1201" s="483">
        <v>163970</v>
      </c>
      <c r="AN1201" s="443">
        <v>404800</v>
      </c>
      <c r="AO1201" s="443">
        <v>163970</v>
      </c>
      <c r="AP1201" s="443">
        <v>43317</v>
      </c>
      <c r="AQ1201" s="443">
        <v>16023</v>
      </c>
      <c r="AR1201" s="443">
        <v>27294</v>
      </c>
      <c r="AS1201" s="483">
        <v>27766</v>
      </c>
      <c r="AT1201" s="483">
        <v>0</v>
      </c>
      <c r="AU1201" s="483">
        <v>0</v>
      </c>
      <c r="AV1201" s="483">
        <v>4735</v>
      </c>
      <c r="AW1201" s="443">
        <v>27766</v>
      </c>
      <c r="AX1201" s="443">
        <v>4735</v>
      </c>
      <c r="AY1201" s="443">
        <v>0</v>
      </c>
      <c r="AZ1201" s="504">
        <v>0</v>
      </c>
      <c r="BA1201" s="504">
        <v>0</v>
      </c>
      <c r="BB1201" s="444">
        <v>0</v>
      </c>
      <c r="BC1201" s="517">
        <v>0</v>
      </c>
      <c r="BD1201" s="540">
        <v>171305</v>
      </c>
      <c r="BE1201" s="651">
        <v>377310</v>
      </c>
      <c r="BF1201" s="651">
        <v>37155</v>
      </c>
      <c r="BG1201" s="540">
        <v>3669</v>
      </c>
    </row>
    <row r="1202" spans="1:59" x14ac:dyDescent="0.2">
      <c r="A1202" s="609" t="s">
        <v>2865</v>
      </c>
      <c r="B1202" t="s">
        <v>2832</v>
      </c>
      <c r="C1202" t="s">
        <v>2866</v>
      </c>
      <c r="D1202" s="439">
        <v>28217</v>
      </c>
      <c r="E1202" s="440">
        <v>10000</v>
      </c>
      <c r="F1202" s="440">
        <v>0</v>
      </c>
      <c r="G1202" s="440">
        <v>10000</v>
      </c>
      <c r="H1202" s="440">
        <v>0</v>
      </c>
      <c r="I1202" s="440">
        <v>1110340</v>
      </c>
      <c r="J1202" s="440">
        <v>1110340</v>
      </c>
      <c r="K1202" s="440">
        <v>0</v>
      </c>
      <c r="L1202" s="440">
        <v>72170</v>
      </c>
      <c r="M1202" s="482">
        <v>0</v>
      </c>
      <c r="N1202" s="482">
        <v>0</v>
      </c>
      <c r="O1202" s="440">
        <v>0</v>
      </c>
      <c r="P1202" s="440">
        <v>0</v>
      </c>
      <c r="Q1202" s="440">
        <v>72170</v>
      </c>
      <c r="R1202" s="440">
        <v>72170</v>
      </c>
      <c r="S1202" s="440">
        <v>0</v>
      </c>
      <c r="T1202" s="440">
        <v>0</v>
      </c>
      <c r="U1202" s="440">
        <v>39655</v>
      </c>
      <c r="V1202" s="440">
        <v>39655</v>
      </c>
      <c r="W1202" s="440">
        <v>0</v>
      </c>
      <c r="X1202" s="440">
        <v>2578</v>
      </c>
      <c r="Y1202" s="482">
        <v>0</v>
      </c>
      <c r="Z1202" s="482">
        <v>0</v>
      </c>
      <c r="AA1202" s="440">
        <v>0</v>
      </c>
      <c r="AB1202" s="440">
        <v>0</v>
      </c>
      <c r="AC1202" s="440">
        <v>2578</v>
      </c>
      <c r="AD1202" s="440">
        <v>0</v>
      </c>
      <c r="AE1202" s="440">
        <v>2578</v>
      </c>
      <c r="AF1202" s="440">
        <v>0</v>
      </c>
      <c r="AG1202" s="440">
        <v>862900</v>
      </c>
      <c r="AH1202" s="440">
        <v>540000</v>
      </c>
      <c r="AI1202" s="440">
        <v>322900</v>
      </c>
      <c r="AJ1202" s="482">
        <v>760640</v>
      </c>
      <c r="AK1202" s="482">
        <v>0</v>
      </c>
      <c r="AL1202" s="482">
        <v>0</v>
      </c>
      <c r="AM1202" s="482">
        <v>371450</v>
      </c>
      <c r="AN1202" s="440">
        <v>760640</v>
      </c>
      <c r="AO1202" s="440">
        <v>370970</v>
      </c>
      <c r="AP1202" s="440">
        <v>72820</v>
      </c>
      <c r="AQ1202" s="440">
        <v>54116</v>
      </c>
      <c r="AR1202" s="440">
        <v>18704</v>
      </c>
      <c r="AS1202" s="482">
        <v>20507</v>
      </c>
      <c r="AT1202" s="482">
        <v>0</v>
      </c>
      <c r="AU1202" s="482">
        <v>0</v>
      </c>
      <c r="AV1202" s="482">
        <v>17028</v>
      </c>
      <c r="AW1202" s="440">
        <v>20507</v>
      </c>
      <c r="AX1202" s="440">
        <v>17028</v>
      </c>
      <c r="AY1202" s="440">
        <v>4400</v>
      </c>
      <c r="AZ1202" s="503">
        <v>-4400</v>
      </c>
      <c r="BA1202" s="503">
        <v>0</v>
      </c>
      <c r="BB1202" s="441">
        <v>0</v>
      </c>
      <c r="BC1202" s="200">
        <v>0</v>
      </c>
      <c r="BD1202" s="539">
        <v>332718</v>
      </c>
      <c r="BE1202" s="650">
        <v>642840</v>
      </c>
      <c r="BF1202" s="650">
        <v>63822</v>
      </c>
      <c r="BG1202" s="539">
        <v>6069</v>
      </c>
    </row>
    <row r="1203" spans="1:59" x14ac:dyDescent="0.2">
      <c r="A1203" s="609" t="s">
        <v>2867</v>
      </c>
      <c r="B1203" t="s">
        <v>2832</v>
      </c>
      <c r="C1203" t="s">
        <v>2868</v>
      </c>
      <c r="D1203" s="442">
        <v>28218</v>
      </c>
      <c r="E1203" s="443">
        <v>93068</v>
      </c>
      <c r="F1203" s="443">
        <v>0</v>
      </c>
      <c r="G1203" s="443">
        <v>93068</v>
      </c>
      <c r="H1203" s="443">
        <v>0</v>
      </c>
      <c r="I1203" s="443">
        <v>280840</v>
      </c>
      <c r="J1203" s="443">
        <v>280840</v>
      </c>
      <c r="K1203" s="443">
        <v>0</v>
      </c>
      <c r="L1203" s="443">
        <v>7840</v>
      </c>
      <c r="M1203" s="483">
        <v>0</v>
      </c>
      <c r="N1203" s="483">
        <v>0</v>
      </c>
      <c r="O1203" s="443">
        <v>0</v>
      </c>
      <c r="P1203" s="443">
        <v>0</v>
      </c>
      <c r="Q1203" s="443">
        <v>7840</v>
      </c>
      <c r="R1203" s="443">
        <v>7840</v>
      </c>
      <c r="S1203" s="443">
        <v>0</v>
      </c>
      <c r="T1203" s="443">
        <v>0</v>
      </c>
      <c r="U1203" s="443">
        <v>10030</v>
      </c>
      <c r="V1203" s="443">
        <v>10030</v>
      </c>
      <c r="W1203" s="443">
        <v>0</v>
      </c>
      <c r="X1203" s="443">
        <v>280</v>
      </c>
      <c r="Y1203" s="483">
        <v>0</v>
      </c>
      <c r="Z1203" s="483">
        <v>0</v>
      </c>
      <c r="AA1203" s="443">
        <v>0</v>
      </c>
      <c r="AB1203" s="443">
        <v>0</v>
      </c>
      <c r="AC1203" s="443">
        <v>280</v>
      </c>
      <c r="AD1203" s="443">
        <v>0</v>
      </c>
      <c r="AE1203" s="443">
        <v>0</v>
      </c>
      <c r="AF1203" s="443">
        <v>280</v>
      </c>
      <c r="AG1203" s="443">
        <v>331130</v>
      </c>
      <c r="AH1203" s="443">
        <v>170000</v>
      </c>
      <c r="AI1203" s="443">
        <v>161130</v>
      </c>
      <c r="AJ1203" s="483">
        <v>302150</v>
      </c>
      <c r="AK1203" s="483">
        <v>6650</v>
      </c>
      <c r="AL1203" s="483">
        <v>0</v>
      </c>
      <c r="AM1203" s="483">
        <v>17090</v>
      </c>
      <c r="AN1203" s="443">
        <v>308800</v>
      </c>
      <c r="AO1203" s="443">
        <v>17090</v>
      </c>
      <c r="AP1203" s="443">
        <v>24473</v>
      </c>
      <c r="AQ1203" s="443">
        <v>12000</v>
      </c>
      <c r="AR1203" s="443">
        <v>12473</v>
      </c>
      <c r="AS1203" s="483">
        <v>14285</v>
      </c>
      <c r="AT1203" s="483">
        <v>315</v>
      </c>
      <c r="AU1203" s="483">
        <v>0</v>
      </c>
      <c r="AV1203" s="483">
        <v>0</v>
      </c>
      <c r="AW1203" s="443">
        <v>14600</v>
      </c>
      <c r="AX1203" s="443">
        <v>0</v>
      </c>
      <c r="AY1203" s="443">
        <v>0</v>
      </c>
      <c r="AZ1203" s="504">
        <v>0</v>
      </c>
      <c r="BA1203" s="504">
        <v>0</v>
      </c>
      <c r="BB1203" s="444">
        <v>0</v>
      </c>
      <c r="BC1203" s="517">
        <v>0</v>
      </c>
      <c r="BD1203" s="540">
        <v>112197</v>
      </c>
      <c r="BE1203" s="651">
        <v>173905</v>
      </c>
      <c r="BF1203" s="651">
        <v>17688</v>
      </c>
      <c r="BG1203" s="540">
        <v>2709</v>
      </c>
    </row>
    <row r="1204" spans="1:59" x14ac:dyDescent="0.2">
      <c r="A1204" s="609" t="s">
        <v>2869</v>
      </c>
      <c r="B1204" t="s">
        <v>2832</v>
      </c>
      <c r="C1204" t="s">
        <v>2870</v>
      </c>
      <c r="D1204" s="439">
        <v>28219</v>
      </c>
      <c r="E1204" s="440">
        <v>53439</v>
      </c>
      <c r="F1204" s="440">
        <v>0</v>
      </c>
      <c r="G1204" s="440">
        <v>53439</v>
      </c>
      <c r="H1204" s="440">
        <v>0</v>
      </c>
      <c r="I1204" s="440">
        <v>541520</v>
      </c>
      <c r="J1204" s="440">
        <v>541520</v>
      </c>
      <c r="K1204" s="440">
        <v>0</v>
      </c>
      <c r="L1204" s="440">
        <v>40810</v>
      </c>
      <c r="M1204" s="482">
        <v>0</v>
      </c>
      <c r="N1204" s="482">
        <v>0</v>
      </c>
      <c r="O1204" s="440">
        <v>0</v>
      </c>
      <c r="P1204" s="440">
        <v>0</v>
      </c>
      <c r="Q1204" s="440">
        <v>40810</v>
      </c>
      <c r="R1204" s="440">
        <v>40810</v>
      </c>
      <c r="S1204" s="440">
        <v>0</v>
      </c>
      <c r="T1204" s="440">
        <v>0</v>
      </c>
      <c r="U1204" s="440">
        <v>19340</v>
      </c>
      <c r="V1204" s="440">
        <v>18617</v>
      </c>
      <c r="W1204" s="440">
        <v>723</v>
      </c>
      <c r="X1204" s="440">
        <v>1458</v>
      </c>
      <c r="Y1204" s="482">
        <v>0</v>
      </c>
      <c r="Z1204" s="482">
        <v>0</v>
      </c>
      <c r="AA1204" s="440">
        <v>0</v>
      </c>
      <c r="AB1204" s="440">
        <v>0</v>
      </c>
      <c r="AC1204" s="440">
        <v>0</v>
      </c>
      <c r="AD1204" s="440">
        <v>0</v>
      </c>
      <c r="AE1204" s="440">
        <v>0</v>
      </c>
      <c r="AF1204" s="440">
        <v>0</v>
      </c>
      <c r="AG1204" s="440">
        <v>711190</v>
      </c>
      <c r="AH1204" s="440">
        <v>226000</v>
      </c>
      <c r="AI1204" s="440">
        <v>485190</v>
      </c>
      <c r="AJ1204" s="482">
        <v>647780</v>
      </c>
      <c r="AK1204" s="482">
        <v>0</v>
      </c>
      <c r="AL1204" s="482">
        <v>0</v>
      </c>
      <c r="AM1204" s="482">
        <v>214330</v>
      </c>
      <c r="AN1204" s="440">
        <v>647780</v>
      </c>
      <c r="AO1204" s="440">
        <v>214330</v>
      </c>
      <c r="AP1204" s="440">
        <v>55881</v>
      </c>
      <c r="AQ1204" s="440">
        <v>6277</v>
      </c>
      <c r="AR1204" s="440">
        <v>49604</v>
      </c>
      <c r="AS1204" s="482">
        <v>44677</v>
      </c>
      <c r="AT1204" s="482">
        <v>0</v>
      </c>
      <c r="AU1204" s="482">
        <v>0</v>
      </c>
      <c r="AV1204" s="482">
        <v>8368</v>
      </c>
      <c r="AW1204" s="440">
        <v>42807</v>
      </c>
      <c r="AX1204" s="440">
        <v>0</v>
      </c>
      <c r="AY1204" s="440">
        <v>0</v>
      </c>
      <c r="AZ1204" s="503">
        <v>0</v>
      </c>
      <c r="BA1204" s="503">
        <v>0</v>
      </c>
      <c r="BB1204" s="441">
        <v>0</v>
      </c>
      <c r="BC1204" s="200">
        <v>0</v>
      </c>
      <c r="BD1204" s="539">
        <v>203488</v>
      </c>
      <c r="BE1204" s="650">
        <v>369900</v>
      </c>
      <c r="BF1204" s="650">
        <v>38409</v>
      </c>
      <c r="BG1204" s="539">
        <v>3930</v>
      </c>
    </row>
    <row r="1205" spans="1:59" x14ac:dyDescent="0.2">
      <c r="A1205" s="609" t="s">
        <v>2871</v>
      </c>
      <c r="B1205" t="s">
        <v>2832</v>
      </c>
      <c r="C1205" t="s">
        <v>2872</v>
      </c>
      <c r="D1205" s="442">
        <v>28220</v>
      </c>
      <c r="E1205" s="443">
        <v>0</v>
      </c>
      <c r="F1205" s="443">
        <v>0</v>
      </c>
      <c r="G1205" s="443">
        <v>0</v>
      </c>
      <c r="H1205" s="443">
        <v>0</v>
      </c>
      <c r="I1205" s="443">
        <v>273000</v>
      </c>
      <c r="J1205" s="443">
        <v>273000</v>
      </c>
      <c r="K1205" s="443">
        <v>0</v>
      </c>
      <c r="L1205" s="443">
        <v>20790</v>
      </c>
      <c r="M1205" s="483">
        <v>0</v>
      </c>
      <c r="N1205" s="483">
        <v>350</v>
      </c>
      <c r="O1205" s="443">
        <v>0</v>
      </c>
      <c r="P1205" s="443">
        <v>0</v>
      </c>
      <c r="Q1205" s="443">
        <v>21140</v>
      </c>
      <c r="R1205" s="443">
        <v>20790</v>
      </c>
      <c r="S1205" s="443">
        <v>350</v>
      </c>
      <c r="T1205" s="443">
        <v>0</v>
      </c>
      <c r="U1205" s="443">
        <v>9750</v>
      </c>
      <c r="V1205" s="443">
        <v>3000</v>
      </c>
      <c r="W1205" s="443">
        <v>6750</v>
      </c>
      <c r="X1205" s="443">
        <v>743</v>
      </c>
      <c r="Y1205" s="483">
        <v>0</v>
      </c>
      <c r="Z1205" s="483">
        <v>12</v>
      </c>
      <c r="AA1205" s="443">
        <v>0</v>
      </c>
      <c r="AB1205" s="443">
        <v>0</v>
      </c>
      <c r="AC1205" s="443">
        <v>1356</v>
      </c>
      <c r="AD1205" s="443">
        <v>1356</v>
      </c>
      <c r="AE1205" s="443">
        <v>0</v>
      </c>
      <c r="AF1205" s="443">
        <v>0</v>
      </c>
      <c r="AG1205" s="443">
        <v>310010</v>
      </c>
      <c r="AH1205" s="443">
        <v>178500</v>
      </c>
      <c r="AI1205" s="443">
        <v>131510</v>
      </c>
      <c r="AJ1205" s="483">
        <v>201150</v>
      </c>
      <c r="AK1205" s="483">
        <v>0</v>
      </c>
      <c r="AL1205" s="483">
        <v>0</v>
      </c>
      <c r="AM1205" s="483">
        <v>146460</v>
      </c>
      <c r="AN1205" s="443">
        <v>201150</v>
      </c>
      <c r="AO1205" s="443">
        <v>146460</v>
      </c>
      <c r="AP1205" s="443">
        <v>22113</v>
      </c>
      <c r="AQ1205" s="443">
        <v>6300</v>
      </c>
      <c r="AR1205" s="443">
        <v>15813</v>
      </c>
      <c r="AS1205" s="483">
        <v>15793</v>
      </c>
      <c r="AT1205" s="483">
        <v>0</v>
      </c>
      <c r="AU1205" s="483">
        <v>0</v>
      </c>
      <c r="AV1205" s="483">
        <v>6255</v>
      </c>
      <c r="AW1205" s="443">
        <v>15793</v>
      </c>
      <c r="AX1205" s="443">
        <v>5158</v>
      </c>
      <c r="AY1205" s="443">
        <v>0</v>
      </c>
      <c r="AZ1205" s="504">
        <v>0</v>
      </c>
      <c r="BA1205" s="504">
        <v>0</v>
      </c>
      <c r="BB1205" s="444">
        <v>0</v>
      </c>
      <c r="BC1205" s="517">
        <v>0</v>
      </c>
      <c r="BD1205" s="540">
        <v>106631</v>
      </c>
      <c r="BE1205" s="651">
        <v>165615</v>
      </c>
      <c r="BF1205" s="651">
        <v>16679</v>
      </c>
      <c r="BG1205" s="540">
        <v>2469</v>
      </c>
    </row>
    <row r="1206" spans="1:59" x14ac:dyDescent="0.2">
      <c r="A1206" s="609" t="s">
        <v>2873</v>
      </c>
      <c r="B1206" t="s">
        <v>2832</v>
      </c>
      <c r="C1206" t="s">
        <v>2874</v>
      </c>
      <c r="D1206" s="439">
        <v>28221</v>
      </c>
      <c r="E1206" s="440">
        <v>0</v>
      </c>
      <c r="F1206" s="440">
        <v>0</v>
      </c>
      <c r="G1206" s="440">
        <v>0</v>
      </c>
      <c r="H1206" s="440">
        <v>0</v>
      </c>
      <c r="I1206" s="440">
        <v>292600</v>
      </c>
      <c r="J1206" s="440">
        <v>292600</v>
      </c>
      <c r="K1206" s="440">
        <v>0</v>
      </c>
      <c r="L1206" s="440">
        <v>0</v>
      </c>
      <c r="M1206" s="482">
        <v>0</v>
      </c>
      <c r="N1206" s="482">
        <v>0</v>
      </c>
      <c r="O1206" s="440">
        <v>0</v>
      </c>
      <c r="P1206" s="440">
        <v>0</v>
      </c>
      <c r="Q1206" s="440">
        <v>0</v>
      </c>
      <c r="R1206" s="440">
        <v>0</v>
      </c>
      <c r="S1206" s="440">
        <v>0</v>
      </c>
      <c r="T1206" s="440">
        <v>0</v>
      </c>
      <c r="U1206" s="440">
        <v>10450</v>
      </c>
      <c r="V1206" s="440">
        <v>8193</v>
      </c>
      <c r="W1206" s="440">
        <v>2257</v>
      </c>
      <c r="X1206" s="440">
        <v>0</v>
      </c>
      <c r="Y1206" s="482">
        <v>0</v>
      </c>
      <c r="Z1206" s="482">
        <v>0</v>
      </c>
      <c r="AA1206" s="440">
        <v>0</v>
      </c>
      <c r="AB1206" s="440">
        <v>0</v>
      </c>
      <c r="AC1206" s="440">
        <v>2257</v>
      </c>
      <c r="AD1206" s="440">
        <v>0</v>
      </c>
      <c r="AE1206" s="440">
        <v>0</v>
      </c>
      <c r="AF1206" s="440">
        <v>2257</v>
      </c>
      <c r="AG1206" s="440">
        <v>285480</v>
      </c>
      <c r="AH1206" s="440">
        <v>157500</v>
      </c>
      <c r="AI1206" s="440">
        <v>127980</v>
      </c>
      <c r="AJ1206" s="482">
        <v>251480</v>
      </c>
      <c r="AK1206" s="482">
        <v>0</v>
      </c>
      <c r="AL1206" s="482">
        <v>0</v>
      </c>
      <c r="AM1206" s="482">
        <v>77160</v>
      </c>
      <c r="AN1206" s="440">
        <v>251480</v>
      </c>
      <c r="AO1206" s="440">
        <v>77160</v>
      </c>
      <c r="AP1206" s="440">
        <v>20192</v>
      </c>
      <c r="AQ1206" s="440">
        <v>7755</v>
      </c>
      <c r="AR1206" s="440">
        <v>12437</v>
      </c>
      <c r="AS1206" s="482">
        <v>14491</v>
      </c>
      <c r="AT1206" s="482">
        <v>0</v>
      </c>
      <c r="AU1206" s="482">
        <v>0</v>
      </c>
      <c r="AV1206" s="482">
        <v>2225</v>
      </c>
      <c r="AW1206" s="440">
        <v>14491</v>
      </c>
      <c r="AX1206" s="440">
        <v>2225</v>
      </c>
      <c r="AY1206" s="440">
        <v>0</v>
      </c>
      <c r="AZ1206" s="503">
        <v>0</v>
      </c>
      <c r="BA1206" s="503">
        <v>0</v>
      </c>
      <c r="BB1206" s="441">
        <v>0</v>
      </c>
      <c r="BC1206" s="200">
        <v>0</v>
      </c>
      <c r="BD1206" s="539">
        <v>138042</v>
      </c>
      <c r="BE1206" s="650">
        <v>158545</v>
      </c>
      <c r="BF1206" s="650">
        <v>15718</v>
      </c>
      <c r="BG1206" s="539">
        <v>2469</v>
      </c>
    </row>
    <row r="1207" spans="1:59" x14ac:dyDescent="0.2">
      <c r="A1207" s="609" t="s">
        <v>2875</v>
      </c>
      <c r="B1207" t="s">
        <v>2832</v>
      </c>
      <c r="C1207" t="s">
        <v>2876</v>
      </c>
      <c r="D1207" s="442">
        <v>28222</v>
      </c>
      <c r="E1207" s="443">
        <v>0</v>
      </c>
      <c r="F1207" s="443">
        <v>0</v>
      </c>
      <c r="G1207" s="443">
        <v>0</v>
      </c>
      <c r="H1207" s="443">
        <v>0</v>
      </c>
      <c r="I1207" s="443">
        <v>162540</v>
      </c>
      <c r="J1207" s="443">
        <v>162540</v>
      </c>
      <c r="K1207" s="443">
        <v>0</v>
      </c>
      <c r="L1207" s="443">
        <v>1260</v>
      </c>
      <c r="M1207" s="483">
        <v>0</v>
      </c>
      <c r="N1207" s="483">
        <v>0</v>
      </c>
      <c r="O1207" s="443">
        <v>0</v>
      </c>
      <c r="P1207" s="443">
        <v>0</v>
      </c>
      <c r="Q1207" s="443">
        <v>1260</v>
      </c>
      <c r="R1207" s="443">
        <v>1260</v>
      </c>
      <c r="S1207" s="443">
        <v>0</v>
      </c>
      <c r="T1207" s="443">
        <v>0</v>
      </c>
      <c r="U1207" s="443">
        <v>5805</v>
      </c>
      <c r="V1207" s="443">
        <v>5805</v>
      </c>
      <c r="W1207" s="443">
        <v>0</v>
      </c>
      <c r="X1207" s="443">
        <v>45</v>
      </c>
      <c r="Y1207" s="483">
        <v>0</v>
      </c>
      <c r="Z1207" s="483">
        <v>0</v>
      </c>
      <c r="AA1207" s="443">
        <v>0</v>
      </c>
      <c r="AB1207" s="443">
        <v>0</v>
      </c>
      <c r="AC1207" s="443">
        <v>45</v>
      </c>
      <c r="AD1207" s="443">
        <v>45</v>
      </c>
      <c r="AE1207" s="443">
        <v>0</v>
      </c>
      <c r="AF1207" s="443">
        <v>0</v>
      </c>
      <c r="AG1207" s="443">
        <v>158400</v>
      </c>
      <c r="AH1207" s="443">
        <v>97000</v>
      </c>
      <c r="AI1207" s="443">
        <v>61400</v>
      </c>
      <c r="AJ1207" s="483">
        <v>131110</v>
      </c>
      <c r="AK1207" s="483">
        <v>0</v>
      </c>
      <c r="AL1207" s="483">
        <v>0</v>
      </c>
      <c r="AM1207" s="483">
        <v>53310</v>
      </c>
      <c r="AN1207" s="443">
        <v>131110</v>
      </c>
      <c r="AO1207" s="443">
        <v>53310</v>
      </c>
      <c r="AP1207" s="443">
        <v>10842</v>
      </c>
      <c r="AQ1207" s="443">
        <v>5669</v>
      </c>
      <c r="AR1207" s="443">
        <v>5173</v>
      </c>
      <c r="AS1207" s="483">
        <v>6865</v>
      </c>
      <c r="AT1207" s="483">
        <v>0</v>
      </c>
      <c r="AU1207" s="483">
        <v>0</v>
      </c>
      <c r="AV1207" s="483">
        <v>1755</v>
      </c>
      <c r="AW1207" s="443">
        <v>2878</v>
      </c>
      <c r="AX1207" s="443">
        <v>5742</v>
      </c>
      <c r="AY1207" s="443">
        <v>0</v>
      </c>
      <c r="AZ1207" s="504">
        <v>0</v>
      </c>
      <c r="BA1207" s="504">
        <v>0</v>
      </c>
      <c r="BB1207" s="444">
        <v>0</v>
      </c>
      <c r="BC1207" s="517">
        <v>0</v>
      </c>
      <c r="BD1207" s="540">
        <v>94652</v>
      </c>
      <c r="BE1207" s="651">
        <v>88360</v>
      </c>
      <c r="BF1207" s="651">
        <v>8675</v>
      </c>
      <c r="BG1207" s="540">
        <v>1509</v>
      </c>
    </row>
    <row r="1208" spans="1:59" x14ac:dyDescent="0.2">
      <c r="A1208" s="609" t="s">
        <v>2877</v>
      </c>
      <c r="B1208" t="s">
        <v>2832</v>
      </c>
      <c r="C1208" t="s">
        <v>2878</v>
      </c>
      <c r="D1208" s="439">
        <v>28223</v>
      </c>
      <c r="E1208" s="440">
        <v>0</v>
      </c>
      <c r="F1208" s="440">
        <v>0</v>
      </c>
      <c r="G1208" s="440">
        <v>0</v>
      </c>
      <c r="H1208" s="440">
        <v>0</v>
      </c>
      <c r="I1208" s="440">
        <v>322448</v>
      </c>
      <c r="J1208" s="440">
        <v>322448</v>
      </c>
      <c r="K1208" s="440">
        <v>0</v>
      </c>
      <c r="L1208" s="440">
        <v>75432</v>
      </c>
      <c r="M1208" s="482">
        <v>0</v>
      </c>
      <c r="N1208" s="482">
        <v>0</v>
      </c>
      <c r="O1208" s="440">
        <v>0</v>
      </c>
      <c r="P1208" s="440">
        <v>0</v>
      </c>
      <c r="Q1208" s="440">
        <v>75432</v>
      </c>
      <c r="R1208" s="440">
        <v>75432</v>
      </c>
      <c r="S1208" s="440">
        <v>0</v>
      </c>
      <c r="T1208" s="440">
        <v>0</v>
      </c>
      <c r="U1208" s="440">
        <v>11516</v>
      </c>
      <c r="V1208" s="440">
        <v>6111</v>
      </c>
      <c r="W1208" s="440">
        <v>5405</v>
      </c>
      <c r="X1208" s="440">
        <v>2694</v>
      </c>
      <c r="Y1208" s="482">
        <v>0</v>
      </c>
      <c r="Z1208" s="482">
        <v>0</v>
      </c>
      <c r="AA1208" s="440">
        <v>0</v>
      </c>
      <c r="AB1208" s="440">
        <v>0</v>
      </c>
      <c r="AC1208" s="440">
        <v>8099</v>
      </c>
      <c r="AD1208" s="440">
        <v>900</v>
      </c>
      <c r="AE1208" s="440">
        <v>0</v>
      </c>
      <c r="AF1208" s="440">
        <v>7199</v>
      </c>
      <c r="AG1208" s="440">
        <v>435410</v>
      </c>
      <c r="AH1208" s="440">
        <v>197100</v>
      </c>
      <c r="AI1208" s="440">
        <v>238310</v>
      </c>
      <c r="AJ1208" s="482">
        <v>403160</v>
      </c>
      <c r="AK1208" s="482">
        <v>2950</v>
      </c>
      <c r="AL1208" s="482">
        <v>0</v>
      </c>
      <c r="AM1208" s="482">
        <v>55680</v>
      </c>
      <c r="AN1208" s="440">
        <v>406110</v>
      </c>
      <c r="AO1208" s="440">
        <v>55680</v>
      </c>
      <c r="AP1208" s="440">
        <v>31328</v>
      </c>
      <c r="AQ1208" s="440">
        <v>3926</v>
      </c>
      <c r="AR1208" s="440">
        <v>27402</v>
      </c>
      <c r="AS1208" s="482">
        <v>29814</v>
      </c>
      <c r="AT1208" s="482">
        <v>0</v>
      </c>
      <c r="AU1208" s="482">
        <v>0</v>
      </c>
      <c r="AV1208" s="482">
        <v>0</v>
      </c>
      <c r="AW1208" s="440">
        <v>29814</v>
      </c>
      <c r="AX1208" s="440">
        <v>0</v>
      </c>
      <c r="AY1208" s="440">
        <v>0</v>
      </c>
      <c r="AZ1208" s="503">
        <v>0</v>
      </c>
      <c r="BA1208" s="503">
        <v>0</v>
      </c>
      <c r="BB1208" s="441">
        <v>0</v>
      </c>
      <c r="BC1208" s="200">
        <v>0</v>
      </c>
      <c r="BD1208" s="539">
        <v>203896</v>
      </c>
      <c r="BE1208" s="650">
        <v>231055</v>
      </c>
      <c r="BF1208" s="650">
        <v>23210</v>
      </c>
      <c r="BG1208" s="539">
        <v>2709</v>
      </c>
    </row>
    <row r="1209" spans="1:59" x14ac:dyDescent="0.2">
      <c r="A1209" s="609" t="s">
        <v>2879</v>
      </c>
      <c r="B1209" t="s">
        <v>2832</v>
      </c>
      <c r="C1209" t="s">
        <v>2880</v>
      </c>
      <c r="D1209" s="442">
        <v>28224</v>
      </c>
      <c r="E1209" s="443">
        <v>29000</v>
      </c>
      <c r="F1209" s="443">
        <v>0</v>
      </c>
      <c r="G1209" s="443">
        <v>29000</v>
      </c>
      <c r="H1209" s="443">
        <v>0</v>
      </c>
      <c r="I1209" s="443">
        <v>274288</v>
      </c>
      <c r="J1209" s="443">
        <v>274288</v>
      </c>
      <c r="K1209" s="443">
        <v>0</v>
      </c>
      <c r="L1209" s="443">
        <v>78862</v>
      </c>
      <c r="M1209" s="483">
        <v>0</v>
      </c>
      <c r="N1209" s="483">
        <v>2030</v>
      </c>
      <c r="O1209" s="443">
        <v>0</v>
      </c>
      <c r="P1209" s="443">
        <v>0</v>
      </c>
      <c r="Q1209" s="443">
        <v>80892</v>
      </c>
      <c r="R1209" s="443">
        <v>78862</v>
      </c>
      <c r="S1209" s="443">
        <v>2030</v>
      </c>
      <c r="T1209" s="443">
        <v>0</v>
      </c>
      <c r="U1209" s="443">
        <v>9796</v>
      </c>
      <c r="V1209" s="443">
        <v>9796</v>
      </c>
      <c r="W1209" s="443">
        <v>0</v>
      </c>
      <c r="X1209" s="443">
        <v>2817</v>
      </c>
      <c r="Y1209" s="483">
        <v>0</v>
      </c>
      <c r="Z1209" s="483">
        <v>72</v>
      </c>
      <c r="AA1209" s="443">
        <v>0</v>
      </c>
      <c r="AB1209" s="443">
        <v>0</v>
      </c>
      <c r="AC1209" s="443">
        <v>2889</v>
      </c>
      <c r="AD1209" s="443">
        <v>500</v>
      </c>
      <c r="AE1209" s="443">
        <v>72</v>
      </c>
      <c r="AF1209" s="443">
        <v>2317</v>
      </c>
      <c r="AG1209" s="443">
        <v>325970</v>
      </c>
      <c r="AH1209" s="443">
        <v>192500</v>
      </c>
      <c r="AI1209" s="443">
        <v>133470</v>
      </c>
      <c r="AJ1209" s="483">
        <v>275750</v>
      </c>
      <c r="AK1209" s="483">
        <v>0</v>
      </c>
      <c r="AL1209" s="483">
        <v>0</v>
      </c>
      <c r="AM1209" s="483">
        <v>126410</v>
      </c>
      <c r="AN1209" s="443">
        <v>275750</v>
      </c>
      <c r="AO1209" s="443">
        <v>126410</v>
      </c>
      <c r="AP1209" s="443">
        <v>22204</v>
      </c>
      <c r="AQ1209" s="443">
        <v>5125</v>
      </c>
      <c r="AR1209" s="443">
        <v>17079</v>
      </c>
      <c r="AS1209" s="483">
        <v>19138</v>
      </c>
      <c r="AT1209" s="483">
        <v>0</v>
      </c>
      <c r="AU1209" s="483">
        <v>0</v>
      </c>
      <c r="AV1209" s="483">
        <v>4309</v>
      </c>
      <c r="AW1209" s="443">
        <v>19138</v>
      </c>
      <c r="AX1209" s="443">
        <v>4309</v>
      </c>
      <c r="AY1209" s="443">
        <v>0</v>
      </c>
      <c r="AZ1209" s="504">
        <v>0</v>
      </c>
      <c r="BA1209" s="504">
        <v>0</v>
      </c>
      <c r="BB1209" s="444">
        <v>0</v>
      </c>
      <c r="BC1209" s="517">
        <v>0</v>
      </c>
      <c r="BD1209" s="540">
        <v>159798</v>
      </c>
      <c r="BE1209" s="651">
        <v>190720</v>
      </c>
      <c r="BF1209" s="651">
        <v>18686</v>
      </c>
      <c r="BG1209" s="540">
        <v>2469</v>
      </c>
    </row>
    <row r="1210" spans="1:59" x14ac:dyDescent="0.2">
      <c r="A1210" s="609" t="s">
        <v>2881</v>
      </c>
      <c r="B1210" t="s">
        <v>2832</v>
      </c>
      <c r="C1210" t="s">
        <v>2882</v>
      </c>
      <c r="D1210" s="439">
        <v>28225</v>
      </c>
      <c r="E1210" s="440">
        <v>0</v>
      </c>
      <c r="F1210" s="440">
        <v>0</v>
      </c>
      <c r="G1210" s="440">
        <v>0</v>
      </c>
      <c r="H1210" s="440">
        <v>0</v>
      </c>
      <c r="I1210" s="440">
        <v>187670</v>
      </c>
      <c r="J1210" s="440">
        <v>187670</v>
      </c>
      <c r="K1210" s="440">
        <v>0</v>
      </c>
      <c r="L1210" s="440">
        <v>1890</v>
      </c>
      <c r="M1210" s="482">
        <v>0</v>
      </c>
      <c r="N1210" s="482">
        <v>4410</v>
      </c>
      <c r="O1210" s="440">
        <v>0</v>
      </c>
      <c r="P1210" s="440">
        <v>0</v>
      </c>
      <c r="Q1210" s="440">
        <v>6300</v>
      </c>
      <c r="R1210" s="440">
        <v>1890</v>
      </c>
      <c r="S1210" s="440">
        <v>4410</v>
      </c>
      <c r="T1210" s="440">
        <v>0</v>
      </c>
      <c r="U1210" s="440">
        <v>6703</v>
      </c>
      <c r="V1210" s="440">
        <v>6700</v>
      </c>
      <c r="W1210" s="440">
        <v>3</v>
      </c>
      <c r="X1210" s="440">
        <v>67</v>
      </c>
      <c r="Y1210" s="482">
        <v>0</v>
      </c>
      <c r="Z1210" s="482">
        <v>158</v>
      </c>
      <c r="AA1210" s="440">
        <v>0</v>
      </c>
      <c r="AB1210" s="440">
        <v>0</v>
      </c>
      <c r="AC1210" s="440">
        <v>228</v>
      </c>
      <c r="AD1210" s="440">
        <v>0</v>
      </c>
      <c r="AE1210" s="440">
        <v>0</v>
      </c>
      <c r="AF1210" s="440">
        <v>228</v>
      </c>
      <c r="AG1210" s="440">
        <v>204800</v>
      </c>
      <c r="AH1210" s="440">
        <v>122000</v>
      </c>
      <c r="AI1210" s="440">
        <v>82800</v>
      </c>
      <c r="AJ1210" s="482">
        <v>166360</v>
      </c>
      <c r="AK1210" s="482">
        <v>0</v>
      </c>
      <c r="AL1210" s="482">
        <v>0</v>
      </c>
      <c r="AM1210" s="482">
        <v>59980</v>
      </c>
      <c r="AN1210" s="440">
        <v>166360</v>
      </c>
      <c r="AO1210" s="440">
        <v>59980</v>
      </c>
      <c r="AP1210" s="440">
        <v>14587</v>
      </c>
      <c r="AQ1210" s="440">
        <v>3000</v>
      </c>
      <c r="AR1210" s="440">
        <v>11587</v>
      </c>
      <c r="AS1210" s="482">
        <v>13123</v>
      </c>
      <c r="AT1210" s="482">
        <v>0</v>
      </c>
      <c r="AU1210" s="482">
        <v>0</v>
      </c>
      <c r="AV1210" s="482">
        <v>1679</v>
      </c>
      <c r="AW1210" s="440">
        <v>13123</v>
      </c>
      <c r="AX1210" s="440">
        <v>1679</v>
      </c>
      <c r="AY1210" s="440">
        <v>0</v>
      </c>
      <c r="AZ1210" s="503">
        <v>0</v>
      </c>
      <c r="BA1210" s="503">
        <v>0</v>
      </c>
      <c r="BB1210" s="441">
        <v>0</v>
      </c>
      <c r="BC1210" s="200">
        <v>0</v>
      </c>
      <c r="BD1210" s="539">
        <v>101834</v>
      </c>
      <c r="BE1210" s="650">
        <v>110445</v>
      </c>
      <c r="BF1210" s="650">
        <v>11040</v>
      </c>
      <c r="BG1210" s="539">
        <v>1749</v>
      </c>
    </row>
    <row r="1211" spans="1:59" x14ac:dyDescent="0.2">
      <c r="A1211" s="609" t="s">
        <v>2883</v>
      </c>
      <c r="B1211" t="s">
        <v>2832</v>
      </c>
      <c r="C1211" t="s">
        <v>2884</v>
      </c>
      <c r="D1211" s="442">
        <v>28226</v>
      </c>
      <c r="E1211" s="443">
        <v>0</v>
      </c>
      <c r="F1211" s="443">
        <v>0</v>
      </c>
      <c r="G1211" s="443">
        <v>0</v>
      </c>
      <c r="H1211" s="443">
        <v>0</v>
      </c>
      <c r="I1211" s="443">
        <v>407610</v>
      </c>
      <c r="J1211" s="443">
        <v>407610</v>
      </c>
      <c r="K1211" s="443">
        <v>0</v>
      </c>
      <c r="L1211" s="443">
        <v>0</v>
      </c>
      <c r="M1211" s="483">
        <v>0</v>
      </c>
      <c r="N1211" s="483">
        <v>0</v>
      </c>
      <c r="O1211" s="443">
        <v>0</v>
      </c>
      <c r="P1211" s="443">
        <v>0</v>
      </c>
      <c r="Q1211" s="443">
        <v>0</v>
      </c>
      <c r="R1211" s="443">
        <v>0</v>
      </c>
      <c r="S1211" s="443">
        <v>0</v>
      </c>
      <c r="T1211" s="443">
        <v>0</v>
      </c>
      <c r="U1211" s="443">
        <v>14558</v>
      </c>
      <c r="V1211" s="443">
        <v>5734</v>
      </c>
      <c r="W1211" s="443">
        <v>8824</v>
      </c>
      <c r="X1211" s="443">
        <v>0</v>
      </c>
      <c r="Y1211" s="483">
        <v>0</v>
      </c>
      <c r="Z1211" s="483">
        <v>0</v>
      </c>
      <c r="AA1211" s="443">
        <v>0</v>
      </c>
      <c r="AB1211" s="443">
        <v>0</v>
      </c>
      <c r="AC1211" s="443">
        <v>8824</v>
      </c>
      <c r="AD1211" s="443">
        <v>0</v>
      </c>
      <c r="AE1211" s="443">
        <v>0</v>
      </c>
      <c r="AF1211" s="443">
        <v>8824</v>
      </c>
      <c r="AG1211" s="443">
        <v>306090</v>
      </c>
      <c r="AH1211" s="443">
        <v>192500</v>
      </c>
      <c r="AI1211" s="443">
        <v>113590</v>
      </c>
      <c r="AJ1211" s="483">
        <v>233680</v>
      </c>
      <c r="AK1211" s="483">
        <v>0</v>
      </c>
      <c r="AL1211" s="483">
        <v>0</v>
      </c>
      <c r="AM1211" s="483">
        <v>76920</v>
      </c>
      <c r="AN1211" s="443">
        <v>233680</v>
      </c>
      <c r="AO1211" s="443">
        <v>76890</v>
      </c>
      <c r="AP1211" s="443">
        <v>20779</v>
      </c>
      <c r="AQ1211" s="443">
        <v>3079</v>
      </c>
      <c r="AR1211" s="443">
        <v>17700</v>
      </c>
      <c r="AS1211" s="483">
        <v>19352</v>
      </c>
      <c r="AT1211" s="483">
        <v>0</v>
      </c>
      <c r="AU1211" s="483">
        <v>0</v>
      </c>
      <c r="AV1211" s="483">
        <v>1148</v>
      </c>
      <c r="AW1211" s="443">
        <v>19352</v>
      </c>
      <c r="AX1211" s="443">
        <v>1148</v>
      </c>
      <c r="AY1211" s="443">
        <v>0</v>
      </c>
      <c r="AZ1211" s="504">
        <v>0</v>
      </c>
      <c r="BA1211" s="504">
        <v>0</v>
      </c>
      <c r="BB1211" s="444">
        <v>0</v>
      </c>
      <c r="BC1211" s="517">
        <v>0</v>
      </c>
      <c r="BD1211" s="540">
        <v>152706</v>
      </c>
      <c r="BE1211" s="651">
        <v>202990</v>
      </c>
      <c r="BF1211" s="651">
        <v>19500</v>
      </c>
      <c r="BG1211" s="540">
        <v>2709</v>
      </c>
    </row>
    <row r="1212" spans="1:59" x14ac:dyDescent="0.2">
      <c r="A1212" s="609" t="s">
        <v>2885</v>
      </c>
      <c r="B1212" t="s">
        <v>2832</v>
      </c>
      <c r="C1212" t="s">
        <v>2886</v>
      </c>
      <c r="D1212" s="439">
        <v>28227</v>
      </c>
      <c r="E1212" s="440">
        <v>108725</v>
      </c>
      <c r="F1212" s="440">
        <v>0</v>
      </c>
      <c r="G1212" s="440">
        <v>108725</v>
      </c>
      <c r="H1212" s="440">
        <v>0</v>
      </c>
      <c r="I1212" s="440">
        <v>248500</v>
      </c>
      <c r="J1212" s="440">
        <v>248500</v>
      </c>
      <c r="K1212" s="440">
        <v>0</v>
      </c>
      <c r="L1212" s="440">
        <v>2170</v>
      </c>
      <c r="M1212" s="482">
        <v>0</v>
      </c>
      <c r="N1212" s="482">
        <v>5460</v>
      </c>
      <c r="O1212" s="440">
        <v>0</v>
      </c>
      <c r="P1212" s="440">
        <v>0</v>
      </c>
      <c r="Q1212" s="440">
        <v>7630</v>
      </c>
      <c r="R1212" s="440">
        <v>2170</v>
      </c>
      <c r="S1212" s="440">
        <v>5460</v>
      </c>
      <c r="T1212" s="440">
        <v>0</v>
      </c>
      <c r="U1212" s="440">
        <v>8875</v>
      </c>
      <c r="V1212" s="440">
        <v>7100</v>
      </c>
      <c r="W1212" s="440">
        <v>1775</v>
      </c>
      <c r="X1212" s="440">
        <v>78</v>
      </c>
      <c r="Y1212" s="482">
        <v>0</v>
      </c>
      <c r="Z1212" s="482">
        <v>195</v>
      </c>
      <c r="AA1212" s="440">
        <v>0</v>
      </c>
      <c r="AB1212" s="440">
        <v>0</v>
      </c>
      <c r="AC1212" s="440">
        <v>2048</v>
      </c>
      <c r="AD1212" s="440">
        <v>0</v>
      </c>
      <c r="AE1212" s="440">
        <v>0</v>
      </c>
      <c r="AF1212" s="440">
        <v>2048</v>
      </c>
      <c r="AG1212" s="440">
        <v>256980</v>
      </c>
      <c r="AH1212" s="440">
        <v>34300</v>
      </c>
      <c r="AI1212" s="440">
        <v>222680</v>
      </c>
      <c r="AJ1212" s="482">
        <v>322810</v>
      </c>
      <c r="AK1212" s="482">
        <v>230</v>
      </c>
      <c r="AL1212" s="482">
        <v>0</v>
      </c>
      <c r="AM1212" s="482">
        <v>85880</v>
      </c>
      <c r="AN1212" s="440">
        <v>323040</v>
      </c>
      <c r="AO1212" s="440">
        <v>83400</v>
      </c>
      <c r="AP1212" s="440">
        <v>18120</v>
      </c>
      <c r="AQ1212" s="440">
        <v>714</v>
      </c>
      <c r="AR1212" s="440">
        <v>17406</v>
      </c>
      <c r="AS1212" s="482">
        <v>18764</v>
      </c>
      <c r="AT1212" s="482">
        <v>16</v>
      </c>
      <c r="AU1212" s="482">
        <v>0</v>
      </c>
      <c r="AV1212" s="482">
        <v>3904</v>
      </c>
      <c r="AW1212" s="440">
        <v>18780</v>
      </c>
      <c r="AX1212" s="440">
        <v>3904</v>
      </c>
      <c r="AY1212" s="440">
        <v>0</v>
      </c>
      <c r="AZ1212" s="503">
        <v>0</v>
      </c>
      <c r="BA1212" s="503">
        <v>0</v>
      </c>
      <c r="BB1212" s="441">
        <v>0</v>
      </c>
      <c r="BC1212" s="200">
        <v>0</v>
      </c>
      <c r="BD1212" s="539">
        <v>130298</v>
      </c>
      <c r="BE1212" s="650">
        <v>137415</v>
      </c>
      <c r="BF1212" s="650">
        <v>13785</v>
      </c>
      <c r="BG1212" s="539">
        <v>1989</v>
      </c>
    </row>
    <row r="1213" spans="1:59" x14ac:dyDescent="0.2">
      <c r="A1213" s="609" t="s">
        <v>2887</v>
      </c>
      <c r="B1213" t="s">
        <v>2832</v>
      </c>
      <c r="C1213" t="s">
        <v>2888</v>
      </c>
      <c r="D1213" s="442">
        <v>28228</v>
      </c>
      <c r="E1213" s="443">
        <v>81461</v>
      </c>
      <c r="F1213" s="443">
        <v>0</v>
      </c>
      <c r="G1213" s="443">
        <v>81461</v>
      </c>
      <c r="H1213" s="443">
        <v>0</v>
      </c>
      <c r="I1213" s="443">
        <v>221270</v>
      </c>
      <c r="J1213" s="443">
        <v>221270</v>
      </c>
      <c r="K1213" s="443">
        <v>0</v>
      </c>
      <c r="L1213" s="443">
        <v>2520</v>
      </c>
      <c r="M1213" s="483">
        <v>0</v>
      </c>
      <c r="N1213" s="483">
        <v>3290</v>
      </c>
      <c r="O1213" s="443">
        <v>0</v>
      </c>
      <c r="P1213" s="443">
        <v>0</v>
      </c>
      <c r="Q1213" s="443">
        <v>5810</v>
      </c>
      <c r="R1213" s="443">
        <v>2520</v>
      </c>
      <c r="S1213" s="443">
        <v>3290</v>
      </c>
      <c r="T1213" s="443">
        <v>0</v>
      </c>
      <c r="U1213" s="443">
        <v>7903</v>
      </c>
      <c r="V1213" s="443">
        <v>5395</v>
      </c>
      <c r="W1213" s="443">
        <v>2508</v>
      </c>
      <c r="X1213" s="443">
        <v>90</v>
      </c>
      <c r="Y1213" s="483">
        <v>0</v>
      </c>
      <c r="Z1213" s="483">
        <v>117</v>
      </c>
      <c r="AA1213" s="443">
        <v>0</v>
      </c>
      <c r="AB1213" s="443">
        <v>0</v>
      </c>
      <c r="AC1213" s="443">
        <v>0</v>
      </c>
      <c r="AD1213" s="443">
        <v>0</v>
      </c>
      <c r="AE1213" s="443">
        <v>0</v>
      </c>
      <c r="AF1213" s="443">
        <v>0</v>
      </c>
      <c r="AG1213" s="443">
        <v>284910</v>
      </c>
      <c r="AH1213" s="443">
        <v>168000</v>
      </c>
      <c r="AI1213" s="443">
        <v>116910</v>
      </c>
      <c r="AJ1213" s="483">
        <v>229610</v>
      </c>
      <c r="AK1213" s="483">
        <v>0</v>
      </c>
      <c r="AL1213" s="483">
        <v>0</v>
      </c>
      <c r="AM1213" s="483">
        <v>126940</v>
      </c>
      <c r="AN1213" s="443">
        <v>229610</v>
      </c>
      <c r="AO1213" s="443">
        <v>126940</v>
      </c>
      <c r="AP1213" s="443">
        <v>20896</v>
      </c>
      <c r="AQ1213" s="443">
        <v>690</v>
      </c>
      <c r="AR1213" s="443">
        <v>20206</v>
      </c>
      <c r="AS1213" s="483">
        <v>21087</v>
      </c>
      <c r="AT1213" s="483">
        <v>0</v>
      </c>
      <c r="AU1213" s="483">
        <v>0</v>
      </c>
      <c r="AV1213" s="483">
        <v>5164</v>
      </c>
      <c r="AW1213" s="443">
        <v>18491</v>
      </c>
      <c r="AX1213" s="443">
        <v>0</v>
      </c>
      <c r="AY1213" s="443">
        <v>0</v>
      </c>
      <c r="AZ1213" s="504">
        <v>0</v>
      </c>
      <c r="BA1213" s="504">
        <v>0</v>
      </c>
      <c r="BB1213" s="444">
        <v>0</v>
      </c>
      <c r="BC1213" s="517">
        <v>0</v>
      </c>
      <c r="BD1213" s="540">
        <v>98900</v>
      </c>
      <c r="BE1213" s="651">
        <v>142365</v>
      </c>
      <c r="BF1213" s="651">
        <v>14554</v>
      </c>
      <c r="BG1213" s="540">
        <v>2229</v>
      </c>
    </row>
    <row r="1214" spans="1:59" x14ac:dyDescent="0.2">
      <c r="A1214" s="609" t="s">
        <v>2889</v>
      </c>
      <c r="B1214" t="s">
        <v>2832</v>
      </c>
      <c r="C1214" t="s">
        <v>2890</v>
      </c>
      <c r="D1214" s="439">
        <v>28229</v>
      </c>
      <c r="E1214" s="440">
        <v>0</v>
      </c>
      <c r="F1214" s="440">
        <v>0</v>
      </c>
      <c r="G1214" s="440">
        <v>0</v>
      </c>
      <c r="H1214" s="440">
        <v>0</v>
      </c>
      <c r="I1214" s="440">
        <v>467530</v>
      </c>
      <c r="J1214" s="440">
        <v>467530</v>
      </c>
      <c r="K1214" s="440">
        <v>0</v>
      </c>
      <c r="L1214" s="440">
        <v>11970</v>
      </c>
      <c r="M1214" s="482">
        <v>0</v>
      </c>
      <c r="N1214" s="482">
        <v>0</v>
      </c>
      <c r="O1214" s="440">
        <v>0</v>
      </c>
      <c r="P1214" s="440">
        <v>0</v>
      </c>
      <c r="Q1214" s="440">
        <v>11970</v>
      </c>
      <c r="R1214" s="440">
        <v>11970</v>
      </c>
      <c r="S1214" s="440">
        <v>0</v>
      </c>
      <c r="T1214" s="440">
        <v>0</v>
      </c>
      <c r="U1214" s="440">
        <v>16698</v>
      </c>
      <c r="V1214" s="440">
        <v>10184</v>
      </c>
      <c r="W1214" s="440">
        <v>6514</v>
      </c>
      <c r="X1214" s="440">
        <v>427</v>
      </c>
      <c r="Y1214" s="482">
        <v>0</v>
      </c>
      <c r="Z1214" s="482">
        <v>0</v>
      </c>
      <c r="AA1214" s="440">
        <v>0</v>
      </c>
      <c r="AB1214" s="440">
        <v>0</v>
      </c>
      <c r="AC1214" s="440">
        <v>0</v>
      </c>
      <c r="AD1214" s="440">
        <v>0</v>
      </c>
      <c r="AE1214" s="440">
        <v>0</v>
      </c>
      <c r="AF1214" s="440">
        <v>0</v>
      </c>
      <c r="AG1214" s="440">
        <v>519530</v>
      </c>
      <c r="AH1214" s="440">
        <v>335000</v>
      </c>
      <c r="AI1214" s="440">
        <v>184530</v>
      </c>
      <c r="AJ1214" s="482">
        <v>382940</v>
      </c>
      <c r="AK1214" s="482">
        <v>0</v>
      </c>
      <c r="AL1214" s="482">
        <v>0</v>
      </c>
      <c r="AM1214" s="482">
        <v>0</v>
      </c>
      <c r="AN1214" s="440">
        <v>382940</v>
      </c>
      <c r="AO1214" s="440">
        <v>0</v>
      </c>
      <c r="AP1214" s="440">
        <v>37119</v>
      </c>
      <c r="AQ1214" s="440">
        <v>20925</v>
      </c>
      <c r="AR1214" s="440">
        <v>16194</v>
      </c>
      <c r="AS1214" s="482">
        <v>18504</v>
      </c>
      <c r="AT1214" s="482">
        <v>0</v>
      </c>
      <c r="AU1214" s="482">
        <v>0</v>
      </c>
      <c r="AV1214" s="482">
        <v>0</v>
      </c>
      <c r="AW1214" s="440">
        <v>18504</v>
      </c>
      <c r="AX1214" s="440">
        <v>0</v>
      </c>
      <c r="AY1214" s="440">
        <v>0</v>
      </c>
      <c r="AZ1214" s="503">
        <v>0</v>
      </c>
      <c r="BA1214" s="503">
        <v>0</v>
      </c>
      <c r="BB1214" s="441">
        <v>0</v>
      </c>
      <c r="BC1214" s="200">
        <v>0</v>
      </c>
      <c r="BD1214" s="539">
        <v>198308</v>
      </c>
      <c r="BE1214" s="650">
        <v>276900</v>
      </c>
      <c r="BF1214" s="650">
        <v>27811</v>
      </c>
      <c r="BG1214" s="539">
        <v>2949</v>
      </c>
    </row>
    <row r="1215" spans="1:59" x14ac:dyDescent="0.2">
      <c r="A1215" s="609" t="s">
        <v>2891</v>
      </c>
      <c r="B1215" t="s">
        <v>2832</v>
      </c>
      <c r="C1215" t="s">
        <v>2892</v>
      </c>
      <c r="D1215" s="442">
        <v>28301</v>
      </c>
      <c r="E1215" s="443">
        <v>0</v>
      </c>
      <c r="F1215" s="443">
        <v>0</v>
      </c>
      <c r="G1215" s="443">
        <v>0</v>
      </c>
      <c r="H1215" s="443">
        <v>0</v>
      </c>
      <c r="I1215" s="443">
        <v>159040</v>
      </c>
      <c r="J1215" s="443">
        <v>159040</v>
      </c>
      <c r="K1215" s="443">
        <v>0</v>
      </c>
      <c r="L1215" s="443">
        <v>9100</v>
      </c>
      <c r="M1215" s="483">
        <v>0</v>
      </c>
      <c r="N1215" s="483">
        <v>420</v>
      </c>
      <c r="O1215" s="443">
        <v>0</v>
      </c>
      <c r="P1215" s="443">
        <v>0</v>
      </c>
      <c r="Q1215" s="443">
        <v>9520</v>
      </c>
      <c r="R1215" s="443">
        <v>9100</v>
      </c>
      <c r="S1215" s="443">
        <v>420</v>
      </c>
      <c r="T1215" s="443">
        <v>0</v>
      </c>
      <c r="U1215" s="443">
        <v>5680</v>
      </c>
      <c r="V1215" s="443">
        <v>5653</v>
      </c>
      <c r="W1215" s="443">
        <v>27</v>
      </c>
      <c r="X1215" s="443">
        <v>325</v>
      </c>
      <c r="Y1215" s="483">
        <v>0</v>
      </c>
      <c r="Z1215" s="483">
        <v>15</v>
      </c>
      <c r="AA1215" s="443">
        <v>0</v>
      </c>
      <c r="AB1215" s="443">
        <v>0</v>
      </c>
      <c r="AC1215" s="443">
        <v>367</v>
      </c>
      <c r="AD1215" s="443">
        <v>352</v>
      </c>
      <c r="AE1215" s="443">
        <v>0</v>
      </c>
      <c r="AF1215" s="443">
        <v>15</v>
      </c>
      <c r="AG1215" s="443">
        <v>191770</v>
      </c>
      <c r="AH1215" s="443">
        <v>97500</v>
      </c>
      <c r="AI1215" s="443">
        <v>94270</v>
      </c>
      <c r="AJ1215" s="483">
        <v>168070</v>
      </c>
      <c r="AK1215" s="483">
        <v>0</v>
      </c>
      <c r="AL1215" s="483">
        <v>0</v>
      </c>
      <c r="AM1215" s="483">
        <v>83840</v>
      </c>
      <c r="AN1215" s="443">
        <v>168070</v>
      </c>
      <c r="AO1215" s="443">
        <v>83840</v>
      </c>
      <c r="AP1215" s="443">
        <v>14560</v>
      </c>
      <c r="AQ1215" s="443">
        <v>11451</v>
      </c>
      <c r="AR1215" s="443">
        <v>3109</v>
      </c>
      <c r="AS1215" s="483">
        <v>3514</v>
      </c>
      <c r="AT1215" s="483">
        <v>1880</v>
      </c>
      <c r="AU1215" s="483">
        <v>0</v>
      </c>
      <c r="AV1215" s="483">
        <v>2041</v>
      </c>
      <c r="AW1215" s="443">
        <v>5394</v>
      </c>
      <c r="AX1215" s="443">
        <v>2041</v>
      </c>
      <c r="AY1215" s="443">
        <v>0</v>
      </c>
      <c r="AZ1215" s="504">
        <v>0</v>
      </c>
      <c r="BA1215" s="504">
        <v>0</v>
      </c>
      <c r="BB1215" s="444">
        <v>0</v>
      </c>
      <c r="BC1215" s="517">
        <v>0</v>
      </c>
      <c r="BD1215" s="540">
        <v>70228</v>
      </c>
      <c r="BE1215" s="651">
        <v>102230</v>
      </c>
      <c r="BF1215" s="651">
        <v>10441</v>
      </c>
      <c r="BG1215" s="540">
        <v>1509</v>
      </c>
    </row>
    <row r="1216" spans="1:59" x14ac:dyDescent="0.2">
      <c r="A1216" s="609" t="s">
        <v>2893</v>
      </c>
      <c r="B1216" t="s">
        <v>2832</v>
      </c>
      <c r="C1216" t="s">
        <v>2894</v>
      </c>
      <c r="D1216" s="439">
        <v>28365</v>
      </c>
      <c r="E1216" s="440">
        <v>59520</v>
      </c>
      <c r="F1216" s="440">
        <v>0</v>
      </c>
      <c r="G1216" s="440">
        <v>59520</v>
      </c>
      <c r="H1216" s="440">
        <v>0</v>
      </c>
      <c r="I1216" s="440">
        <v>131110</v>
      </c>
      <c r="J1216" s="440">
        <v>131110</v>
      </c>
      <c r="K1216" s="440">
        <v>0</v>
      </c>
      <c r="L1216" s="440">
        <v>4760</v>
      </c>
      <c r="M1216" s="482">
        <v>0</v>
      </c>
      <c r="N1216" s="482">
        <v>70</v>
      </c>
      <c r="O1216" s="440">
        <v>0</v>
      </c>
      <c r="P1216" s="440">
        <v>0</v>
      </c>
      <c r="Q1216" s="440">
        <v>4830</v>
      </c>
      <c r="R1216" s="440">
        <v>4760</v>
      </c>
      <c r="S1216" s="440">
        <v>70</v>
      </c>
      <c r="T1216" s="440">
        <v>0</v>
      </c>
      <c r="U1216" s="440">
        <v>4683</v>
      </c>
      <c r="V1216" s="440">
        <v>4683</v>
      </c>
      <c r="W1216" s="440">
        <v>0</v>
      </c>
      <c r="X1216" s="440">
        <v>170</v>
      </c>
      <c r="Y1216" s="482">
        <v>0</v>
      </c>
      <c r="Z1216" s="482">
        <v>2</v>
      </c>
      <c r="AA1216" s="440">
        <v>0</v>
      </c>
      <c r="AB1216" s="440">
        <v>0</v>
      </c>
      <c r="AC1216" s="440">
        <v>172</v>
      </c>
      <c r="AD1216" s="440">
        <v>170</v>
      </c>
      <c r="AE1216" s="440">
        <v>2</v>
      </c>
      <c r="AF1216" s="440">
        <v>0</v>
      </c>
      <c r="AG1216" s="440">
        <v>142300</v>
      </c>
      <c r="AH1216" s="440">
        <v>61500</v>
      </c>
      <c r="AI1216" s="440">
        <v>80800</v>
      </c>
      <c r="AJ1216" s="482">
        <v>124710</v>
      </c>
      <c r="AK1216" s="482">
        <v>0</v>
      </c>
      <c r="AL1216" s="482">
        <v>0</v>
      </c>
      <c r="AM1216" s="482">
        <v>56890</v>
      </c>
      <c r="AN1216" s="440">
        <v>124710</v>
      </c>
      <c r="AO1216" s="440">
        <v>56890</v>
      </c>
      <c r="AP1216" s="440">
        <v>9930</v>
      </c>
      <c r="AQ1216" s="440">
        <v>1595</v>
      </c>
      <c r="AR1216" s="440">
        <v>8335</v>
      </c>
      <c r="AS1216" s="482">
        <v>9176</v>
      </c>
      <c r="AT1216" s="482">
        <v>0</v>
      </c>
      <c r="AU1216" s="482">
        <v>0</v>
      </c>
      <c r="AV1216" s="482">
        <v>2960</v>
      </c>
      <c r="AW1216" s="440">
        <v>9176</v>
      </c>
      <c r="AX1216" s="440">
        <v>2960</v>
      </c>
      <c r="AY1216" s="440">
        <v>0</v>
      </c>
      <c r="AZ1216" s="503">
        <v>0</v>
      </c>
      <c r="BA1216" s="503">
        <v>0</v>
      </c>
      <c r="BB1216" s="441">
        <v>0</v>
      </c>
      <c r="BC1216" s="200">
        <v>0</v>
      </c>
      <c r="BD1216" s="539">
        <v>72711</v>
      </c>
      <c r="BE1216" s="650">
        <v>74845</v>
      </c>
      <c r="BF1216" s="650">
        <v>7519</v>
      </c>
      <c r="BG1216" s="539">
        <v>1269</v>
      </c>
    </row>
    <row r="1217" spans="1:59" x14ac:dyDescent="0.2">
      <c r="A1217" s="609" t="s">
        <v>2895</v>
      </c>
      <c r="B1217" t="s">
        <v>2832</v>
      </c>
      <c r="C1217" t="s">
        <v>2896</v>
      </c>
      <c r="D1217" s="442">
        <v>28381</v>
      </c>
      <c r="E1217" s="443">
        <v>0</v>
      </c>
      <c r="F1217" s="443">
        <v>0</v>
      </c>
      <c r="G1217" s="443">
        <v>0</v>
      </c>
      <c r="H1217" s="443">
        <v>0</v>
      </c>
      <c r="I1217" s="443">
        <v>147616</v>
      </c>
      <c r="J1217" s="443">
        <v>147616</v>
      </c>
      <c r="K1217" s="443">
        <v>0</v>
      </c>
      <c r="L1217" s="443">
        <v>48174</v>
      </c>
      <c r="M1217" s="483">
        <v>0</v>
      </c>
      <c r="N1217" s="483">
        <v>3360</v>
      </c>
      <c r="O1217" s="443">
        <v>0</v>
      </c>
      <c r="P1217" s="443">
        <v>0</v>
      </c>
      <c r="Q1217" s="443">
        <v>51534</v>
      </c>
      <c r="R1217" s="443">
        <v>48174</v>
      </c>
      <c r="S1217" s="443">
        <v>3360</v>
      </c>
      <c r="T1217" s="443">
        <v>0</v>
      </c>
      <c r="U1217" s="443">
        <v>5272</v>
      </c>
      <c r="V1217" s="443">
        <v>4922</v>
      </c>
      <c r="W1217" s="443">
        <v>350</v>
      </c>
      <c r="X1217" s="443">
        <v>1721</v>
      </c>
      <c r="Y1217" s="483">
        <v>0</v>
      </c>
      <c r="Z1217" s="483">
        <v>120</v>
      </c>
      <c r="AA1217" s="443">
        <v>0</v>
      </c>
      <c r="AB1217" s="443">
        <v>0</v>
      </c>
      <c r="AC1217" s="443">
        <v>2191</v>
      </c>
      <c r="AD1217" s="443">
        <v>300</v>
      </c>
      <c r="AE1217" s="443">
        <v>0</v>
      </c>
      <c r="AF1217" s="443">
        <v>1891</v>
      </c>
      <c r="AG1217" s="443">
        <v>216420</v>
      </c>
      <c r="AH1217" s="443">
        <v>100950</v>
      </c>
      <c r="AI1217" s="443">
        <v>115470</v>
      </c>
      <c r="AJ1217" s="483">
        <v>216070</v>
      </c>
      <c r="AK1217" s="483">
        <v>0</v>
      </c>
      <c r="AL1217" s="483">
        <v>0</v>
      </c>
      <c r="AM1217" s="483">
        <v>86050</v>
      </c>
      <c r="AN1217" s="443">
        <v>216070</v>
      </c>
      <c r="AO1217" s="443">
        <v>86050</v>
      </c>
      <c r="AP1217" s="443">
        <v>15435</v>
      </c>
      <c r="AQ1217" s="443">
        <v>4876</v>
      </c>
      <c r="AR1217" s="443">
        <v>10559</v>
      </c>
      <c r="AS1217" s="483">
        <v>12162</v>
      </c>
      <c r="AT1217" s="483">
        <v>0</v>
      </c>
      <c r="AU1217" s="483">
        <v>0</v>
      </c>
      <c r="AV1217" s="483">
        <v>3094</v>
      </c>
      <c r="AW1217" s="443">
        <v>12162</v>
      </c>
      <c r="AX1217" s="443">
        <v>3094</v>
      </c>
      <c r="AY1217" s="443">
        <v>0</v>
      </c>
      <c r="AZ1217" s="504">
        <v>0</v>
      </c>
      <c r="BA1217" s="504">
        <v>0</v>
      </c>
      <c r="BB1217" s="444">
        <v>0</v>
      </c>
      <c r="BC1217" s="517">
        <v>0</v>
      </c>
      <c r="BD1217" s="540">
        <v>72419</v>
      </c>
      <c r="BE1217" s="651">
        <v>115320</v>
      </c>
      <c r="BF1217" s="651">
        <v>11575</v>
      </c>
      <c r="BG1217" s="540">
        <v>1509</v>
      </c>
    </row>
    <row r="1218" spans="1:59" x14ac:dyDescent="0.2">
      <c r="A1218" s="609" t="s">
        <v>2897</v>
      </c>
      <c r="B1218" t="s">
        <v>2832</v>
      </c>
      <c r="C1218" t="s">
        <v>2898</v>
      </c>
      <c r="D1218" s="439">
        <v>28382</v>
      </c>
      <c r="E1218" s="440">
        <v>0</v>
      </c>
      <c r="F1218" s="440">
        <v>0</v>
      </c>
      <c r="G1218" s="440">
        <v>0</v>
      </c>
      <c r="H1218" s="440">
        <v>0</v>
      </c>
      <c r="I1218" s="440">
        <v>236040</v>
      </c>
      <c r="J1218" s="440">
        <v>236040</v>
      </c>
      <c r="K1218" s="440">
        <v>0</v>
      </c>
      <c r="L1218" s="440">
        <v>6930</v>
      </c>
      <c r="M1218" s="482">
        <v>0</v>
      </c>
      <c r="N1218" s="482">
        <v>630</v>
      </c>
      <c r="O1218" s="440">
        <v>0</v>
      </c>
      <c r="P1218" s="440">
        <v>0</v>
      </c>
      <c r="Q1218" s="440">
        <v>7560</v>
      </c>
      <c r="R1218" s="440">
        <v>6930</v>
      </c>
      <c r="S1218" s="440">
        <v>630</v>
      </c>
      <c r="T1218" s="440">
        <v>0</v>
      </c>
      <c r="U1218" s="440">
        <v>8430</v>
      </c>
      <c r="V1218" s="440">
        <v>4977</v>
      </c>
      <c r="W1218" s="440">
        <v>3453</v>
      </c>
      <c r="X1218" s="440">
        <v>248</v>
      </c>
      <c r="Y1218" s="482">
        <v>0</v>
      </c>
      <c r="Z1218" s="482">
        <v>22</v>
      </c>
      <c r="AA1218" s="440">
        <v>0</v>
      </c>
      <c r="AB1218" s="440">
        <v>0</v>
      </c>
      <c r="AC1218" s="440">
        <v>0</v>
      </c>
      <c r="AD1218" s="440">
        <v>0</v>
      </c>
      <c r="AE1218" s="440">
        <v>0</v>
      </c>
      <c r="AF1218" s="440">
        <v>0</v>
      </c>
      <c r="AG1218" s="440">
        <v>211170</v>
      </c>
      <c r="AH1218" s="440">
        <v>140000</v>
      </c>
      <c r="AI1218" s="440">
        <v>71170</v>
      </c>
      <c r="AJ1218" s="482">
        <v>192650</v>
      </c>
      <c r="AK1218" s="482">
        <v>0</v>
      </c>
      <c r="AL1218" s="482">
        <v>0</v>
      </c>
      <c r="AM1218" s="482">
        <v>98760</v>
      </c>
      <c r="AN1218" s="440">
        <v>192650</v>
      </c>
      <c r="AO1218" s="440">
        <v>98760</v>
      </c>
      <c r="AP1218" s="440">
        <v>16674</v>
      </c>
      <c r="AQ1218" s="440">
        <v>4745</v>
      </c>
      <c r="AR1218" s="440">
        <v>11929</v>
      </c>
      <c r="AS1218" s="482">
        <v>14152</v>
      </c>
      <c r="AT1218" s="482">
        <v>0</v>
      </c>
      <c r="AU1218" s="482">
        <v>0</v>
      </c>
      <c r="AV1218" s="482">
        <v>2593</v>
      </c>
      <c r="AW1218" s="440">
        <v>14152</v>
      </c>
      <c r="AX1218" s="440">
        <v>2593</v>
      </c>
      <c r="AY1218" s="440">
        <v>0</v>
      </c>
      <c r="AZ1218" s="503">
        <v>0</v>
      </c>
      <c r="BA1218" s="503">
        <v>0</v>
      </c>
      <c r="BB1218" s="441">
        <v>0</v>
      </c>
      <c r="BC1218" s="200">
        <v>0</v>
      </c>
      <c r="BD1218" s="539">
        <v>70032</v>
      </c>
      <c r="BE1218" s="650">
        <v>138820</v>
      </c>
      <c r="BF1218" s="650">
        <v>13792</v>
      </c>
      <c r="BG1218" s="539">
        <v>1749</v>
      </c>
    </row>
    <row r="1219" spans="1:59" x14ac:dyDescent="0.2">
      <c r="A1219" s="609" t="s">
        <v>2899</v>
      </c>
      <c r="B1219" t="s">
        <v>2832</v>
      </c>
      <c r="C1219" t="s">
        <v>2900</v>
      </c>
      <c r="D1219" s="442">
        <v>28442</v>
      </c>
      <c r="E1219" s="443">
        <v>0</v>
      </c>
      <c r="F1219" s="443">
        <v>0</v>
      </c>
      <c r="G1219" s="443">
        <v>0</v>
      </c>
      <c r="H1219" s="443">
        <v>0</v>
      </c>
      <c r="I1219" s="443">
        <v>76510</v>
      </c>
      <c r="J1219" s="443">
        <v>76510</v>
      </c>
      <c r="K1219" s="443">
        <v>0</v>
      </c>
      <c r="L1219" s="443">
        <v>490</v>
      </c>
      <c r="M1219" s="483">
        <v>0</v>
      </c>
      <c r="N1219" s="483">
        <v>4550</v>
      </c>
      <c r="O1219" s="443">
        <v>0</v>
      </c>
      <c r="P1219" s="443">
        <v>0</v>
      </c>
      <c r="Q1219" s="443">
        <v>5040</v>
      </c>
      <c r="R1219" s="443">
        <v>490</v>
      </c>
      <c r="S1219" s="443">
        <v>4550</v>
      </c>
      <c r="T1219" s="443">
        <v>0</v>
      </c>
      <c r="U1219" s="443">
        <v>2733</v>
      </c>
      <c r="V1219" s="443">
        <v>2733</v>
      </c>
      <c r="W1219" s="443">
        <v>0</v>
      </c>
      <c r="X1219" s="443">
        <v>17</v>
      </c>
      <c r="Y1219" s="483">
        <v>0</v>
      </c>
      <c r="Z1219" s="483">
        <v>163</v>
      </c>
      <c r="AA1219" s="443">
        <v>0</v>
      </c>
      <c r="AB1219" s="443">
        <v>0</v>
      </c>
      <c r="AC1219" s="443">
        <v>180</v>
      </c>
      <c r="AD1219" s="443">
        <v>0</v>
      </c>
      <c r="AE1219" s="443">
        <v>0</v>
      </c>
      <c r="AF1219" s="443">
        <v>180</v>
      </c>
      <c r="AG1219" s="443">
        <v>84970</v>
      </c>
      <c r="AH1219" s="443">
        <v>41550</v>
      </c>
      <c r="AI1219" s="443">
        <v>43420</v>
      </c>
      <c r="AJ1219" s="483">
        <v>74380</v>
      </c>
      <c r="AK1219" s="483">
        <v>200</v>
      </c>
      <c r="AL1219" s="483">
        <v>0</v>
      </c>
      <c r="AM1219" s="483">
        <v>32050</v>
      </c>
      <c r="AN1219" s="443">
        <v>74580</v>
      </c>
      <c r="AO1219" s="443">
        <v>32050</v>
      </c>
      <c r="AP1219" s="443">
        <v>5791</v>
      </c>
      <c r="AQ1219" s="443">
        <v>1080</v>
      </c>
      <c r="AR1219" s="443">
        <v>4711</v>
      </c>
      <c r="AS1219" s="483">
        <v>5196</v>
      </c>
      <c r="AT1219" s="483">
        <v>0</v>
      </c>
      <c r="AU1219" s="483">
        <v>0</v>
      </c>
      <c r="AV1219" s="483">
        <v>1233</v>
      </c>
      <c r="AW1219" s="443">
        <v>5196</v>
      </c>
      <c r="AX1219" s="443">
        <v>1233</v>
      </c>
      <c r="AY1219" s="443">
        <v>3300</v>
      </c>
      <c r="AZ1219" s="504">
        <v>0</v>
      </c>
      <c r="BA1219" s="504">
        <v>0</v>
      </c>
      <c r="BB1219" s="444">
        <v>2956</v>
      </c>
      <c r="BC1219" s="517">
        <v>0</v>
      </c>
      <c r="BD1219" s="540">
        <v>44291</v>
      </c>
      <c r="BE1219" s="651">
        <v>44995</v>
      </c>
      <c r="BF1219" s="651">
        <v>4443</v>
      </c>
      <c r="BG1219" s="540">
        <v>1029</v>
      </c>
    </row>
    <row r="1220" spans="1:59" x14ac:dyDescent="0.2">
      <c r="A1220" s="609" t="s">
        <v>2901</v>
      </c>
      <c r="B1220" t="s">
        <v>2832</v>
      </c>
      <c r="C1220" t="s">
        <v>2902</v>
      </c>
      <c r="D1220" s="439">
        <v>28443</v>
      </c>
      <c r="E1220" s="440">
        <v>41522</v>
      </c>
      <c r="F1220" s="440">
        <v>0</v>
      </c>
      <c r="G1220" s="440">
        <v>41522</v>
      </c>
      <c r="H1220" s="440">
        <v>0</v>
      </c>
      <c r="I1220" s="440">
        <v>110810</v>
      </c>
      <c r="J1220" s="440">
        <v>110810</v>
      </c>
      <c r="K1220" s="440">
        <v>0</v>
      </c>
      <c r="L1220" s="440">
        <v>8050</v>
      </c>
      <c r="M1220" s="482">
        <v>0</v>
      </c>
      <c r="N1220" s="482">
        <v>1540</v>
      </c>
      <c r="O1220" s="440">
        <v>0</v>
      </c>
      <c r="P1220" s="440">
        <v>0</v>
      </c>
      <c r="Q1220" s="440">
        <v>9590</v>
      </c>
      <c r="R1220" s="440">
        <v>8050</v>
      </c>
      <c r="S1220" s="440">
        <v>1540</v>
      </c>
      <c r="T1220" s="440">
        <v>0</v>
      </c>
      <c r="U1220" s="440">
        <v>3958</v>
      </c>
      <c r="V1220" s="440">
        <v>3958</v>
      </c>
      <c r="W1220" s="440">
        <v>0</v>
      </c>
      <c r="X1220" s="440">
        <v>287</v>
      </c>
      <c r="Y1220" s="482">
        <v>3950</v>
      </c>
      <c r="Z1220" s="482">
        <v>55</v>
      </c>
      <c r="AA1220" s="440">
        <v>0</v>
      </c>
      <c r="AB1220" s="440">
        <v>0</v>
      </c>
      <c r="AC1220" s="440">
        <v>4292</v>
      </c>
      <c r="AD1220" s="440">
        <v>0</v>
      </c>
      <c r="AE1220" s="440">
        <v>4292</v>
      </c>
      <c r="AF1220" s="440">
        <v>0</v>
      </c>
      <c r="AG1220" s="440">
        <v>130150</v>
      </c>
      <c r="AH1220" s="440">
        <v>58500</v>
      </c>
      <c r="AI1220" s="440">
        <v>71650</v>
      </c>
      <c r="AJ1220" s="482">
        <v>126950</v>
      </c>
      <c r="AK1220" s="482">
        <v>0</v>
      </c>
      <c r="AL1220" s="482">
        <v>0</v>
      </c>
      <c r="AM1220" s="482">
        <v>57630</v>
      </c>
      <c r="AN1220" s="440">
        <v>126950</v>
      </c>
      <c r="AO1220" s="440">
        <v>57630</v>
      </c>
      <c r="AP1220" s="440">
        <v>9615</v>
      </c>
      <c r="AQ1220" s="440">
        <v>3620</v>
      </c>
      <c r="AR1220" s="440">
        <v>5995</v>
      </c>
      <c r="AS1220" s="482">
        <v>6694</v>
      </c>
      <c r="AT1220" s="482">
        <v>0</v>
      </c>
      <c r="AU1220" s="482">
        <v>0</v>
      </c>
      <c r="AV1220" s="482">
        <v>2534</v>
      </c>
      <c r="AW1220" s="440">
        <v>6694</v>
      </c>
      <c r="AX1220" s="440">
        <v>2534</v>
      </c>
      <c r="AY1220" s="440">
        <v>0</v>
      </c>
      <c r="AZ1220" s="503">
        <v>0</v>
      </c>
      <c r="BA1220" s="503">
        <v>0</v>
      </c>
      <c r="BB1220" s="441">
        <v>0</v>
      </c>
      <c r="BC1220" s="200">
        <v>0</v>
      </c>
      <c r="BD1220" s="539">
        <v>50306</v>
      </c>
      <c r="BE1220" s="650">
        <v>71560</v>
      </c>
      <c r="BF1220" s="650">
        <v>7192</v>
      </c>
      <c r="BG1220" s="539">
        <v>1509</v>
      </c>
    </row>
    <row r="1221" spans="1:59" x14ac:dyDescent="0.2">
      <c r="A1221" s="609" t="s">
        <v>2903</v>
      </c>
      <c r="B1221" t="s">
        <v>2832</v>
      </c>
      <c r="C1221" t="s">
        <v>2904</v>
      </c>
      <c r="D1221" s="442">
        <v>28446</v>
      </c>
      <c r="E1221" s="443">
        <v>36035</v>
      </c>
      <c r="F1221" s="443">
        <v>0</v>
      </c>
      <c r="G1221" s="443">
        <v>36035</v>
      </c>
      <c r="H1221" s="443">
        <v>0</v>
      </c>
      <c r="I1221" s="443">
        <v>63630</v>
      </c>
      <c r="J1221" s="443">
        <v>63630</v>
      </c>
      <c r="K1221" s="443">
        <v>0</v>
      </c>
      <c r="L1221" s="443">
        <v>2870</v>
      </c>
      <c r="M1221" s="483">
        <v>0</v>
      </c>
      <c r="N1221" s="483">
        <v>0</v>
      </c>
      <c r="O1221" s="443">
        <v>0</v>
      </c>
      <c r="P1221" s="443">
        <v>0</v>
      </c>
      <c r="Q1221" s="443">
        <v>2870</v>
      </c>
      <c r="R1221" s="443">
        <v>2870</v>
      </c>
      <c r="S1221" s="443">
        <v>0</v>
      </c>
      <c r="T1221" s="443">
        <v>0</v>
      </c>
      <c r="U1221" s="443">
        <v>2273</v>
      </c>
      <c r="V1221" s="443">
        <v>2273</v>
      </c>
      <c r="W1221" s="443">
        <v>0</v>
      </c>
      <c r="X1221" s="443">
        <v>102</v>
      </c>
      <c r="Y1221" s="483">
        <v>0</v>
      </c>
      <c r="Z1221" s="483">
        <v>0</v>
      </c>
      <c r="AA1221" s="443">
        <v>0</v>
      </c>
      <c r="AB1221" s="443">
        <v>0</v>
      </c>
      <c r="AC1221" s="443">
        <v>102</v>
      </c>
      <c r="AD1221" s="443">
        <v>102</v>
      </c>
      <c r="AE1221" s="443">
        <v>0</v>
      </c>
      <c r="AF1221" s="443">
        <v>0</v>
      </c>
      <c r="AG1221" s="443">
        <v>81760</v>
      </c>
      <c r="AH1221" s="443">
        <v>46000</v>
      </c>
      <c r="AI1221" s="443">
        <v>35760</v>
      </c>
      <c r="AJ1221" s="483">
        <v>70220</v>
      </c>
      <c r="AK1221" s="483">
        <v>0</v>
      </c>
      <c r="AL1221" s="483">
        <v>0</v>
      </c>
      <c r="AM1221" s="483">
        <v>14100</v>
      </c>
      <c r="AN1221" s="443">
        <v>70220</v>
      </c>
      <c r="AO1221" s="443">
        <v>14100</v>
      </c>
      <c r="AP1221" s="443">
        <v>5464</v>
      </c>
      <c r="AQ1221" s="443">
        <v>1275</v>
      </c>
      <c r="AR1221" s="443">
        <v>4189</v>
      </c>
      <c r="AS1221" s="483">
        <v>4989</v>
      </c>
      <c r="AT1221" s="483">
        <v>0</v>
      </c>
      <c r="AU1221" s="483">
        <v>0</v>
      </c>
      <c r="AV1221" s="483">
        <v>448</v>
      </c>
      <c r="AW1221" s="443">
        <v>4989</v>
      </c>
      <c r="AX1221" s="443">
        <v>448</v>
      </c>
      <c r="AY1221" s="443">
        <v>3300</v>
      </c>
      <c r="AZ1221" s="504">
        <v>-3300</v>
      </c>
      <c r="BA1221" s="504">
        <v>0</v>
      </c>
      <c r="BB1221" s="444">
        <v>0</v>
      </c>
      <c r="BC1221" s="517">
        <v>0</v>
      </c>
      <c r="BD1221" s="540">
        <v>43115</v>
      </c>
      <c r="BE1221" s="651">
        <v>38730</v>
      </c>
      <c r="BF1221" s="651">
        <v>3903</v>
      </c>
      <c r="BG1221" s="540">
        <v>1029</v>
      </c>
    </row>
    <row r="1222" spans="1:59" x14ac:dyDescent="0.2">
      <c r="A1222" s="609" t="s">
        <v>2905</v>
      </c>
      <c r="B1222" t="s">
        <v>2832</v>
      </c>
      <c r="C1222" t="s">
        <v>2826</v>
      </c>
      <c r="D1222" s="439">
        <v>28464</v>
      </c>
      <c r="E1222" s="440">
        <v>0</v>
      </c>
      <c r="F1222" s="440">
        <v>0</v>
      </c>
      <c r="G1222" s="440">
        <v>0</v>
      </c>
      <c r="H1222" s="440">
        <v>0</v>
      </c>
      <c r="I1222" s="440">
        <v>168770</v>
      </c>
      <c r="J1222" s="440">
        <v>168770</v>
      </c>
      <c r="K1222" s="440">
        <v>0</v>
      </c>
      <c r="L1222" s="440">
        <v>19530</v>
      </c>
      <c r="M1222" s="482">
        <v>0</v>
      </c>
      <c r="N1222" s="482">
        <v>0</v>
      </c>
      <c r="O1222" s="440">
        <v>0</v>
      </c>
      <c r="P1222" s="440">
        <v>0</v>
      </c>
      <c r="Q1222" s="440">
        <v>19530</v>
      </c>
      <c r="R1222" s="440">
        <v>19530</v>
      </c>
      <c r="S1222" s="440">
        <v>0</v>
      </c>
      <c r="T1222" s="440">
        <v>0</v>
      </c>
      <c r="U1222" s="440">
        <v>6028</v>
      </c>
      <c r="V1222" s="440">
        <v>4822</v>
      </c>
      <c r="W1222" s="440">
        <v>1206</v>
      </c>
      <c r="X1222" s="440">
        <v>697</v>
      </c>
      <c r="Y1222" s="482">
        <v>0</v>
      </c>
      <c r="Z1222" s="482">
        <v>0</v>
      </c>
      <c r="AA1222" s="440">
        <v>0</v>
      </c>
      <c r="AB1222" s="440">
        <v>0</v>
      </c>
      <c r="AC1222" s="440">
        <v>0</v>
      </c>
      <c r="AD1222" s="440">
        <v>0</v>
      </c>
      <c r="AE1222" s="440">
        <v>0</v>
      </c>
      <c r="AF1222" s="440">
        <v>0</v>
      </c>
      <c r="AG1222" s="440">
        <v>223390</v>
      </c>
      <c r="AH1222" s="440">
        <v>110000</v>
      </c>
      <c r="AI1222" s="440">
        <v>113390</v>
      </c>
      <c r="AJ1222" s="482">
        <v>201420</v>
      </c>
      <c r="AK1222" s="482">
        <v>0</v>
      </c>
      <c r="AL1222" s="482">
        <v>0</v>
      </c>
      <c r="AM1222" s="482">
        <v>113880</v>
      </c>
      <c r="AN1222" s="440">
        <v>201420</v>
      </c>
      <c r="AO1222" s="440">
        <v>113880</v>
      </c>
      <c r="AP1222" s="440">
        <v>16774</v>
      </c>
      <c r="AQ1222" s="440">
        <v>6158</v>
      </c>
      <c r="AR1222" s="440">
        <v>10616</v>
      </c>
      <c r="AS1222" s="482">
        <v>11976</v>
      </c>
      <c r="AT1222" s="482">
        <v>0</v>
      </c>
      <c r="AU1222" s="482">
        <v>0</v>
      </c>
      <c r="AV1222" s="482">
        <v>4189</v>
      </c>
      <c r="AW1222" s="440">
        <v>9912</v>
      </c>
      <c r="AX1222" s="440">
        <v>865</v>
      </c>
      <c r="AY1222" s="440">
        <v>3300</v>
      </c>
      <c r="AZ1222" s="503">
        <v>0</v>
      </c>
      <c r="BA1222" s="503">
        <v>0</v>
      </c>
      <c r="BB1222" s="441">
        <v>3300</v>
      </c>
      <c r="BC1222" s="200">
        <v>0</v>
      </c>
      <c r="BD1222" s="539">
        <v>84446</v>
      </c>
      <c r="BE1222" s="650">
        <v>117850</v>
      </c>
      <c r="BF1222" s="650">
        <v>12047</v>
      </c>
      <c r="BG1222" s="539">
        <v>1290</v>
      </c>
    </row>
    <row r="1223" spans="1:59" x14ac:dyDescent="0.2">
      <c r="A1223" s="609" t="s">
        <v>2906</v>
      </c>
      <c r="B1223" t="s">
        <v>2832</v>
      </c>
      <c r="C1223" t="s">
        <v>2907</v>
      </c>
      <c r="D1223" s="442">
        <v>28481</v>
      </c>
      <c r="E1223" s="443">
        <v>0</v>
      </c>
      <c r="F1223" s="443">
        <v>0</v>
      </c>
      <c r="G1223" s="443">
        <v>0</v>
      </c>
      <c r="H1223" s="443">
        <v>0</v>
      </c>
      <c r="I1223" s="443">
        <v>111930</v>
      </c>
      <c r="J1223" s="443">
        <v>111930</v>
      </c>
      <c r="K1223" s="443">
        <v>0</v>
      </c>
      <c r="L1223" s="443">
        <v>8540</v>
      </c>
      <c r="M1223" s="483">
        <v>0</v>
      </c>
      <c r="N1223" s="483">
        <v>210</v>
      </c>
      <c r="O1223" s="443">
        <v>0</v>
      </c>
      <c r="P1223" s="443">
        <v>0</v>
      </c>
      <c r="Q1223" s="443">
        <v>8750</v>
      </c>
      <c r="R1223" s="443">
        <v>8540</v>
      </c>
      <c r="S1223" s="443">
        <v>210</v>
      </c>
      <c r="T1223" s="443">
        <v>0</v>
      </c>
      <c r="U1223" s="443">
        <v>3998</v>
      </c>
      <c r="V1223" s="443">
        <v>1380</v>
      </c>
      <c r="W1223" s="443">
        <v>2618</v>
      </c>
      <c r="X1223" s="443">
        <v>305</v>
      </c>
      <c r="Y1223" s="483">
        <v>0</v>
      </c>
      <c r="Z1223" s="483">
        <v>7</v>
      </c>
      <c r="AA1223" s="443">
        <v>0</v>
      </c>
      <c r="AB1223" s="443">
        <v>0</v>
      </c>
      <c r="AC1223" s="443">
        <v>2930</v>
      </c>
      <c r="AD1223" s="443">
        <v>0</v>
      </c>
      <c r="AE1223" s="443">
        <v>0</v>
      </c>
      <c r="AF1223" s="443">
        <v>2930</v>
      </c>
      <c r="AG1223" s="443">
        <v>103920</v>
      </c>
      <c r="AH1223" s="443">
        <v>54000</v>
      </c>
      <c r="AI1223" s="443">
        <v>49920</v>
      </c>
      <c r="AJ1223" s="483">
        <v>91570</v>
      </c>
      <c r="AK1223" s="483">
        <v>0</v>
      </c>
      <c r="AL1223" s="483">
        <v>0</v>
      </c>
      <c r="AM1223" s="483">
        <v>23320</v>
      </c>
      <c r="AN1223" s="443">
        <v>91570</v>
      </c>
      <c r="AO1223" s="443">
        <v>23320</v>
      </c>
      <c r="AP1223" s="443">
        <v>7216</v>
      </c>
      <c r="AQ1223" s="443">
        <v>1296</v>
      </c>
      <c r="AR1223" s="443">
        <v>5920</v>
      </c>
      <c r="AS1223" s="483">
        <v>6455</v>
      </c>
      <c r="AT1223" s="483">
        <v>0</v>
      </c>
      <c r="AU1223" s="483">
        <v>0</v>
      </c>
      <c r="AV1223" s="483">
        <v>1125</v>
      </c>
      <c r="AW1223" s="443">
        <v>4346</v>
      </c>
      <c r="AX1223" s="443">
        <v>3234</v>
      </c>
      <c r="AY1223" s="443">
        <v>3300</v>
      </c>
      <c r="AZ1223" s="504">
        <v>0</v>
      </c>
      <c r="BA1223" s="504">
        <v>0</v>
      </c>
      <c r="BB1223" s="444">
        <v>2957</v>
      </c>
      <c r="BC1223" s="517">
        <v>0</v>
      </c>
      <c r="BD1223" s="540">
        <v>42831</v>
      </c>
      <c r="BE1223" s="651">
        <v>62690</v>
      </c>
      <c r="BF1223" s="651">
        <v>6130</v>
      </c>
      <c r="BG1223" s="540">
        <v>810</v>
      </c>
    </row>
    <row r="1224" spans="1:59" x14ac:dyDescent="0.2">
      <c r="A1224" s="609" t="s">
        <v>2908</v>
      </c>
      <c r="B1224" t="s">
        <v>2832</v>
      </c>
      <c r="C1224" t="s">
        <v>2909</v>
      </c>
      <c r="D1224" s="439">
        <v>28501</v>
      </c>
      <c r="E1224" s="440">
        <v>27862</v>
      </c>
      <c r="F1224" s="440">
        <v>0</v>
      </c>
      <c r="G1224" s="440">
        <v>27862</v>
      </c>
      <c r="H1224" s="440">
        <v>0</v>
      </c>
      <c r="I1224" s="440">
        <v>137830</v>
      </c>
      <c r="J1224" s="440">
        <v>137830</v>
      </c>
      <c r="K1224" s="440">
        <v>0</v>
      </c>
      <c r="L1224" s="440">
        <v>6860</v>
      </c>
      <c r="M1224" s="482">
        <v>0</v>
      </c>
      <c r="N1224" s="482">
        <v>0</v>
      </c>
      <c r="O1224" s="440">
        <v>0</v>
      </c>
      <c r="P1224" s="440">
        <v>0</v>
      </c>
      <c r="Q1224" s="440">
        <v>6860</v>
      </c>
      <c r="R1224" s="440">
        <v>6860</v>
      </c>
      <c r="S1224" s="440">
        <v>0</v>
      </c>
      <c r="T1224" s="440">
        <v>0</v>
      </c>
      <c r="U1224" s="440">
        <v>4923</v>
      </c>
      <c r="V1224" s="440">
        <v>1984</v>
      </c>
      <c r="W1224" s="440">
        <v>2939</v>
      </c>
      <c r="X1224" s="440">
        <v>245</v>
      </c>
      <c r="Y1224" s="482">
        <v>0</v>
      </c>
      <c r="Z1224" s="482">
        <v>0</v>
      </c>
      <c r="AA1224" s="440">
        <v>0</v>
      </c>
      <c r="AB1224" s="440">
        <v>0</v>
      </c>
      <c r="AC1224" s="440">
        <v>3184</v>
      </c>
      <c r="AD1224" s="440">
        <v>0</v>
      </c>
      <c r="AE1224" s="440">
        <v>0</v>
      </c>
      <c r="AF1224" s="440">
        <v>3184</v>
      </c>
      <c r="AG1224" s="440">
        <v>118450</v>
      </c>
      <c r="AH1224" s="440">
        <v>0</v>
      </c>
      <c r="AI1224" s="440">
        <v>118450</v>
      </c>
      <c r="AJ1224" s="482">
        <v>161520</v>
      </c>
      <c r="AK1224" s="482">
        <v>0</v>
      </c>
      <c r="AL1224" s="482">
        <v>0</v>
      </c>
      <c r="AM1224" s="482">
        <v>0</v>
      </c>
      <c r="AN1224" s="440">
        <v>161520</v>
      </c>
      <c r="AO1224" s="440">
        <v>0</v>
      </c>
      <c r="AP1224" s="440">
        <v>7708</v>
      </c>
      <c r="AQ1224" s="440">
        <v>0</v>
      </c>
      <c r="AR1224" s="440">
        <v>7708</v>
      </c>
      <c r="AS1224" s="482">
        <v>8567</v>
      </c>
      <c r="AT1224" s="482">
        <v>0</v>
      </c>
      <c r="AU1224" s="482">
        <v>0</v>
      </c>
      <c r="AV1224" s="482">
        <v>0</v>
      </c>
      <c r="AW1224" s="440">
        <v>8567</v>
      </c>
      <c r="AX1224" s="440">
        <v>0</v>
      </c>
      <c r="AY1224" s="440">
        <v>0</v>
      </c>
      <c r="AZ1224" s="503">
        <v>0</v>
      </c>
      <c r="BA1224" s="503">
        <v>0</v>
      </c>
      <c r="BB1224" s="441">
        <v>0</v>
      </c>
      <c r="BC1224" s="200">
        <v>0</v>
      </c>
      <c r="BD1224" s="539">
        <v>67960</v>
      </c>
      <c r="BE1224" s="650">
        <v>71375</v>
      </c>
      <c r="BF1224" s="650">
        <v>6848</v>
      </c>
      <c r="BG1224" s="539">
        <v>1269</v>
      </c>
    </row>
    <row r="1225" spans="1:59" x14ac:dyDescent="0.2">
      <c r="A1225" s="609" t="s">
        <v>2910</v>
      </c>
      <c r="B1225" t="s">
        <v>2832</v>
      </c>
      <c r="C1225" t="s">
        <v>2911</v>
      </c>
      <c r="D1225" s="442">
        <v>28585</v>
      </c>
      <c r="E1225" s="443">
        <v>0</v>
      </c>
      <c r="F1225" s="443">
        <v>0</v>
      </c>
      <c r="G1225" s="443">
        <v>0</v>
      </c>
      <c r="H1225" s="443">
        <v>0</v>
      </c>
      <c r="I1225" s="443">
        <v>112560</v>
      </c>
      <c r="J1225" s="443">
        <v>112560</v>
      </c>
      <c r="K1225" s="443">
        <v>0</v>
      </c>
      <c r="L1225" s="443">
        <v>0</v>
      </c>
      <c r="M1225" s="483">
        <v>0</v>
      </c>
      <c r="N1225" s="483">
        <v>0</v>
      </c>
      <c r="O1225" s="443">
        <v>0</v>
      </c>
      <c r="P1225" s="443">
        <v>0</v>
      </c>
      <c r="Q1225" s="443">
        <v>0</v>
      </c>
      <c r="R1225" s="443">
        <v>0</v>
      </c>
      <c r="S1225" s="443">
        <v>0</v>
      </c>
      <c r="T1225" s="443">
        <v>0</v>
      </c>
      <c r="U1225" s="443">
        <v>4020</v>
      </c>
      <c r="V1225" s="443">
        <v>1338</v>
      </c>
      <c r="W1225" s="443">
        <v>2682</v>
      </c>
      <c r="X1225" s="443">
        <v>0</v>
      </c>
      <c r="Y1225" s="483">
        <v>0</v>
      </c>
      <c r="Z1225" s="483">
        <v>0</v>
      </c>
      <c r="AA1225" s="443">
        <v>0</v>
      </c>
      <c r="AB1225" s="443">
        <v>0</v>
      </c>
      <c r="AC1225" s="443">
        <v>0</v>
      </c>
      <c r="AD1225" s="443">
        <v>0</v>
      </c>
      <c r="AE1225" s="443">
        <v>0</v>
      </c>
      <c r="AF1225" s="443">
        <v>0</v>
      </c>
      <c r="AG1225" s="443">
        <v>117270</v>
      </c>
      <c r="AH1225" s="443">
        <v>117270</v>
      </c>
      <c r="AI1225" s="443">
        <v>0</v>
      </c>
      <c r="AJ1225" s="483">
        <v>60070</v>
      </c>
      <c r="AK1225" s="483">
        <v>0</v>
      </c>
      <c r="AL1225" s="483">
        <v>0</v>
      </c>
      <c r="AM1225" s="483">
        <v>22380</v>
      </c>
      <c r="AN1225" s="443">
        <v>60070</v>
      </c>
      <c r="AO1225" s="443">
        <v>22380</v>
      </c>
      <c r="AP1225" s="443">
        <v>7872</v>
      </c>
      <c r="AQ1225" s="443">
        <v>7160</v>
      </c>
      <c r="AR1225" s="443">
        <v>712</v>
      </c>
      <c r="AS1225" s="483">
        <v>2431</v>
      </c>
      <c r="AT1225" s="483">
        <v>0</v>
      </c>
      <c r="AU1225" s="483">
        <v>0</v>
      </c>
      <c r="AV1225" s="483">
        <v>1222</v>
      </c>
      <c r="AW1225" s="443">
        <v>1000</v>
      </c>
      <c r="AX1225" s="443">
        <v>1000</v>
      </c>
      <c r="AY1225" s="443">
        <v>0</v>
      </c>
      <c r="AZ1225" s="504">
        <v>0</v>
      </c>
      <c r="BA1225" s="504">
        <v>0</v>
      </c>
      <c r="BB1225" s="444">
        <v>0</v>
      </c>
      <c r="BC1225" s="517">
        <v>0</v>
      </c>
      <c r="BD1225" s="540">
        <v>77299</v>
      </c>
      <c r="BE1225" s="651">
        <v>61210</v>
      </c>
      <c r="BF1225" s="651">
        <v>6056</v>
      </c>
      <c r="BG1225" s="540">
        <v>1269</v>
      </c>
    </row>
    <row r="1226" spans="1:59" x14ac:dyDescent="0.2">
      <c r="A1226" s="609" t="s">
        <v>2912</v>
      </c>
      <c r="B1226" t="s">
        <v>2832</v>
      </c>
      <c r="C1226" t="s">
        <v>2913</v>
      </c>
      <c r="D1226" s="439">
        <v>28586</v>
      </c>
      <c r="E1226" s="440">
        <v>51206</v>
      </c>
      <c r="F1226" s="440">
        <v>0</v>
      </c>
      <c r="G1226" s="440">
        <v>51206</v>
      </c>
      <c r="H1226" s="440">
        <v>0</v>
      </c>
      <c r="I1226" s="440">
        <v>104720</v>
      </c>
      <c r="J1226" s="440">
        <v>104720</v>
      </c>
      <c r="K1226" s="440">
        <v>0</v>
      </c>
      <c r="L1226" s="440">
        <v>0</v>
      </c>
      <c r="M1226" s="482">
        <v>0</v>
      </c>
      <c r="N1226" s="482">
        <v>560</v>
      </c>
      <c r="O1226" s="440">
        <v>0</v>
      </c>
      <c r="P1226" s="440">
        <v>0</v>
      </c>
      <c r="Q1226" s="440">
        <v>560</v>
      </c>
      <c r="R1226" s="440">
        <v>0</v>
      </c>
      <c r="S1226" s="440">
        <v>560</v>
      </c>
      <c r="T1226" s="440">
        <v>0</v>
      </c>
      <c r="U1226" s="440">
        <v>3740</v>
      </c>
      <c r="V1226" s="440">
        <v>3300</v>
      </c>
      <c r="W1226" s="440">
        <v>440</v>
      </c>
      <c r="X1226" s="440">
        <v>0</v>
      </c>
      <c r="Y1226" s="482">
        <v>0</v>
      </c>
      <c r="Z1226" s="482">
        <v>20</v>
      </c>
      <c r="AA1226" s="440">
        <v>0</v>
      </c>
      <c r="AB1226" s="440">
        <v>0</v>
      </c>
      <c r="AC1226" s="440">
        <v>460</v>
      </c>
      <c r="AD1226" s="440">
        <v>0</v>
      </c>
      <c r="AE1226" s="440">
        <v>460</v>
      </c>
      <c r="AF1226" s="440">
        <v>0</v>
      </c>
      <c r="AG1226" s="440">
        <v>95640</v>
      </c>
      <c r="AH1226" s="440">
        <v>95640</v>
      </c>
      <c r="AI1226" s="440">
        <v>0</v>
      </c>
      <c r="AJ1226" s="482">
        <v>43890</v>
      </c>
      <c r="AK1226" s="482">
        <v>0</v>
      </c>
      <c r="AL1226" s="482">
        <v>0</v>
      </c>
      <c r="AM1226" s="482">
        <v>15930</v>
      </c>
      <c r="AN1226" s="440">
        <v>43890</v>
      </c>
      <c r="AO1226" s="440">
        <v>15930</v>
      </c>
      <c r="AP1226" s="440">
        <v>6358</v>
      </c>
      <c r="AQ1226" s="440">
        <v>6358</v>
      </c>
      <c r="AR1226" s="440">
        <v>0</v>
      </c>
      <c r="AS1226" s="482">
        <v>1459</v>
      </c>
      <c r="AT1226" s="482">
        <v>0</v>
      </c>
      <c r="AU1226" s="482">
        <v>0</v>
      </c>
      <c r="AV1226" s="482">
        <v>134</v>
      </c>
      <c r="AW1226" s="440">
        <v>1459</v>
      </c>
      <c r="AX1226" s="440">
        <v>134</v>
      </c>
      <c r="AY1226" s="440">
        <v>0</v>
      </c>
      <c r="AZ1226" s="503">
        <v>0</v>
      </c>
      <c r="BA1226" s="503">
        <v>0</v>
      </c>
      <c r="BB1226" s="441">
        <v>0</v>
      </c>
      <c r="BC1226" s="200">
        <v>0</v>
      </c>
      <c r="BD1226" s="539">
        <v>61284</v>
      </c>
      <c r="BE1226" s="650">
        <v>52990</v>
      </c>
      <c r="BF1226" s="650">
        <v>5234</v>
      </c>
      <c r="BG1226" s="539">
        <v>1269</v>
      </c>
    </row>
    <row r="1227" spans="1:59" x14ac:dyDescent="0.2">
      <c r="A1227" s="609" t="s">
        <v>2914</v>
      </c>
      <c r="B1227" t="s">
        <v>2915</v>
      </c>
      <c r="C1227">
        <v>0</v>
      </c>
      <c r="D1227" s="442">
        <v>29000</v>
      </c>
      <c r="E1227" s="443">
        <v>0</v>
      </c>
      <c r="F1227" s="443">
        <v>0</v>
      </c>
      <c r="G1227" s="443">
        <v>0</v>
      </c>
      <c r="H1227" s="443">
        <v>0</v>
      </c>
      <c r="I1227" s="443">
        <v>0</v>
      </c>
      <c r="J1227" s="443">
        <v>0</v>
      </c>
      <c r="K1227" s="443">
        <v>0</v>
      </c>
      <c r="L1227" s="443">
        <v>0</v>
      </c>
      <c r="M1227" s="483">
        <v>0</v>
      </c>
      <c r="N1227" s="483">
        <v>0</v>
      </c>
      <c r="O1227" s="443">
        <v>0</v>
      </c>
      <c r="P1227" s="443">
        <v>0</v>
      </c>
      <c r="Q1227" s="443">
        <v>0</v>
      </c>
      <c r="R1227" s="443">
        <v>0</v>
      </c>
      <c r="S1227" s="443">
        <v>0</v>
      </c>
      <c r="T1227" s="443">
        <v>0</v>
      </c>
      <c r="U1227" s="443">
        <v>0</v>
      </c>
      <c r="V1227" s="443">
        <v>0</v>
      </c>
      <c r="W1227" s="443">
        <v>0</v>
      </c>
      <c r="X1227" s="443">
        <v>0</v>
      </c>
      <c r="Y1227" s="483">
        <v>0</v>
      </c>
      <c r="Z1227" s="483">
        <v>0</v>
      </c>
      <c r="AA1227" s="443">
        <v>0</v>
      </c>
      <c r="AB1227" s="443">
        <v>0</v>
      </c>
      <c r="AC1227" s="443">
        <v>0</v>
      </c>
      <c r="AD1227" s="443">
        <v>0</v>
      </c>
      <c r="AE1227" s="443">
        <v>0</v>
      </c>
      <c r="AF1227" s="443">
        <v>0</v>
      </c>
      <c r="AG1227" s="443">
        <v>0</v>
      </c>
      <c r="AH1227" s="443">
        <v>0</v>
      </c>
      <c r="AI1227" s="443">
        <v>0</v>
      </c>
      <c r="AJ1227" s="483">
        <v>0</v>
      </c>
      <c r="AK1227" s="483">
        <v>0</v>
      </c>
      <c r="AL1227" s="483">
        <v>0</v>
      </c>
      <c r="AM1227" s="483">
        <v>0</v>
      </c>
      <c r="AN1227" s="443">
        <v>0</v>
      </c>
      <c r="AO1227" s="443">
        <v>0</v>
      </c>
      <c r="AP1227" s="443">
        <v>0</v>
      </c>
      <c r="AQ1227" s="443">
        <v>0</v>
      </c>
      <c r="AR1227" s="443">
        <v>0</v>
      </c>
      <c r="AS1227" s="483">
        <v>0</v>
      </c>
      <c r="AT1227" s="483">
        <v>0</v>
      </c>
      <c r="AU1227" s="483">
        <v>0</v>
      </c>
      <c r="AV1227" s="483">
        <v>0</v>
      </c>
      <c r="AW1227" s="443">
        <v>0</v>
      </c>
      <c r="AX1227" s="443">
        <v>0</v>
      </c>
      <c r="AY1227" s="443">
        <v>0</v>
      </c>
      <c r="AZ1227" s="504">
        <v>0</v>
      </c>
      <c r="BA1227" s="504">
        <v>0</v>
      </c>
      <c r="BB1227" s="444">
        <v>0</v>
      </c>
      <c r="BC1227" s="517">
        <v>0</v>
      </c>
      <c r="BD1227" s="540">
        <v>4843230</v>
      </c>
      <c r="BE1227" s="540">
        <v>0</v>
      </c>
      <c r="BF1227" s="540">
        <v>0</v>
      </c>
      <c r="BG1227" s="540">
        <v>0</v>
      </c>
    </row>
    <row r="1228" spans="1:59" x14ac:dyDescent="0.2">
      <c r="A1228" s="609" t="s">
        <v>2916</v>
      </c>
      <c r="B1228" t="s">
        <v>2915</v>
      </c>
      <c r="C1228" t="s">
        <v>2917</v>
      </c>
      <c r="D1228" s="439">
        <v>29201</v>
      </c>
      <c r="E1228" s="440">
        <v>613486</v>
      </c>
      <c r="F1228" s="440">
        <v>0</v>
      </c>
      <c r="G1228" s="440">
        <v>613486</v>
      </c>
      <c r="H1228" s="440">
        <v>0</v>
      </c>
      <c r="I1228" s="440">
        <v>2871050</v>
      </c>
      <c r="J1228" s="440">
        <v>2871050</v>
      </c>
      <c r="K1228" s="440">
        <v>0</v>
      </c>
      <c r="L1228" s="440">
        <v>17850</v>
      </c>
      <c r="M1228" s="482">
        <v>0</v>
      </c>
      <c r="N1228" s="482">
        <v>91420</v>
      </c>
      <c r="O1228" s="440">
        <v>0</v>
      </c>
      <c r="P1228" s="440">
        <v>0</v>
      </c>
      <c r="Q1228" s="440">
        <v>109270</v>
      </c>
      <c r="R1228" s="440">
        <v>17850</v>
      </c>
      <c r="S1228" s="440">
        <v>91420</v>
      </c>
      <c r="T1228" s="440">
        <v>0</v>
      </c>
      <c r="U1228" s="440">
        <v>102538</v>
      </c>
      <c r="V1228" s="440">
        <v>102538</v>
      </c>
      <c r="W1228" s="440">
        <v>0</v>
      </c>
      <c r="X1228" s="440">
        <v>637</v>
      </c>
      <c r="Y1228" s="482">
        <v>0</v>
      </c>
      <c r="Z1228" s="482">
        <v>3265</v>
      </c>
      <c r="AA1228" s="440">
        <v>0</v>
      </c>
      <c r="AB1228" s="440">
        <v>0</v>
      </c>
      <c r="AC1228" s="440">
        <v>3902</v>
      </c>
      <c r="AD1228" s="440">
        <v>0</v>
      </c>
      <c r="AE1228" s="440">
        <v>3902</v>
      </c>
      <c r="AF1228" s="440">
        <v>0</v>
      </c>
      <c r="AG1228" s="440">
        <v>2173310</v>
      </c>
      <c r="AH1228" s="440">
        <v>1175000</v>
      </c>
      <c r="AI1228" s="440">
        <v>998310</v>
      </c>
      <c r="AJ1228" s="482">
        <v>1770850</v>
      </c>
      <c r="AK1228" s="482">
        <v>0</v>
      </c>
      <c r="AL1228" s="482">
        <v>0</v>
      </c>
      <c r="AM1228" s="482">
        <v>484790</v>
      </c>
      <c r="AN1228" s="440">
        <v>1770850</v>
      </c>
      <c r="AO1228" s="440">
        <v>484790</v>
      </c>
      <c r="AP1228" s="440">
        <v>170493</v>
      </c>
      <c r="AQ1228" s="440">
        <v>25000</v>
      </c>
      <c r="AR1228" s="440">
        <v>145493</v>
      </c>
      <c r="AS1228" s="482">
        <v>141975</v>
      </c>
      <c r="AT1228" s="482">
        <v>0</v>
      </c>
      <c r="AU1228" s="482">
        <v>0</v>
      </c>
      <c r="AV1228" s="482">
        <v>16045</v>
      </c>
      <c r="AW1228" s="440">
        <v>141975</v>
      </c>
      <c r="AX1228" s="440">
        <v>16045</v>
      </c>
      <c r="AY1228" s="440">
        <v>0</v>
      </c>
      <c r="AZ1228" s="503">
        <v>0</v>
      </c>
      <c r="BA1228" s="503">
        <v>0</v>
      </c>
      <c r="BB1228" s="441">
        <v>0</v>
      </c>
      <c r="BC1228" s="200">
        <v>0</v>
      </c>
      <c r="BD1228" s="539">
        <v>760811</v>
      </c>
      <c r="BE1228" s="650">
        <v>1570235</v>
      </c>
      <c r="BF1228" s="650">
        <v>154124</v>
      </c>
      <c r="BG1228" s="539">
        <v>11029</v>
      </c>
    </row>
    <row r="1229" spans="1:59" x14ac:dyDescent="0.2">
      <c r="A1229" s="609" t="s">
        <v>2918</v>
      </c>
      <c r="B1229" t="s">
        <v>2915</v>
      </c>
      <c r="C1229" t="s">
        <v>2919</v>
      </c>
      <c r="D1229" s="442">
        <v>29202</v>
      </c>
      <c r="E1229" s="443">
        <v>134991</v>
      </c>
      <c r="F1229" s="443">
        <v>0</v>
      </c>
      <c r="G1229" s="443">
        <v>0</v>
      </c>
      <c r="H1229" s="443">
        <v>134991</v>
      </c>
      <c r="I1229" s="443">
        <v>630910</v>
      </c>
      <c r="J1229" s="443">
        <v>630910</v>
      </c>
      <c r="K1229" s="443">
        <v>0</v>
      </c>
      <c r="L1229" s="443">
        <v>7560</v>
      </c>
      <c r="M1229" s="483">
        <v>0</v>
      </c>
      <c r="N1229" s="483">
        <v>3150</v>
      </c>
      <c r="O1229" s="443">
        <v>0</v>
      </c>
      <c r="P1229" s="443">
        <v>0</v>
      </c>
      <c r="Q1229" s="443">
        <v>10710</v>
      </c>
      <c r="R1229" s="443">
        <v>7560</v>
      </c>
      <c r="S1229" s="443">
        <v>3150</v>
      </c>
      <c r="T1229" s="443">
        <v>0</v>
      </c>
      <c r="U1229" s="443">
        <v>22533</v>
      </c>
      <c r="V1229" s="443">
        <v>22533</v>
      </c>
      <c r="W1229" s="443">
        <v>0</v>
      </c>
      <c r="X1229" s="443">
        <v>270</v>
      </c>
      <c r="Y1229" s="483">
        <v>0</v>
      </c>
      <c r="Z1229" s="483">
        <v>112</v>
      </c>
      <c r="AA1229" s="443">
        <v>0</v>
      </c>
      <c r="AB1229" s="443">
        <v>0</v>
      </c>
      <c r="AC1229" s="443">
        <v>382</v>
      </c>
      <c r="AD1229" s="443">
        <v>0</v>
      </c>
      <c r="AE1229" s="443">
        <v>0</v>
      </c>
      <c r="AF1229" s="443">
        <v>382</v>
      </c>
      <c r="AG1229" s="443">
        <v>429460</v>
      </c>
      <c r="AH1229" s="443">
        <v>264000</v>
      </c>
      <c r="AI1229" s="443">
        <v>165460</v>
      </c>
      <c r="AJ1229" s="483">
        <v>366070</v>
      </c>
      <c r="AK1229" s="483">
        <v>0</v>
      </c>
      <c r="AL1229" s="483">
        <v>0</v>
      </c>
      <c r="AM1229" s="483">
        <v>200150</v>
      </c>
      <c r="AN1229" s="443">
        <v>366070</v>
      </c>
      <c r="AO1229" s="443">
        <v>200150</v>
      </c>
      <c r="AP1229" s="443">
        <v>30286</v>
      </c>
      <c r="AQ1229" s="443">
        <v>30286</v>
      </c>
      <c r="AR1229" s="443">
        <v>0</v>
      </c>
      <c r="AS1229" s="483">
        <v>3278</v>
      </c>
      <c r="AT1229" s="483">
        <v>0</v>
      </c>
      <c r="AU1229" s="483">
        <v>0</v>
      </c>
      <c r="AV1229" s="483">
        <v>8425</v>
      </c>
      <c r="AW1229" s="443">
        <v>3278</v>
      </c>
      <c r="AX1229" s="443">
        <v>8425</v>
      </c>
      <c r="AY1229" s="443">
        <v>0</v>
      </c>
      <c r="AZ1229" s="504">
        <v>0</v>
      </c>
      <c r="BA1229" s="504">
        <v>0</v>
      </c>
      <c r="BB1229" s="444">
        <v>0</v>
      </c>
      <c r="BC1229" s="517">
        <v>0</v>
      </c>
      <c r="BD1229" s="540">
        <v>163666</v>
      </c>
      <c r="BE1229" s="651">
        <v>320745</v>
      </c>
      <c r="BF1229" s="651">
        <v>30532</v>
      </c>
      <c r="BG1229" s="540">
        <v>2949</v>
      </c>
    </row>
    <row r="1230" spans="1:59" x14ac:dyDescent="0.2">
      <c r="A1230" s="609" t="s">
        <v>2920</v>
      </c>
      <c r="B1230" t="s">
        <v>2915</v>
      </c>
      <c r="C1230" t="s">
        <v>2921</v>
      </c>
      <c r="D1230" s="439">
        <v>29203</v>
      </c>
      <c r="E1230" s="440">
        <v>83769</v>
      </c>
      <c r="F1230" s="440">
        <v>0</v>
      </c>
      <c r="G1230" s="440">
        <v>83769</v>
      </c>
      <c r="H1230" s="440">
        <v>0</v>
      </c>
      <c r="I1230" s="440">
        <v>643860</v>
      </c>
      <c r="J1230" s="440">
        <v>643860</v>
      </c>
      <c r="K1230" s="440">
        <v>0</v>
      </c>
      <c r="L1230" s="440">
        <v>0</v>
      </c>
      <c r="M1230" s="482">
        <v>0</v>
      </c>
      <c r="N1230" s="482">
        <v>34160</v>
      </c>
      <c r="O1230" s="440">
        <v>0</v>
      </c>
      <c r="P1230" s="440">
        <v>0</v>
      </c>
      <c r="Q1230" s="440">
        <v>34160</v>
      </c>
      <c r="R1230" s="440">
        <v>0</v>
      </c>
      <c r="S1230" s="440">
        <v>34160</v>
      </c>
      <c r="T1230" s="440">
        <v>0</v>
      </c>
      <c r="U1230" s="440">
        <v>22995</v>
      </c>
      <c r="V1230" s="440">
        <v>22995</v>
      </c>
      <c r="W1230" s="440">
        <v>0</v>
      </c>
      <c r="X1230" s="440">
        <v>0</v>
      </c>
      <c r="Y1230" s="482">
        <v>0</v>
      </c>
      <c r="Z1230" s="482">
        <v>1220</v>
      </c>
      <c r="AA1230" s="440">
        <v>0</v>
      </c>
      <c r="AB1230" s="440">
        <v>0</v>
      </c>
      <c r="AC1230" s="440">
        <v>1220</v>
      </c>
      <c r="AD1230" s="440">
        <v>0</v>
      </c>
      <c r="AE1230" s="440">
        <v>0</v>
      </c>
      <c r="AF1230" s="440">
        <v>1220</v>
      </c>
      <c r="AG1230" s="440">
        <v>562770</v>
      </c>
      <c r="AH1230" s="440">
        <v>337300</v>
      </c>
      <c r="AI1230" s="440">
        <v>225470</v>
      </c>
      <c r="AJ1230" s="482">
        <v>474240</v>
      </c>
      <c r="AK1230" s="482">
        <v>0</v>
      </c>
      <c r="AL1230" s="482">
        <v>0</v>
      </c>
      <c r="AM1230" s="482">
        <v>183180</v>
      </c>
      <c r="AN1230" s="440">
        <v>474240</v>
      </c>
      <c r="AO1230" s="440">
        <v>183180</v>
      </c>
      <c r="AP1230" s="440">
        <v>41041</v>
      </c>
      <c r="AQ1230" s="440">
        <v>20000</v>
      </c>
      <c r="AR1230" s="440">
        <v>21041</v>
      </c>
      <c r="AS1230" s="482">
        <v>23955</v>
      </c>
      <c r="AT1230" s="482">
        <v>0</v>
      </c>
      <c r="AU1230" s="482">
        <v>0</v>
      </c>
      <c r="AV1230" s="482">
        <v>7205</v>
      </c>
      <c r="AW1230" s="440">
        <v>23955</v>
      </c>
      <c r="AX1230" s="440">
        <v>7205</v>
      </c>
      <c r="AY1230" s="440">
        <v>0</v>
      </c>
      <c r="AZ1230" s="503">
        <v>0</v>
      </c>
      <c r="BA1230" s="503">
        <v>0</v>
      </c>
      <c r="BB1230" s="441">
        <v>0</v>
      </c>
      <c r="BC1230" s="200">
        <v>0</v>
      </c>
      <c r="BD1230" s="539">
        <v>190622</v>
      </c>
      <c r="BE1230" s="650">
        <v>363555</v>
      </c>
      <c r="BF1230" s="650">
        <v>35616</v>
      </c>
      <c r="BG1230" s="539">
        <v>3669</v>
      </c>
    </row>
    <row r="1231" spans="1:59" x14ac:dyDescent="0.2">
      <c r="A1231" s="609" t="s">
        <v>2922</v>
      </c>
      <c r="B1231" t="s">
        <v>2915</v>
      </c>
      <c r="C1231" t="s">
        <v>2923</v>
      </c>
      <c r="D1231" s="442">
        <v>29204</v>
      </c>
      <c r="E1231" s="443">
        <v>5821</v>
      </c>
      <c r="F1231" s="443">
        <v>0</v>
      </c>
      <c r="G1231" s="443">
        <v>5821</v>
      </c>
      <c r="H1231" s="443">
        <v>0</v>
      </c>
      <c r="I1231" s="443">
        <v>576870</v>
      </c>
      <c r="J1231" s="443">
        <v>576870</v>
      </c>
      <c r="K1231" s="443">
        <v>0</v>
      </c>
      <c r="L1231" s="443">
        <v>18830</v>
      </c>
      <c r="M1231" s="483">
        <v>0</v>
      </c>
      <c r="N1231" s="483">
        <v>4620</v>
      </c>
      <c r="O1231" s="443">
        <v>0</v>
      </c>
      <c r="P1231" s="443">
        <v>0</v>
      </c>
      <c r="Q1231" s="443">
        <v>23450</v>
      </c>
      <c r="R1231" s="443">
        <v>18830</v>
      </c>
      <c r="S1231" s="443">
        <v>4620</v>
      </c>
      <c r="T1231" s="443">
        <v>0</v>
      </c>
      <c r="U1231" s="443">
        <v>20603</v>
      </c>
      <c r="V1231" s="443">
        <v>17306</v>
      </c>
      <c r="W1231" s="443">
        <v>3297</v>
      </c>
      <c r="X1231" s="443">
        <v>672</v>
      </c>
      <c r="Y1231" s="483">
        <v>0</v>
      </c>
      <c r="Z1231" s="483">
        <v>165</v>
      </c>
      <c r="AA1231" s="443">
        <v>0</v>
      </c>
      <c r="AB1231" s="443">
        <v>0</v>
      </c>
      <c r="AC1231" s="443">
        <v>4134</v>
      </c>
      <c r="AD1231" s="443">
        <v>0</v>
      </c>
      <c r="AE1231" s="443">
        <v>0</v>
      </c>
      <c r="AF1231" s="443">
        <v>4134</v>
      </c>
      <c r="AG1231" s="443">
        <v>420210</v>
      </c>
      <c r="AH1231" s="443">
        <v>266000</v>
      </c>
      <c r="AI1231" s="443">
        <v>154210</v>
      </c>
      <c r="AJ1231" s="483">
        <v>366720</v>
      </c>
      <c r="AK1231" s="483">
        <v>0</v>
      </c>
      <c r="AL1231" s="483">
        <v>0</v>
      </c>
      <c r="AM1231" s="483">
        <v>0</v>
      </c>
      <c r="AN1231" s="443">
        <v>366720</v>
      </c>
      <c r="AO1231" s="443">
        <v>0</v>
      </c>
      <c r="AP1231" s="443">
        <v>29507</v>
      </c>
      <c r="AQ1231" s="443">
        <v>16640</v>
      </c>
      <c r="AR1231" s="443">
        <v>12867</v>
      </c>
      <c r="AS1231" s="483">
        <v>15710</v>
      </c>
      <c r="AT1231" s="483">
        <v>0</v>
      </c>
      <c r="AU1231" s="483">
        <v>0</v>
      </c>
      <c r="AV1231" s="483">
        <v>0</v>
      </c>
      <c r="AW1231" s="443">
        <v>15710</v>
      </c>
      <c r="AX1231" s="443">
        <v>0</v>
      </c>
      <c r="AY1231" s="443">
        <v>3300</v>
      </c>
      <c r="AZ1231" s="504">
        <v>0</v>
      </c>
      <c r="BA1231" s="504">
        <v>0</v>
      </c>
      <c r="BB1231" s="444">
        <v>3300</v>
      </c>
      <c r="BC1231" s="517">
        <v>0</v>
      </c>
      <c r="BD1231" s="540">
        <v>160531</v>
      </c>
      <c r="BE1231" s="651">
        <v>284525</v>
      </c>
      <c r="BF1231" s="651">
        <v>27575</v>
      </c>
      <c r="BG1231" s="540">
        <v>2490</v>
      </c>
    </row>
    <row r="1232" spans="1:59" x14ac:dyDescent="0.2">
      <c r="A1232" s="609" t="s">
        <v>2924</v>
      </c>
      <c r="B1232" t="s">
        <v>2915</v>
      </c>
      <c r="C1232" t="s">
        <v>2925</v>
      </c>
      <c r="D1232" s="439">
        <v>29205</v>
      </c>
      <c r="E1232" s="440">
        <v>0</v>
      </c>
      <c r="F1232" s="440">
        <v>0</v>
      </c>
      <c r="G1232" s="440">
        <v>0</v>
      </c>
      <c r="H1232" s="440">
        <v>0</v>
      </c>
      <c r="I1232" s="440">
        <v>908320</v>
      </c>
      <c r="J1232" s="440">
        <v>908320</v>
      </c>
      <c r="K1232" s="440">
        <v>0</v>
      </c>
      <c r="L1232" s="440">
        <v>0</v>
      </c>
      <c r="M1232" s="482">
        <v>0</v>
      </c>
      <c r="N1232" s="482">
        <v>8960</v>
      </c>
      <c r="O1232" s="440">
        <v>0</v>
      </c>
      <c r="P1232" s="440">
        <v>0</v>
      </c>
      <c r="Q1232" s="440">
        <v>8960</v>
      </c>
      <c r="R1232" s="440">
        <v>0</v>
      </c>
      <c r="S1232" s="440">
        <v>8960</v>
      </c>
      <c r="T1232" s="440">
        <v>0</v>
      </c>
      <c r="U1232" s="440">
        <v>32440</v>
      </c>
      <c r="V1232" s="440">
        <v>25952</v>
      </c>
      <c r="W1232" s="440">
        <v>6488</v>
      </c>
      <c r="X1232" s="440">
        <v>0</v>
      </c>
      <c r="Y1232" s="482">
        <v>0</v>
      </c>
      <c r="Z1232" s="482">
        <v>320</v>
      </c>
      <c r="AA1232" s="440">
        <v>0</v>
      </c>
      <c r="AB1232" s="440">
        <v>0</v>
      </c>
      <c r="AC1232" s="440">
        <v>6808</v>
      </c>
      <c r="AD1232" s="440">
        <v>0</v>
      </c>
      <c r="AE1232" s="440">
        <v>0</v>
      </c>
      <c r="AF1232" s="440">
        <v>6808</v>
      </c>
      <c r="AG1232" s="440">
        <v>720670</v>
      </c>
      <c r="AH1232" s="440">
        <v>325000</v>
      </c>
      <c r="AI1232" s="440">
        <v>395670</v>
      </c>
      <c r="AJ1232" s="482">
        <v>742330</v>
      </c>
      <c r="AK1232" s="482">
        <v>0</v>
      </c>
      <c r="AL1232" s="482">
        <v>0</v>
      </c>
      <c r="AM1232" s="482">
        <v>283820</v>
      </c>
      <c r="AN1232" s="440">
        <v>742330</v>
      </c>
      <c r="AO1232" s="440">
        <v>283820</v>
      </c>
      <c r="AP1232" s="440">
        <v>57214</v>
      </c>
      <c r="AQ1232" s="440">
        <v>37500</v>
      </c>
      <c r="AR1232" s="440">
        <v>19714</v>
      </c>
      <c r="AS1232" s="482">
        <v>22091</v>
      </c>
      <c r="AT1232" s="482">
        <v>0</v>
      </c>
      <c r="AU1232" s="482">
        <v>0</v>
      </c>
      <c r="AV1232" s="482">
        <v>10646</v>
      </c>
      <c r="AW1232" s="440">
        <v>22091</v>
      </c>
      <c r="AX1232" s="440">
        <v>10646</v>
      </c>
      <c r="AY1232" s="440">
        <v>4400</v>
      </c>
      <c r="AZ1232" s="503">
        <v>0</v>
      </c>
      <c r="BA1232" s="503">
        <v>0</v>
      </c>
      <c r="BB1232" s="441">
        <v>4400</v>
      </c>
      <c r="BC1232" s="200">
        <v>0</v>
      </c>
      <c r="BD1232" s="539">
        <v>268136</v>
      </c>
      <c r="BE1232" s="650">
        <v>504370</v>
      </c>
      <c r="BF1232" s="650">
        <v>49830</v>
      </c>
      <c r="BG1232" s="539">
        <v>4650</v>
      </c>
    </row>
    <row r="1233" spans="1:59" x14ac:dyDescent="0.2">
      <c r="A1233" s="609" t="s">
        <v>2926</v>
      </c>
      <c r="B1233" t="s">
        <v>2915</v>
      </c>
      <c r="C1233" t="s">
        <v>2927</v>
      </c>
      <c r="D1233" s="442">
        <v>29206</v>
      </c>
      <c r="E1233" s="443">
        <v>0</v>
      </c>
      <c r="F1233" s="443">
        <v>0</v>
      </c>
      <c r="G1233" s="443">
        <v>0</v>
      </c>
      <c r="H1233" s="443">
        <v>0</v>
      </c>
      <c r="I1233" s="443">
        <v>446530</v>
      </c>
      <c r="J1233" s="443">
        <v>446530</v>
      </c>
      <c r="K1233" s="443">
        <v>0</v>
      </c>
      <c r="L1233" s="443">
        <v>18900</v>
      </c>
      <c r="M1233" s="483">
        <v>0</v>
      </c>
      <c r="N1233" s="483">
        <v>3570</v>
      </c>
      <c r="O1233" s="443">
        <v>0</v>
      </c>
      <c r="P1233" s="443">
        <v>0</v>
      </c>
      <c r="Q1233" s="443">
        <v>22470</v>
      </c>
      <c r="R1233" s="443">
        <v>18900</v>
      </c>
      <c r="S1233" s="443">
        <v>3570</v>
      </c>
      <c r="T1233" s="443">
        <v>0</v>
      </c>
      <c r="U1233" s="443">
        <v>15948</v>
      </c>
      <c r="V1233" s="443">
        <v>15948</v>
      </c>
      <c r="W1233" s="443">
        <v>0</v>
      </c>
      <c r="X1233" s="443">
        <v>675</v>
      </c>
      <c r="Y1233" s="483">
        <v>0</v>
      </c>
      <c r="Z1233" s="483">
        <v>127</v>
      </c>
      <c r="AA1233" s="443">
        <v>0</v>
      </c>
      <c r="AB1233" s="443">
        <v>0</v>
      </c>
      <c r="AC1233" s="443">
        <v>802</v>
      </c>
      <c r="AD1233" s="443">
        <v>0</v>
      </c>
      <c r="AE1233" s="443">
        <v>0</v>
      </c>
      <c r="AF1233" s="443">
        <v>802</v>
      </c>
      <c r="AG1233" s="443">
        <v>367180</v>
      </c>
      <c r="AH1233" s="443">
        <v>237500</v>
      </c>
      <c r="AI1233" s="443">
        <v>129680</v>
      </c>
      <c r="AJ1233" s="483">
        <v>302460</v>
      </c>
      <c r="AK1233" s="483">
        <v>0</v>
      </c>
      <c r="AL1233" s="483">
        <v>0</v>
      </c>
      <c r="AM1233" s="483">
        <v>151630</v>
      </c>
      <c r="AN1233" s="443">
        <v>302460</v>
      </c>
      <c r="AO1233" s="443">
        <v>151570</v>
      </c>
      <c r="AP1233" s="443">
        <v>26301</v>
      </c>
      <c r="AQ1233" s="443">
        <v>16805</v>
      </c>
      <c r="AR1233" s="443">
        <v>9496</v>
      </c>
      <c r="AS1233" s="483">
        <v>12926</v>
      </c>
      <c r="AT1233" s="483">
        <v>0</v>
      </c>
      <c r="AU1233" s="483">
        <v>0</v>
      </c>
      <c r="AV1233" s="483">
        <v>4817</v>
      </c>
      <c r="AW1233" s="443">
        <v>12926</v>
      </c>
      <c r="AX1233" s="443">
        <v>4817</v>
      </c>
      <c r="AY1233" s="443">
        <v>0</v>
      </c>
      <c r="AZ1233" s="504">
        <v>0</v>
      </c>
      <c r="BA1233" s="504">
        <v>0</v>
      </c>
      <c r="BB1233" s="444">
        <v>0</v>
      </c>
      <c r="BC1233" s="517">
        <v>0</v>
      </c>
      <c r="BD1233" s="540">
        <v>150860</v>
      </c>
      <c r="BE1233" s="651">
        <v>248680</v>
      </c>
      <c r="BF1233" s="651">
        <v>24031</v>
      </c>
      <c r="BG1233" s="540">
        <v>2709</v>
      </c>
    </row>
    <row r="1234" spans="1:59" x14ac:dyDescent="0.2">
      <c r="A1234" s="609" t="s">
        <v>2928</v>
      </c>
      <c r="B1234" t="s">
        <v>2915</v>
      </c>
      <c r="C1234" t="s">
        <v>2929</v>
      </c>
      <c r="D1234" s="439">
        <v>29207</v>
      </c>
      <c r="E1234" s="440">
        <v>0</v>
      </c>
      <c r="F1234" s="440">
        <v>0</v>
      </c>
      <c r="G1234" s="440">
        <v>0</v>
      </c>
      <c r="H1234" s="440">
        <v>0</v>
      </c>
      <c r="I1234" s="440">
        <v>275170</v>
      </c>
      <c r="J1234" s="440">
        <v>275170</v>
      </c>
      <c r="K1234" s="440">
        <v>0</v>
      </c>
      <c r="L1234" s="440">
        <v>19530</v>
      </c>
      <c r="M1234" s="482">
        <v>0</v>
      </c>
      <c r="N1234" s="482">
        <v>0</v>
      </c>
      <c r="O1234" s="440">
        <v>0</v>
      </c>
      <c r="P1234" s="440">
        <v>0</v>
      </c>
      <c r="Q1234" s="440">
        <v>19530</v>
      </c>
      <c r="R1234" s="440">
        <v>19530</v>
      </c>
      <c r="S1234" s="440">
        <v>0</v>
      </c>
      <c r="T1234" s="440">
        <v>0</v>
      </c>
      <c r="U1234" s="440">
        <v>9828</v>
      </c>
      <c r="V1234" s="440">
        <v>9828</v>
      </c>
      <c r="W1234" s="440">
        <v>0</v>
      </c>
      <c r="X1234" s="440">
        <v>697</v>
      </c>
      <c r="Y1234" s="482">
        <v>0</v>
      </c>
      <c r="Z1234" s="482">
        <v>0</v>
      </c>
      <c r="AA1234" s="440">
        <v>0</v>
      </c>
      <c r="AB1234" s="440">
        <v>0</v>
      </c>
      <c r="AC1234" s="440">
        <v>697</v>
      </c>
      <c r="AD1234" s="440">
        <v>697</v>
      </c>
      <c r="AE1234" s="440">
        <v>0</v>
      </c>
      <c r="AF1234" s="440">
        <v>0</v>
      </c>
      <c r="AG1234" s="440">
        <v>198100</v>
      </c>
      <c r="AH1234" s="440">
        <v>119950</v>
      </c>
      <c r="AI1234" s="440">
        <v>78150</v>
      </c>
      <c r="AJ1234" s="482">
        <v>160780</v>
      </c>
      <c r="AK1234" s="482">
        <v>0</v>
      </c>
      <c r="AL1234" s="482">
        <v>0</v>
      </c>
      <c r="AM1234" s="482">
        <v>35740</v>
      </c>
      <c r="AN1234" s="440">
        <v>160780</v>
      </c>
      <c r="AO1234" s="440">
        <v>35740</v>
      </c>
      <c r="AP1234" s="440">
        <v>13460</v>
      </c>
      <c r="AQ1234" s="440">
        <v>13460</v>
      </c>
      <c r="AR1234" s="440">
        <v>0</v>
      </c>
      <c r="AS1234" s="482">
        <v>1459</v>
      </c>
      <c r="AT1234" s="482">
        <v>0</v>
      </c>
      <c r="AU1234" s="482">
        <v>0</v>
      </c>
      <c r="AV1234" s="482">
        <v>3401</v>
      </c>
      <c r="AW1234" s="440">
        <v>1459</v>
      </c>
      <c r="AX1234" s="440">
        <v>3401</v>
      </c>
      <c r="AY1234" s="440">
        <v>0</v>
      </c>
      <c r="AZ1234" s="503">
        <v>0</v>
      </c>
      <c r="BA1234" s="503">
        <v>0</v>
      </c>
      <c r="BB1234" s="441">
        <v>0</v>
      </c>
      <c r="BC1234" s="200">
        <v>0</v>
      </c>
      <c r="BD1234" s="539">
        <v>102784</v>
      </c>
      <c r="BE1234" s="650">
        <v>141525</v>
      </c>
      <c r="BF1234" s="650">
        <v>13381</v>
      </c>
      <c r="BG1234" s="539">
        <v>1989</v>
      </c>
    </row>
    <row r="1235" spans="1:59" x14ac:dyDescent="0.2">
      <c r="A1235" s="609" t="s">
        <v>2930</v>
      </c>
      <c r="B1235" t="s">
        <v>2915</v>
      </c>
      <c r="C1235" t="s">
        <v>2931</v>
      </c>
      <c r="D1235" s="442">
        <v>29208</v>
      </c>
      <c r="E1235" s="443">
        <v>0</v>
      </c>
      <c r="F1235" s="443">
        <v>0</v>
      </c>
      <c r="G1235" s="443">
        <v>0</v>
      </c>
      <c r="H1235" s="443">
        <v>0</v>
      </c>
      <c r="I1235" s="443">
        <v>278110</v>
      </c>
      <c r="J1235" s="443">
        <v>278110</v>
      </c>
      <c r="K1235" s="443">
        <v>0</v>
      </c>
      <c r="L1235" s="443">
        <v>18970</v>
      </c>
      <c r="M1235" s="483">
        <v>0</v>
      </c>
      <c r="N1235" s="483">
        <v>70</v>
      </c>
      <c r="O1235" s="443">
        <v>0</v>
      </c>
      <c r="P1235" s="443">
        <v>0</v>
      </c>
      <c r="Q1235" s="443">
        <v>19040</v>
      </c>
      <c r="R1235" s="443">
        <v>18970</v>
      </c>
      <c r="S1235" s="443">
        <v>70</v>
      </c>
      <c r="T1235" s="443">
        <v>0</v>
      </c>
      <c r="U1235" s="443">
        <v>9933</v>
      </c>
      <c r="V1235" s="443">
        <v>9933</v>
      </c>
      <c r="W1235" s="443">
        <v>0</v>
      </c>
      <c r="X1235" s="443">
        <v>677</v>
      </c>
      <c r="Y1235" s="483">
        <v>0</v>
      </c>
      <c r="Z1235" s="483">
        <v>3</v>
      </c>
      <c r="AA1235" s="443">
        <v>0</v>
      </c>
      <c r="AB1235" s="443">
        <v>0</v>
      </c>
      <c r="AC1235" s="443">
        <v>0</v>
      </c>
      <c r="AD1235" s="443">
        <v>0</v>
      </c>
      <c r="AE1235" s="443">
        <v>0</v>
      </c>
      <c r="AF1235" s="443">
        <v>0</v>
      </c>
      <c r="AG1235" s="443">
        <v>164900</v>
      </c>
      <c r="AH1235" s="443">
        <v>129000</v>
      </c>
      <c r="AI1235" s="443">
        <v>35900</v>
      </c>
      <c r="AJ1235" s="483">
        <v>121940</v>
      </c>
      <c r="AK1235" s="483">
        <v>0</v>
      </c>
      <c r="AL1235" s="483">
        <v>0</v>
      </c>
      <c r="AM1235" s="483">
        <v>83150</v>
      </c>
      <c r="AN1235" s="443">
        <v>121940</v>
      </c>
      <c r="AO1235" s="443">
        <v>83150</v>
      </c>
      <c r="AP1235" s="443">
        <v>10985</v>
      </c>
      <c r="AQ1235" s="443">
        <v>3926</v>
      </c>
      <c r="AR1235" s="443">
        <v>7059</v>
      </c>
      <c r="AS1235" s="483">
        <v>8767</v>
      </c>
      <c r="AT1235" s="483">
        <v>0</v>
      </c>
      <c r="AU1235" s="483">
        <v>0</v>
      </c>
      <c r="AV1235" s="483">
        <v>3304</v>
      </c>
      <c r="AW1235" s="443">
        <v>3092</v>
      </c>
      <c r="AX1235" s="443">
        <v>4908</v>
      </c>
      <c r="AY1235" s="443">
        <v>0</v>
      </c>
      <c r="AZ1235" s="504">
        <v>0</v>
      </c>
      <c r="BA1235" s="504">
        <v>0</v>
      </c>
      <c r="BB1235" s="444">
        <v>0</v>
      </c>
      <c r="BC1235" s="517">
        <v>0</v>
      </c>
      <c r="BD1235" s="540">
        <v>80770</v>
      </c>
      <c r="BE1235" s="651">
        <v>139210</v>
      </c>
      <c r="BF1235" s="651">
        <v>12798</v>
      </c>
      <c r="BG1235" s="540">
        <v>1749</v>
      </c>
    </row>
    <row r="1236" spans="1:59" x14ac:dyDescent="0.2">
      <c r="A1236" s="609" t="s">
        <v>2932</v>
      </c>
      <c r="B1236" t="s">
        <v>2915</v>
      </c>
      <c r="C1236" t="s">
        <v>2933</v>
      </c>
      <c r="D1236" s="439">
        <v>29209</v>
      </c>
      <c r="E1236" s="440">
        <v>0</v>
      </c>
      <c r="F1236" s="440">
        <v>0</v>
      </c>
      <c r="G1236" s="440">
        <v>0</v>
      </c>
      <c r="H1236" s="440">
        <v>0</v>
      </c>
      <c r="I1236" s="440">
        <v>659540</v>
      </c>
      <c r="J1236" s="440">
        <v>659540</v>
      </c>
      <c r="K1236" s="440">
        <v>0</v>
      </c>
      <c r="L1236" s="440">
        <v>0</v>
      </c>
      <c r="M1236" s="482">
        <v>0</v>
      </c>
      <c r="N1236" s="482">
        <v>32130</v>
      </c>
      <c r="O1236" s="440">
        <v>0</v>
      </c>
      <c r="P1236" s="440">
        <v>0</v>
      </c>
      <c r="Q1236" s="440">
        <v>32130</v>
      </c>
      <c r="R1236" s="440">
        <v>0</v>
      </c>
      <c r="S1236" s="440">
        <v>32130</v>
      </c>
      <c r="T1236" s="440">
        <v>0</v>
      </c>
      <c r="U1236" s="440">
        <v>23555</v>
      </c>
      <c r="V1236" s="440">
        <v>23555</v>
      </c>
      <c r="W1236" s="440">
        <v>0</v>
      </c>
      <c r="X1236" s="440">
        <v>0</v>
      </c>
      <c r="Y1236" s="482">
        <v>0</v>
      </c>
      <c r="Z1236" s="482">
        <v>1148</v>
      </c>
      <c r="AA1236" s="440">
        <v>0</v>
      </c>
      <c r="AB1236" s="440">
        <v>0</v>
      </c>
      <c r="AC1236" s="440">
        <v>1148</v>
      </c>
      <c r="AD1236" s="440">
        <v>0</v>
      </c>
      <c r="AE1236" s="440">
        <v>1148</v>
      </c>
      <c r="AF1236" s="440">
        <v>0</v>
      </c>
      <c r="AG1236" s="440">
        <v>686020</v>
      </c>
      <c r="AH1236" s="440">
        <v>462100</v>
      </c>
      <c r="AI1236" s="440">
        <v>223920</v>
      </c>
      <c r="AJ1236" s="482">
        <v>475840</v>
      </c>
      <c r="AK1236" s="482">
        <v>0</v>
      </c>
      <c r="AL1236" s="482">
        <v>0</v>
      </c>
      <c r="AM1236" s="482">
        <v>208880</v>
      </c>
      <c r="AN1236" s="440">
        <v>475840</v>
      </c>
      <c r="AO1236" s="440">
        <v>208880</v>
      </c>
      <c r="AP1236" s="440">
        <v>56505</v>
      </c>
      <c r="AQ1236" s="440">
        <v>12893</v>
      </c>
      <c r="AR1236" s="440">
        <v>43612</v>
      </c>
      <c r="AS1236" s="482">
        <v>43999</v>
      </c>
      <c r="AT1236" s="482">
        <v>0</v>
      </c>
      <c r="AU1236" s="482">
        <v>0</v>
      </c>
      <c r="AV1236" s="482">
        <v>5193</v>
      </c>
      <c r="AW1236" s="440">
        <v>43999</v>
      </c>
      <c r="AX1236" s="440">
        <v>5193</v>
      </c>
      <c r="AY1236" s="440">
        <v>0</v>
      </c>
      <c r="AZ1236" s="503">
        <v>0</v>
      </c>
      <c r="BA1236" s="503">
        <v>0</v>
      </c>
      <c r="BB1236" s="441">
        <v>0</v>
      </c>
      <c r="BC1236" s="200">
        <v>0</v>
      </c>
      <c r="BD1236" s="539">
        <v>243752</v>
      </c>
      <c r="BE1236" s="650">
        <v>412735</v>
      </c>
      <c r="BF1236" s="650">
        <v>42377</v>
      </c>
      <c r="BG1236" s="539">
        <v>4629</v>
      </c>
    </row>
    <row r="1237" spans="1:59" x14ac:dyDescent="0.2">
      <c r="A1237" s="609" t="s">
        <v>2934</v>
      </c>
      <c r="B1237" t="s">
        <v>2915</v>
      </c>
      <c r="C1237" t="s">
        <v>2935</v>
      </c>
      <c r="D1237" s="442">
        <v>29210</v>
      </c>
      <c r="E1237" s="443">
        <v>0</v>
      </c>
      <c r="F1237" s="443">
        <v>0</v>
      </c>
      <c r="G1237" s="443">
        <v>0</v>
      </c>
      <c r="H1237" s="443">
        <v>0</v>
      </c>
      <c r="I1237" s="443">
        <v>407610</v>
      </c>
      <c r="J1237" s="443">
        <v>407610</v>
      </c>
      <c r="K1237" s="443">
        <v>0</v>
      </c>
      <c r="L1237" s="443">
        <v>0</v>
      </c>
      <c r="M1237" s="483">
        <v>0</v>
      </c>
      <c r="N1237" s="483">
        <v>10430</v>
      </c>
      <c r="O1237" s="443">
        <v>0</v>
      </c>
      <c r="P1237" s="443">
        <v>0</v>
      </c>
      <c r="Q1237" s="443">
        <v>10430</v>
      </c>
      <c r="R1237" s="443">
        <v>0</v>
      </c>
      <c r="S1237" s="443">
        <v>10430</v>
      </c>
      <c r="T1237" s="443">
        <v>0</v>
      </c>
      <c r="U1237" s="443">
        <v>14558</v>
      </c>
      <c r="V1237" s="443">
        <v>11030</v>
      </c>
      <c r="W1237" s="443">
        <v>3528</v>
      </c>
      <c r="X1237" s="443">
        <v>0</v>
      </c>
      <c r="Y1237" s="483">
        <v>0</v>
      </c>
      <c r="Z1237" s="483">
        <v>372</v>
      </c>
      <c r="AA1237" s="443">
        <v>0</v>
      </c>
      <c r="AB1237" s="443">
        <v>0</v>
      </c>
      <c r="AC1237" s="443">
        <v>3900</v>
      </c>
      <c r="AD1237" s="443">
        <v>0</v>
      </c>
      <c r="AE1237" s="443">
        <v>0</v>
      </c>
      <c r="AF1237" s="443">
        <v>3900</v>
      </c>
      <c r="AG1237" s="443">
        <v>487110</v>
      </c>
      <c r="AH1237" s="443">
        <v>238750</v>
      </c>
      <c r="AI1237" s="443">
        <v>248360</v>
      </c>
      <c r="AJ1237" s="483">
        <v>440970</v>
      </c>
      <c r="AK1237" s="483">
        <v>0</v>
      </c>
      <c r="AL1237" s="483">
        <v>0</v>
      </c>
      <c r="AM1237" s="483">
        <v>227190</v>
      </c>
      <c r="AN1237" s="443">
        <v>440970</v>
      </c>
      <c r="AO1237" s="443">
        <v>227190</v>
      </c>
      <c r="AP1237" s="443">
        <v>37465</v>
      </c>
      <c r="AQ1237" s="443">
        <v>12359</v>
      </c>
      <c r="AR1237" s="443">
        <v>25106</v>
      </c>
      <c r="AS1237" s="483">
        <v>24893</v>
      </c>
      <c r="AT1237" s="483">
        <v>0</v>
      </c>
      <c r="AU1237" s="483">
        <v>0</v>
      </c>
      <c r="AV1237" s="483">
        <v>8917</v>
      </c>
      <c r="AW1237" s="443">
        <v>24893</v>
      </c>
      <c r="AX1237" s="443">
        <v>8917</v>
      </c>
      <c r="AY1237" s="443">
        <v>0</v>
      </c>
      <c r="AZ1237" s="504">
        <v>0</v>
      </c>
      <c r="BA1237" s="504">
        <v>0</v>
      </c>
      <c r="BB1237" s="444">
        <v>0</v>
      </c>
      <c r="BC1237" s="517">
        <v>0</v>
      </c>
      <c r="BD1237" s="540">
        <v>176535</v>
      </c>
      <c r="BE1237" s="651">
        <v>266185</v>
      </c>
      <c r="BF1237" s="651">
        <v>27260</v>
      </c>
      <c r="BG1237" s="540">
        <v>3189</v>
      </c>
    </row>
    <row r="1238" spans="1:59" x14ac:dyDescent="0.2">
      <c r="A1238" s="609" t="s">
        <v>2936</v>
      </c>
      <c r="B1238" t="s">
        <v>2915</v>
      </c>
      <c r="C1238" t="s">
        <v>2937</v>
      </c>
      <c r="D1238" s="439">
        <v>29211</v>
      </c>
      <c r="E1238" s="440">
        <v>0</v>
      </c>
      <c r="F1238" s="440">
        <v>0</v>
      </c>
      <c r="G1238" s="440">
        <v>0</v>
      </c>
      <c r="H1238" s="440">
        <v>0</v>
      </c>
      <c r="I1238" s="440">
        <v>226030</v>
      </c>
      <c r="J1238" s="440">
        <v>226030</v>
      </c>
      <c r="K1238" s="440">
        <v>0</v>
      </c>
      <c r="L1238" s="440">
        <v>10990</v>
      </c>
      <c r="M1238" s="482">
        <v>0</v>
      </c>
      <c r="N1238" s="482">
        <v>0</v>
      </c>
      <c r="O1238" s="440">
        <v>0</v>
      </c>
      <c r="P1238" s="440">
        <v>0</v>
      </c>
      <c r="Q1238" s="440">
        <v>10990</v>
      </c>
      <c r="R1238" s="440">
        <v>10990</v>
      </c>
      <c r="S1238" s="440">
        <v>0</v>
      </c>
      <c r="T1238" s="440">
        <v>0</v>
      </c>
      <c r="U1238" s="440">
        <v>8073</v>
      </c>
      <c r="V1238" s="440">
        <v>6225</v>
      </c>
      <c r="W1238" s="440">
        <v>1848</v>
      </c>
      <c r="X1238" s="440">
        <v>392</v>
      </c>
      <c r="Y1238" s="482">
        <v>0</v>
      </c>
      <c r="Z1238" s="482">
        <v>0</v>
      </c>
      <c r="AA1238" s="440">
        <v>0</v>
      </c>
      <c r="AB1238" s="440">
        <v>0</v>
      </c>
      <c r="AC1238" s="440">
        <v>2240</v>
      </c>
      <c r="AD1238" s="440">
        <v>0</v>
      </c>
      <c r="AE1238" s="440">
        <v>0</v>
      </c>
      <c r="AF1238" s="440">
        <v>2240</v>
      </c>
      <c r="AG1238" s="440">
        <v>235490</v>
      </c>
      <c r="AH1238" s="440">
        <v>145000</v>
      </c>
      <c r="AI1238" s="440">
        <v>90490</v>
      </c>
      <c r="AJ1238" s="482">
        <v>254670</v>
      </c>
      <c r="AK1238" s="482">
        <v>0</v>
      </c>
      <c r="AL1238" s="482">
        <v>0</v>
      </c>
      <c r="AM1238" s="482">
        <v>65800</v>
      </c>
      <c r="AN1238" s="440">
        <v>254670</v>
      </c>
      <c r="AO1238" s="440">
        <v>65800</v>
      </c>
      <c r="AP1238" s="440">
        <v>17328</v>
      </c>
      <c r="AQ1238" s="440">
        <v>4000</v>
      </c>
      <c r="AR1238" s="440">
        <v>13328</v>
      </c>
      <c r="AS1238" s="482">
        <v>16682</v>
      </c>
      <c r="AT1238" s="482">
        <v>0</v>
      </c>
      <c r="AU1238" s="482">
        <v>0</v>
      </c>
      <c r="AV1238" s="482">
        <v>1044</v>
      </c>
      <c r="AW1238" s="440">
        <v>16682</v>
      </c>
      <c r="AX1238" s="440">
        <v>1044</v>
      </c>
      <c r="AY1238" s="440">
        <v>0</v>
      </c>
      <c r="AZ1238" s="503">
        <v>0</v>
      </c>
      <c r="BA1238" s="503">
        <v>0</v>
      </c>
      <c r="BB1238" s="441">
        <v>0</v>
      </c>
      <c r="BC1238" s="200">
        <v>0</v>
      </c>
      <c r="BD1238" s="539">
        <v>102532</v>
      </c>
      <c r="BE1238" s="650">
        <v>140565</v>
      </c>
      <c r="BF1238" s="650">
        <v>13892</v>
      </c>
      <c r="BG1238" s="539">
        <v>2229</v>
      </c>
    </row>
    <row r="1239" spans="1:59" x14ac:dyDescent="0.2">
      <c r="A1239" s="609" t="s">
        <v>2938</v>
      </c>
      <c r="B1239" t="s">
        <v>2915</v>
      </c>
      <c r="C1239" t="s">
        <v>2939</v>
      </c>
      <c r="D1239" s="442">
        <v>29212</v>
      </c>
      <c r="E1239" s="443">
        <v>0</v>
      </c>
      <c r="F1239" s="443">
        <v>0</v>
      </c>
      <c r="G1239" s="443">
        <v>0</v>
      </c>
      <c r="H1239" s="443">
        <v>0</v>
      </c>
      <c r="I1239" s="443">
        <v>261310</v>
      </c>
      <c r="J1239" s="443">
        <v>261310</v>
      </c>
      <c r="K1239" s="443">
        <v>0</v>
      </c>
      <c r="L1239" s="443">
        <v>0</v>
      </c>
      <c r="M1239" s="483">
        <v>0</v>
      </c>
      <c r="N1239" s="483">
        <v>1400</v>
      </c>
      <c r="O1239" s="443">
        <v>0</v>
      </c>
      <c r="P1239" s="443">
        <v>0</v>
      </c>
      <c r="Q1239" s="443">
        <v>1400</v>
      </c>
      <c r="R1239" s="443">
        <v>0</v>
      </c>
      <c r="S1239" s="443">
        <v>1400</v>
      </c>
      <c r="T1239" s="443">
        <v>0</v>
      </c>
      <c r="U1239" s="443">
        <v>9333</v>
      </c>
      <c r="V1239" s="443">
        <v>9333</v>
      </c>
      <c r="W1239" s="443">
        <v>0</v>
      </c>
      <c r="X1239" s="443">
        <v>0</v>
      </c>
      <c r="Y1239" s="483">
        <v>0</v>
      </c>
      <c r="Z1239" s="483">
        <v>50</v>
      </c>
      <c r="AA1239" s="443">
        <v>0</v>
      </c>
      <c r="AB1239" s="443">
        <v>0</v>
      </c>
      <c r="AC1239" s="443">
        <v>50</v>
      </c>
      <c r="AD1239" s="443">
        <v>0</v>
      </c>
      <c r="AE1239" s="443">
        <v>0</v>
      </c>
      <c r="AF1239" s="443">
        <v>50</v>
      </c>
      <c r="AG1239" s="443">
        <v>191260</v>
      </c>
      <c r="AH1239" s="443">
        <v>127000</v>
      </c>
      <c r="AI1239" s="443">
        <v>64260</v>
      </c>
      <c r="AJ1239" s="483">
        <v>161720</v>
      </c>
      <c r="AK1239" s="483">
        <v>0</v>
      </c>
      <c r="AL1239" s="483">
        <v>0</v>
      </c>
      <c r="AM1239" s="483">
        <v>28220</v>
      </c>
      <c r="AN1239" s="443">
        <v>161720</v>
      </c>
      <c r="AO1239" s="443">
        <v>28220</v>
      </c>
      <c r="AP1239" s="443">
        <v>12995</v>
      </c>
      <c r="AQ1239" s="443">
        <v>11622</v>
      </c>
      <c r="AR1239" s="443">
        <v>1373</v>
      </c>
      <c r="AS1239" s="483">
        <v>3754</v>
      </c>
      <c r="AT1239" s="483">
        <v>0</v>
      </c>
      <c r="AU1239" s="483">
        <v>0</v>
      </c>
      <c r="AV1239" s="483">
        <v>0</v>
      </c>
      <c r="AW1239" s="443">
        <v>3754</v>
      </c>
      <c r="AX1239" s="443">
        <v>0</v>
      </c>
      <c r="AY1239" s="443">
        <v>0</v>
      </c>
      <c r="AZ1239" s="504">
        <v>0</v>
      </c>
      <c r="BA1239" s="504">
        <v>0</v>
      </c>
      <c r="BB1239" s="444">
        <v>0</v>
      </c>
      <c r="BC1239" s="517">
        <v>0</v>
      </c>
      <c r="BD1239" s="540">
        <v>103710</v>
      </c>
      <c r="BE1239" s="651">
        <v>131345</v>
      </c>
      <c r="BF1239" s="651">
        <v>12405</v>
      </c>
      <c r="BG1239" s="540">
        <v>1749</v>
      </c>
    </row>
    <row r="1240" spans="1:59" x14ac:dyDescent="0.2">
      <c r="A1240" s="609" t="s">
        <v>2940</v>
      </c>
      <c r="B1240" t="s">
        <v>2915</v>
      </c>
      <c r="C1240" t="s">
        <v>2941</v>
      </c>
      <c r="D1240" s="439">
        <v>29322</v>
      </c>
      <c r="E1240" s="440">
        <v>14752</v>
      </c>
      <c r="F1240" s="440">
        <v>0</v>
      </c>
      <c r="G1240" s="440">
        <v>3724</v>
      </c>
      <c r="H1240" s="440">
        <v>11028</v>
      </c>
      <c r="I1240" s="440">
        <v>23730</v>
      </c>
      <c r="J1240" s="440">
        <v>23730</v>
      </c>
      <c r="K1240" s="440">
        <v>0</v>
      </c>
      <c r="L1240" s="440">
        <v>0</v>
      </c>
      <c r="M1240" s="482">
        <v>0</v>
      </c>
      <c r="N1240" s="482">
        <v>1190</v>
      </c>
      <c r="O1240" s="440">
        <v>0</v>
      </c>
      <c r="P1240" s="440">
        <v>0</v>
      </c>
      <c r="Q1240" s="440">
        <v>1190</v>
      </c>
      <c r="R1240" s="440">
        <v>0</v>
      </c>
      <c r="S1240" s="440">
        <v>1190</v>
      </c>
      <c r="T1240" s="440">
        <v>0</v>
      </c>
      <c r="U1240" s="440">
        <v>848</v>
      </c>
      <c r="V1240" s="440">
        <v>678</v>
      </c>
      <c r="W1240" s="440">
        <v>170</v>
      </c>
      <c r="X1240" s="440">
        <v>0</v>
      </c>
      <c r="Y1240" s="482">
        <v>0</v>
      </c>
      <c r="Z1240" s="482">
        <v>42</v>
      </c>
      <c r="AA1240" s="440">
        <v>0</v>
      </c>
      <c r="AB1240" s="440">
        <v>0</v>
      </c>
      <c r="AC1240" s="440">
        <v>212</v>
      </c>
      <c r="AD1240" s="440">
        <v>0</v>
      </c>
      <c r="AE1240" s="440">
        <v>25</v>
      </c>
      <c r="AF1240" s="440">
        <v>187</v>
      </c>
      <c r="AG1240" s="440">
        <v>23640</v>
      </c>
      <c r="AH1240" s="440">
        <v>17500</v>
      </c>
      <c r="AI1240" s="440">
        <v>6140</v>
      </c>
      <c r="AJ1240" s="482">
        <v>16810</v>
      </c>
      <c r="AK1240" s="482">
        <v>884</v>
      </c>
      <c r="AL1240" s="482">
        <v>0</v>
      </c>
      <c r="AM1240" s="482">
        <v>520</v>
      </c>
      <c r="AN1240" s="440">
        <v>17694</v>
      </c>
      <c r="AO1240" s="440">
        <v>520</v>
      </c>
      <c r="AP1240" s="440">
        <v>1559</v>
      </c>
      <c r="AQ1240" s="440">
        <v>320</v>
      </c>
      <c r="AR1240" s="440">
        <v>1239</v>
      </c>
      <c r="AS1240" s="482">
        <v>1562</v>
      </c>
      <c r="AT1240" s="482">
        <v>0</v>
      </c>
      <c r="AU1240" s="482">
        <v>0</v>
      </c>
      <c r="AV1240" s="482">
        <v>10</v>
      </c>
      <c r="AW1240" s="440">
        <v>1239</v>
      </c>
      <c r="AX1240" s="440">
        <v>0</v>
      </c>
      <c r="AY1240" s="440">
        <v>0</v>
      </c>
      <c r="AZ1240" s="503">
        <v>0</v>
      </c>
      <c r="BA1240" s="503">
        <v>0</v>
      </c>
      <c r="BB1240" s="441">
        <v>0</v>
      </c>
      <c r="BC1240" s="200">
        <v>0</v>
      </c>
      <c r="BD1240" s="539">
        <v>21243</v>
      </c>
      <c r="BE1240" s="650">
        <v>12540</v>
      </c>
      <c r="BF1240" s="650">
        <v>1234</v>
      </c>
      <c r="BG1240" s="539">
        <v>789</v>
      </c>
    </row>
    <row r="1241" spans="1:59" x14ac:dyDescent="0.2">
      <c r="A1241" s="609" t="s">
        <v>2942</v>
      </c>
      <c r="B1241" t="s">
        <v>2915</v>
      </c>
      <c r="C1241" t="s">
        <v>2943</v>
      </c>
      <c r="D1241" s="442">
        <v>29342</v>
      </c>
      <c r="E1241" s="443">
        <v>0</v>
      </c>
      <c r="F1241" s="443">
        <v>0</v>
      </c>
      <c r="G1241" s="443">
        <v>0</v>
      </c>
      <c r="H1241" s="443">
        <v>0</v>
      </c>
      <c r="I1241" s="443">
        <v>121310</v>
      </c>
      <c r="J1241" s="443">
        <v>121310</v>
      </c>
      <c r="K1241" s="443">
        <v>0</v>
      </c>
      <c r="L1241" s="443">
        <v>8890</v>
      </c>
      <c r="M1241" s="483">
        <v>0</v>
      </c>
      <c r="N1241" s="483">
        <v>0</v>
      </c>
      <c r="O1241" s="443">
        <v>0</v>
      </c>
      <c r="P1241" s="443">
        <v>0</v>
      </c>
      <c r="Q1241" s="443">
        <v>8890</v>
      </c>
      <c r="R1241" s="443">
        <v>8890</v>
      </c>
      <c r="S1241" s="443">
        <v>0</v>
      </c>
      <c r="T1241" s="443">
        <v>0</v>
      </c>
      <c r="U1241" s="443">
        <v>4333</v>
      </c>
      <c r="V1241" s="443">
        <v>3466</v>
      </c>
      <c r="W1241" s="443">
        <v>867</v>
      </c>
      <c r="X1241" s="443">
        <v>317</v>
      </c>
      <c r="Y1241" s="483">
        <v>0</v>
      </c>
      <c r="Z1241" s="483">
        <v>0</v>
      </c>
      <c r="AA1241" s="443">
        <v>0</v>
      </c>
      <c r="AB1241" s="443">
        <v>0</v>
      </c>
      <c r="AC1241" s="443">
        <v>1184</v>
      </c>
      <c r="AD1241" s="443">
        <v>1184</v>
      </c>
      <c r="AE1241" s="443">
        <v>0</v>
      </c>
      <c r="AF1241" s="443">
        <v>0</v>
      </c>
      <c r="AG1241" s="443">
        <v>122370</v>
      </c>
      <c r="AH1241" s="443">
        <v>95000</v>
      </c>
      <c r="AI1241" s="443">
        <v>27370</v>
      </c>
      <c r="AJ1241" s="483">
        <v>90050</v>
      </c>
      <c r="AK1241" s="483">
        <v>0</v>
      </c>
      <c r="AL1241" s="483">
        <v>0</v>
      </c>
      <c r="AM1241" s="483">
        <v>24690</v>
      </c>
      <c r="AN1241" s="443">
        <v>90050</v>
      </c>
      <c r="AO1241" s="443">
        <v>24690</v>
      </c>
      <c r="AP1241" s="443">
        <v>9011</v>
      </c>
      <c r="AQ1241" s="443">
        <v>2125</v>
      </c>
      <c r="AR1241" s="443">
        <v>6886</v>
      </c>
      <c r="AS1241" s="483">
        <v>8943</v>
      </c>
      <c r="AT1241" s="483">
        <v>0</v>
      </c>
      <c r="AU1241" s="483">
        <v>0</v>
      </c>
      <c r="AV1241" s="483">
        <v>0</v>
      </c>
      <c r="AW1241" s="443">
        <v>8943</v>
      </c>
      <c r="AX1241" s="443">
        <v>0</v>
      </c>
      <c r="AY1241" s="443">
        <v>0</v>
      </c>
      <c r="AZ1241" s="504">
        <v>0</v>
      </c>
      <c r="BA1241" s="504">
        <v>0</v>
      </c>
      <c r="BB1241" s="444">
        <v>0</v>
      </c>
      <c r="BC1241" s="517">
        <v>0</v>
      </c>
      <c r="BD1241" s="540">
        <v>55097</v>
      </c>
      <c r="BE1241" s="651">
        <v>72060</v>
      </c>
      <c r="BF1241" s="651">
        <v>7186</v>
      </c>
      <c r="BG1241" s="540">
        <v>1509</v>
      </c>
    </row>
    <row r="1242" spans="1:59" x14ac:dyDescent="0.2">
      <c r="A1242" s="609" t="s">
        <v>2944</v>
      </c>
      <c r="B1242" t="s">
        <v>2915</v>
      </c>
      <c r="C1242" t="s">
        <v>2945</v>
      </c>
      <c r="D1242" s="439">
        <v>29343</v>
      </c>
      <c r="E1242" s="440">
        <v>0</v>
      </c>
      <c r="F1242" s="440">
        <v>0</v>
      </c>
      <c r="G1242" s="440">
        <v>0</v>
      </c>
      <c r="H1242" s="440">
        <v>0</v>
      </c>
      <c r="I1242" s="440">
        <v>175700</v>
      </c>
      <c r="J1242" s="440">
        <v>175700</v>
      </c>
      <c r="K1242" s="440">
        <v>0</v>
      </c>
      <c r="L1242" s="440">
        <v>15610</v>
      </c>
      <c r="M1242" s="482">
        <v>0</v>
      </c>
      <c r="N1242" s="482">
        <v>560</v>
      </c>
      <c r="O1242" s="440">
        <v>0</v>
      </c>
      <c r="P1242" s="440">
        <v>0</v>
      </c>
      <c r="Q1242" s="440">
        <v>16170</v>
      </c>
      <c r="R1242" s="440">
        <v>15610</v>
      </c>
      <c r="S1242" s="440">
        <v>560</v>
      </c>
      <c r="T1242" s="440">
        <v>0</v>
      </c>
      <c r="U1242" s="440">
        <v>6275</v>
      </c>
      <c r="V1242" s="440">
        <v>3709</v>
      </c>
      <c r="W1242" s="440">
        <v>2566</v>
      </c>
      <c r="X1242" s="440">
        <v>558</v>
      </c>
      <c r="Y1242" s="482">
        <v>0</v>
      </c>
      <c r="Z1242" s="482">
        <v>20</v>
      </c>
      <c r="AA1242" s="440">
        <v>0</v>
      </c>
      <c r="AB1242" s="440">
        <v>0</v>
      </c>
      <c r="AC1242" s="440">
        <v>3144</v>
      </c>
      <c r="AD1242" s="440">
        <v>0</v>
      </c>
      <c r="AE1242" s="440">
        <v>0</v>
      </c>
      <c r="AF1242" s="440">
        <v>3144</v>
      </c>
      <c r="AG1242" s="440">
        <v>143950</v>
      </c>
      <c r="AH1242" s="440">
        <v>82500</v>
      </c>
      <c r="AI1242" s="440">
        <v>61450</v>
      </c>
      <c r="AJ1242" s="482">
        <v>123220</v>
      </c>
      <c r="AK1242" s="482">
        <v>0</v>
      </c>
      <c r="AL1242" s="482">
        <v>0</v>
      </c>
      <c r="AM1242" s="482">
        <v>40830</v>
      </c>
      <c r="AN1242" s="440">
        <v>123220</v>
      </c>
      <c r="AO1242" s="440">
        <v>40830</v>
      </c>
      <c r="AP1242" s="440">
        <v>10894</v>
      </c>
      <c r="AQ1242" s="440">
        <v>7487</v>
      </c>
      <c r="AR1242" s="440">
        <v>3407</v>
      </c>
      <c r="AS1242" s="482">
        <v>4261</v>
      </c>
      <c r="AT1242" s="482">
        <v>0</v>
      </c>
      <c r="AU1242" s="482">
        <v>0</v>
      </c>
      <c r="AV1242" s="482">
        <v>762</v>
      </c>
      <c r="AW1242" s="440">
        <v>0</v>
      </c>
      <c r="AX1242" s="440">
        <v>5023</v>
      </c>
      <c r="AY1242" s="440">
        <v>0</v>
      </c>
      <c r="AZ1242" s="503">
        <v>0</v>
      </c>
      <c r="BA1242" s="503">
        <v>0</v>
      </c>
      <c r="BB1242" s="441">
        <v>0</v>
      </c>
      <c r="BC1242" s="200">
        <v>0</v>
      </c>
      <c r="BD1242" s="539">
        <v>62022</v>
      </c>
      <c r="BE1242" s="650">
        <v>100400</v>
      </c>
      <c r="BF1242" s="650">
        <v>9825</v>
      </c>
      <c r="BG1242" s="539">
        <v>1509</v>
      </c>
    </row>
    <row r="1243" spans="1:59" x14ac:dyDescent="0.2">
      <c r="A1243" s="609" t="s">
        <v>2946</v>
      </c>
      <c r="B1243" t="s">
        <v>2915</v>
      </c>
      <c r="C1243" t="s">
        <v>2947</v>
      </c>
      <c r="D1243" s="442">
        <v>29344</v>
      </c>
      <c r="E1243" s="443">
        <v>0</v>
      </c>
      <c r="F1243" s="443">
        <v>0</v>
      </c>
      <c r="G1243" s="443">
        <v>0</v>
      </c>
      <c r="H1243" s="443">
        <v>0</v>
      </c>
      <c r="I1243" s="443">
        <v>171500</v>
      </c>
      <c r="J1243" s="443">
        <v>171500</v>
      </c>
      <c r="K1243" s="443">
        <v>0</v>
      </c>
      <c r="L1243" s="443">
        <v>2100</v>
      </c>
      <c r="M1243" s="483">
        <v>0</v>
      </c>
      <c r="N1243" s="483">
        <v>0</v>
      </c>
      <c r="O1243" s="443">
        <v>0</v>
      </c>
      <c r="P1243" s="443">
        <v>0</v>
      </c>
      <c r="Q1243" s="443">
        <v>2100</v>
      </c>
      <c r="R1243" s="443">
        <v>2100</v>
      </c>
      <c r="S1243" s="443">
        <v>0</v>
      </c>
      <c r="T1243" s="443">
        <v>0</v>
      </c>
      <c r="U1243" s="443">
        <v>6125</v>
      </c>
      <c r="V1243" s="443">
        <v>6125</v>
      </c>
      <c r="W1243" s="443">
        <v>0</v>
      </c>
      <c r="X1243" s="443">
        <v>75</v>
      </c>
      <c r="Y1243" s="483">
        <v>0</v>
      </c>
      <c r="Z1243" s="483">
        <v>0</v>
      </c>
      <c r="AA1243" s="443">
        <v>0</v>
      </c>
      <c r="AB1243" s="443">
        <v>0</v>
      </c>
      <c r="AC1243" s="443">
        <v>75</v>
      </c>
      <c r="AD1243" s="443">
        <v>0</v>
      </c>
      <c r="AE1243" s="443">
        <v>0</v>
      </c>
      <c r="AF1243" s="443">
        <v>75</v>
      </c>
      <c r="AG1243" s="443">
        <v>179420</v>
      </c>
      <c r="AH1243" s="443">
        <v>102500</v>
      </c>
      <c r="AI1243" s="443">
        <v>76920</v>
      </c>
      <c r="AJ1243" s="483">
        <v>158620</v>
      </c>
      <c r="AK1243" s="483">
        <v>0</v>
      </c>
      <c r="AL1243" s="483">
        <v>0</v>
      </c>
      <c r="AM1243" s="483">
        <v>61570</v>
      </c>
      <c r="AN1243" s="443">
        <v>158620</v>
      </c>
      <c r="AO1243" s="443">
        <v>61570</v>
      </c>
      <c r="AP1243" s="443">
        <v>13480</v>
      </c>
      <c r="AQ1243" s="443">
        <v>10850</v>
      </c>
      <c r="AR1243" s="443">
        <v>2630</v>
      </c>
      <c r="AS1243" s="483">
        <v>4327</v>
      </c>
      <c r="AT1243" s="483">
        <v>0</v>
      </c>
      <c r="AU1243" s="483">
        <v>0</v>
      </c>
      <c r="AV1243" s="483">
        <v>1321</v>
      </c>
      <c r="AW1243" s="443">
        <v>4327</v>
      </c>
      <c r="AX1243" s="443">
        <v>1321</v>
      </c>
      <c r="AY1243" s="443">
        <v>0</v>
      </c>
      <c r="AZ1243" s="504">
        <v>0</v>
      </c>
      <c r="BA1243" s="504">
        <v>0</v>
      </c>
      <c r="BB1243" s="444">
        <v>0</v>
      </c>
      <c r="BC1243" s="517">
        <v>0</v>
      </c>
      <c r="BD1243" s="540">
        <v>76746</v>
      </c>
      <c r="BE1243" s="651">
        <v>102905</v>
      </c>
      <c r="BF1243" s="651">
        <v>10346</v>
      </c>
      <c r="BG1243" s="540">
        <v>1509</v>
      </c>
    </row>
    <row r="1244" spans="1:59" x14ac:dyDescent="0.2">
      <c r="A1244" s="609" t="s">
        <v>2948</v>
      </c>
      <c r="B1244" t="s">
        <v>2915</v>
      </c>
      <c r="C1244" t="s">
        <v>2949</v>
      </c>
      <c r="D1244" s="439">
        <v>29345</v>
      </c>
      <c r="E1244" s="440">
        <v>0</v>
      </c>
      <c r="F1244" s="440">
        <v>0</v>
      </c>
      <c r="G1244" s="440">
        <v>0</v>
      </c>
      <c r="H1244" s="440">
        <v>0</v>
      </c>
      <c r="I1244" s="440">
        <v>65660</v>
      </c>
      <c r="J1244" s="440">
        <v>65660</v>
      </c>
      <c r="K1244" s="440">
        <v>0</v>
      </c>
      <c r="L1244" s="440">
        <v>5740</v>
      </c>
      <c r="M1244" s="482">
        <v>0</v>
      </c>
      <c r="N1244" s="482">
        <v>280</v>
      </c>
      <c r="O1244" s="440">
        <v>0</v>
      </c>
      <c r="P1244" s="440">
        <v>0</v>
      </c>
      <c r="Q1244" s="440">
        <v>6020</v>
      </c>
      <c r="R1244" s="440">
        <v>5740</v>
      </c>
      <c r="S1244" s="440">
        <v>280</v>
      </c>
      <c r="T1244" s="440">
        <v>0</v>
      </c>
      <c r="U1244" s="440">
        <v>2345</v>
      </c>
      <c r="V1244" s="440">
        <v>2269</v>
      </c>
      <c r="W1244" s="440">
        <v>76</v>
      </c>
      <c r="X1244" s="440">
        <v>205</v>
      </c>
      <c r="Y1244" s="482">
        <v>0</v>
      </c>
      <c r="Z1244" s="482">
        <v>10</v>
      </c>
      <c r="AA1244" s="440">
        <v>0</v>
      </c>
      <c r="AB1244" s="440">
        <v>0</v>
      </c>
      <c r="AC1244" s="440">
        <v>291</v>
      </c>
      <c r="AD1244" s="440">
        <v>281</v>
      </c>
      <c r="AE1244" s="440">
        <v>10</v>
      </c>
      <c r="AF1244" s="440">
        <v>0</v>
      </c>
      <c r="AG1244" s="440">
        <v>50410</v>
      </c>
      <c r="AH1244" s="440">
        <v>40000</v>
      </c>
      <c r="AI1244" s="440">
        <v>10410</v>
      </c>
      <c r="AJ1244" s="482">
        <v>37900</v>
      </c>
      <c r="AK1244" s="482">
        <v>0</v>
      </c>
      <c r="AL1244" s="482">
        <v>0</v>
      </c>
      <c r="AM1244" s="482">
        <v>10330</v>
      </c>
      <c r="AN1244" s="440">
        <v>37900</v>
      </c>
      <c r="AO1244" s="440">
        <v>10330</v>
      </c>
      <c r="AP1244" s="440">
        <v>3487</v>
      </c>
      <c r="AQ1244" s="440">
        <v>3487</v>
      </c>
      <c r="AR1244" s="440">
        <v>0</v>
      </c>
      <c r="AS1244" s="482">
        <v>726</v>
      </c>
      <c r="AT1244" s="482">
        <v>0</v>
      </c>
      <c r="AU1244" s="482">
        <v>0</v>
      </c>
      <c r="AV1244" s="482">
        <v>70</v>
      </c>
      <c r="AW1244" s="440">
        <v>726</v>
      </c>
      <c r="AX1244" s="440">
        <v>70</v>
      </c>
      <c r="AY1244" s="440">
        <v>0</v>
      </c>
      <c r="AZ1244" s="503">
        <v>0</v>
      </c>
      <c r="BA1244" s="503">
        <v>0</v>
      </c>
      <c r="BB1244" s="441">
        <v>0</v>
      </c>
      <c r="BC1244" s="200">
        <v>0</v>
      </c>
      <c r="BD1244" s="539">
        <v>26253</v>
      </c>
      <c r="BE1244" s="650">
        <v>35530</v>
      </c>
      <c r="BF1244" s="650">
        <v>3398</v>
      </c>
      <c r="BG1244" s="539">
        <v>1029</v>
      </c>
    </row>
    <row r="1245" spans="1:59" x14ac:dyDescent="0.2">
      <c r="A1245" s="609" t="s">
        <v>2950</v>
      </c>
      <c r="B1245" t="s">
        <v>2915</v>
      </c>
      <c r="C1245" t="s">
        <v>1176</v>
      </c>
      <c r="D1245" s="442">
        <v>29361</v>
      </c>
      <c r="E1245" s="443">
        <v>0</v>
      </c>
      <c r="F1245" s="443">
        <v>0</v>
      </c>
      <c r="G1245" s="443">
        <v>0</v>
      </c>
      <c r="H1245" s="443">
        <v>0</v>
      </c>
      <c r="I1245" s="443">
        <v>62160</v>
      </c>
      <c r="J1245" s="443">
        <v>62160</v>
      </c>
      <c r="K1245" s="443">
        <v>0</v>
      </c>
      <c r="L1245" s="443">
        <v>0</v>
      </c>
      <c r="M1245" s="483">
        <v>0</v>
      </c>
      <c r="N1245" s="483">
        <v>0</v>
      </c>
      <c r="O1245" s="443">
        <v>0</v>
      </c>
      <c r="P1245" s="443">
        <v>0</v>
      </c>
      <c r="Q1245" s="443">
        <v>0</v>
      </c>
      <c r="R1245" s="443">
        <v>0</v>
      </c>
      <c r="S1245" s="443">
        <v>0</v>
      </c>
      <c r="T1245" s="443">
        <v>0</v>
      </c>
      <c r="U1245" s="443">
        <v>2220</v>
      </c>
      <c r="V1245" s="443">
        <v>2220</v>
      </c>
      <c r="W1245" s="443">
        <v>0</v>
      </c>
      <c r="X1245" s="443">
        <v>0</v>
      </c>
      <c r="Y1245" s="483">
        <v>0</v>
      </c>
      <c r="Z1245" s="483">
        <v>0</v>
      </c>
      <c r="AA1245" s="443">
        <v>0</v>
      </c>
      <c r="AB1245" s="443">
        <v>0</v>
      </c>
      <c r="AC1245" s="443">
        <v>0</v>
      </c>
      <c r="AD1245" s="443">
        <v>0</v>
      </c>
      <c r="AE1245" s="443">
        <v>0</v>
      </c>
      <c r="AF1245" s="443">
        <v>0</v>
      </c>
      <c r="AG1245" s="443">
        <v>55150</v>
      </c>
      <c r="AH1245" s="443">
        <v>45000</v>
      </c>
      <c r="AI1245" s="443">
        <v>10150</v>
      </c>
      <c r="AJ1245" s="483">
        <v>37870</v>
      </c>
      <c r="AK1245" s="483">
        <v>0</v>
      </c>
      <c r="AL1245" s="483">
        <v>0</v>
      </c>
      <c r="AM1245" s="483">
        <v>14390</v>
      </c>
      <c r="AN1245" s="443">
        <v>37870</v>
      </c>
      <c r="AO1245" s="443">
        <v>14390</v>
      </c>
      <c r="AP1245" s="443">
        <v>3946</v>
      </c>
      <c r="AQ1245" s="443">
        <v>1250</v>
      </c>
      <c r="AR1245" s="443">
        <v>2696</v>
      </c>
      <c r="AS1245" s="483">
        <v>3365</v>
      </c>
      <c r="AT1245" s="483">
        <v>0</v>
      </c>
      <c r="AU1245" s="483">
        <v>0</v>
      </c>
      <c r="AV1245" s="483">
        <v>289</v>
      </c>
      <c r="AW1245" s="443">
        <v>3365</v>
      </c>
      <c r="AX1245" s="443">
        <v>289</v>
      </c>
      <c r="AY1245" s="443">
        <v>0</v>
      </c>
      <c r="AZ1245" s="504">
        <v>0</v>
      </c>
      <c r="BA1245" s="504">
        <v>0</v>
      </c>
      <c r="BB1245" s="444">
        <v>0</v>
      </c>
      <c r="BC1245" s="517">
        <v>0</v>
      </c>
      <c r="BD1245" s="540">
        <v>28254</v>
      </c>
      <c r="BE1245" s="651">
        <v>33330</v>
      </c>
      <c r="BF1245" s="651">
        <v>3253</v>
      </c>
      <c r="BG1245" s="540">
        <v>1029</v>
      </c>
    </row>
    <row r="1246" spans="1:59" x14ac:dyDescent="0.2">
      <c r="A1246" s="609" t="s">
        <v>2951</v>
      </c>
      <c r="B1246" t="s">
        <v>2915</v>
      </c>
      <c r="C1246" t="s">
        <v>2952</v>
      </c>
      <c r="D1246" s="439">
        <v>29362</v>
      </c>
      <c r="E1246" s="440">
        <v>24109</v>
      </c>
      <c r="F1246" s="440">
        <v>0</v>
      </c>
      <c r="G1246" s="440">
        <v>24109</v>
      </c>
      <c r="H1246" s="440">
        <v>0</v>
      </c>
      <c r="I1246" s="440">
        <v>62160</v>
      </c>
      <c r="J1246" s="440">
        <v>62160</v>
      </c>
      <c r="K1246" s="440">
        <v>0</v>
      </c>
      <c r="L1246" s="440">
        <v>0</v>
      </c>
      <c r="M1246" s="482">
        <v>0</v>
      </c>
      <c r="N1246" s="482">
        <v>490</v>
      </c>
      <c r="O1246" s="440">
        <v>2520</v>
      </c>
      <c r="P1246" s="440">
        <v>0</v>
      </c>
      <c r="Q1246" s="440">
        <v>3010</v>
      </c>
      <c r="R1246" s="440">
        <v>0</v>
      </c>
      <c r="S1246" s="440">
        <v>490</v>
      </c>
      <c r="T1246" s="440">
        <v>2520</v>
      </c>
      <c r="U1246" s="440">
        <v>2220</v>
      </c>
      <c r="V1246" s="440">
        <v>2075</v>
      </c>
      <c r="W1246" s="440">
        <v>145</v>
      </c>
      <c r="X1246" s="440">
        <v>0</v>
      </c>
      <c r="Y1246" s="482">
        <v>0</v>
      </c>
      <c r="Z1246" s="482">
        <v>18</v>
      </c>
      <c r="AA1246" s="440">
        <v>90</v>
      </c>
      <c r="AB1246" s="440">
        <v>0</v>
      </c>
      <c r="AC1246" s="440">
        <v>253</v>
      </c>
      <c r="AD1246" s="440">
        <v>0</v>
      </c>
      <c r="AE1246" s="440">
        <v>145</v>
      </c>
      <c r="AF1246" s="440">
        <v>108</v>
      </c>
      <c r="AG1246" s="440">
        <v>45740</v>
      </c>
      <c r="AH1246" s="440">
        <v>28000</v>
      </c>
      <c r="AI1246" s="440">
        <v>17740</v>
      </c>
      <c r="AJ1246" s="482">
        <v>33490</v>
      </c>
      <c r="AK1246" s="482">
        <v>1861</v>
      </c>
      <c r="AL1246" s="482">
        <v>0</v>
      </c>
      <c r="AM1246" s="482">
        <v>27030</v>
      </c>
      <c r="AN1246" s="440">
        <v>35351</v>
      </c>
      <c r="AO1246" s="440">
        <v>27030</v>
      </c>
      <c r="AP1246" s="440">
        <v>3156</v>
      </c>
      <c r="AQ1246" s="440">
        <v>1893</v>
      </c>
      <c r="AR1246" s="440">
        <v>1263</v>
      </c>
      <c r="AS1246" s="482">
        <v>1442</v>
      </c>
      <c r="AT1246" s="482">
        <v>0</v>
      </c>
      <c r="AU1246" s="482">
        <v>0</v>
      </c>
      <c r="AV1246" s="482">
        <v>1160</v>
      </c>
      <c r="AW1246" s="440">
        <v>1263</v>
      </c>
      <c r="AX1246" s="440">
        <v>1339</v>
      </c>
      <c r="AY1246" s="440">
        <v>0</v>
      </c>
      <c r="AZ1246" s="503">
        <v>0</v>
      </c>
      <c r="BA1246" s="503">
        <v>0</v>
      </c>
      <c r="BB1246" s="441">
        <v>0</v>
      </c>
      <c r="BC1246" s="200">
        <v>0</v>
      </c>
      <c r="BD1246" s="539">
        <v>29066</v>
      </c>
      <c r="BE1246" s="650">
        <v>32570</v>
      </c>
      <c r="BF1246" s="650">
        <v>3102</v>
      </c>
      <c r="BG1246" s="539">
        <v>1029</v>
      </c>
    </row>
    <row r="1247" spans="1:59" x14ac:dyDescent="0.2">
      <c r="A1247" s="609" t="s">
        <v>2953</v>
      </c>
      <c r="B1247" t="s">
        <v>2915</v>
      </c>
      <c r="C1247" t="s">
        <v>2954</v>
      </c>
      <c r="D1247" s="442">
        <v>29363</v>
      </c>
      <c r="E1247" s="443">
        <v>0</v>
      </c>
      <c r="F1247" s="443">
        <v>0</v>
      </c>
      <c r="G1247" s="443">
        <v>0</v>
      </c>
      <c r="H1247" s="443">
        <v>0</v>
      </c>
      <c r="I1247" s="443">
        <v>203280</v>
      </c>
      <c r="J1247" s="443">
        <v>203280</v>
      </c>
      <c r="K1247" s="443">
        <v>0</v>
      </c>
      <c r="L1247" s="443">
        <v>0</v>
      </c>
      <c r="M1247" s="483">
        <v>0</v>
      </c>
      <c r="N1247" s="483">
        <v>2520</v>
      </c>
      <c r="O1247" s="443">
        <v>0</v>
      </c>
      <c r="P1247" s="443">
        <v>0</v>
      </c>
      <c r="Q1247" s="443">
        <v>2520</v>
      </c>
      <c r="R1247" s="443">
        <v>0</v>
      </c>
      <c r="S1247" s="443">
        <v>2520</v>
      </c>
      <c r="T1247" s="443">
        <v>0</v>
      </c>
      <c r="U1247" s="443">
        <v>7260</v>
      </c>
      <c r="V1247" s="443">
        <v>7260</v>
      </c>
      <c r="W1247" s="443">
        <v>0</v>
      </c>
      <c r="X1247" s="443">
        <v>0</v>
      </c>
      <c r="Y1247" s="483">
        <v>0</v>
      </c>
      <c r="Z1247" s="483">
        <v>90</v>
      </c>
      <c r="AA1247" s="443">
        <v>0</v>
      </c>
      <c r="AB1247" s="443">
        <v>0</v>
      </c>
      <c r="AC1247" s="443">
        <v>90</v>
      </c>
      <c r="AD1247" s="443">
        <v>0</v>
      </c>
      <c r="AE1247" s="443">
        <v>90</v>
      </c>
      <c r="AF1247" s="443">
        <v>0</v>
      </c>
      <c r="AG1247" s="443">
        <v>207570</v>
      </c>
      <c r="AH1247" s="443">
        <v>107500</v>
      </c>
      <c r="AI1247" s="443">
        <v>100070</v>
      </c>
      <c r="AJ1247" s="483">
        <v>211530</v>
      </c>
      <c r="AK1247" s="483">
        <v>0</v>
      </c>
      <c r="AL1247" s="483">
        <v>0</v>
      </c>
      <c r="AM1247" s="483">
        <v>86500</v>
      </c>
      <c r="AN1247" s="443">
        <v>211530</v>
      </c>
      <c r="AO1247" s="443">
        <v>86500</v>
      </c>
      <c r="AP1247" s="443">
        <v>15192</v>
      </c>
      <c r="AQ1247" s="443">
        <v>2850</v>
      </c>
      <c r="AR1247" s="443">
        <v>12342</v>
      </c>
      <c r="AS1247" s="483">
        <v>14095</v>
      </c>
      <c r="AT1247" s="483">
        <v>0</v>
      </c>
      <c r="AU1247" s="483">
        <v>0</v>
      </c>
      <c r="AV1247" s="483">
        <v>3169</v>
      </c>
      <c r="AW1247" s="443">
        <v>14095</v>
      </c>
      <c r="AX1247" s="443">
        <v>3169</v>
      </c>
      <c r="AY1247" s="443">
        <v>0</v>
      </c>
      <c r="AZ1247" s="504">
        <v>0</v>
      </c>
      <c r="BA1247" s="504">
        <v>0</v>
      </c>
      <c r="BB1247" s="444">
        <v>0</v>
      </c>
      <c r="BC1247" s="517">
        <v>0</v>
      </c>
      <c r="BD1247" s="540">
        <v>82454</v>
      </c>
      <c r="BE1247" s="651">
        <v>119415</v>
      </c>
      <c r="BF1247" s="651">
        <v>11909</v>
      </c>
      <c r="BG1247" s="540">
        <v>1509</v>
      </c>
    </row>
    <row r="1248" spans="1:59" x14ac:dyDescent="0.2">
      <c r="A1248" s="609" t="s">
        <v>2955</v>
      </c>
      <c r="B1248" t="s">
        <v>2915</v>
      </c>
      <c r="C1248" t="s">
        <v>2956</v>
      </c>
      <c r="D1248" s="439">
        <v>29385</v>
      </c>
      <c r="E1248" s="440">
        <v>0</v>
      </c>
      <c r="F1248" s="440">
        <v>0</v>
      </c>
      <c r="G1248" s="440">
        <v>0</v>
      </c>
      <c r="H1248" s="440">
        <v>0</v>
      </c>
      <c r="I1248" s="440">
        <v>16170</v>
      </c>
      <c r="J1248" s="440">
        <v>16170</v>
      </c>
      <c r="K1248" s="440">
        <v>0</v>
      </c>
      <c r="L1248" s="440">
        <v>0</v>
      </c>
      <c r="M1248" s="482">
        <v>0</v>
      </c>
      <c r="N1248" s="482">
        <v>490</v>
      </c>
      <c r="O1248" s="440">
        <v>0</v>
      </c>
      <c r="P1248" s="440">
        <v>0</v>
      </c>
      <c r="Q1248" s="440">
        <v>490</v>
      </c>
      <c r="R1248" s="440">
        <v>0</v>
      </c>
      <c r="S1248" s="440">
        <v>490</v>
      </c>
      <c r="T1248" s="440">
        <v>0</v>
      </c>
      <c r="U1248" s="440">
        <v>578</v>
      </c>
      <c r="V1248" s="440">
        <v>113</v>
      </c>
      <c r="W1248" s="440">
        <v>465</v>
      </c>
      <c r="X1248" s="440">
        <v>0</v>
      </c>
      <c r="Y1248" s="482">
        <v>0</v>
      </c>
      <c r="Z1248" s="482">
        <v>17</v>
      </c>
      <c r="AA1248" s="440">
        <v>0</v>
      </c>
      <c r="AB1248" s="440">
        <v>0</v>
      </c>
      <c r="AC1248" s="440">
        <v>482</v>
      </c>
      <c r="AD1248" s="440">
        <v>0</v>
      </c>
      <c r="AE1248" s="440">
        <v>63</v>
      </c>
      <c r="AF1248" s="440">
        <v>419</v>
      </c>
      <c r="AG1248" s="440">
        <v>9440</v>
      </c>
      <c r="AH1248" s="440">
        <v>8000</v>
      </c>
      <c r="AI1248" s="440">
        <v>1440</v>
      </c>
      <c r="AJ1248" s="482">
        <v>6400</v>
      </c>
      <c r="AK1248" s="482">
        <v>0</v>
      </c>
      <c r="AL1248" s="482">
        <v>0</v>
      </c>
      <c r="AM1248" s="482">
        <v>5700</v>
      </c>
      <c r="AN1248" s="440">
        <v>6400</v>
      </c>
      <c r="AO1248" s="440">
        <v>5700</v>
      </c>
      <c r="AP1248" s="440">
        <v>593</v>
      </c>
      <c r="AQ1248" s="440">
        <v>316</v>
      </c>
      <c r="AR1248" s="440">
        <v>277</v>
      </c>
      <c r="AS1248" s="482">
        <v>584</v>
      </c>
      <c r="AT1248" s="482">
        <v>0</v>
      </c>
      <c r="AU1248" s="482">
        <v>0</v>
      </c>
      <c r="AV1248" s="482">
        <v>19</v>
      </c>
      <c r="AW1248" s="440">
        <v>584</v>
      </c>
      <c r="AX1248" s="440">
        <v>0</v>
      </c>
      <c r="AY1248" s="440">
        <v>0</v>
      </c>
      <c r="AZ1248" s="503">
        <v>0</v>
      </c>
      <c r="BA1248" s="503">
        <v>0</v>
      </c>
      <c r="BB1248" s="441">
        <v>0</v>
      </c>
      <c r="BC1248" s="200">
        <v>0</v>
      </c>
      <c r="BD1248" s="539">
        <v>12867</v>
      </c>
      <c r="BE1248" s="650">
        <v>7585</v>
      </c>
      <c r="BF1248" s="539">
        <v>695</v>
      </c>
      <c r="BG1248" s="539">
        <v>789</v>
      </c>
    </row>
    <row r="1249" spans="1:59" x14ac:dyDescent="0.2">
      <c r="A1249" s="609" t="s">
        <v>2957</v>
      </c>
      <c r="B1249" t="s">
        <v>2915</v>
      </c>
      <c r="C1249" t="s">
        <v>2958</v>
      </c>
      <c r="D1249" s="442">
        <v>29386</v>
      </c>
      <c r="E1249" s="443">
        <v>0</v>
      </c>
      <c r="F1249" s="443">
        <v>0</v>
      </c>
      <c r="G1249" s="443">
        <v>0</v>
      </c>
      <c r="H1249" s="443">
        <v>0</v>
      </c>
      <c r="I1249" s="443">
        <v>24640</v>
      </c>
      <c r="J1249" s="443">
        <v>24640</v>
      </c>
      <c r="K1249" s="443">
        <v>0</v>
      </c>
      <c r="L1249" s="443">
        <v>0</v>
      </c>
      <c r="M1249" s="483">
        <v>0</v>
      </c>
      <c r="N1249" s="483">
        <v>0</v>
      </c>
      <c r="O1249" s="443">
        <v>0</v>
      </c>
      <c r="P1249" s="443">
        <v>0</v>
      </c>
      <c r="Q1249" s="443">
        <v>0</v>
      </c>
      <c r="R1249" s="443">
        <v>0</v>
      </c>
      <c r="S1249" s="443">
        <v>0</v>
      </c>
      <c r="T1249" s="443">
        <v>0</v>
      </c>
      <c r="U1249" s="443">
        <v>880</v>
      </c>
      <c r="V1249" s="443">
        <v>263</v>
      </c>
      <c r="W1249" s="443">
        <v>617</v>
      </c>
      <c r="X1249" s="443">
        <v>0</v>
      </c>
      <c r="Y1249" s="483">
        <v>0</v>
      </c>
      <c r="Z1249" s="483">
        <v>0</v>
      </c>
      <c r="AA1249" s="443">
        <v>0</v>
      </c>
      <c r="AB1249" s="443">
        <v>0</v>
      </c>
      <c r="AC1249" s="443">
        <v>0</v>
      </c>
      <c r="AD1249" s="443">
        <v>0</v>
      </c>
      <c r="AE1249" s="443">
        <v>0</v>
      </c>
      <c r="AF1249" s="443">
        <v>0</v>
      </c>
      <c r="AG1249" s="443">
        <v>11070</v>
      </c>
      <c r="AH1249" s="443">
        <v>7700</v>
      </c>
      <c r="AI1249" s="443">
        <v>3370</v>
      </c>
      <c r="AJ1249" s="483">
        <v>8290</v>
      </c>
      <c r="AK1249" s="483">
        <v>0</v>
      </c>
      <c r="AL1249" s="483">
        <v>0</v>
      </c>
      <c r="AM1249" s="483">
        <v>3750</v>
      </c>
      <c r="AN1249" s="443">
        <v>8290</v>
      </c>
      <c r="AO1249" s="443">
        <v>3750</v>
      </c>
      <c r="AP1249" s="443">
        <v>629</v>
      </c>
      <c r="AQ1249" s="443">
        <v>16</v>
      </c>
      <c r="AR1249" s="443">
        <v>613</v>
      </c>
      <c r="AS1249" s="483">
        <v>732</v>
      </c>
      <c r="AT1249" s="483">
        <v>0</v>
      </c>
      <c r="AU1249" s="483">
        <v>0</v>
      </c>
      <c r="AV1249" s="483">
        <v>145</v>
      </c>
      <c r="AW1249" s="443">
        <v>480</v>
      </c>
      <c r="AX1249" s="443">
        <v>0</v>
      </c>
      <c r="AY1249" s="443">
        <v>0</v>
      </c>
      <c r="AZ1249" s="504">
        <v>0</v>
      </c>
      <c r="BA1249" s="504">
        <v>0</v>
      </c>
      <c r="BB1249" s="444">
        <v>0</v>
      </c>
      <c r="BC1249" s="517">
        <v>0</v>
      </c>
      <c r="BD1249" s="540">
        <v>13280</v>
      </c>
      <c r="BE1249" s="651">
        <v>9580</v>
      </c>
      <c r="BF1249" s="540">
        <v>860</v>
      </c>
      <c r="BG1249" s="540">
        <v>789</v>
      </c>
    </row>
    <row r="1250" spans="1:59" x14ac:dyDescent="0.2">
      <c r="A1250" s="609" t="s">
        <v>2959</v>
      </c>
      <c r="B1250" t="s">
        <v>2915</v>
      </c>
      <c r="C1250" t="s">
        <v>2960</v>
      </c>
      <c r="D1250" s="439">
        <v>29401</v>
      </c>
      <c r="E1250" s="440">
        <v>23498</v>
      </c>
      <c r="F1250" s="440">
        <v>0</v>
      </c>
      <c r="G1250" s="440">
        <v>23498</v>
      </c>
      <c r="H1250" s="440">
        <v>0</v>
      </c>
      <c r="I1250" s="440">
        <v>62720</v>
      </c>
      <c r="J1250" s="440">
        <v>62720</v>
      </c>
      <c r="K1250" s="440">
        <v>0</v>
      </c>
      <c r="L1250" s="440">
        <v>0</v>
      </c>
      <c r="M1250" s="482">
        <v>0</v>
      </c>
      <c r="N1250" s="482">
        <v>70</v>
      </c>
      <c r="O1250" s="440">
        <v>0</v>
      </c>
      <c r="P1250" s="440">
        <v>0</v>
      </c>
      <c r="Q1250" s="440">
        <v>70</v>
      </c>
      <c r="R1250" s="440">
        <v>0</v>
      </c>
      <c r="S1250" s="440">
        <v>70</v>
      </c>
      <c r="T1250" s="440">
        <v>0</v>
      </c>
      <c r="U1250" s="440">
        <v>2240</v>
      </c>
      <c r="V1250" s="440">
        <v>1950</v>
      </c>
      <c r="W1250" s="440">
        <v>290</v>
      </c>
      <c r="X1250" s="440">
        <v>0</v>
      </c>
      <c r="Y1250" s="482">
        <v>0</v>
      </c>
      <c r="Z1250" s="482">
        <v>3</v>
      </c>
      <c r="AA1250" s="440">
        <v>0</v>
      </c>
      <c r="AB1250" s="440">
        <v>0</v>
      </c>
      <c r="AC1250" s="440">
        <v>293</v>
      </c>
      <c r="AD1250" s="440">
        <v>0</v>
      </c>
      <c r="AE1250" s="440">
        <v>0</v>
      </c>
      <c r="AF1250" s="440">
        <v>293</v>
      </c>
      <c r="AG1250" s="440">
        <v>41350</v>
      </c>
      <c r="AH1250" s="440">
        <v>19250</v>
      </c>
      <c r="AI1250" s="440">
        <v>22100</v>
      </c>
      <c r="AJ1250" s="482">
        <v>40250</v>
      </c>
      <c r="AK1250" s="482">
        <v>0</v>
      </c>
      <c r="AL1250" s="482">
        <v>0</v>
      </c>
      <c r="AM1250" s="482">
        <v>7730</v>
      </c>
      <c r="AN1250" s="440">
        <v>40250</v>
      </c>
      <c r="AO1250" s="440">
        <v>7730</v>
      </c>
      <c r="AP1250" s="440">
        <v>2900</v>
      </c>
      <c r="AQ1250" s="440">
        <v>1907</v>
      </c>
      <c r="AR1250" s="440">
        <v>993</v>
      </c>
      <c r="AS1250" s="482">
        <v>1394</v>
      </c>
      <c r="AT1250" s="482">
        <v>0</v>
      </c>
      <c r="AU1250" s="482">
        <v>0</v>
      </c>
      <c r="AV1250" s="482">
        <v>0</v>
      </c>
      <c r="AW1250" s="440">
        <v>1394</v>
      </c>
      <c r="AX1250" s="440">
        <v>0</v>
      </c>
      <c r="AY1250" s="440">
        <v>3300</v>
      </c>
      <c r="AZ1250" s="503">
        <v>0</v>
      </c>
      <c r="BA1250" s="503">
        <v>0</v>
      </c>
      <c r="BB1250" s="441">
        <v>3230</v>
      </c>
      <c r="BC1250" s="200">
        <v>0</v>
      </c>
      <c r="BD1250" s="539">
        <v>31801</v>
      </c>
      <c r="BE1250" s="650">
        <v>30665</v>
      </c>
      <c r="BF1250" s="650">
        <v>2928</v>
      </c>
      <c r="BG1250" s="539">
        <v>570</v>
      </c>
    </row>
    <row r="1251" spans="1:59" x14ac:dyDescent="0.2">
      <c r="A1251" s="609" t="s">
        <v>2961</v>
      </c>
      <c r="B1251" t="s">
        <v>2915</v>
      </c>
      <c r="C1251" t="s">
        <v>2962</v>
      </c>
      <c r="D1251" s="442">
        <v>29402</v>
      </c>
      <c r="E1251" s="443">
        <v>26072</v>
      </c>
      <c r="F1251" s="443">
        <v>0</v>
      </c>
      <c r="G1251" s="443">
        <v>26072</v>
      </c>
      <c r="H1251" s="443">
        <v>0</v>
      </c>
      <c r="I1251" s="443">
        <v>41790</v>
      </c>
      <c r="J1251" s="443">
        <v>39480</v>
      </c>
      <c r="K1251" s="443">
        <v>2310</v>
      </c>
      <c r="L1251" s="443">
        <v>0</v>
      </c>
      <c r="M1251" s="483">
        <v>0</v>
      </c>
      <c r="N1251" s="483">
        <v>0</v>
      </c>
      <c r="O1251" s="443">
        <v>0</v>
      </c>
      <c r="P1251" s="443">
        <v>0</v>
      </c>
      <c r="Q1251" s="443">
        <v>910</v>
      </c>
      <c r="R1251" s="443">
        <v>0</v>
      </c>
      <c r="S1251" s="443">
        <v>910</v>
      </c>
      <c r="T1251" s="443">
        <v>0</v>
      </c>
      <c r="U1251" s="443">
        <v>1493</v>
      </c>
      <c r="V1251" s="443">
        <v>1493</v>
      </c>
      <c r="W1251" s="443">
        <v>0</v>
      </c>
      <c r="X1251" s="443">
        <v>0</v>
      </c>
      <c r="Y1251" s="483">
        <v>0</v>
      </c>
      <c r="Z1251" s="483">
        <v>0</v>
      </c>
      <c r="AA1251" s="443">
        <v>0</v>
      </c>
      <c r="AB1251" s="443">
        <v>0</v>
      </c>
      <c r="AC1251" s="443">
        <v>0</v>
      </c>
      <c r="AD1251" s="443">
        <v>0</v>
      </c>
      <c r="AE1251" s="443">
        <v>0</v>
      </c>
      <c r="AF1251" s="443">
        <v>0</v>
      </c>
      <c r="AG1251" s="443">
        <v>35670</v>
      </c>
      <c r="AH1251" s="443">
        <v>0</v>
      </c>
      <c r="AI1251" s="443">
        <v>35670</v>
      </c>
      <c r="AJ1251" s="483">
        <v>52520</v>
      </c>
      <c r="AK1251" s="483">
        <v>0</v>
      </c>
      <c r="AL1251" s="483">
        <v>0</v>
      </c>
      <c r="AM1251" s="483">
        <v>0</v>
      </c>
      <c r="AN1251" s="443">
        <v>52520</v>
      </c>
      <c r="AO1251" s="443">
        <v>0</v>
      </c>
      <c r="AP1251" s="443">
        <v>2466</v>
      </c>
      <c r="AQ1251" s="443">
        <v>1820</v>
      </c>
      <c r="AR1251" s="443">
        <v>646</v>
      </c>
      <c r="AS1251" s="483">
        <v>1100</v>
      </c>
      <c r="AT1251" s="483">
        <v>0</v>
      </c>
      <c r="AU1251" s="483">
        <v>0</v>
      </c>
      <c r="AV1251" s="483">
        <v>418</v>
      </c>
      <c r="AW1251" s="443">
        <v>1100</v>
      </c>
      <c r="AX1251" s="443">
        <v>418</v>
      </c>
      <c r="AY1251" s="443">
        <v>0</v>
      </c>
      <c r="AZ1251" s="504">
        <v>0</v>
      </c>
      <c r="BA1251" s="504">
        <v>0</v>
      </c>
      <c r="BB1251" s="444">
        <v>0</v>
      </c>
      <c r="BC1251" s="517">
        <v>0</v>
      </c>
      <c r="BD1251" s="540">
        <v>31020</v>
      </c>
      <c r="BE1251" s="651">
        <v>21055</v>
      </c>
      <c r="BF1251" s="651">
        <v>2059</v>
      </c>
      <c r="BG1251" s="540">
        <v>789</v>
      </c>
    </row>
    <row r="1252" spans="1:59" x14ac:dyDescent="0.2">
      <c r="A1252" s="609" t="s">
        <v>2963</v>
      </c>
      <c r="B1252" t="s">
        <v>2915</v>
      </c>
      <c r="C1252" t="s">
        <v>2964</v>
      </c>
      <c r="D1252" s="439">
        <v>29424</v>
      </c>
      <c r="E1252" s="440">
        <v>0</v>
      </c>
      <c r="F1252" s="440">
        <v>0</v>
      </c>
      <c r="G1252" s="440">
        <v>0</v>
      </c>
      <c r="H1252" s="440">
        <v>0</v>
      </c>
      <c r="I1252" s="440">
        <v>188370</v>
      </c>
      <c r="J1252" s="440">
        <v>188370</v>
      </c>
      <c r="K1252" s="440">
        <v>0</v>
      </c>
      <c r="L1252" s="440">
        <v>0</v>
      </c>
      <c r="M1252" s="482">
        <v>0</v>
      </c>
      <c r="N1252" s="482">
        <v>0</v>
      </c>
      <c r="O1252" s="440">
        <v>0</v>
      </c>
      <c r="P1252" s="440">
        <v>0</v>
      </c>
      <c r="Q1252" s="440">
        <v>0</v>
      </c>
      <c r="R1252" s="440">
        <v>0</v>
      </c>
      <c r="S1252" s="440">
        <v>0</v>
      </c>
      <c r="T1252" s="440">
        <v>0</v>
      </c>
      <c r="U1252" s="440">
        <v>6728</v>
      </c>
      <c r="V1252" s="440">
        <v>6728</v>
      </c>
      <c r="W1252" s="440">
        <v>0</v>
      </c>
      <c r="X1252" s="440">
        <v>0</v>
      </c>
      <c r="Y1252" s="482">
        <v>0</v>
      </c>
      <c r="Z1252" s="482">
        <v>0</v>
      </c>
      <c r="AA1252" s="440">
        <v>0</v>
      </c>
      <c r="AB1252" s="440">
        <v>0</v>
      </c>
      <c r="AC1252" s="440">
        <v>0</v>
      </c>
      <c r="AD1252" s="440">
        <v>0</v>
      </c>
      <c r="AE1252" s="440">
        <v>0</v>
      </c>
      <c r="AF1252" s="440">
        <v>0</v>
      </c>
      <c r="AG1252" s="440">
        <v>143200</v>
      </c>
      <c r="AH1252" s="440">
        <v>82500</v>
      </c>
      <c r="AI1252" s="440">
        <v>60700</v>
      </c>
      <c r="AJ1252" s="482">
        <v>132010</v>
      </c>
      <c r="AK1252" s="482">
        <v>0</v>
      </c>
      <c r="AL1252" s="482">
        <v>0</v>
      </c>
      <c r="AM1252" s="482">
        <v>53260</v>
      </c>
      <c r="AN1252" s="440">
        <v>132010</v>
      </c>
      <c r="AO1252" s="440">
        <v>53260</v>
      </c>
      <c r="AP1252" s="440">
        <v>10358</v>
      </c>
      <c r="AQ1252" s="440">
        <v>7966</v>
      </c>
      <c r="AR1252" s="440">
        <v>2392</v>
      </c>
      <c r="AS1252" s="482">
        <v>3428</v>
      </c>
      <c r="AT1252" s="482">
        <v>0</v>
      </c>
      <c r="AU1252" s="482">
        <v>0</v>
      </c>
      <c r="AV1252" s="482">
        <v>1807</v>
      </c>
      <c r="AW1252" s="440">
        <v>3428</v>
      </c>
      <c r="AX1252" s="440">
        <v>1807</v>
      </c>
      <c r="AY1252" s="440">
        <v>0</v>
      </c>
      <c r="AZ1252" s="503">
        <v>0</v>
      </c>
      <c r="BA1252" s="503">
        <v>0</v>
      </c>
      <c r="BB1252" s="441">
        <v>0</v>
      </c>
      <c r="BC1252" s="200">
        <v>0</v>
      </c>
      <c r="BD1252" s="539">
        <v>57982</v>
      </c>
      <c r="BE1252" s="650">
        <v>95655</v>
      </c>
      <c r="BF1252" s="650">
        <v>9267</v>
      </c>
      <c r="BG1252" s="539">
        <v>1269</v>
      </c>
    </row>
    <row r="1253" spans="1:59" x14ac:dyDescent="0.2">
      <c r="A1253" s="609" t="s">
        <v>2965</v>
      </c>
      <c r="B1253" t="s">
        <v>2915</v>
      </c>
      <c r="C1253" t="s">
        <v>2966</v>
      </c>
      <c r="D1253" s="442">
        <v>29425</v>
      </c>
      <c r="E1253" s="443">
        <v>0</v>
      </c>
      <c r="F1253" s="443">
        <v>0</v>
      </c>
      <c r="G1253" s="443">
        <v>0</v>
      </c>
      <c r="H1253" s="443">
        <v>0</v>
      </c>
      <c r="I1253" s="443">
        <v>137060</v>
      </c>
      <c r="J1253" s="443">
        <v>137060</v>
      </c>
      <c r="K1253" s="443">
        <v>0</v>
      </c>
      <c r="L1253" s="443">
        <v>9520</v>
      </c>
      <c r="M1253" s="483">
        <v>0</v>
      </c>
      <c r="N1253" s="483">
        <v>1470</v>
      </c>
      <c r="O1253" s="443">
        <v>0</v>
      </c>
      <c r="P1253" s="443">
        <v>0</v>
      </c>
      <c r="Q1253" s="443">
        <v>10990</v>
      </c>
      <c r="R1253" s="443">
        <v>9520</v>
      </c>
      <c r="S1253" s="443">
        <v>1470</v>
      </c>
      <c r="T1253" s="443">
        <v>0</v>
      </c>
      <c r="U1253" s="443">
        <v>4895</v>
      </c>
      <c r="V1253" s="443">
        <v>4895</v>
      </c>
      <c r="W1253" s="443">
        <v>0</v>
      </c>
      <c r="X1253" s="443">
        <v>340</v>
      </c>
      <c r="Y1253" s="483">
        <v>0</v>
      </c>
      <c r="Z1253" s="483">
        <v>53</v>
      </c>
      <c r="AA1253" s="443">
        <v>0</v>
      </c>
      <c r="AB1253" s="443">
        <v>0</v>
      </c>
      <c r="AC1253" s="443">
        <v>393</v>
      </c>
      <c r="AD1253" s="443">
        <v>84</v>
      </c>
      <c r="AE1253" s="443">
        <v>0</v>
      </c>
      <c r="AF1253" s="443">
        <v>309</v>
      </c>
      <c r="AG1253" s="443">
        <v>151050</v>
      </c>
      <c r="AH1253" s="443">
        <v>151050</v>
      </c>
      <c r="AI1253" s="443">
        <v>0</v>
      </c>
      <c r="AJ1253" s="483">
        <v>69320</v>
      </c>
      <c r="AK1253" s="483">
        <v>0</v>
      </c>
      <c r="AL1253" s="483">
        <v>0</v>
      </c>
      <c r="AM1253" s="483">
        <v>44650</v>
      </c>
      <c r="AN1253" s="443">
        <v>69320</v>
      </c>
      <c r="AO1253" s="443">
        <v>44650</v>
      </c>
      <c r="AP1253" s="443">
        <v>11838</v>
      </c>
      <c r="AQ1253" s="443">
        <v>11838</v>
      </c>
      <c r="AR1253" s="443">
        <v>0</v>
      </c>
      <c r="AS1253" s="483">
        <v>1094</v>
      </c>
      <c r="AT1253" s="483">
        <v>0</v>
      </c>
      <c r="AU1253" s="483">
        <v>0</v>
      </c>
      <c r="AV1253" s="483">
        <v>493</v>
      </c>
      <c r="AW1253" s="443">
        <v>1094</v>
      </c>
      <c r="AX1253" s="443">
        <v>493</v>
      </c>
      <c r="AY1253" s="443">
        <v>0</v>
      </c>
      <c r="AZ1253" s="504">
        <v>0</v>
      </c>
      <c r="BA1253" s="504">
        <v>0</v>
      </c>
      <c r="BB1253" s="444">
        <v>0</v>
      </c>
      <c r="BC1253" s="517">
        <v>0</v>
      </c>
      <c r="BD1253" s="540">
        <v>65189</v>
      </c>
      <c r="BE1253" s="651">
        <v>87915</v>
      </c>
      <c r="BF1253" s="651">
        <v>8939</v>
      </c>
      <c r="BG1253" s="540">
        <v>1509</v>
      </c>
    </row>
    <row r="1254" spans="1:59" x14ac:dyDescent="0.2">
      <c r="A1254" s="609" t="s">
        <v>2967</v>
      </c>
      <c r="B1254" t="s">
        <v>2915</v>
      </c>
      <c r="C1254" t="s">
        <v>2968</v>
      </c>
      <c r="D1254" s="439">
        <v>29426</v>
      </c>
      <c r="E1254" s="440">
        <v>55751</v>
      </c>
      <c r="F1254" s="440">
        <v>0</v>
      </c>
      <c r="G1254" s="440">
        <v>55751</v>
      </c>
      <c r="H1254" s="440">
        <v>0</v>
      </c>
      <c r="I1254" s="440">
        <v>175630</v>
      </c>
      <c r="J1254" s="440">
        <v>175630</v>
      </c>
      <c r="K1254" s="440">
        <v>0</v>
      </c>
      <c r="L1254" s="440">
        <v>0</v>
      </c>
      <c r="M1254" s="482">
        <v>0</v>
      </c>
      <c r="N1254" s="482">
        <v>3430</v>
      </c>
      <c r="O1254" s="440">
        <v>0</v>
      </c>
      <c r="P1254" s="440">
        <v>0</v>
      </c>
      <c r="Q1254" s="440">
        <v>3430</v>
      </c>
      <c r="R1254" s="440">
        <v>0</v>
      </c>
      <c r="S1254" s="440">
        <v>3430</v>
      </c>
      <c r="T1254" s="440">
        <v>0</v>
      </c>
      <c r="U1254" s="440">
        <v>6273</v>
      </c>
      <c r="V1254" s="440">
        <v>5018</v>
      </c>
      <c r="W1254" s="440">
        <v>1255</v>
      </c>
      <c r="X1254" s="440">
        <v>0</v>
      </c>
      <c r="Y1254" s="482">
        <v>0</v>
      </c>
      <c r="Z1254" s="482">
        <v>122</v>
      </c>
      <c r="AA1254" s="440">
        <v>0</v>
      </c>
      <c r="AB1254" s="440">
        <v>0</v>
      </c>
      <c r="AC1254" s="440">
        <v>1377</v>
      </c>
      <c r="AD1254" s="440">
        <v>0</v>
      </c>
      <c r="AE1254" s="440">
        <v>1377</v>
      </c>
      <c r="AF1254" s="440">
        <v>0</v>
      </c>
      <c r="AG1254" s="440">
        <v>218890</v>
      </c>
      <c r="AH1254" s="440">
        <v>218890</v>
      </c>
      <c r="AI1254" s="440">
        <v>0</v>
      </c>
      <c r="AJ1254" s="482">
        <v>112630</v>
      </c>
      <c r="AK1254" s="482">
        <v>0</v>
      </c>
      <c r="AL1254" s="482">
        <v>0</v>
      </c>
      <c r="AM1254" s="482">
        <v>104900</v>
      </c>
      <c r="AN1254" s="440">
        <v>112630</v>
      </c>
      <c r="AO1254" s="440">
        <v>104900</v>
      </c>
      <c r="AP1254" s="440">
        <v>16469</v>
      </c>
      <c r="AQ1254" s="440">
        <v>16469</v>
      </c>
      <c r="AR1254" s="440">
        <v>0</v>
      </c>
      <c r="AS1254" s="482">
        <v>1224</v>
      </c>
      <c r="AT1254" s="482">
        <v>0</v>
      </c>
      <c r="AU1254" s="482">
        <v>0</v>
      </c>
      <c r="AV1254" s="482">
        <v>4921</v>
      </c>
      <c r="AW1254" s="440">
        <v>1224</v>
      </c>
      <c r="AX1254" s="440">
        <v>4921</v>
      </c>
      <c r="AY1254" s="440">
        <v>0</v>
      </c>
      <c r="AZ1254" s="503">
        <v>0</v>
      </c>
      <c r="BA1254" s="503">
        <v>0</v>
      </c>
      <c r="BB1254" s="441">
        <v>0</v>
      </c>
      <c r="BC1254" s="200">
        <v>0</v>
      </c>
      <c r="BD1254" s="539">
        <v>87509</v>
      </c>
      <c r="BE1254" s="650">
        <v>114380</v>
      </c>
      <c r="BF1254" s="650">
        <v>11751</v>
      </c>
      <c r="BG1254" s="539">
        <v>1749</v>
      </c>
    </row>
    <row r="1255" spans="1:59" x14ac:dyDescent="0.2">
      <c r="A1255" s="609" t="s">
        <v>2969</v>
      </c>
      <c r="B1255" t="s">
        <v>2915</v>
      </c>
      <c r="C1255" t="s">
        <v>2970</v>
      </c>
      <c r="D1255" s="442">
        <v>29427</v>
      </c>
      <c r="E1255" s="443">
        <v>0</v>
      </c>
      <c r="F1255" s="443">
        <v>0</v>
      </c>
      <c r="G1255" s="443">
        <v>0</v>
      </c>
      <c r="H1255" s="443">
        <v>0</v>
      </c>
      <c r="I1255" s="443">
        <v>128100</v>
      </c>
      <c r="J1255" s="443">
        <v>128100</v>
      </c>
      <c r="K1255" s="443">
        <v>0</v>
      </c>
      <c r="L1255" s="443">
        <v>3780</v>
      </c>
      <c r="M1255" s="483">
        <v>0</v>
      </c>
      <c r="N1255" s="483">
        <v>0</v>
      </c>
      <c r="O1255" s="443">
        <v>0</v>
      </c>
      <c r="P1255" s="443">
        <v>0</v>
      </c>
      <c r="Q1255" s="443">
        <v>3780</v>
      </c>
      <c r="R1255" s="443">
        <v>3780</v>
      </c>
      <c r="S1255" s="443">
        <v>0</v>
      </c>
      <c r="T1255" s="443">
        <v>0</v>
      </c>
      <c r="U1255" s="443">
        <v>4575</v>
      </c>
      <c r="V1255" s="443">
        <v>4575</v>
      </c>
      <c r="W1255" s="443">
        <v>0</v>
      </c>
      <c r="X1255" s="443">
        <v>135</v>
      </c>
      <c r="Y1255" s="483">
        <v>0</v>
      </c>
      <c r="Z1255" s="483">
        <v>0</v>
      </c>
      <c r="AA1255" s="443">
        <v>0</v>
      </c>
      <c r="AB1255" s="443">
        <v>0</v>
      </c>
      <c r="AC1255" s="443">
        <v>135</v>
      </c>
      <c r="AD1255" s="443">
        <v>135</v>
      </c>
      <c r="AE1255" s="443">
        <v>0</v>
      </c>
      <c r="AF1255" s="443">
        <v>0</v>
      </c>
      <c r="AG1255" s="443">
        <v>114250</v>
      </c>
      <c r="AH1255" s="443">
        <v>66000</v>
      </c>
      <c r="AI1255" s="443">
        <v>48250</v>
      </c>
      <c r="AJ1255" s="483">
        <v>98600</v>
      </c>
      <c r="AK1255" s="483">
        <v>0</v>
      </c>
      <c r="AL1255" s="483">
        <v>0</v>
      </c>
      <c r="AM1255" s="483">
        <v>35020</v>
      </c>
      <c r="AN1255" s="443">
        <v>98600</v>
      </c>
      <c r="AO1255" s="443">
        <v>35020</v>
      </c>
      <c r="AP1255" s="443">
        <v>8380</v>
      </c>
      <c r="AQ1255" s="443">
        <v>6484</v>
      </c>
      <c r="AR1255" s="443">
        <v>1896</v>
      </c>
      <c r="AS1255" s="483">
        <v>2274</v>
      </c>
      <c r="AT1255" s="483">
        <v>0</v>
      </c>
      <c r="AU1255" s="483">
        <v>0</v>
      </c>
      <c r="AV1255" s="483">
        <v>1730</v>
      </c>
      <c r="AW1255" s="443">
        <v>2274</v>
      </c>
      <c r="AX1255" s="443">
        <v>1730</v>
      </c>
      <c r="AY1255" s="443">
        <v>3300</v>
      </c>
      <c r="AZ1255" s="504">
        <v>-3300</v>
      </c>
      <c r="BA1255" s="504">
        <v>0</v>
      </c>
      <c r="BB1255" s="444">
        <v>0</v>
      </c>
      <c r="BC1255" s="517">
        <v>0</v>
      </c>
      <c r="BD1255" s="540">
        <v>48653</v>
      </c>
      <c r="BE1255" s="651">
        <v>71210</v>
      </c>
      <c r="BF1255" s="651">
        <v>7037</v>
      </c>
      <c r="BG1255" s="540">
        <v>1509</v>
      </c>
    </row>
    <row r="1256" spans="1:59" x14ac:dyDescent="0.2">
      <c r="A1256" s="609" t="s">
        <v>2971</v>
      </c>
      <c r="B1256" t="s">
        <v>2915</v>
      </c>
      <c r="C1256" t="s">
        <v>2972</v>
      </c>
      <c r="D1256" s="439">
        <v>29441</v>
      </c>
      <c r="E1256" s="440">
        <v>32012</v>
      </c>
      <c r="F1256" s="440">
        <v>0</v>
      </c>
      <c r="G1256" s="440">
        <v>32012</v>
      </c>
      <c r="H1256" s="440">
        <v>0</v>
      </c>
      <c r="I1256" s="440">
        <v>76160</v>
      </c>
      <c r="J1256" s="440">
        <v>73990</v>
      </c>
      <c r="K1256" s="440">
        <v>2170</v>
      </c>
      <c r="L1256" s="440">
        <v>0</v>
      </c>
      <c r="M1256" s="482">
        <v>0</v>
      </c>
      <c r="N1256" s="482">
        <v>0</v>
      </c>
      <c r="O1256" s="440">
        <v>0</v>
      </c>
      <c r="P1256" s="440">
        <v>0</v>
      </c>
      <c r="Q1256" s="440">
        <v>0</v>
      </c>
      <c r="R1256" s="440">
        <v>0</v>
      </c>
      <c r="S1256" s="440">
        <v>0</v>
      </c>
      <c r="T1256" s="440">
        <v>0</v>
      </c>
      <c r="U1256" s="440">
        <v>2720</v>
      </c>
      <c r="V1256" s="440">
        <v>2482</v>
      </c>
      <c r="W1256" s="440">
        <v>238</v>
      </c>
      <c r="X1256" s="440">
        <v>0</v>
      </c>
      <c r="Y1256" s="482">
        <v>0</v>
      </c>
      <c r="Z1256" s="482">
        <v>0</v>
      </c>
      <c r="AA1256" s="440">
        <v>0</v>
      </c>
      <c r="AB1256" s="440">
        <v>0</v>
      </c>
      <c r="AC1256" s="440">
        <v>238</v>
      </c>
      <c r="AD1256" s="440">
        <v>0</v>
      </c>
      <c r="AE1256" s="440">
        <v>238</v>
      </c>
      <c r="AF1256" s="440">
        <v>0</v>
      </c>
      <c r="AG1256" s="440">
        <v>46930</v>
      </c>
      <c r="AH1256" s="440">
        <v>31200</v>
      </c>
      <c r="AI1256" s="440">
        <v>15730</v>
      </c>
      <c r="AJ1256" s="482">
        <v>22500</v>
      </c>
      <c r="AK1256" s="482">
        <v>0</v>
      </c>
      <c r="AL1256" s="482">
        <v>0</v>
      </c>
      <c r="AM1256" s="482">
        <v>0</v>
      </c>
      <c r="AN1256" s="440">
        <v>22500</v>
      </c>
      <c r="AO1256" s="440">
        <v>0</v>
      </c>
      <c r="AP1256" s="440">
        <v>2926</v>
      </c>
      <c r="AQ1256" s="440">
        <v>1196</v>
      </c>
      <c r="AR1256" s="440">
        <v>1730</v>
      </c>
      <c r="AS1256" s="482">
        <v>1579</v>
      </c>
      <c r="AT1256" s="482">
        <v>0</v>
      </c>
      <c r="AU1256" s="482">
        <v>0</v>
      </c>
      <c r="AV1256" s="482">
        <v>0</v>
      </c>
      <c r="AW1256" s="440">
        <v>1579</v>
      </c>
      <c r="AX1256" s="440">
        <v>0</v>
      </c>
      <c r="AY1256" s="440">
        <v>0</v>
      </c>
      <c r="AZ1256" s="503">
        <v>0</v>
      </c>
      <c r="BA1256" s="503">
        <v>0</v>
      </c>
      <c r="BB1256" s="441">
        <v>0</v>
      </c>
      <c r="BC1256" s="200">
        <v>0</v>
      </c>
      <c r="BD1256" s="539">
        <v>38815</v>
      </c>
      <c r="BE1256" s="650">
        <v>32290</v>
      </c>
      <c r="BF1256" s="650">
        <v>3036</v>
      </c>
      <c r="BG1256" s="539">
        <v>1029</v>
      </c>
    </row>
    <row r="1257" spans="1:59" x14ac:dyDescent="0.2">
      <c r="A1257" s="609" t="s">
        <v>2973</v>
      </c>
      <c r="B1257" t="s">
        <v>2915</v>
      </c>
      <c r="C1257" t="s">
        <v>2974</v>
      </c>
      <c r="D1257" s="442">
        <v>29442</v>
      </c>
      <c r="E1257" s="443">
        <v>0</v>
      </c>
      <c r="F1257" s="443">
        <v>0</v>
      </c>
      <c r="G1257" s="443">
        <v>0</v>
      </c>
      <c r="H1257" s="443">
        <v>0</v>
      </c>
      <c r="I1257" s="443">
        <v>143290</v>
      </c>
      <c r="J1257" s="443">
        <v>143290</v>
      </c>
      <c r="K1257" s="443">
        <v>0</v>
      </c>
      <c r="L1257" s="443">
        <v>0</v>
      </c>
      <c r="M1257" s="483">
        <v>0</v>
      </c>
      <c r="N1257" s="483">
        <v>9800</v>
      </c>
      <c r="O1257" s="443">
        <v>0</v>
      </c>
      <c r="P1257" s="443">
        <v>0</v>
      </c>
      <c r="Q1257" s="443">
        <v>9800</v>
      </c>
      <c r="R1257" s="443">
        <v>0</v>
      </c>
      <c r="S1257" s="443">
        <v>9800</v>
      </c>
      <c r="T1257" s="443">
        <v>0</v>
      </c>
      <c r="U1257" s="443">
        <v>5118</v>
      </c>
      <c r="V1257" s="443">
        <v>5118</v>
      </c>
      <c r="W1257" s="443">
        <v>0</v>
      </c>
      <c r="X1257" s="443">
        <v>0</v>
      </c>
      <c r="Y1257" s="483">
        <v>0</v>
      </c>
      <c r="Z1257" s="483">
        <v>350</v>
      </c>
      <c r="AA1257" s="443">
        <v>0</v>
      </c>
      <c r="AB1257" s="443">
        <v>0</v>
      </c>
      <c r="AC1257" s="443">
        <v>350</v>
      </c>
      <c r="AD1257" s="443">
        <v>0</v>
      </c>
      <c r="AE1257" s="443">
        <v>18</v>
      </c>
      <c r="AF1257" s="443">
        <v>332</v>
      </c>
      <c r="AG1257" s="443">
        <v>115990</v>
      </c>
      <c r="AH1257" s="443">
        <v>71500</v>
      </c>
      <c r="AI1257" s="443">
        <v>44490</v>
      </c>
      <c r="AJ1257" s="483">
        <v>92490</v>
      </c>
      <c r="AK1257" s="483">
        <v>0</v>
      </c>
      <c r="AL1257" s="483">
        <v>0</v>
      </c>
      <c r="AM1257" s="483">
        <v>27400</v>
      </c>
      <c r="AN1257" s="443">
        <v>92490</v>
      </c>
      <c r="AO1257" s="443">
        <v>27400</v>
      </c>
      <c r="AP1257" s="443">
        <v>7980</v>
      </c>
      <c r="AQ1257" s="443">
        <v>1875</v>
      </c>
      <c r="AR1257" s="443">
        <v>6105</v>
      </c>
      <c r="AS1257" s="483">
        <v>7114</v>
      </c>
      <c r="AT1257" s="483">
        <v>0</v>
      </c>
      <c r="AU1257" s="483">
        <v>0</v>
      </c>
      <c r="AV1257" s="483">
        <v>719</v>
      </c>
      <c r="AW1257" s="443">
        <v>6105</v>
      </c>
      <c r="AX1257" s="443">
        <v>1728</v>
      </c>
      <c r="AY1257" s="443">
        <v>0</v>
      </c>
      <c r="AZ1257" s="504">
        <v>0</v>
      </c>
      <c r="BA1257" s="504">
        <v>0</v>
      </c>
      <c r="BB1257" s="444">
        <v>0</v>
      </c>
      <c r="BC1257" s="517">
        <v>0</v>
      </c>
      <c r="BD1257" s="540">
        <v>57027</v>
      </c>
      <c r="BE1257" s="651">
        <v>77315</v>
      </c>
      <c r="BF1257" s="651">
        <v>7433</v>
      </c>
      <c r="BG1257" s="540">
        <v>1269</v>
      </c>
    </row>
    <row r="1258" spans="1:59" x14ac:dyDescent="0.2">
      <c r="A1258" s="609" t="s">
        <v>2975</v>
      </c>
      <c r="B1258" t="s">
        <v>2915</v>
      </c>
      <c r="C1258" t="s">
        <v>2976</v>
      </c>
      <c r="D1258" s="439">
        <v>29443</v>
      </c>
      <c r="E1258" s="440">
        <v>0</v>
      </c>
      <c r="F1258" s="440">
        <v>0</v>
      </c>
      <c r="G1258" s="440">
        <v>0</v>
      </c>
      <c r="H1258" s="440">
        <v>0</v>
      </c>
      <c r="I1258" s="440">
        <v>58380</v>
      </c>
      <c r="J1258" s="440">
        <v>58380</v>
      </c>
      <c r="K1258" s="440">
        <v>0</v>
      </c>
      <c r="L1258" s="440">
        <v>0</v>
      </c>
      <c r="M1258" s="482">
        <v>0</v>
      </c>
      <c r="N1258" s="482">
        <v>910</v>
      </c>
      <c r="O1258" s="440">
        <v>0</v>
      </c>
      <c r="P1258" s="440">
        <v>0</v>
      </c>
      <c r="Q1258" s="440">
        <v>910</v>
      </c>
      <c r="R1258" s="440">
        <v>0</v>
      </c>
      <c r="S1258" s="440">
        <v>910</v>
      </c>
      <c r="T1258" s="440">
        <v>0</v>
      </c>
      <c r="U1258" s="440">
        <v>2085</v>
      </c>
      <c r="V1258" s="440">
        <v>2085</v>
      </c>
      <c r="W1258" s="440">
        <v>0</v>
      </c>
      <c r="X1258" s="440">
        <v>0</v>
      </c>
      <c r="Y1258" s="482">
        <v>0</v>
      </c>
      <c r="Z1258" s="482">
        <v>33</v>
      </c>
      <c r="AA1258" s="440">
        <v>0</v>
      </c>
      <c r="AB1258" s="440">
        <v>0</v>
      </c>
      <c r="AC1258" s="440">
        <v>33</v>
      </c>
      <c r="AD1258" s="440">
        <v>0</v>
      </c>
      <c r="AE1258" s="440">
        <v>33</v>
      </c>
      <c r="AF1258" s="440">
        <v>0</v>
      </c>
      <c r="AG1258" s="440">
        <v>34640</v>
      </c>
      <c r="AH1258" s="440">
        <v>24500</v>
      </c>
      <c r="AI1258" s="440">
        <v>10140</v>
      </c>
      <c r="AJ1258" s="482">
        <v>22760</v>
      </c>
      <c r="AK1258" s="482">
        <v>0</v>
      </c>
      <c r="AL1258" s="482">
        <v>0</v>
      </c>
      <c r="AM1258" s="482">
        <v>13400</v>
      </c>
      <c r="AN1258" s="440">
        <v>22760</v>
      </c>
      <c r="AO1258" s="440">
        <v>13400</v>
      </c>
      <c r="AP1258" s="440">
        <v>2261</v>
      </c>
      <c r="AQ1258" s="440">
        <v>655</v>
      </c>
      <c r="AR1258" s="440">
        <v>1606</v>
      </c>
      <c r="AS1258" s="482">
        <v>1930</v>
      </c>
      <c r="AT1258" s="482">
        <v>0</v>
      </c>
      <c r="AU1258" s="482">
        <v>0</v>
      </c>
      <c r="AV1258" s="482">
        <v>646</v>
      </c>
      <c r="AW1258" s="440">
        <v>1930</v>
      </c>
      <c r="AX1258" s="440">
        <v>511</v>
      </c>
      <c r="AY1258" s="440">
        <v>0</v>
      </c>
      <c r="AZ1258" s="503">
        <v>0</v>
      </c>
      <c r="BA1258" s="503">
        <v>0</v>
      </c>
      <c r="BB1258" s="441">
        <v>0</v>
      </c>
      <c r="BC1258" s="200">
        <v>0</v>
      </c>
      <c r="BD1258" s="539">
        <v>31388</v>
      </c>
      <c r="BE1258" s="650">
        <v>27095</v>
      </c>
      <c r="BF1258" s="650">
        <v>2524</v>
      </c>
      <c r="BG1258" s="539">
        <v>789</v>
      </c>
    </row>
    <row r="1259" spans="1:59" x14ac:dyDescent="0.2">
      <c r="A1259" s="609" t="s">
        <v>2977</v>
      </c>
      <c r="B1259" t="s">
        <v>2915</v>
      </c>
      <c r="C1259" t="s">
        <v>2978</v>
      </c>
      <c r="D1259" s="442">
        <v>29444</v>
      </c>
      <c r="E1259" s="443">
        <v>0</v>
      </c>
      <c r="F1259" s="443">
        <v>0</v>
      </c>
      <c r="G1259" s="443">
        <v>0</v>
      </c>
      <c r="H1259" s="443">
        <v>0</v>
      </c>
      <c r="I1259" s="443">
        <v>8400</v>
      </c>
      <c r="J1259" s="443">
        <v>8400</v>
      </c>
      <c r="K1259" s="443">
        <v>0</v>
      </c>
      <c r="L1259" s="443">
        <v>420</v>
      </c>
      <c r="M1259" s="483">
        <v>0</v>
      </c>
      <c r="N1259" s="483">
        <v>0</v>
      </c>
      <c r="O1259" s="443">
        <v>0</v>
      </c>
      <c r="P1259" s="443">
        <v>0</v>
      </c>
      <c r="Q1259" s="443">
        <v>420</v>
      </c>
      <c r="R1259" s="443">
        <v>420</v>
      </c>
      <c r="S1259" s="443">
        <v>0</v>
      </c>
      <c r="T1259" s="443">
        <v>0</v>
      </c>
      <c r="U1259" s="443">
        <v>300</v>
      </c>
      <c r="V1259" s="443">
        <v>240</v>
      </c>
      <c r="W1259" s="443">
        <v>60</v>
      </c>
      <c r="X1259" s="443">
        <v>15</v>
      </c>
      <c r="Y1259" s="483">
        <v>0</v>
      </c>
      <c r="Z1259" s="483">
        <v>0</v>
      </c>
      <c r="AA1259" s="443">
        <v>0</v>
      </c>
      <c r="AB1259" s="443">
        <v>0</v>
      </c>
      <c r="AC1259" s="443">
        <v>75</v>
      </c>
      <c r="AD1259" s="443">
        <v>0</v>
      </c>
      <c r="AE1259" s="443">
        <v>0</v>
      </c>
      <c r="AF1259" s="443">
        <v>75</v>
      </c>
      <c r="AG1259" s="443">
        <v>4610</v>
      </c>
      <c r="AH1259" s="443">
        <v>3250</v>
      </c>
      <c r="AI1259" s="443">
        <v>1360</v>
      </c>
      <c r="AJ1259" s="483">
        <v>3170</v>
      </c>
      <c r="AK1259" s="483">
        <v>0</v>
      </c>
      <c r="AL1259" s="483">
        <v>0</v>
      </c>
      <c r="AM1259" s="483">
        <v>1580</v>
      </c>
      <c r="AN1259" s="443">
        <v>3170</v>
      </c>
      <c r="AO1259" s="443">
        <v>1580</v>
      </c>
      <c r="AP1259" s="443">
        <v>293</v>
      </c>
      <c r="AQ1259" s="443">
        <v>68</v>
      </c>
      <c r="AR1259" s="443">
        <v>225</v>
      </c>
      <c r="AS1259" s="483">
        <v>278</v>
      </c>
      <c r="AT1259" s="483">
        <v>0</v>
      </c>
      <c r="AU1259" s="483">
        <v>0</v>
      </c>
      <c r="AV1259" s="483">
        <v>65</v>
      </c>
      <c r="AW1259" s="443">
        <v>225</v>
      </c>
      <c r="AX1259" s="443">
        <v>118</v>
      </c>
      <c r="AY1259" s="443">
        <v>0</v>
      </c>
      <c r="AZ1259" s="504">
        <v>0</v>
      </c>
      <c r="BA1259" s="504">
        <v>0</v>
      </c>
      <c r="BB1259" s="444">
        <v>0</v>
      </c>
      <c r="BC1259" s="517">
        <v>0</v>
      </c>
      <c r="BD1259" s="540">
        <v>7672</v>
      </c>
      <c r="BE1259" s="651">
        <v>3950</v>
      </c>
      <c r="BF1259" s="540">
        <v>362</v>
      </c>
      <c r="BG1259" s="540">
        <v>789</v>
      </c>
    </row>
    <row r="1260" spans="1:59" x14ac:dyDescent="0.2">
      <c r="A1260" s="609" t="s">
        <v>2979</v>
      </c>
      <c r="B1260" t="s">
        <v>2915</v>
      </c>
      <c r="C1260" t="s">
        <v>2980</v>
      </c>
      <c r="D1260" s="439">
        <v>29446</v>
      </c>
      <c r="E1260" s="440">
        <v>0</v>
      </c>
      <c r="F1260" s="440">
        <v>0</v>
      </c>
      <c r="G1260" s="440">
        <v>0</v>
      </c>
      <c r="H1260" s="440">
        <v>0</v>
      </c>
      <c r="I1260" s="440">
        <v>17780</v>
      </c>
      <c r="J1260" s="440">
        <v>17780</v>
      </c>
      <c r="K1260" s="440">
        <v>0</v>
      </c>
      <c r="L1260" s="440">
        <v>0</v>
      </c>
      <c r="M1260" s="482">
        <v>0</v>
      </c>
      <c r="N1260" s="482">
        <v>0</v>
      </c>
      <c r="O1260" s="440">
        <v>0</v>
      </c>
      <c r="P1260" s="440">
        <v>0</v>
      </c>
      <c r="Q1260" s="440">
        <v>0</v>
      </c>
      <c r="R1260" s="440">
        <v>0</v>
      </c>
      <c r="S1260" s="440">
        <v>0</v>
      </c>
      <c r="T1260" s="440">
        <v>0</v>
      </c>
      <c r="U1260" s="440">
        <v>635</v>
      </c>
      <c r="V1260" s="440">
        <v>508</v>
      </c>
      <c r="W1260" s="440">
        <v>127</v>
      </c>
      <c r="X1260" s="440">
        <v>0</v>
      </c>
      <c r="Y1260" s="482">
        <v>0</v>
      </c>
      <c r="Z1260" s="482">
        <v>0</v>
      </c>
      <c r="AA1260" s="440">
        <v>0</v>
      </c>
      <c r="AB1260" s="440">
        <v>0</v>
      </c>
      <c r="AC1260" s="440">
        <v>127</v>
      </c>
      <c r="AD1260" s="440">
        <v>0</v>
      </c>
      <c r="AE1260" s="440">
        <v>127</v>
      </c>
      <c r="AF1260" s="440">
        <v>0</v>
      </c>
      <c r="AG1260" s="440">
        <v>8700</v>
      </c>
      <c r="AH1260" s="440">
        <v>5600</v>
      </c>
      <c r="AI1260" s="440">
        <v>3100</v>
      </c>
      <c r="AJ1260" s="482">
        <v>8110</v>
      </c>
      <c r="AK1260" s="482">
        <v>0</v>
      </c>
      <c r="AL1260" s="482">
        <v>0</v>
      </c>
      <c r="AM1260" s="482">
        <v>7040</v>
      </c>
      <c r="AN1260" s="440">
        <v>8110</v>
      </c>
      <c r="AO1260" s="440">
        <v>7040</v>
      </c>
      <c r="AP1260" s="440">
        <v>547</v>
      </c>
      <c r="AQ1260" s="440">
        <v>131</v>
      </c>
      <c r="AR1260" s="440">
        <v>416</v>
      </c>
      <c r="AS1260" s="482">
        <v>583</v>
      </c>
      <c r="AT1260" s="482">
        <v>0</v>
      </c>
      <c r="AU1260" s="482">
        <v>0</v>
      </c>
      <c r="AV1260" s="482">
        <v>244</v>
      </c>
      <c r="AW1260" s="440">
        <v>131</v>
      </c>
      <c r="AX1260" s="440">
        <v>452</v>
      </c>
      <c r="AY1260" s="440">
        <v>0</v>
      </c>
      <c r="AZ1260" s="503">
        <v>0</v>
      </c>
      <c r="BA1260" s="503">
        <v>0</v>
      </c>
      <c r="BB1260" s="441">
        <v>0</v>
      </c>
      <c r="BC1260" s="200">
        <v>0</v>
      </c>
      <c r="BD1260" s="539">
        <v>13595</v>
      </c>
      <c r="BE1260" s="650">
        <v>7865</v>
      </c>
      <c r="BF1260" s="539">
        <v>721</v>
      </c>
      <c r="BG1260" s="539">
        <v>789</v>
      </c>
    </row>
    <row r="1261" spans="1:59" x14ac:dyDescent="0.2">
      <c r="A1261" s="609" t="s">
        <v>2981</v>
      </c>
      <c r="B1261" t="s">
        <v>2915</v>
      </c>
      <c r="C1261" t="s">
        <v>2982</v>
      </c>
      <c r="D1261" s="442">
        <v>29447</v>
      </c>
      <c r="E1261" s="443">
        <v>0</v>
      </c>
      <c r="F1261" s="443">
        <v>0</v>
      </c>
      <c r="G1261" s="443">
        <v>0</v>
      </c>
      <c r="H1261" s="443">
        <v>0</v>
      </c>
      <c r="I1261" s="443">
        <v>6440</v>
      </c>
      <c r="J1261" s="443">
        <v>6440</v>
      </c>
      <c r="K1261" s="443">
        <v>0</v>
      </c>
      <c r="L1261" s="443">
        <v>0</v>
      </c>
      <c r="M1261" s="483">
        <v>0</v>
      </c>
      <c r="N1261" s="483">
        <v>0</v>
      </c>
      <c r="O1261" s="443">
        <v>0</v>
      </c>
      <c r="P1261" s="443">
        <v>0</v>
      </c>
      <c r="Q1261" s="443">
        <v>0</v>
      </c>
      <c r="R1261" s="443">
        <v>0</v>
      </c>
      <c r="S1261" s="443">
        <v>0</v>
      </c>
      <c r="T1261" s="443">
        <v>0</v>
      </c>
      <c r="U1261" s="443">
        <v>230</v>
      </c>
      <c r="V1261" s="443">
        <v>230</v>
      </c>
      <c r="W1261" s="443">
        <v>0</v>
      </c>
      <c r="X1261" s="443">
        <v>0</v>
      </c>
      <c r="Y1261" s="483">
        <v>0</v>
      </c>
      <c r="Z1261" s="483">
        <v>0</v>
      </c>
      <c r="AA1261" s="443">
        <v>0</v>
      </c>
      <c r="AB1261" s="443">
        <v>0</v>
      </c>
      <c r="AC1261" s="443">
        <v>0</v>
      </c>
      <c r="AD1261" s="443">
        <v>0</v>
      </c>
      <c r="AE1261" s="443">
        <v>0</v>
      </c>
      <c r="AF1261" s="443">
        <v>0</v>
      </c>
      <c r="AG1261" s="443">
        <v>2080</v>
      </c>
      <c r="AH1261" s="443">
        <v>2080</v>
      </c>
      <c r="AI1261" s="443">
        <v>0</v>
      </c>
      <c r="AJ1261" s="483">
        <v>1230</v>
      </c>
      <c r="AK1261" s="483">
        <v>0</v>
      </c>
      <c r="AL1261" s="483">
        <v>0</v>
      </c>
      <c r="AM1261" s="483">
        <v>0</v>
      </c>
      <c r="AN1261" s="443">
        <v>1230</v>
      </c>
      <c r="AO1261" s="443">
        <v>0</v>
      </c>
      <c r="AP1261" s="443">
        <v>154</v>
      </c>
      <c r="AQ1261" s="443">
        <v>50</v>
      </c>
      <c r="AR1261" s="443">
        <v>104</v>
      </c>
      <c r="AS1261" s="483">
        <v>119</v>
      </c>
      <c r="AT1261" s="483">
        <v>0</v>
      </c>
      <c r="AU1261" s="483">
        <v>0</v>
      </c>
      <c r="AV1261" s="483">
        <v>10</v>
      </c>
      <c r="AW1261" s="443">
        <v>104</v>
      </c>
      <c r="AX1261" s="443">
        <v>25</v>
      </c>
      <c r="AY1261" s="443">
        <v>0</v>
      </c>
      <c r="AZ1261" s="504">
        <v>0</v>
      </c>
      <c r="BA1261" s="504">
        <v>0</v>
      </c>
      <c r="BB1261" s="444">
        <v>0</v>
      </c>
      <c r="BC1261" s="517">
        <v>0</v>
      </c>
      <c r="BD1261" s="540">
        <v>5885</v>
      </c>
      <c r="BE1261" s="651">
        <v>2475</v>
      </c>
      <c r="BF1261" s="540">
        <v>227</v>
      </c>
      <c r="BG1261" s="540">
        <v>789</v>
      </c>
    </row>
    <row r="1262" spans="1:59" x14ac:dyDescent="0.2">
      <c r="A1262" s="609" t="s">
        <v>2983</v>
      </c>
      <c r="B1262" t="s">
        <v>2915</v>
      </c>
      <c r="C1262" t="s">
        <v>2984</v>
      </c>
      <c r="D1262" s="439">
        <v>29449</v>
      </c>
      <c r="E1262" s="440">
        <v>0</v>
      </c>
      <c r="F1262" s="440">
        <v>0</v>
      </c>
      <c r="G1262" s="440">
        <v>0</v>
      </c>
      <c r="H1262" s="440">
        <v>0</v>
      </c>
      <c r="I1262" s="440">
        <v>43120</v>
      </c>
      <c r="J1262" s="440">
        <v>43120</v>
      </c>
      <c r="K1262" s="440">
        <v>0</v>
      </c>
      <c r="L1262" s="440">
        <v>0</v>
      </c>
      <c r="M1262" s="482">
        <v>0</v>
      </c>
      <c r="N1262" s="482">
        <v>0</v>
      </c>
      <c r="O1262" s="440">
        <v>0</v>
      </c>
      <c r="P1262" s="440">
        <v>0</v>
      </c>
      <c r="Q1262" s="440">
        <v>0</v>
      </c>
      <c r="R1262" s="440">
        <v>0</v>
      </c>
      <c r="S1262" s="440">
        <v>0</v>
      </c>
      <c r="T1262" s="440">
        <v>0</v>
      </c>
      <c r="U1262" s="440">
        <v>1540</v>
      </c>
      <c r="V1262" s="440">
        <v>1540</v>
      </c>
      <c r="W1262" s="440">
        <v>0</v>
      </c>
      <c r="X1262" s="440">
        <v>0</v>
      </c>
      <c r="Y1262" s="482">
        <v>0</v>
      </c>
      <c r="Z1262" s="482">
        <v>0</v>
      </c>
      <c r="AA1262" s="440">
        <v>0</v>
      </c>
      <c r="AB1262" s="440">
        <v>0</v>
      </c>
      <c r="AC1262" s="440">
        <v>0</v>
      </c>
      <c r="AD1262" s="440">
        <v>0</v>
      </c>
      <c r="AE1262" s="440">
        <v>0</v>
      </c>
      <c r="AF1262" s="440">
        <v>0</v>
      </c>
      <c r="AG1262" s="440">
        <v>20270</v>
      </c>
      <c r="AH1262" s="440">
        <v>12350</v>
      </c>
      <c r="AI1262" s="440">
        <v>7920</v>
      </c>
      <c r="AJ1262" s="482">
        <v>17850</v>
      </c>
      <c r="AK1262" s="482">
        <v>0</v>
      </c>
      <c r="AL1262" s="482">
        <v>0</v>
      </c>
      <c r="AM1262" s="482">
        <v>7730</v>
      </c>
      <c r="AN1262" s="440">
        <v>17850</v>
      </c>
      <c r="AO1262" s="440">
        <v>7730</v>
      </c>
      <c r="AP1262" s="440">
        <v>1351</v>
      </c>
      <c r="AQ1262" s="440">
        <v>313</v>
      </c>
      <c r="AR1262" s="440">
        <v>1038</v>
      </c>
      <c r="AS1262" s="482">
        <v>1243</v>
      </c>
      <c r="AT1262" s="482">
        <v>0</v>
      </c>
      <c r="AU1262" s="482">
        <v>0</v>
      </c>
      <c r="AV1262" s="482">
        <v>186</v>
      </c>
      <c r="AW1262" s="440">
        <v>1243</v>
      </c>
      <c r="AX1262" s="440">
        <v>186</v>
      </c>
      <c r="AY1262" s="440">
        <v>0</v>
      </c>
      <c r="AZ1262" s="503">
        <v>0</v>
      </c>
      <c r="BA1262" s="503">
        <v>0</v>
      </c>
      <c r="BB1262" s="441">
        <v>0</v>
      </c>
      <c r="BC1262" s="200">
        <v>0</v>
      </c>
      <c r="BD1262" s="539">
        <v>20969</v>
      </c>
      <c r="BE1262" s="650">
        <v>18195</v>
      </c>
      <c r="BF1262" s="650">
        <v>1677</v>
      </c>
      <c r="BG1262" s="539">
        <v>789</v>
      </c>
    </row>
    <row r="1263" spans="1:59" x14ac:dyDescent="0.2">
      <c r="A1263" s="609" t="s">
        <v>2985</v>
      </c>
      <c r="B1263" t="s">
        <v>2915</v>
      </c>
      <c r="C1263" t="s">
        <v>2986</v>
      </c>
      <c r="D1263" s="442">
        <v>29450</v>
      </c>
      <c r="E1263" s="443">
        <v>0</v>
      </c>
      <c r="F1263" s="443">
        <v>0</v>
      </c>
      <c r="G1263" s="443">
        <v>0</v>
      </c>
      <c r="H1263" s="443">
        <v>0</v>
      </c>
      <c r="I1263" s="443">
        <v>13720</v>
      </c>
      <c r="J1263" s="443">
        <v>13720</v>
      </c>
      <c r="K1263" s="443">
        <v>0</v>
      </c>
      <c r="L1263" s="443">
        <v>0</v>
      </c>
      <c r="M1263" s="483">
        <v>0</v>
      </c>
      <c r="N1263" s="483">
        <v>0</v>
      </c>
      <c r="O1263" s="443">
        <v>0</v>
      </c>
      <c r="P1263" s="443">
        <v>0</v>
      </c>
      <c r="Q1263" s="443">
        <v>0</v>
      </c>
      <c r="R1263" s="443">
        <v>0</v>
      </c>
      <c r="S1263" s="443">
        <v>0</v>
      </c>
      <c r="T1263" s="443">
        <v>0</v>
      </c>
      <c r="U1263" s="443">
        <v>490</v>
      </c>
      <c r="V1263" s="443">
        <v>490</v>
      </c>
      <c r="W1263" s="443">
        <v>0</v>
      </c>
      <c r="X1263" s="443">
        <v>0</v>
      </c>
      <c r="Y1263" s="483">
        <v>0</v>
      </c>
      <c r="Z1263" s="483">
        <v>0</v>
      </c>
      <c r="AA1263" s="443">
        <v>0</v>
      </c>
      <c r="AB1263" s="443">
        <v>0</v>
      </c>
      <c r="AC1263" s="443">
        <v>0</v>
      </c>
      <c r="AD1263" s="443">
        <v>0</v>
      </c>
      <c r="AE1263" s="443">
        <v>0</v>
      </c>
      <c r="AF1263" s="443">
        <v>0</v>
      </c>
      <c r="AG1263" s="443">
        <v>6070</v>
      </c>
      <c r="AH1263" s="443">
        <v>4250</v>
      </c>
      <c r="AI1263" s="443">
        <v>1820</v>
      </c>
      <c r="AJ1263" s="483">
        <v>3360</v>
      </c>
      <c r="AK1263" s="483">
        <v>0</v>
      </c>
      <c r="AL1263" s="483">
        <v>0</v>
      </c>
      <c r="AM1263" s="483">
        <v>0</v>
      </c>
      <c r="AN1263" s="443">
        <v>3360</v>
      </c>
      <c r="AO1263" s="443">
        <v>0</v>
      </c>
      <c r="AP1263" s="443">
        <v>403</v>
      </c>
      <c r="AQ1263" s="443">
        <v>65</v>
      </c>
      <c r="AR1263" s="443">
        <v>338</v>
      </c>
      <c r="AS1263" s="483">
        <v>397</v>
      </c>
      <c r="AT1263" s="483">
        <v>0</v>
      </c>
      <c r="AU1263" s="483">
        <v>0</v>
      </c>
      <c r="AV1263" s="483">
        <v>0</v>
      </c>
      <c r="AW1263" s="443">
        <v>397</v>
      </c>
      <c r="AX1263" s="443">
        <v>0</v>
      </c>
      <c r="AY1263" s="443">
        <v>0</v>
      </c>
      <c r="AZ1263" s="504">
        <v>0</v>
      </c>
      <c r="BA1263" s="504">
        <v>0</v>
      </c>
      <c r="BB1263" s="444">
        <v>0</v>
      </c>
      <c r="BC1263" s="517">
        <v>0</v>
      </c>
      <c r="BD1263" s="540">
        <v>7804</v>
      </c>
      <c r="BE1263" s="651">
        <v>5420</v>
      </c>
      <c r="BF1263" s="540">
        <v>503</v>
      </c>
      <c r="BG1263" s="540">
        <v>789</v>
      </c>
    </row>
    <row r="1264" spans="1:59" x14ac:dyDescent="0.2">
      <c r="A1264" s="609" t="s">
        <v>2987</v>
      </c>
      <c r="B1264" t="s">
        <v>2915</v>
      </c>
      <c r="C1264" t="s">
        <v>2988</v>
      </c>
      <c r="D1264" s="439">
        <v>29451</v>
      </c>
      <c r="E1264" s="440">
        <v>0</v>
      </c>
      <c r="F1264" s="440">
        <v>0</v>
      </c>
      <c r="G1264" s="440">
        <v>0</v>
      </c>
      <c r="H1264" s="440">
        <v>0</v>
      </c>
      <c r="I1264" s="440">
        <v>7280</v>
      </c>
      <c r="J1264" s="440">
        <v>7000</v>
      </c>
      <c r="K1264" s="440">
        <v>280</v>
      </c>
      <c r="L1264" s="440">
        <v>0</v>
      </c>
      <c r="M1264" s="482">
        <v>0</v>
      </c>
      <c r="N1264" s="482">
        <v>0</v>
      </c>
      <c r="O1264" s="440">
        <v>0</v>
      </c>
      <c r="P1264" s="440">
        <v>0</v>
      </c>
      <c r="Q1264" s="440">
        <v>0</v>
      </c>
      <c r="R1264" s="440">
        <v>0</v>
      </c>
      <c r="S1264" s="440">
        <v>0</v>
      </c>
      <c r="T1264" s="440">
        <v>0</v>
      </c>
      <c r="U1264" s="440">
        <v>260</v>
      </c>
      <c r="V1264" s="440">
        <v>16</v>
      </c>
      <c r="W1264" s="440">
        <v>244</v>
      </c>
      <c r="X1264" s="440">
        <v>0</v>
      </c>
      <c r="Y1264" s="482">
        <v>0</v>
      </c>
      <c r="Z1264" s="482">
        <v>0</v>
      </c>
      <c r="AA1264" s="440">
        <v>0</v>
      </c>
      <c r="AB1264" s="440">
        <v>0</v>
      </c>
      <c r="AC1264" s="440">
        <v>244</v>
      </c>
      <c r="AD1264" s="440">
        <v>0</v>
      </c>
      <c r="AE1264" s="440">
        <v>0</v>
      </c>
      <c r="AF1264" s="440">
        <v>244</v>
      </c>
      <c r="AG1264" s="440">
        <v>3360</v>
      </c>
      <c r="AH1264" s="440">
        <v>1250</v>
      </c>
      <c r="AI1264" s="440">
        <v>2110</v>
      </c>
      <c r="AJ1264" s="482">
        <v>2940</v>
      </c>
      <c r="AK1264" s="482">
        <v>0</v>
      </c>
      <c r="AL1264" s="482">
        <v>0</v>
      </c>
      <c r="AM1264" s="482">
        <v>870</v>
      </c>
      <c r="AN1264" s="440">
        <v>2940</v>
      </c>
      <c r="AO1264" s="440">
        <v>870</v>
      </c>
      <c r="AP1264" s="440">
        <v>244</v>
      </c>
      <c r="AQ1264" s="440">
        <v>2</v>
      </c>
      <c r="AR1264" s="440">
        <v>242</v>
      </c>
      <c r="AS1264" s="482">
        <v>221</v>
      </c>
      <c r="AT1264" s="482">
        <v>0</v>
      </c>
      <c r="AU1264" s="482">
        <v>0</v>
      </c>
      <c r="AV1264" s="482">
        <v>33</v>
      </c>
      <c r="AW1264" s="440">
        <v>221</v>
      </c>
      <c r="AX1264" s="440">
        <v>0</v>
      </c>
      <c r="AY1264" s="440">
        <v>0</v>
      </c>
      <c r="AZ1264" s="503">
        <v>0</v>
      </c>
      <c r="BA1264" s="503">
        <v>0</v>
      </c>
      <c r="BB1264" s="441">
        <v>0</v>
      </c>
      <c r="BC1264" s="200">
        <v>0</v>
      </c>
      <c r="BD1264" s="539">
        <v>6904</v>
      </c>
      <c r="BE1264" s="650">
        <v>3095</v>
      </c>
      <c r="BF1264" s="539">
        <v>289</v>
      </c>
      <c r="BG1264" s="539">
        <v>789</v>
      </c>
    </row>
    <row r="1265" spans="1:59" x14ac:dyDescent="0.2">
      <c r="A1265" s="609" t="s">
        <v>2989</v>
      </c>
      <c r="B1265" t="s">
        <v>2915</v>
      </c>
      <c r="C1265" t="s">
        <v>2217</v>
      </c>
      <c r="D1265" s="442">
        <v>29452</v>
      </c>
      <c r="E1265" s="443">
        <v>0</v>
      </c>
      <c r="F1265" s="443">
        <v>0</v>
      </c>
      <c r="G1265" s="443">
        <v>0</v>
      </c>
      <c r="H1265" s="443">
        <v>0</v>
      </c>
      <c r="I1265" s="443">
        <v>21350</v>
      </c>
      <c r="J1265" s="443">
        <v>21350</v>
      </c>
      <c r="K1265" s="443">
        <v>0</v>
      </c>
      <c r="L1265" s="443">
        <v>210</v>
      </c>
      <c r="M1265" s="483">
        <v>0</v>
      </c>
      <c r="N1265" s="483">
        <v>70</v>
      </c>
      <c r="O1265" s="443">
        <v>0</v>
      </c>
      <c r="P1265" s="443">
        <v>0</v>
      </c>
      <c r="Q1265" s="443">
        <v>280</v>
      </c>
      <c r="R1265" s="443">
        <v>210</v>
      </c>
      <c r="S1265" s="443">
        <v>70</v>
      </c>
      <c r="T1265" s="443">
        <v>0</v>
      </c>
      <c r="U1265" s="443">
        <v>763</v>
      </c>
      <c r="V1265" s="443">
        <v>763</v>
      </c>
      <c r="W1265" s="443">
        <v>0</v>
      </c>
      <c r="X1265" s="443">
        <v>7</v>
      </c>
      <c r="Y1265" s="483">
        <v>0</v>
      </c>
      <c r="Z1265" s="483">
        <v>3</v>
      </c>
      <c r="AA1265" s="443">
        <v>0</v>
      </c>
      <c r="AB1265" s="443">
        <v>0</v>
      </c>
      <c r="AC1265" s="443">
        <v>10</v>
      </c>
      <c r="AD1265" s="443">
        <v>7</v>
      </c>
      <c r="AE1265" s="443">
        <v>3</v>
      </c>
      <c r="AF1265" s="443">
        <v>0</v>
      </c>
      <c r="AG1265" s="443">
        <v>9040</v>
      </c>
      <c r="AH1265" s="443">
        <v>7150</v>
      </c>
      <c r="AI1265" s="443">
        <v>1890</v>
      </c>
      <c r="AJ1265" s="483">
        <v>6730</v>
      </c>
      <c r="AK1265" s="483">
        <v>0</v>
      </c>
      <c r="AL1265" s="483">
        <v>0</v>
      </c>
      <c r="AM1265" s="483">
        <v>5260</v>
      </c>
      <c r="AN1265" s="443">
        <v>6730</v>
      </c>
      <c r="AO1265" s="443">
        <v>5260</v>
      </c>
      <c r="AP1265" s="443">
        <v>551</v>
      </c>
      <c r="AQ1265" s="443">
        <v>198</v>
      </c>
      <c r="AR1265" s="443">
        <v>353</v>
      </c>
      <c r="AS1265" s="483">
        <v>496</v>
      </c>
      <c r="AT1265" s="483">
        <v>0</v>
      </c>
      <c r="AU1265" s="483">
        <v>0</v>
      </c>
      <c r="AV1265" s="483">
        <v>202</v>
      </c>
      <c r="AW1265" s="443">
        <v>496</v>
      </c>
      <c r="AX1265" s="443">
        <v>202</v>
      </c>
      <c r="AY1265" s="443">
        <v>0</v>
      </c>
      <c r="AZ1265" s="504">
        <v>0</v>
      </c>
      <c r="BA1265" s="504">
        <v>0</v>
      </c>
      <c r="BB1265" s="444">
        <v>0</v>
      </c>
      <c r="BC1265" s="517">
        <v>0</v>
      </c>
      <c r="BD1265" s="540">
        <v>10583</v>
      </c>
      <c r="BE1265" s="651">
        <v>8965</v>
      </c>
      <c r="BF1265" s="540">
        <v>807</v>
      </c>
      <c r="BG1265" s="540">
        <v>789</v>
      </c>
    </row>
    <row r="1266" spans="1:59" x14ac:dyDescent="0.2">
      <c r="A1266" s="609" t="s">
        <v>2990</v>
      </c>
      <c r="B1266" t="s">
        <v>2915</v>
      </c>
      <c r="C1266" t="s">
        <v>2991</v>
      </c>
      <c r="D1266" s="439">
        <v>29453</v>
      </c>
      <c r="E1266" s="440">
        <v>0</v>
      </c>
      <c r="F1266" s="440">
        <v>0</v>
      </c>
      <c r="G1266" s="440">
        <v>0</v>
      </c>
      <c r="H1266" s="440">
        <v>0</v>
      </c>
      <c r="I1266" s="440">
        <v>26320</v>
      </c>
      <c r="J1266" s="440">
        <v>26320</v>
      </c>
      <c r="K1266" s="440">
        <v>0</v>
      </c>
      <c r="L1266" s="440">
        <v>490</v>
      </c>
      <c r="M1266" s="482">
        <v>0</v>
      </c>
      <c r="N1266" s="482">
        <v>140</v>
      </c>
      <c r="O1266" s="440">
        <v>0</v>
      </c>
      <c r="P1266" s="440">
        <v>0</v>
      </c>
      <c r="Q1266" s="440">
        <v>630</v>
      </c>
      <c r="R1266" s="440">
        <v>490</v>
      </c>
      <c r="S1266" s="440">
        <v>140</v>
      </c>
      <c r="T1266" s="440">
        <v>0</v>
      </c>
      <c r="U1266" s="440">
        <v>940</v>
      </c>
      <c r="V1266" s="440">
        <v>940</v>
      </c>
      <c r="W1266" s="440">
        <v>0</v>
      </c>
      <c r="X1266" s="440">
        <v>18</v>
      </c>
      <c r="Y1266" s="482">
        <v>0</v>
      </c>
      <c r="Z1266" s="482">
        <v>5</v>
      </c>
      <c r="AA1266" s="440">
        <v>0</v>
      </c>
      <c r="AB1266" s="440">
        <v>0</v>
      </c>
      <c r="AC1266" s="440">
        <v>23</v>
      </c>
      <c r="AD1266" s="440">
        <v>18</v>
      </c>
      <c r="AE1266" s="440">
        <v>5</v>
      </c>
      <c r="AF1266" s="440">
        <v>0</v>
      </c>
      <c r="AG1266" s="440">
        <v>11020</v>
      </c>
      <c r="AH1266" s="440">
        <v>11000</v>
      </c>
      <c r="AI1266" s="440">
        <v>20</v>
      </c>
      <c r="AJ1266" s="482">
        <v>6110</v>
      </c>
      <c r="AK1266" s="482">
        <v>0</v>
      </c>
      <c r="AL1266" s="482">
        <v>0</v>
      </c>
      <c r="AM1266" s="482">
        <v>2370</v>
      </c>
      <c r="AN1266" s="440">
        <v>6110</v>
      </c>
      <c r="AO1266" s="440">
        <v>2370</v>
      </c>
      <c r="AP1266" s="440">
        <v>686</v>
      </c>
      <c r="AQ1266" s="440">
        <v>246</v>
      </c>
      <c r="AR1266" s="440">
        <v>440</v>
      </c>
      <c r="AS1266" s="482">
        <v>538</v>
      </c>
      <c r="AT1266" s="482">
        <v>0</v>
      </c>
      <c r="AU1266" s="482">
        <v>0</v>
      </c>
      <c r="AV1266" s="482">
        <v>173</v>
      </c>
      <c r="AW1266" s="440">
        <v>538</v>
      </c>
      <c r="AX1266" s="440">
        <v>173</v>
      </c>
      <c r="AY1266" s="440">
        <v>0</v>
      </c>
      <c r="AZ1266" s="503">
        <v>0</v>
      </c>
      <c r="BA1266" s="503">
        <v>0</v>
      </c>
      <c r="BB1266" s="441">
        <v>0</v>
      </c>
      <c r="BC1266" s="200">
        <v>0</v>
      </c>
      <c r="BD1266" s="539">
        <v>14156</v>
      </c>
      <c r="BE1266" s="650">
        <v>11225</v>
      </c>
      <c r="BF1266" s="650">
        <v>1001</v>
      </c>
      <c r="BG1266" s="539">
        <v>789</v>
      </c>
    </row>
    <row r="1267" spans="1:59" x14ac:dyDescent="0.2">
      <c r="A1267" s="609" t="s">
        <v>2992</v>
      </c>
      <c r="B1267" t="s">
        <v>2993</v>
      </c>
      <c r="C1267">
        <v>0</v>
      </c>
      <c r="D1267" s="442">
        <v>30000</v>
      </c>
      <c r="E1267" s="443">
        <v>3690451</v>
      </c>
      <c r="F1267" s="443">
        <v>0</v>
      </c>
      <c r="G1267" s="443">
        <v>0</v>
      </c>
      <c r="H1267" s="443">
        <v>3690451</v>
      </c>
      <c r="I1267" s="443">
        <v>0</v>
      </c>
      <c r="J1267" s="443">
        <v>0</v>
      </c>
      <c r="K1267" s="443">
        <v>0</v>
      </c>
      <c r="L1267" s="443">
        <v>0</v>
      </c>
      <c r="M1267" s="483">
        <v>0</v>
      </c>
      <c r="N1267" s="483">
        <v>0</v>
      </c>
      <c r="O1267" s="443">
        <v>0</v>
      </c>
      <c r="P1267" s="443">
        <v>0</v>
      </c>
      <c r="Q1267" s="443">
        <v>0</v>
      </c>
      <c r="R1267" s="443">
        <v>0</v>
      </c>
      <c r="S1267" s="443">
        <v>0</v>
      </c>
      <c r="T1267" s="443">
        <v>0</v>
      </c>
      <c r="U1267" s="443">
        <v>0</v>
      </c>
      <c r="V1267" s="443">
        <v>0</v>
      </c>
      <c r="W1267" s="443">
        <v>0</v>
      </c>
      <c r="X1267" s="443">
        <v>0</v>
      </c>
      <c r="Y1267" s="483">
        <v>0</v>
      </c>
      <c r="Z1267" s="483">
        <v>0</v>
      </c>
      <c r="AA1267" s="443">
        <v>0</v>
      </c>
      <c r="AB1267" s="443">
        <v>0</v>
      </c>
      <c r="AC1267" s="443">
        <v>0</v>
      </c>
      <c r="AD1267" s="443">
        <v>0</v>
      </c>
      <c r="AE1267" s="443">
        <v>0</v>
      </c>
      <c r="AF1267" s="443">
        <v>0</v>
      </c>
      <c r="AG1267" s="443">
        <v>0</v>
      </c>
      <c r="AH1267" s="443">
        <v>0</v>
      </c>
      <c r="AI1267" s="443">
        <v>0</v>
      </c>
      <c r="AJ1267" s="483">
        <v>0</v>
      </c>
      <c r="AK1267" s="483">
        <v>0</v>
      </c>
      <c r="AL1267" s="483">
        <v>0</v>
      </c>
      <c r="AM1267" s="483">
        <v>0</v>
      </c>
      <c r="AN1267" s="443">
        <v>0</v>
      </c>
      <c r="AO1267" s="443">
        <v>0</v>
      </c>
      <c r="AP1267" s="443">
        <v>0</v>
      </c>
      <c r="AQ1267" s="443">
        <v>0</v>
      </c>
      <c r="AR1267" s="443">
        <v>0</v>
      </c>
      <c r="AS1267" s="483">
        <v>0</v>
      </c>
      <c r="AT1267" s="483">
        <v>0</v>
      </c>
      <c r="AU1267" s="483">
        <v>0</v>
      </c>
      <c r="AV1267" s="483">
        <v>0</v>
      </c>
      <c r="AW1267" s="443">
        <v>0</v>
      </c>
      <c r="AX1267" s="443">
        <v>0</v>
      </c>
      <c r="AY1267" s="443">
        <v>0</v>
      </c>
      <c r="AZ1267" s="504">
        <v>0</v>
      </c>
      <c r="BA1267" s="504">
        <v>0</v>
      </c>
      <c r="BB1267" s="444">
        <v>0</v>
      </c>
      <c r="BC1267" s="517">
        <v>0</v>
      </c>
      <c r="BD1267" s="540">
        <v>4301779</v>
      </c>
      <c r="BE1267" s="540">
        <v>0</v>
      </c>
      <c r="BF1267" s="540">
        <v>0</v>
      </c>
      <c r="BG1267" s="540">
        <v>0</v>
      </c>
    </row>
    <row r="1268" spans="1:59" x14ac:dyDescent="0.2">
      <c r="A1268" s="609" t="s">
        <v>2994</v>
      </c>
      <c r="B1268" t="s">
        <v>2993</v>
      </c>
      <c r="C1268" t="s">
        <v>2995</v>
      </c>
      <c r="D1268" s="439">
        <v>30201</v>
      </c>
      <c r="E1268" s="440">
        <v>40000</v>
      </c>
      <c r="F1268" s="440">
        <v>0</v>
      </c>
      <c r="G1268" s="440">
        <v>0</v>
      </c>
      <c r="H1268" s="440">
        <v>40000</v>
      </c>
      <c r="I1268" s="440">
        <v>3446800</v>
      </c>
      <c r="J1268" s="440">
        <v>3446800</v>
      </c>
      <c r="K1268" s="440">
        <v>0</v>
      </c>
      <c r="L1268" s="440">
        <v>28770</v>
      </c>
      <c r="M1268" s="482">
        <v>0</v>
      </c>
      <c r="N1268" s="482">
        <v>0</v>
      </c>
      <c r="O1268" s="440">
        <v>0</v>
      </c>
      <c r="P1268" s="440">
        <v>0</v>
      </c>
      <c r="Q1268" s="440">
        <v>28770</v>
      </c>
      <c r="R1268" s="440">
        <v>28770</v>
      </c>
      <c r="S1268" s="440">
        <v>0</v>
      </c>
      <c r="T1268" s="440">
        <v>0</v>
      </c>
      <c r="U1268" s="440">
        <v>123100</v>
      </c>
      <c r="V1268" s="440">
        <v>61500</v>
      </c>
      <c r="W1268" s="440">
        <v>61600</v>
      </c>
      <c r="X1268" s="440">
        <v>1028</v>
      </c>
      <c r="Y1268" s="482">
        <v>0</v>
      </c>
      <c r="Z1268" s="482">
        <v>0</v>
      </c>
      <c r="AA1268" s="440">
        <v>0</v>
      </c>
      <c r="AB1268" s="440">
        <v>0</v>
      </c>
      <c r="AC1268" s="440">
        <v>30000</v>
      </c>
      <c r="AD1268" s="440">
        <v>0</v>
      </c>
      <c r="AE1268" s="440">
        <v>0</v>
      </c>
      <c r="AF1268" s="440">
        <v>30000</v>
      </c>
      <c r="AG1268" s="440">
        <v>2243590</v>
      </c>
      <c r="AH1268" s="440">
        <v>2243590</v>
      </c>
      <c r="AI1268" s="440">
        <v>0</v>
      </c>
      <c r="AJ1268" s="482">
        <v>1335690</v>
      </c>
      <c r="AK1268" s="482">
        <v>0</v>
      </c>
      <c r="AL1268" s="482">
        <v>0</v>
      </c>
      <c r="AM1268" s="482">
        <v>0</v>
      </c>
      <c r="AN1268" s="440">
        <v>1335690</v>
      </c>
      <c r="AO1268" s="440">
        <v>0</v>
      </c>
      <c r="AP1268" s="440">
        <v>169833</v>
      </c>
      <c r="AQ1268" s="440">
        <v>169833</v>
      </c>
      <c r="AR1268" s="440">
        <v>0</v>
      </c>
      <c r="AS1268" s="482">
        <v>17454</v>
      </c>
      <c r="AT1268" s="482">
        <v>0</v>
      </c>
      <c r="AU1268" s="482">
        <v>0</v>
      </c>
      <c r="AV1268" s="482">
        <v>0</v>
      </c>
      <c r="AW1268" s="440">
        <v>17454</v>
      </c>
      <c r="AX1268" s="440">
        <v>0</v>
      </c>
      <c r="AY1268" s="440">
        <v>0</v>
      </c>
      <c r="AZ1268" s="503">
        <v>0</v>
      </c>
      <c r="BA1268" s="503">
        <v>0</v>
      </c>
      <c r="BB1268" s="441">
        <v>0</v>
      </c>
      <c r="BC1268" s="200">
        <v>0</v>
      </c>
      <c r="BD1268" s="539">
        <v>708191</v>
      </c>
      <c r="BE1268" s="650">
        <v>1751505</v>
      </c>
      <c r="BF1268" s="650">
        <v>168297</v>
      </c>
      <c r="BG1268" s="539">
        <v>11509</v>
      </c>
    </row>
    <row r="1269" spans="1:59" x14ac:dyDescent="0.2">
      <c r="A1269" s="609" t="s">
        <v>2996</v>
      </c>
      <c r="B1269" t="s">
        <v>2993</v>
      </c>
      <c r="C1269" t="s">
        <v>2997</v>
      </c>
      <c r="D1269" s="442">
        <v>30202</v>
      </c>
      <c r="E1269" s="443">
        <v>0</v>
      </c>
      <c r="F1269" s="443">
        <v>0</v>
      </c>
      <c r="G1269" s="443">
        <v>0</v>
      </c>
      <c r="H1269" s="443">
        <v>0</v>
      </c>
      <c r="I1269" s="443">
        <v>431340</v>
      </c>
      <c r="J1269" s="443">
        <v>431340</v>
      </c>
      <c r="K1269" s="443">
        <v>0</v>
      </c>
      <c r="L1269" s="443">
        <v>0</v>
      </c>
      <c r="M1269" s="483">
        <v>0</v>
      </c>
      <c r="N1269" s="483">
        <v>0</v>
      </c>
      <c r="O1269" s="443">
        <v>0</v>
      </c>
      <c r="P1269" s="443">
        <v>0</v>
      </c>
      <c r="Q1269" s="443">
        <v>0</v>
      </c>
      <c r="R1269" s="443">
        <v>0</v>
      </c>
      <c r="S1269" s="443">
        <v>0</v>
      </c>
      <c r="T1269" s="443">
        <v>0</v>
      </c>
      <c r="U1269" s="443">
        <v>15405</v>
      </c>
      <c r="V1269" s="443">
        <v>9130</v>
      </c>
      <c r="W1269" s="443">
        <v>6275</v>
      </c>
      <c r="X1269" s="443">
        <v>0</v>
      </c>
      <c r="Y1269" s="483">
        <v>0</v>
      </c>
      <c r="Z1269" s="483">
        <v>0</v>
      </c>
      <c r="AA1269" s="443">
        <v>0</v>
      </c>
      <c r="AB1269" s="443">
        <v>0</v>
      </c>
      <c r="AC1269" s="443">
        <v>2000</v>
      </c>
      <c r="AD1269" s="443">
        <v>0</v>
      </c>
      <c r="AE1269" s="443">
        <v>0</v>
      </c>
      <c r="AF1269" s="443">
        <v>2000</v>
      </c>
      <c r="AG1269" s="443">
        <v>335780</v>
      </c>
      <c r="AH1269" s="443">
        <v>185000</v>
      </c>
      <c r="AI1269" s="443">
        <v>150780</v>
      </c>
      <c r="AJ1269" s="483">
        <v>274380</v>
      </c>
      <c r="AK1269" s="483">
        <v>0</v>
      </c>
      <c r="AL1269" s="483">
        <v>0</v>
      </c>
      <c r="AM1269" s="483">
        <v>149490</v>
      </c>
      <c r="AN1269" s="443">
        <v>274380</v>
      </c>
      <c r="AO1269" s="443">
        <v>149490</v>
      </c>
      <c r="AP1269" s="443">
        <v>23490</v>
      </c>
      <c r="AQ1269" s="443">
        <v>6389</v>
      </c>
      <c r="AR1269" s="443">
        <v>17101</v>
      </c>
      <c r="AS1269" s="483">
        <v>18919</v>
      </c>
      <c r="AT1269" s="483">
        <v>0</v>
      </c>
      <c r="AU1269" s="483">
        <v>0</v>
      </c>
      <c r="AV1269" s="483">
        <v>6854</v>
      </c>
      <c r="AW1269" s="443">
        <v>18919</v>
      </c>
      <c r="AX1269" s="443">
        <v>6854</v>
      </c>
      <c r="AY1269" s="443">
        <v>0</v>
      </c>
      <c r="AZ1269" s="504">
        <v>0</v>
      </c>
      <c r="BA1269" s="504">
        <v>0</v>
      </c>
      <c r="BB1269" s="444">
        <v>0</v>
      </c>
      <c r="BC1269" s="517">
        <v>0</v>
      </c>
      <c r="BD1269" s="540">
        <v>147405</v>
      </c>
      <c r="BE1269" s="651">
        <v>218055</v>
      </c>
      <c r="BF1269" s="651">
        <v>21165</v>
      </c>
      <c r="BG1269" s="540">
        <v>2709</v>
      </c>
    </row>
    <row r="1270" spans="1:59" x14ac:dyDescent="0.2">
      <c r="A1270" s="609" t="s">
        <v>2998</v>
      </c>
      <c r="B1270" t="s">
        <v>2993</v>
      </c>
      <c r="C1270" t="s">
        <v>2999</v>
      </c>
      <c r="D1270" s="439">
        <v>30203</v>
      </c>
      <c r="E1270" s="440">
        <v>0</v>
      </c>
      <c r="F1270" s="440">
        <v>0</v>
      </c>
      <c r="G1270" s="440">
        <v>0</v>
      </c>
      <c r="H1270" s="440">
        <v>0</v>
      </c>
      <c r="I1270" s="440">
        <v>458850</v>
      </c>
      <c r="J1270" s="440">
        <v>458850</v>
      </c>
      <c r="K1270" s="440">
        <v>0</v>
      </c>
      <c r="L1270" s="440">
        <v>0</v>
      </c>
      <c r="M1270" s="482">
        <v>0</v>
      </c>
      <c r="N1270" s="482">
        <v>14350</v>
      </c>
      <c r="O1270" s="440">
        <v>0</v>
      </c>
      <c r="P1270" s="440">
        <v>0</v>
      </c>
      <c r="Q1270" s="440">
        <v>14350</v>
      </c>
      <c r="R1270" s="440">
        <v>0</v>
      </c>
      <c r="S1270" s="440">
        <v>14350</v>
      </c>
      <c r="T1270" s="440">
        <v>0</v>
      </c>
      <c r="U1270" s="440">
        <v>16388</v>
      </c>
      <c r="V1270" s="440">
        <v>16388</v>
      </c>
      <c r="W1270" s="440">
        <v>0</v>
      </c>
      <c r="X1270" s="440">
        <v>0</v>
      </c>
      <c r="Y1270" s="482">
        <v>0</v>
      </c>
      <c r="Z1270" s="482">
        <v>512</v>
      </c>
      <c r="AA1270" s="440">
        <v>0</v>
      </c>
      <c r="AB1270" s="440">
        <v>0</v>
      </c>
      <c r="AC1270" s="440">
        <v>512</v>
      </c>
      <c r="AD1270" s="440">
        <v>0</v>
      </c>
      <c r="AE1270" s="440">
        <v>512</v>
      </c>
      <c r="AF1270" s="440">
        <v>0</v>
      </c>
      <c r="AG1270" s="440">
        <v>408020</v>
      </c>
      <c r="AH1270" s="440">
        <v>230000</v>
      </c>
      <c r="AI1270" s="440">
        <v>178020</v>
      </c>
      <c r="AJ1270" s="482">
        <v>362840</v>
      </c>
      <c r="AK1270" s="482">
        <v>0</v>
      </c>
      <c r="AL1270" s="482">
        <v>0</v>
      </c>
      <c r="AM1270" s="482">
        <v>175220</v>
      </c>
      <c r="AN1270" s="440">
        <v>362840</v>
      </c>
      <c r="AO1270" s="440">
        <v>175220</v>
      </c>
      <c r="AP1270" s="440">
        <v>29611</v>
      </c>
      <c r="AQ1270" s="440">
        <v>27136</v>
      </c>
      <c r="AR1270" s="440">
        <v>2475</v>
      </c>
      <c r="AS1270" s="482">
        <v>5370</v>
      </c>
      <c r="AT1270" s="482">
        <v>0</v>
      </c>
      <c r="AU1270" s="482">
        <v>0</v>
      </c>
      <c r="AV1270" s="482">
        <v>7247</v>
      </c>
      <c r="AW1270" s="440">
        <v>5370</v>
      </c>
      <c r="AX1270" s="440">
        <v>7247</v>
      </c>
      <c r="AY1270" s="440">
        <v>3300</v>
      </c>
      <c r="AZ1270" s="503">
        <v>-3300</v>
      </c>
      <c r="BA1270" s="503">
        <v>0</v>
      </c>
      <c r="BB1270" s="441">
        <v>0</v>
      </c>
      <c r="BC1270" s="200">
        <v>0</v>
      </c>
      <c r="BD1270" s="539">
        <v>176357</v>
      </c>
      <c r="BE1270" s="650">
        <v>255915</v>
      </c>
      <c r="BF1270" s="650">
        <v>25075</v>
      </c>
      <c r="BG1270" s="539">
        <v>2709</v>
      </c>
    </row>
    <row r="1271" spans="1:59" x14ac:dyDescent="0.2">
      <c r="A1271" s="609" t="s">
        <v>3000</v>
      </c>
      <c r="B1271" t="s">
        <v>2993</v>
      </c>
      <c r="C1271" t="s">
        <v>3001</v>
      </c>
      <c r="D1271" s="442">
        <v>30204</v>
      </c>
      <c r="E1271" s="443">
        <v>0</v>
      </c>
      <c r="F1271" s="443">
        <v>0</v>
      </c>
      <c r="G1271" s="443">
        <v>0</v>
      </c>
      <c r="H1271" s="443">
        <v>0</v>
      </c>
      <c r="I1271" s="443">
        <v>225890</v>
      </c>
      <c r="J1271" s="443">
        <v>225890</v>
      </c>
      <c r="K1271" s="443">
        <v>0</v>
      </c>
      <c r="L1271" s="443">
        <v>3850</v>
      </c>
      <c r="M1271" s="483">
        <v>0</v>
      </c>
      <c r="N1271" s="483">
        <v>0</v>
      </c>
      <c r="O1271" s="443">
        <v>0</v>
      </c>
      <c r="P1271" s="443">
        <v>0</v>
      </c>
      <c r="Q1271" s="443">
        <v>3850</v>
      </c>
      <c r="R1271" s="443">
        <v>3850</v>
      </c>
      <c r="S1271" s="443">
        <v>0</v>
      </c>
      <c r="T1271" s="443">
        <v>0</v>
      </c>
      <c r="U1271" s="443">
        <v>8068</v>
      </c>
      <c r="V1271" s="443">
        <v>8068</v>
      </c>
      <c r="W1271" s="443">
        <v>0</v>
      </c>
      <c r="X1271" s="443">
        <v>137</v>
      </c>
      <c r="Y1271" s="483">
        <v>0</v>
      </c>
      <c r="Z1271" s="483">
        <v>0</v>
      </c>
      <c r="AA1271" s="443">
        <v>0</v>
      </c>
      <c r="AB1271" s="443">
        <v>0</v>
      </c>
      <c r="AC1271" s="443">
        <v>137</v>
      </c>
      <c r="AD1271" s="443">
        <v>137</v>
      </c>
      <c r="AE1271" s="443">
        <v>0</v>
      </c>
      <c r="AF1271" s="443">
        <v>0</v>
      </c>
      <c r="AG1271" s="443">
        <v>180130</v>
      </c>
      <c r="AH1271" s="443">
        <v>180000</v>
      </c>
      <c r="AI1271" s="443">
        <v>130</v>
      </c>
      <c r="AJ1271" s="483">
        <v>68530</v>
      </c>
      <c r="AK1271" s="483">
        <v>0</v>
      </c>
      <c r="AL1271" s="483">
        <v>0</v>
      </c>
      <c r="AM1271" s="483">
        <v>75370</v>
      </c>
      <c r="AN1271" s="443">
        <v>68530</v>
      </c>
      <c r="AO1271" s="443">
        <v>75370</v>
      </c>
      <c r="AP1271" s="443">
        <v>12413</v>
      </c>
      <c r="AQ1271" s="443">
        <v>6000</v>
      </c>
      <c r="AR1271" s="443">
        <v>6413</v>
      </c>
      <c r="AS1271" s="483">
        <v>7375</v>
      </c>
      <c r="AT1271" s="483">
        <v>0</v>
      </c>
      <c r="AU1271" s="483">
        <v>0</v>
      </c>
      <c r="AV1271" s="483">
        <v>3182</v>
      </c>
      <c r="AW1271" s="443">
        <v>7375</v>
      </c>
      <c r="AX1271" s="443">
        <v>2299</v>
      </c>
      <c r="AY1271" s="443">
        <v>0</v>
      </c>
      <c r="AZ1271" s="504">
        <v>0</v>
      </c>
      <c r="BA1271" s="504">
        <v>0</v>
      </c>
      <c r="BB1271" s="444">
        <v>0</v>
      </c>
      <c r="BC1271" s="517">
        <v>0</v>
      </c>
      <c r="BD1271" s="540">
        <v>86618</v>
      </c>
      <c r="BE1271" s="651">
        <v>119060</v>
      </c>
      <c r="BF1271" s="651">
        <v>11461</v>
      </c>
      <c r="BG1271" s="540">
        <v>1749</v>
      </c>
    </row>
    <row r="1272" spans="1:59" x14ac:dyDescent="0.2">
      <c r="A1272" s="609" t="s">
        <v>3002</v>
      </c>
      <c r="B1272" t="s">
        <v>2993</v>
      </c>
      <c r="C1272" t="s">
        <v>3003</v>
      </c>
      <c r="D1272" s="439">
        <v>30205</v>
      </c>
      <c r="E1272" s="440">
        <v>0</v>
      </c>
      <c r="F1272" s="440">
        <v>0</v>
      </c>
      <c r="G1272" s="440">
        <v>0</v>
      </c>
      <c r="H1272" s="440">
        <v>0</v>
      </c>
      <c r="I1272" s="440">
        <v>234080</v>
      </c>
      <c r="J1272" s="440">
        <v>234080</v>
      </c>
      <c r="K1272" s="440">
        <v>0</v>
      </c>
      <c r="L1272" s="440">
        <v>7490</v>
      </c>
      <c r="M1272" s="482">
        <v>0</v>
      </c>
      <c r="N1272" s="482">
        <v>3360</v>
      </c>
      <c r="O1272" s="440">
        <v>0</v>
      </c>
      <c r="P1272" s="440">
        <v>0</v>
      </c>
      <c r="Q1272" s="440">
        <v>10850</v>
      </c>
      <c r="R1272" s="440">
        <v>7490</v>
      </c>
      <c r="S1272" s="440">
        <v>3360</v>
      </c>
      <c r="T1272" s="440">
        <v>0</v>
      </c>
      <c r="U1272" s="440">
        <v>8360</v>
      </c>
      <c r="V1272" s="440">
        <v>8360</v>
      </c>
      <c r="W1272" s="440">
        <v>0</v>
      </c>
      <c r="X1272" s="440">
        <v>268</v>
      </c>
      <c r="Y1272" s="482">
        <v>0</v>
      </c>
      <c r="Z1272" s="482">
        <v>120</v>
      </c>
      <c r="AA1272" s="440">
        <v>0</v>
      </c>
      <c r="AB1272" s="440">
        <v>0</v>
      </c>
      <c r="AC1272" s="440">
        <v>0</v>
      </c>
      <c r="AD1272" s="440">
        <v>0</v>
      </c>
      <c r="AE1272" s="440">
        <v>0</v>
      </c>
      <c r="AF1272" s="440">
        <v>0</v>
      </c>
      <c r="AG1272" s="440">
        <v>150660</v>
      </c>
      <c r="AH1272" s="440">
        <v>71200</v>
      </c>
      <c r="AI1272" s="440">
        <v>79460</v>
      </c>
      <c r="AJ1272" s="482">
        <v>148350</v>
      </c>
      <c r="AK1272" s="482">
        <v>0</v>
      </c>
      <c r="AL1272" s="482">
        <v>0</v>
      </c>
      <c r="AM1272" s="482">
        <v>46790</v>
      </c>
      <c r="AN1272" s="440">
        <v>148350</v>
      </c>
      <c r="AO1272" s="440">
        <v>46790</v>
      </c>
      <c r="AP1272" s="440">
        <v>10496</v>
      </c>
      <c r="AQ1272" s="440">
        <v>10496</v>
      </c>
      <c r="AR1272" s="440">
        <v>0</v>
      </c>
      <c r="AS1272" s="482">
        <v>1056</v>
      </c>
      <c r="AT1272" s="482">
        <v>0</v>
      </c>
      <c r="AU1272" s="482">
        <v>0</v>
      </c>
      <c r="AV1272" s="482">
        <v>1370</v>
      </c>
      <c r="AW1272" s="440">
        <v>1056</v>
      </c>
      <c r="AX1272" s="440">
        <v>1370</v>
      </c>
      <c r="AY1272" s="440">
        <v>0</v>
      </c>
      <c r="AZ1272" s="503">
        <v>0</v>
      </c>
      <c r="BA1272" s="503">
        <v>0</v>
      </c>
      <c r="BB1272" s="441">
        <v>0</v>
      </c>
      <c r="BC1272" s="200">
        <v>0</v>
      </c>
      <c r="BD1272" s="539">
        <v>83803</v>
      </c>
      <c r="BE1272" s="650">
        <v>120345</v>
      </c>
      <c r="BF1272" s="650">
        <v>11273</v>
      </c>
      <c r="BG1272" s="539">
        <v>1749</v>
      </c>
    </row>
    <row r="1273" spans="1:59" x14ac:dyDescent="0.2">
      <c r="A1273" s="609" t="s">
        <v>3004</v>
      </c>
      <c r="B1273" t="s">
        <v>2993</v>
      </c>
      <c r="C1273" t="s">
        <v>3005</v>
      </c>
      <c r="D1273" s="442">
        <v>30206</v>
      </c>
      <c r="E1273" s="443">
        <v>0</v>
      </c>
      <c r="F1273" s="443">
        <v>0</v>
      </c>
      <c r="G1273" s="443">
        <v>0</v>
      </c>
      <c r="H1273" s="443">
        <v>0</v>
      </c>
      <c r="I1273" s="443">
        <v>721700</v>
      </c>
      <c r="J1273" s="443">
        <v>721700</v>
      </c>
      <c r="K1273" s="443">
        <v>0</v>
      </c>
      <c r="L1273" s="443">
        <v>0</v>
      </c>
      <c r="M1273" s="483">
        <v>0</v>
      </c>
      <c r="N1273" s="483">
        <v>17010</v>
      </c>
      <c r="O1273" s="443">
        <v>0</v>
      </c>
      <c r="P1273" s="443">
        <v>0</v>
      </c>
      <c r="Q1273" s="443">
        <v>17010</v>
      </c>
      <c r="R1273" s="443">
        <v>0</v>
      </c>
      <c r="S1273" s="443">
        <v>17010</v>
      </c>
      <c r="T1273" s="443">
        <v>0</v>
      </c>
      <c r="U1273" s="443">
        <v>25775</v>
      </c>
      <c r="V1273" s="443">
        <v>17500</v>
      </c>
      <c r="W1273" s="443">
        <v>8275</v>
      </c>
      <c r="X1273" s="443">
        <v>0</v>
      </c>
      <c r="Y1273" s="483">
        <v>0</v>
      </c>
      <c r="Z1273" s="483">
        <v>608</v>
      </c>
      <c r="AA1273" s="443">
        <v>0</v>
      </c>
      <c r="AB1273" s="443">
        <v>0</v>
      </c>
      <c r="AC1273" s="443">
        <v>8883</v>
      </c>
      <c r="AD1273" s="443">
        <v>0</v>
      </c>
      <c r="AE1273" s="443">
        <v>0</v>
      </c>
      <c r="AF1273" s="443">
        <v>8883</v>
      </c>
      <c r="AG1273" s="443">
        <v>486060</v>
      </c>
      <c r="AH1273" s="443">
        <v>365000</v>
      </c>
      <c r="AI1273" s="443">
        <v>121060</v>
      </c>
      <c r="AJ1273" s="483">
        <v>355690</v>
      </c>
      <c r="AK1273" s="483">
        <v>0</v>
      </c>
      <c r="AL1273" s="483">
        <v>0</v>
      </c>
      <c r="AM1273" s="483">
        <v>132580</v>
      </c>
      <c r="AN1273" s="443">
        <v>355690</v>
      </c>
      <c r="AO1273" s="443">
        <v>132580</v>
      </c>
      <c r="AP1273" s="443">
        <v>34215</v>
      </c>
      <c r="AQ1273" s="443">
        <v>14000</v>
      </c>
      <c r="AR1273" s="443">
        <v>20215</v>
      </c>
      <c r="AS1273" s="483">
        <v>24910</v>
      </c>
      <c r="AT1273" s="483">
        <v>0</v>
      </c>
      <c r="AU1273" s="483">
        <v>0</v>
      </c>
      <c r="AV1273" s="483">
        <v>2128</v>
      </c>
      <c r="AW1273" s="443">
        <v>24910</v>
      </c>
      <c r="AX1273" s="443">
        <v>2128</v>
      </c>
      <c r="AY1273" s="443">
        <v>0</v>
      </c>
      <c r="AZ1273" s="504">
        <v>0</v>
      </c>
      <c r="BA1273" s="504">
        <v>0</v>
      </c>
      <c r="BB1273" s="444">
        <v>0</v>
      </c>
      <c r="BC1273" s="517">
        <v>0</v>
      </c>
      <c r="BD1273" s="540">
        <v>248807</v>
      </c>
      <c r="BE1273" s="651">
        <v>365545</v>
      </c>
      <c r="BF1273" s="651">
        <v>34635</v>
      </c>
      <c r="BG1273" s="540">
        <v>3189</v>
      </c>
    </row>
    <row r="1274" spans="1:59" x14ac:dyDescent="0.2">
      <c r="A1274" s="609" t="s">
        <v>3006</v>
      </c>
      <c r="B1274" t="s">
        <v>2993</v>
      </c>
      <c r="C1274" t="s">
        <v>3007</v>
      </c>
      <c r="D1274" s="439">
        <v>30207</v>
      </c>
      <c r="E1274" s="440">
        <v>78346</v>
      </c>
      <c r="F1274" s="440">
        <v>8750</v>
      </c>
      <c r="G1274" s="440">
        <v>69596</v>
      </c>
      <c r="H1274" s="440">
        <v>0</v>
      </c>
      <c r="I1274" s="440">
        <v>284592</v>
      </c>
      <c r="J1274" s="440">
        <v>284592</v>
      </c>
      <c r="K1274" s="440">
        <v>0</v>
      </c>
      <c r="L1274" s="440">
        <v>63448</v>
      </c>
      <c r="M1274" s="482">
        <v>0</v>
      </c>
      <c r="N1274" s="482">
        <v>0</v>
      </c>
      <c r="O1274" s="440">
        <v>0</v>
      </c>
      <c r="P1274" s="440">
        <v>0</v>
      </c>
      <c r="Q1274" s="440">
        <v>63448</v>
      </c>
      <c r="R1274" s="440">
        <v>63448</v>
      </c>
      <c r="S1274" s="440">
        <v>0</v>
      </c>
      <c r="T1274" s="440">
        <v>0</v>
      </c>
      <c r="U1274" s="440">
        <v>10164</v>
      </c>
      <c r="V1274" s="440">
        <v>8239</v>
      </c>
      <c r="W1274" s="440">
        <v>1925</v>
      </c>
      <c r="X1274" s="440">
        <v>2266</v>
      </c>
      <c r="Y1274" s="482">
        <v>0</v>
      </c>
      <c r="Z1274" s="482">
        <v>0</v>
      </c>
      <c r="AA1274" s="440">
        <v>0</v>
      </c>
      <c r="AB1274" s="440">
        <v>0</v>
      </c>
      <c r="AC1274" s="440">
        <v>4191</v>
      </c>
      <c r="AD1274" s="440">
        <v>0</v>
      </c>
      <c r="AE1274" s="440">
        <v>0</v>
      </c>
      <c r="AF1274" s="440">
        <v>4191</v>
      </c>
      <c r="AG1274" s="440">
        <v>193460</v>
      </c>
      <c r="AH1274" s="440">
        <v>135000</v>
      </c>
      <c r="AI1274" s="440">
        <v>58460</v>
      </c>
      <c r="AJ1274" s="482">
        <v>146820</v>
      </c>
      <c r="AK1274" s="482">
        <v>0</v>
      </c>
      <c r="AL1274" s="482">
        <v>0</v>
      </c>
      <c r="AM1274" s="482">
        <v>92230</v>
      </c>
      <c r="AN1274" s="440">
        <v>146820</v>
      </c>
      <c r="AO1274" s="440">
        <v>92230</v>
      </c>
      <c r="AP1274" s="440">
        <v>13006</v>
      </c>
      <c r="AQ1274" s="440">
        <v>4814</v>
      </c>
      <c r="AR1274" s="440">
        <v>8192</v>
      </c>
      <c r="AS1274" s="482">
        <v>9950</v>
      </c>
      <c r="AT1274" s="482">
        <v>0</v>
      </c>
      <c r="AU1274" s="482">
        <v>0</v>
      </c>
      <c r="AV1274" s="482">
        <v>4371</v>
      </c>
      <c r="AW1274" s="440">
        <v>9950</v>
      </c>
      <c r="AX1274" s="440">
        <v>3075</v>
      </c>
      <c r="AY1274" s="440">
        <v>0</v>
      </c>
      <c r="AZ1274" s="503">
        <v>0</v>
      </c>
      <c r="BA1274" s="503">
        <v>0</v>
      </c>
      <c r="BB1274" s="441">
        <v>0</v>
      </c>
      <c r="BC1274" s="200">
        <v>0</v>
      </c>
      <c r="BD1274" s="539">
        <v>109854</v>
      </c>
      <c r="BE1274" s="650">
        <v>160675</v>
      </c>
      <c r="BF1274" s="650">
        <v>15004</v>
      </c>
      <c r="BG1274" s="539">
        <v>1989</v>
      </c>
    </row>
    <row r="1275" spans="1:59" x14ac:dyDescent="0.2">
      <c r="A1275" s="609" t="s">
        <v>3008</v>
      </c>
      <c r="B1275" t="s">
        <v>2993</v>
      </c>
      <c r="C1275" t="s">
        <v>3009</v>
      </c>
      <c r="D1275" s="442">
        <v>30208</v>
      </c>
      <c r="E1275" s="443">
        <v>0</v>
      </c>
      <c r="F1275" s="443">
        <v>0</v>
      </c>
      <c r="G1275" s="443">
        <v>0</v>
      </c>
      <c r="H1275" s="443">
        <v>0</v>
      </c>
      <c r="I1275" s="443">
        <v>455630</v>
      </c>
      <c r="J1275" s="443">
        <v>455630</v>
      </c>
      <c r="K1275" s="443">
        <v>0</v>
      </c>
      <c r="L1275" s="443">
        <v>560</v>
      </c>
      <c r="M1275" s="483">
        <v>0</v>
      </c>
      <c r="N1275" s="483">
        <v>17500</v>
      </c>
      <c r="O1275" s="443">
        <v>0</v>
      </c>
      <c r="P1275" s="443">
        <v>0</v>
      </c>
      <c r="Q1275" s="443">
        <v>18060</v>
      </c>
      <c r="R1275" s="443">
        <v>560</v>
      </c>
      <c r="S1275" s="443">
        <v>17500</v>
      </c>
      <c r="T1275" s="443">
        <v>0</v>
      </c>
      <c r="U1275" s="443">
        <v>16273</v>
      </c>
      <c r="V1275" s="443">
        <v>16273</v>
      </c>
      <c r="W1275" s="443">
        <v>0</v>
      </c>
      <c r="X1275" s="443">
        <v>20</v>
      </c>
      <c r="Y1275" s="483">
        <v>0</v>
      </c>
      <c r="Z1275" s="483">
        <v>625</v>
      </c>
      <c r="AA1275" s="443">
        <v>0</v>
      </c>
      <c r="AB1275" s="443">
        <v>0</v>
      </c>
      <c r="AC1275" s="443">
        <v>645</v>
      </c>
      <c r="AD1275" s="443">
        <v>0</v>
      </c>
      <c r="AE1275" s="443">
        <v>0</v>
      </c>
      <c r="AF1275" s="443">
        <v>645</v>
      </c>
      <c r="AG1275" s="443">
        <v>416230</v>
      </c>
      <c r="AH1275" s="443">
        <v>416230</v>
      </c>
      <c r="AI1275" s="443">
        <v>0</v>
      </c>
      <c r="AJ1275" s="483">
        <v>190310</v>
      </c>
      <c r="AK1275" s="483">
        <v>0</v>
      </c>
      <c r="AL1275" s="483">
        <v>0</v>
      </c>
      <c r="AM1275" s="483">
        <v>94980</v>
      </c>
      <c r="AN1275" s="443">
        <v>190310</v>
      </c>
      <c r="AO1275" s="443">
        <v>94980</v>
      </c>
      <c r="AP1275" s="443">
        <v>29091</v>
      </c>
      <c r="AQ1275" s="443">
        <v>29091</v>
      </c>
      <c r="AR1275" s="443">
        <v>0</v>
      </c>
      <c r="AS1275" s="483">
        <v>3537</v>
      </c>
      <c r="AT1275" s="483">
        <v>0</v>
      </c>
      <c r="AU1275" s="483">
        <v>0</v>
      </c>
      <c r="AV1275" s="483">
        <v>907</v>
      </c>
      <c r="AW1275" s="443">
        <v>3537</v>
      </c>
      <c r="AX1275" s="443">
        <v>907</v>
      </c>
      <c r="AY1275" s="443">
        <v>0</v>
      </c>
      <c r="AZ1275" s="504">
        <v>0</v>
      </c>
      <c r="BA1275" s="504">
        <v>0</v>
      </c>
      <c r="BB1275" s="444">
        <v>0</v>
      </c>
      <c r="BC1275" s="517">
        <v>0</v>
      </c>
      <c r="BD1275" s="540">
        <v>177630</v>
      </c>
      <c r="BE1275" s="651">
        <v>254650</v>
      </c>
      <c r="BF1275" s="651">
        <v>24879</v>
      </c>
      <c r="BG1275" s="540">
        <v>2709</v>
      </c>
    </row>
    <row r="1276" spans="1:59" x14ac:dyDescent="0.2">
      <c r="A1276" s="609" t="s">
        <v>3010</v>
      </c>
      <c r="B1276" t="s">
        <v>2993</v>
      </c>
      <c r="C1276" t="s">
        <v>3011</v>
      </c>
      <c r="D1276" s="439">
        <v>30209</v>
      </c>
      <c r="E1276" s="440">
        <v>0</v>
      </c>
      <c r="F1276" s="440">
        <v>0</v>
      </c>
      <c r="G1276" s="440">
        <v>0</v>
      </c>
      <c r="H1276" s="440">
        <v>0</v>
      </c>
      <c r="I1276" s="440">
        <v>373800</v>
      </c>
      <c r="J1276" s="440">
        <v>373800</v>
      </c>
      <c r="K1276" s="440">
        <v>0</v>
      </c>
      <c r="L1276" s="440">
        <v>0</v>
      </c>
      <c r="M1276" s="482">
        <v>0</v>
      </c>
      <c r="N1276" s="482">
        <v>7070</v>
      </c>
      <c r="O1276" s="440">
        <v>0</v>
      </c>
      <c r="P1276" s="440">
        <v>0</v>
      </c>
      <c r="Q1276" s="440">
        <v>7070</v>
      </c>
      <c r="R1276" s="440">
        <v>0</v>
      </c>
      <c r="S1276" s="440">
        <v>7070</v>
      </c>
      <c r="T1276" s="440">
        <v>0</v>
      </c>
      <c r="U1276" s="440">
        <v>13350</v>
      </c>
      <c r="V1276" s="440">
        <v>7389</v>
      </c>
      <c r="W1276" s="440">
        <v>5961</v>
      </c>
      <c r="X1276" s="440">
        <v>0</v>
      </c>
      <c r="Y1276" s="482">
        <v>0</v>
      </c>
      <c r="Z1276" s="482">
        <v>253</v>
      </c>
      <c r="AA1276" s="440">
        <v>0</v>
      </c>
      <c r="AB1276" s="440">
        <v>0</v>
      </c>
      <c r="AC1276" s="440">
        <v>6214</v>
      </c>
      <c r="AD1276" s="440">
        <v>0</v>
      </c>
      <c r="AE1276" s="440">
        <v>179</v>
      </c>
      <c r="AF1276" s="440">
        <v>6035</v>
      </c>
      <c r="AG1276" s="440">
        <v>366370</v>
      </c>
      <c r="AH1276" s="440">
        <v>215500</v>
      </c>
      <c r="AI1276" s="440">
        <v>150870</v>
      </c>
      <c r="AJ1276" s="482">
        <v>334930</v>
      </c>
      <c r="AK1276" s="482">
        <v>0</v>
      </c>
      <c r="AL1276" s="482">
        <v>0</v>
      </c>
      <c r="AM1276" s="482">
        <v>63430</v>
      </c>
      <c r="AN1276" s="440">
        <v>334930</v>
      </c>
      <c r="AO1276" s="440">
        <v>63430</v>
      </c>
      <c r="AP1276" s="440">
        <v>26745</v>
      </c>
      <c r="AQ1276" s="440">
        <v>6700</v>
      </c>
      <c r="AR1276" s="440">
        <v>20045</v>
      </c>
      <c r="AS1276" s="482">
        <v>22824</v>
      </c>
      <c r="AT1276" s="482">
        <v>0</v>
      </c>
      <c r="AU1276" s="482">
        <v>0</v>
      </c>
      <c r="AV1276" s="482">
        <v>0</v>
      </c>
      <c r="AW1276" s="440">
        <v>22824</v>
      </c>
      <c r="AX1276" s="440">
        <v>0</v>
      </c>
      <c r="AY1276" s="440">
        <v>0</v>
      </c>
      <c r="AZ1276" s="503">
        <v>0</v>
      </c>
      <c r="BA1276" s="503">
        <v>0</v>
      </c>
      <c r="BB1276" s="441">
        <v>0</v>
      </c>
      <c r="BC1276" s="200">
        <v>0</v>
      </c>
      <c r="BD1276" s="539">
        <v>124924</v>
      </c>
      <c r="BE1276" s="650">
        <v>220600</v>
      </c>
      <c r="BF1276" s="650">
        <v>21841</v>
      </c>
      <c r="BG1276" s="539">
        <v>2469</v>
      </c>
    </row>
    <row r="1277" spans="1:59" x14ac:dyDescent="0.2">
      <c r="A1277" s="609" t="s">
        <v>3012</v>
      </c>
      <c r="B1277" t="s">
        <v>2993</v>
      </c>
      <c r="C1277" t="s">
        <v>3013</v>
      </c>
      <c r="D1277" s="442">
        <v>30304</v>
      </c>
      <c r="E1277" s="443">
        <v>0</v>
      </c>
      <c r="F1277" s="443">
        <v>0</v>
      </c>
      <c r="G1277" s="443">
        <v>0</v>
      </c>
      <c r="H1277" s="443">
        <v>0</v>
      </c>
      <c r="I1277" s="443">
        <v>77504</v>
      </c>
      <c r="J1277" s="443">
        <v>77504</v>
      </c>
      <c r="K1277" s="443">
        <v>0</v>
      </c>
      <c r="L1277" s="443">
        <v>20216</v>
      </c>
      <c r="M1277" s="483">
        <v>0</v>
      </c>
      <c r="N1277" s="483">
        <v>0</v>
      </c>
      <c r="O1277" s="443">
        <v>70</v>
      </c>
      <c r="P1277" s="443">
        <v>0</v>
      </c>
      <c r="Q1277" s="443">
        <v>20286</v>
      </c>
      <c r="R1277" s="443">
        <v>20216</v>
      </c>
      <c r="S1277" s="443">
        <v>0</v>
      </c>
      <c r="T1277" s="443">
        <v>70</v>
      </c>
      <c r="U1277" s="443">
        <v>2768</v>
      </c>
      <c r="V1277" s="443">
        <v>2222</v>
      </c>
      <c r="W1277" s="443">
        <v>546</v>
      </c>
      <c r="X1277" s="443">
        <v>722</v>
      </c>
      <c r="Y1277" s="483">
        <v>0</v>
      </c>
      <c r="Z1277" s="483">
        <v>0</v>
      </c>
      <c r="AA1277" s="443">
        <v>3</v>
      </c>
      <c r="AB1277" s="443">
        <v>0</v>
      </c>
      <c r="AC1277" s="443">
        <v>1271</v>
      </c>
      <c r="AD1277" s="443">
        <v>0</v>
      </c>
      <c r="AE1277" s="443">
        <v>0</v>
      </c>
      <c r="AF1277" s="443">
        <v>1271</v>
      </c>
      <c r="AG1277" s="443">
        <v>60110</v>
      </c>
      <c r="AH1277" s="443">
        <v>41000</v>
      </c>
      <c r="AI1277" s="443">
        <v>19110</v>
      </c>
      <c r="AJ1277" s="483">
        <v>42290</v>
      </c>
      <c r="AK1277" s="483">
        <v>0</v>
      </c>
      <c r="AL1277" s="483">
        <v>0</v>
      </c>
      <c r="AM1277" s="483">
        <v>20050</v>
      </c>
      <c r="AN1277" s="443">
        <v>42290</v>
      </c>
      <c r="AO1277" s="443">
        <v>20050</v>
      </c>
      <c r="AP1277" s="443">
        <v>3847</v>
      </c>
      <c r="AQ1277" s="443">
        <v>1413</v>
      </c>
      <c r="AR1277" s="443">
        <v>2434</v>
      </c>
      <c r="AS1277" s="483">
        <v>2995</v>
      </c>
      <c r="AT1277" s="483">
        <v>0</v>
      </c>
      <c r="AU1277" s="483">
        <v>0</v>
      </c>
      <c r="AV1277" s="483">
        <v>854</v>
      </c>
      <c r="AW1277" s="443">
        <v>1413</v>
      </c>
      <c r="AX1277" s="443">
        <v>1763</v>
      </c>
      <c r="AY1277" s="443">
        <v>0</v>
      </c>
      <c r="AZ1277" s="504">
        <v>0</v>
      </c>
      <c r="BA1277" s="504">
        <v>0</v>
      </c>
      <c r="BB1277" s="444">
        <v>0</v>
      </c>
      <c r="BC1277" s="517">
        <v>0</v>
      </c>
      <c r="BD1277" s="540">
        <v>44869</v>
      </c>
      <c r="BE1277" s="651">
        <v>44860</v>
      </c>
      <c r="BF1277" s="651">
        <v>4180</v>
      </c>
      <c r="BG1277" s="540">
        <v>1029</v>
      </c>
    </row>
    <row r="1278" spans="1:59" x14ac:dyDescent="0.2">
      <c r="A1278" s="609" t="s">
        <v>3014</v>
      </c>
      <c r="B1278" t="s">
        <v>2993</v>
      </c>
      <c r="C1278" t="s">
        <v>3015</v>
      </c>
      <c r="D1278" s="439">
        <v>30341</v>
      </c>
      <c r="E1278" s="440">
        <v>53572</v>
      </c>
      <c r="F1278" s="440">
        <v>0</v>
      </c>
      <c r="G1278" s="440">
        <v>53572</v>
      </c>
      <c r="H1278" s="440">
        <v>0</v>
      </c>
      <c r="I1278" s="440">
        <v>115696</v>
      </c>
      <c r="J1278" s="440">
        <v>115696</v>
      </c>
      <c r="K1278" s="440">
        <v>0</v>
      </c>
      <c r="L1278" s="440">
        <v>0</v>
      </c>
      <c r="M1278" s="482">
        <v>0</v>
      </c>
      <c r="N1278" s="482">
        <v>34524</v>
      </c>
      <c r="O1278" s="440">
        <v>0</v>
      </c>
      <c r="P1278" s="440">
        <v>0</v>
      </c>
      <c r="Q1278" s="440">
        <v>34524</v>
      </c>
      <c r="R1278" s="440">
        <v>0</v>
      </c>
      <c r="S1278" s="440">
        <v>34524</v>
      </c>
      <c r="T1278" s="440">
        <v>0</v>
      </c>
      <c r="U1278" s="440">
        <v>4132</v>
      </c>
      <c r="V1278" s="440">
        <v>4132</v>
      </c>
      <c r="W1278" s="440">
        <v>0</v>
      </c>
      <c r="X1278" s="440">
        <v>0</v>
      </c>
      <c r="Y1278" s="482">
        <v>0</v>
      </c>
      <c r="Z1278" s="482">
        <v>1233</v>
      </c>
      <c r="AA1278" s="440">
        <v>0</v>
      </c>
      <c r="AB1278" s="440">
        <v>0</v>
      </c>
      <c r="AC1278" s="440">
        <v>1233</v>
      </c>
      <c r="AD1278" s="440">
        <v>0</v>
      </c>
      <c r="AE1278" s="440">
        <v>0</v>
      </c>
      <c r="AF1278" s="440">
        <v>1233</v>
      </c>
      <c r="AG1278" s="440">
        <v>113140</v>
      </c>
      <c r="AH1278" s="440">
        <v>66700</v>
      </c>
      <c r="AI1278" s="440">
        <v>46440</v>
      </c>
      <c r="AJ1278" s="482">
        <v>95520</v>
      </c>
      <c r="AK1278" s="482">
        <v>0</v>
      </c>
      <c r="AL1278" s="482">
        <v>0</v>
      </c>
      <c r="AM1278" s="482">
        <v>34810</v>
      </c>
      <c r="AN1278" s="440">
        <v>95520</v>
      </c>
      <c r="AO1278" s="440">
        <v>34810</v>
      </c>
      <c r="AP1278" s="440">
        <v>7403</v>
      </c>
      <c r="AQ1278" s="440">
        <v>3741</v>
      </c>
      <c r="AR1278" s="440">
        <v>3662</v>
      </c>
      <c r="AS1278" s="482">
        <v>4590</v>
      </c>
      <c r="AT1278" s="482">
        <v>0</v>
      </c>
      <c r="AU1278" s="482">
        <v>0</v>
      </c>
      <c r="AV1278" s="482">
        <v>1155</v>
      </c>
      <c r="AW1278" s="440">
        <v>4590</v>
      </c>
      <c r="AX1278" s="440">
        <v>1155</v>
      </c>
      <c r="AY1278" s="440">
        <v>0</v>
      </c>
      <c r="AZ1278" s="503">
        <v>0</v>
      </c>
      <c r="BA1278" s="503">
        <v>0</v>
      </c>
      <c r="BB1278" s="441">
        <v>0</v>
      </c>
      <c r="BC1278" s="200">
        <v>0</v>
      </c>
      <c r="BD1278" s="539">
        <v>63155</v>
      </c>
      <c r="BE1278" s="650">
        <v>75155</v>
      </c>
      <c r="BF1278" s="650">
        <v>7134</v>
      </c>
      <c r="BG1278" s="539">
        <v>1269</v>
      </c>
    </row>
    <row r="1279" spans="1:59" x14ac:dyDescent="0.2">
      <c r="A1279" s="609" t="s">
        <v>3016</v>
      </c>
      <c r="B1279" t="s">
        <v>2993</v>
      </c>
      <c r="C1279" t="s">
        <v>3017</v>
      </c>
      <c r="D1279" s="442">
        <v>30343</v>
      </c>
      <c r="E1279" s="443">
        <v>0</v>
      </c>
      <c r="F1279" s="443">
        <v>0</v>
      </c>
      <c r="G1279" s="443">
        <v>0</v>
      </c>
      <c r="H1279" s="443">
        <v>0</v>
      </c>
      <c r="I1279" s="443">
        <v>29232</v>
      </c>
      <c r="J1279" s="443">
        <v>29232</v>
      </c>
      <c r="K1279" s="443">
        <v>0</v>
      </c>
      <c r="L1279" s="443">
        <v>6958</v>
      </c>
      <c r="M1279" s="483">
        <v>0</v>
      </c>
      <c r="N1279" s="483">
        <v>0</v>
      </c>
      <c r="O1279" s="443">
        <v>0</v>
      </c>
      <c r="P1279" s="443">
        <v>0</v>
      </c>
      <c r="Q1279" s="443">
        <v>6958</v>
      </c>
      <c r="R1279" s="443">
        <v>6958</v>
      </c>
      <c r="S1279" s="443">
        <v>0</v>
      </c>
      <c r="T1279" s="443">
        <v>0</v>
      </c>
      <c r="U1279" s="443">
        <v>1044</v>
      </c>
      <c r="V1279" s="443">
        <v>1044</v>
      </c>
      <c r="W1279" s="443">
        <v>0</v>
      </c>
      <c r="X1279" s="443">
        <v>249</v>
      </c>
      <c r="Y1279" s="483">
        <v>0</v>
      </c>
      <c r="Z1279" s="483">
        <v>0</v>
      </c>
      <c r="AA1279" s="443">
        <v>0</v>
      </c>
      <c r="AB1279" s="443">
        <v>0</v>
      </c>
      <c r="AC1279" s="443">
        <v>249</v>
      </c>
      <c r="AD1279" s="443">
        <v>121</v>
      </c>
      <c r="AE1279" s="443">
        <v>0</v>
      </c>
      <c r="AF1279" s="443">
        <v>128</v>
      </c>
      <c r="AG1279" s="443">
        <v>30810</v>
      </c>
      <c r="AH1279" s="443">
        <v>16500</v>
      </c>
      <c r="AI1279" s="443">
        <v>14310</v>
      </c>
      <c r="AJ1279" s="483">
        <v>24050</v>
      </c>
      <c r="AK1279" s="483">
        <v>0</v>
      </c>
      <c r="AL1279" s="483">
        <v>0</v>
      </c>
      <c r="AM1279" s="483">
        <v>12940</v>
      </c>
      <c r="AN1279" s="443">
        <v>24050</v>
      </c>
      <c r="AO1279" s="443">
        <v>12940</v>
      </c>
      <c r="AP1279" s="443">
        <v>1916</v>
      </c>
      <c r="AQ1279" s="443">
        <v>1916</v>
      </c>
      <c r="AR1279" s="443">
        <v>0</v>
      </c>
      <c r="AS1279" s="483">
        <v>172</v>
      </c>
      <c r="AT1279" s="483">
        <v>0</v>
      </c>
      <c r="AU1279" s="483">
        <v>0</v>
      </c>
      <c r="AV1279" s="483">
        <v>444</v>
      </c>
      <c r="AW1279" s="443">
        <v>172</v>
      </c>
      <c r="AX1279" s="443">
        <v>444</v>
      </c>
      <c r="AY1279" s="443">
        <v>0</v>
      </c>
      <c r="AZ1279" s="504">
        <v>0</v>
      </c>
      <c r="BA1279" s="504">
        <v>0</v>
      </c>
      <c r="BB1279" s="444">
        <v>0</v>
      </c>
      <c r="BC1279" s="517">
        <v>0</v>
      </c>
      <c r="BD1279" s="540">
        <v>24574</v>
      </c>
      <c r="BE1279" s="651">
        <v>18065</v>
      </c>
      <c r="BF1279" s="651">
        <v>1716</v>
      </c>
      <c r="BG1279" s="540">
        <v>789</v>
      </c>
    </row>
    <row r="1280" spans="1:59" x14ac:dyDescent="0.2">
      <c r="A1280" s="609" t="s">
        <v>3018</v>
      </c>
      <c r="B1280" t="s">
        <v>2993</v>
      </c>
      <c r="C1280" t="s">
        <v>3019</v>
      </c>
      <c r="D1280" s="439">
        <v>30344</v>
      </c>
      <c r="E1280" s="440">
        <v>17326</v>
      </c>
      <c r="F1280" s="440">
        <v>0</v>
      </c>
      <c r="G1280" s="440">
        <v>4794</v>
      </c>
      <c r="H1280" s="440">
        <v>8263</v>
      </c>
      <c r="I1280" s="440">
        <v>36680</v>
      </c>
      <c r="J1280" s="440">
        <v>36680</v>
      </c>
      <c r="K1280" s="440">
        <v>0</v>
      </c>
      <c r="L1280" s="440">
        <v>0</v>
      </c>
      <c r="M1280" s="482">
        <v>0</v>
      </c>
      <c r="N1280" s="482">
        <v>0</v>
      </c>
      <c r="O1280" s="440">
        <v>0</v>
      </c>
      <c r="P1280" s="440">
        <v>0</v>
      </c>
      <c r="Q1280" s="440">
        <v>0</v>
      </c>
      <c r="R1280" s="440">
        <v>0</v>
      </c>
      <c r="S1280" s="440">
        <v>0</v>
      </c>
      <c r="T1280" s="440">
        <v>0</v>
      </c>
      <c r="U1280" s="440">
        <v>1310</v>
      </c>
      <c r="V1280" s="440">
        <v>1143</v>
      </c>
      <c r="W1280" s="440">
        <v>167</v>
      </c>
      <c r="X1280" s="440">
        <v>0</v>
      </c>
      <c r="Y1280" s="482">
        <v>0</v>
      </c>
      <c r="Z1280" s="482">
        <v>0</v>
      </c>
      <c r="AA1280" s="440">
        <v>0</v>
      </c>
      <c r="AB1280" s="440">
        <v>0</v>
      </c>
      <c r="AC1280" s="440">
        <v>167</v>
      </c>
      <c r="AD1280" s="440">
        <v>0</v>
      </c>
      <c r="AE1280" s="440">
        <v>0</v>
      </c>
      <c r="AF1280" s="440">
        <v>167</v>
      </c>
      <c r="AG1280" s="440">
        <v>20420</v>
      </c>
      <c r="AH1280" s="440">
        <v>0</v>
      </c>
      <c r="AI1280" s="440">
        <v>20420</v>
      </c>
      <c r="AJ1280" s="482">
        <v>27360</v>
      </c>
      <c r="AK1280" s="482">
        <v>0</v>
      </c>
      <c r="AL1280" s="482">
        <v>0</v>
      </c>
      <c r="AM1280" s="482">
        <v>4740</v>
      </c>
      <c r="AN1280" s="440">
        <v>27360</v>
      </c>
      <c r="AO1280" s="440">
        <v>4740</v>
      </c>
      <c r="AP1280" s="440">
        <v>1357</v>
      </c>
      <c r="AQ1280" s="440">
        <v>0</v>
      </c>
      <c r="AR1280" s="440">
        <v>1357</v>
      </c>
      <c r="AS1280" s="482">
        <v>1435</v>
      </c>
      <c r="AT1280" s="482">
        <v>0</v>
      </c>
      <c r="AU1280" s="482">
        <v>0</v>
      </c>
      <c r="AV1280" s="482">
        <v>259</v>
      </c>
      <c r="AW1280" s="440">
        <v>1435</v>
      </c>
      <c r="AX1280" s="440">
        <v>0</v>
      </c>
      <c r="AY1280" s="440">
        <v>0</v>
      </c>
      <c r="AZ1280" s="503">
        <v>0</v>
      </c>
      <c r="BA1280" s="503">
        <v>0</v>
      </c>
      <c r="BB1280" s="441">
        <v>0</v>
      </c>
      <c r="BC1280" s="200">
        <v>0</v>
      </c>
      <c r="BD1280" s="539">
        <v>22863</v>
      </c>
      <c r="BE1280" s="650">
        <v>16390</v>
      </c>
      <c r="BF1280" s="650">
        <v>1527</v>
      </c>
      <c r="BG1280" s="539">
        <v>789</v>
      </c>
    </row>
    <row r="1281" spans="1:59" x14ac:dyDescent="0.2">
      <c r="A1281" s="609" t="s">
        <v>3020</v>
      </c>
      <c r="B1281" t="s">
        <v>2993</v>
      </c>
      <c r="C1281" t="s">
        <v>3021</v>
      </c>
      <c r="D1281" s="442">
        <v>30361</v>
      </c>
      <c r="E1281" s="443">
        <v>0</v>
      </c>
      <c r="F1281" s="443">
        <v>0</v>
      </c>
      <c r="G1281" s="443">
        <v>0</v>
      </c>
      <c r="H1281" s="443">
        <v>0</v>
      </c>
      <c r="I1281" s="443">
        <v>124670</v>
      </c>
      <c r="J1281" s="443">
        <v>124670</v>
      </c>
      <c r="K1281" s="443">
        <v>0</v>
      </c>
      <c r="L1281" s="443">
        <v>0</v>
      </c>
      <c r="M1281" s="483">
        <v>0</v>
      </c>
      <c r="N1281" s="483">
        <v>0</v>
      </c>
      <c r="O1281" s="443">
        <v>0</v>
      </c>
      <c r="P1281" s="443">
        <v>0</v>
      </c>
      <c r="Q1281" s="443">
        <v>0</v>
      </c>
      <c r="R1281" s="443">
        <v>0</v>
      </c>
      <c r="S1281" s="443">
        <v>0</v>
      </c>
      <c r="T1281" s="443">
        <v>0</v>
      </c>
      <c r="U1281" s="443">
        <v>4453</v>
      </c>
      <c r="V1281" s="443">
        <v>3275</v>
      </c>
      <c r="W1281" s="443">
        <v>1178</v>
      </c>
      <c r="X1281" s="443">
        <v>0</v>
      </c>
      <c r="Y1281" s="483">
        <v>0</v>
      </c>
      <c r="Z1281" s="483">
        <v>0</v>
      </c>
      <c r="AA1281" s="443">
        <v>0</v>
      </c>
      <c r="AB1281" s="443">
        <v>0</v>
      </c>
      <c r="AC1281" s="443">
        <v>1178</v>
      </c>
      <c r="AD1281" s="443">
        <v>0</v>
      </c>
      <c r="AE1281" s="443">
        <v>1</v>
      </c>
      <c r="AF1281" s="443">
        <v>1177</v>
      </c>
      <c r="AG1281" s="443">
        <v>76270</v>
      </c>
      <c r="AH1281" s="443">
        <v>76270</v>
      </c>
      <c r="AI1281" s="443">
        <v>0</v>
      </c>
      <c r="AJ1281" s="483">
        <v>38020</v>
      </c>
      <c r="AK1281" s="483">
        <v>0</v>
      </c>
      <c r="AL1281" s="483">
        <v>0</v>
      </c>
      <c r="AM1281" s="483">
        <v>12210</v>
      </c>
      <c r="AN1281" s="443">
        <v>38020</v>
      </c>
      <c r="AO1281" s="443">
        <v>12210</v>
      </c>
      <c r="AP1281" s="443">
        <v>5103</v>
      </c>
      <c r="AQ1281" s="443">
        <v>5103</v>
      </c>
      <c r="AR1281" s="443">
        <v>0</v>
      </c>
      <c r="AS1281" s="483">
        <v>805</v>
      </c>
      <c r="AT1281" s="483">
        <v>0</v>
      </c>
      <c r="AU1281" s="483">
        <v>0</v>
      </c>
      <c r="AV1281" s="483">
        <v>0</v>
      </c>
      <c r="AW1281" s="443">
        <v>805</v>
      </c>
      <c r="AX1281" s="443">
        <v>0</v>
      </c>
      <c r="AY1281" s="443">
        <v>0</v>
      </c>
      <c r="AZ1281" s="504">
        <v>0</v>
      </c>
      <c r="BA1281" s="504">
        <v>0</v>
      </c>
      <c r="BB1281" s="444">
        <v>0</v>
      </c>
      <c r="BC1281" s="517">
        <v>0</v>
      </c>
      <c r="BD1281" s="540">
        <v>52515</v>
      </c>
      <c r="BE1281" s="651">
        <v>59175</v>
      </c>
      <c r="BF1281" s="651">
        <v>5516</v>
      </c>
      <c r="BG1281" s="540">
        <v>1269</v>
      </c>
    </row>
    <row r="1282" spans="1:59" x14ac:dyDescent="0.2">
      <c r="A1282" s="609" t="s">
        <v>3022</v>
      </c>
      <c r="B1282" t="s">
        <v>2993</v>
      </c>
      <c r="C1282" t="s">
        <v>3023</v>
      </c>
      <c r="D1282" s="439">
        <v>30362</v>
      </c>
      <c r="E1282" s="440">
        <v>0</v>
      </c>
      <c r="F1282" s="440">
        <v>0</v>
      </c>
      <c r="G1282" s="440">
        <v>0</v>
      </c>
      <c r="H1282" s="440">
        <v>0</v>
      </c>
      <c r="I1282" s="440">
        <v>55720</v>
      </c>
      <c r="J1282" s="440">
        <v>55720</v>
      </c>
      <c r="K1282" s="440">
        <v>0</v>
      </c>
      <c r="L1282" s="440">
        <v>1820</v>
      </c>
      <c r="M1282" s="482">
        <v>0</v>
      </c>
      <c r="N1282" s="482">
        <v>0</v>
      </c>
      <c r="O1282" s="440">
        <v>0</v>
      </c>
      <c r="P1282" s="440">
        <v>0</v>
      </c>
      <c r="Q1282" s="440">
        <v>1820</v>
      </c>
      <c r="R1282" s="440">
        <v>1820</v>
      </c>
      <c r="S1282" s="440">
        <v>0</v>
      </c>
      <c r="T1282" s="440">
        <v>0</v>
      </c>
      <c r="U1282" s="440">
        <v>1990</v>
      </c>
      <c r="V1282" s="440">
        <v>1990</v>
      </c>
      <c r="W1282" s="440">
        <v>0</v>
      </c>
      <c r="X1282" s="440">
        <v>65</v>
      </c>
      <c r="Y1282" s="482">
        <v>0</v>
      </c>
      <c r="Z1282" s="482">
        <v>0</v>
      </c>
      <c r="AA1282" s="440">
        <v>0</v>
      </c>
      <c r="AB1282" s="440">
        <v>0</v>
      </c>
      <c r="AC1282" s="440">
        <v>65</v>
      </c>
      <c r="AD1282" s="440">
        <v>65</v>
      </c>
      <c r="AE1282" s="440">
        <v>0</v>
      </c>
      <c r="AF1282" s="440">
        <v>0</v>
      </c>
      <c r="AG1282" s="440">
        <v>47470</v>
      </c>
      <c r="AH1282" s="440">
        <v>47470</v>
      </c>
      <c r="AI1282" s="440">
        <v>0</v>
      </c>
      <c r="AJ1282" s="482">
        <v>19580</v>
      </c>
      <c r="AK1282" s="482">
        <v>0</v>
      </c>
      <c r="AL1282" s="482">
        <v>0</v>
      </c>
      <c r="AM1282" s="482">
        <v>17860</v>
      </c>
      <c r="AN1282" s="440">
        <v>19580</v>
      </c>
      <c r="AO1282" s="440">
        <v>17860</v>
      </c>
      <c r="AP1282" s="440">
        <v>3055</v>
      </c>
      <c r="AQ1282" s="440">
        <v>3055</v>
      </c>
      <c r="AR1282" s="440">
        <v>0</v>
      </c>
      <c r="AS1282" s="482">
        <v>433</v>
      </c>
      <c r="AT1282" s="482">
        <v>0</v>
      </c>
      <c r="AU1282" s="482">
        <v>0</v>
      </c>
      <c r="AV1282" s="482">
        <v>489</v>
      </c>
      <c r="AW1282" s="440">
        <v>433</v>
      </c>
      <c r="AX1282" s="440">
        <v>489</v>
      </c>
      <c r="AY1282" s="440">
        <v>0</v>
      </c>
      <c r="AZ1282" s="503">
        <v>0</v>
      </c>
      <c r="BA1282" s="503">
        <v>0</v>
      </c>
      <c r="BB1282" s="441">
        <v>0</v>
      </c>
      <c r="BC1282" s="200">
        <v>0</v>
      </c>
      <c r="BD1282" s="539">
        <v>32759</v>
      </c>
      <c r="BE1282" s="650">
        <v>29775</v>
      </c>
      <c r="BF1282" s="650">
        <v>2841</v>
      </c>
      <c r="BG1282" s="539">
        <v>1029</v>
      </c>
    </row>
    <row r="1283" spans="1:59" x14ac:dyDescent="0.2">
      <c r="A1283" s="609" t="s">
        <v>3024</v>
      </c>
      <c r="B1283" t="s">
        <v>2993</v>
      </c>
      <c r="C1283" t="s">
        <v>3025</v>
      </c>
      <c r="D1283" s="442">
        <v>30366</v>
      </c>
      <c r="E1283" s="443">
        <v>0</v>
      </c>
      <c r="F1283" s="443">
        <v>0</v>
      </c>
      <c r="G1283" s="443">
        <v>0</v>
      </c>
      <c r="H1283" s="443">
        <v>0</v>
      </c>
      <c r="I1283" s="443">
        <v>194810</v>
      </c>
      <c r="J1283" s="443">
        <v>194810</v>
      </c>
      <c r="K1283" s="443">
        <v>0</v>
      </c>
      <c r="L1283" s="443">
        <v>0</v>
      </c>
      <c r="M1283" s="483">
        <v>0</v>
      </c>
      <c r="N1283" s="483">
        <v>0</v>
      </c>
      <c r="O1283" s="443">
        <v>0</v>
      </c>
      <c r="P1283" s="443">
        <v>0</v>
      </c>
      <c r="Q1283" s="443">
        <v>0</v>
      </c>
      <c r="R1283" s="443">
        <v>0</v>
      </c>
      <c r="S1283" s="443">
        <v>0</v>
      </c>
      <c r="T1283" s="443">
        <v>0</v>
      </c>
      <c r="U1283" s="443">
        <v>6958</v>
      </c>
      <c r="V1283" s="443">
        <v>6363</v>
      </c>
      <c r="W1283" s="443">
        <v>595</v>
      </c>
      <c r="X1283" s="443">
        <v>0</v>
      </c>
      <c r="Y1283" s="483">
        <v>0</v>
      </c>
      <c r="Z1283" s="483">
        <v>0</v>
      </c>
      <c r="AA1283" s="443">
        <v>0</v>
      </c>
      <c r="AB1283" s="443">
        <v>0</v>
      </c>
      <c r="AC1283" s="443">
        <v>595</v>
      </c>
      <c r="AD1283" s="443">
        <v>0</v>
      </c>
      <c r="AE1283" s="443">
        <v>0</v>
      </c>
      <c r="AF1283" s="443">
        <v>595</v>
      </c>
      <c r="AG1283" s="443">
        <v>173850</v>
      </c>
      <c r="AH1283" s="443">
        <v>173850</v>
      </c>
      <c r="AI1283" s="443">
        <v>0</v>
      </c>
      <c r="AJ1283" s="483">
        <v>80440</v>
      </c>
      <c r="AK1283" s="483">
        <v>0</v>
      </c>
      <c r="AL1283" s="483">
        <v>0</v>
      </c>
      <c r="AM1283" s="483">
        <v>15100</v>
      </c>
      <c r="AN1283" s="443">
        <v>80440</v>
      </c>
      <c r="AO1283" s="443">
        <v>15100</v>
      </c>
      <c r="AP1283" s="443">
        <v>12071</v>
      </c>
      <c r="AQ1283" s="443">
        <v>12071</v>
      </c>
      <c r="AR1283" s="443">
        <v>0</v>
      </c>
      <c r="AS1283" s="483">
        <v>1091</v>
      </c>
      <c r="AT1283" s="483">
        <v>0</v>
      </c>
      <c r="AU1283" s="483">
        <v>0</v>
      </c>
      <c r="AV1283" s="483">
        <v>0</v>
      </c>
      <c r="AW1283" s="443">
        <v>623</v>
      </c>
      <c r="AX1283" s="443">
        <v>468</v>
      </c>
      <c r="AY1283" s="443">
        <v>0</v>
      </c>
      <c r="AZ1283" s="504">
        <v>0</v>
      </c>
      <c r="BA1283" s="504">
        <v>0</v>
      </c>
      <c r="BB1283" s="444">
        <v>0</v>
      </c>
      <c r="BC1283" s="517">
        <v>0</v>
      </c>
      <c r="BD1283" s="540">
        <v>95640</v>
      </c>
      <c r="BE1283" s="651">
        <v>103740</v>
      </c>
      <c r="BF1283" s="651">
        <v>10139</v>
      </c>
      <c r="BG1283" s="540">
        <v>1509</v>
      </c>
    </row>
    <row r="1284" spans="1:59" x14ac:dyDescent="0.2">
      <c r="A1284" s="609" t="s">
        <v>3026</v>
      </c>
      <c r="B1284" t="s">
        <v>2993</v>
      </c>
      <c r="C1284" t="s">
        <v>2112</v>
      </c>
      <c r="D1284" s="439">
        <v>30381</v>
      </c>
      <c r="E1284" s="440">
        <v>0</v>
      </c>
      <c r="F1284" s="440">
        <v>0</v>
      </c>
      <c r="G1284" s="440">
        <v>0</v>
      </c>
      <c r="H1284" s="440">
        <v>0</v>
      </c>
      <c r="I1284" s="440">
        <v>56168</v>
      </c>
      <c r="J1284" s="440">
        <v>56168</v>
      </c>
      <c r="K1284" s="440">
        <v>0</v>
      </c>
      <c r="L1284" s="440">
        <v>13902</v>
      </c>
      <c r="M1284" s="482">
        <v>0</v>
      </c>
      <c r="N1284" s="482">
        <v>70</v>
      </c>
      <c r="O1284" s="440">
        <v>0</v>
      </c>
      <c r="P1284" s="440">
        <v>0</v>
      </c>
      <c r="Q1284" s="440">
        <v>13972</v>
      </c>
      <c r="R1284" s="440">
        <v>13902</v>
      </c>
      <c r="S1284" s="440">
        <v>70</v>
      </c>
      <c r="T1284" s="440">
        <v>0</v>
      </c>
      <c r="U1284" s="440">
        <v>2006</v>
      </c>
      <c r="V1284" s="440">
        <v>2006</v>
      </c>
      <c r="W1284" s="440">
        <v>0</v>
      </c>
      <c r="X1284" s="440">
        <v>497</v>
      </c>
      <c r="Y1284" s="482">
        <v>0</v>
      </c>
      <c r="Z1284" s="482">
        <v>2</v>
      </c>
      <c r="AA1284" s="440">
        <v>0</v>
      </c>
      <c r="AB1284" s="440">
        <v>0</v>
      </c>
      <c r="AC1284" s="440">
        <v>499</v>
      </c>
      <c r="AD1284" s="440">
        <v>497</v>
      </c>
      <c r="AE1284" s="440">
        <v>2</v>
      </c>
      <c r="AF1284" s="440">
        <v>0</v>
      </c>
      <c r="AG1284" s="440">
        <v>46240</v>
      </c>
      <c r="AH1284" s="440">
        <v>0</v>
      </c>
      <c r="AI1284" s="440">
        <v>46240</v>
      </c>
      <c r="AJ1284" s="482">
        <v>66150</v>
      </c>
      <c r="AK1284" s="482">
        <v>0</v>
      </c>
      <c r="AL1284" s="482">
        <v>0</v>
      </c>
      <c r="AM1284" s="482">
        <v>13690</v>
      </c>
      <c r="AN1284" s="440">
        <v>66150</v>
      </c>
      <c r="AO1284" s="440">
        <v>13690</v>
      </c>
      <c r="AP1284" s="440">
        <v>3289</v>
      </c>
      <c r="AQ1284" s="440">
        <v>0</v>
      </c>
      <c r="AR1284" s="440">
        <v>3289</v>
      </c>
      <c r="AS1284" s="482">
        <v>3543</v>
      </c>
      <c r="AT1284" s="482">
        <v>0</v>
      </c>
      <c r="AU1284" s="482">
        <v>0</v>
      </c>
      <c r="AV1284" s="482">
        <v>417</v>
      </c>
      <c r="AW1284" s="440">
        <v>3289</v>
      </c>
      <c r="AX1284" s="440">
        <v>671</v>
      </c>
      <c r="AY1284" s="440">
        <v>0</v>
      </c>
      <c r="AZ1284" s="503">
        <v>0</v>
      </c>
      <c r="BA1284" s="503">
        <v>0</v>
      </c>
      <c r="BB1284" s="441">
        <v>0</v>
      </c>
      <c r="BC1284" s="200">
        <v>0</v>
      </c>
      <c r="BD1284" s="539">
        <v>34213</v>
      </c>
      <c r="BE1284" s="650">
        <v>34280</v>
      </c>
      <c r="BF1284" s="650">
        <v>3268</v>
      </c>
      <c r="BG1284" s="539">
        <v>1029</v>
      </c>
    </row>
    <row r="1285" spans="1:59" x14ac:dyDescent="0.2">
      <c r="A1285" s="609" t="s">
        <v>3027</v>
      </c>
      <c r="B1285" t="s">
        <v>2993</v>
      </c>
      <c r="C1285" t="s">
        <v>772</v>
      </c>
      <c r="D1285" s="442">
        <v>30382</v>
      </c>
      <c r="E1285" s="443">
        <v>31507</v>
      </c>
      <c r="F1285" s="443">
        <v>0</v>
      </c>
      <c r="G1285" s="443">
        <v>31507</v>
      </c>
      <c r="H1285" s="443">
        <v>0</v>
      </c>
      <c r="I1285" s="443">
        <v>42784</v>
      </c>
      <c r="J1285" s="443">
        <v>42784</v>
      </c>
      <c r="K1285" s="443">
        <v>0</v>
      </c>
      <c r="L1285" s="443">
        <v>0</v>
      </c>
      <c r="M1285" s="483">
        <v>0</v>
      </c>
      <c r="N1285" s="483">
        <v>12236</v>
      </c>
      <c r="O1285" s="443">
        <v>0</v>
      </c>
      <c r="P1285" s="443">
        <v>0</v>
      </c>
      <c r="Q1285" s="443">
        <v>12236</v>
      </c>
      <c r="R1285" s="443">
        <v>0</v>
      </c>
      <c r="S1285" s="443">
        <v>12236</v>
      </c>
      <c r="T1285" s="443">
        <v>0</v>
      </c>
      <c r="U1285" s="443">
        <v>1528</v>
      </c>
      <c r="V1285" s="443">
        <v>1528</v>
      </c>
      <c r="W1285" s="443">
        <v>0</v>
      </c>
      <c r="X1285" s="443">
        <v>0</v>
      </c>
      <c r="Y1285" s="483">
        <v>0</v>
      </c>
      <c r="Z1285" s="483">
        <v>437</v>
      </c>
      <c r="AA1285" s="443">
        <v>0</v>
      </c>
      <c r="AB1285" s="443">
        <v>0</v>
      </c>
      <c r="AC1285" s="443">
        <v>437</v>
      </c>
      <c r="AD1285" s="443">
        <v>0</v>
      </c>
      <c r="AE1285" s="443">
        <v>437</v>
      </c>
      <c r="AF1285" s="443">
        <v>0</v>
      </c>
      <c r="AG1285" s="443">
        <v>50290</v>
      </c>
      <c r="AH1285" s="443">
        <v>0</v>
      </c>
      <c r="AI1285" s="443">
        <v>50290</v>
      </c>
      <c r="AJ1285" s="483">
        <v>71590</v>
      </c>
      <c r="AK1285" s="483">
        <v>0</v>
      </c>
      <c r="AL1285" s="483">
        <v>0</v>
      </c>
      <c r="AM1285" s="483">
        <v>27700</v>
      </c>
      <c r="AN1285" s="443">
        <v>71590</v>
      </c>
      <c r="AO1285" s="443">
        <v>27700</v>
      </c>
      <c r="AP1285" s="443">
        <v>3646</v>
      </c>
      <c r="AQ1285" s="443">
        <v>0</v>
      </c>
      <c r="AR1285" s="443">
        <v>3646</v>
      </c>
      <c r="AS1285" s="483">
        <v>4055</v>
      </c>
      <c r="AT1285" s="483">
        <v>0</v>
      </c>
      <c r="AU1285" s="483">
        <v>0</v>
      </c>
      <c r="AV1285" s="483">
        <v>831</v>
      </c>
      <c r="AW1285" s="443">
        <v>4055</v>
      </c>
      <c r="AX1285" s="443">
        <v>831</v>
      </c>
      <c r="AY1285" s="443">
        <v>0</v>
      </c>
      <c r="AZ1285" s="504">
        <v>0</v>
      </c>
      <c r="BA1285" s="504">
        <v>0</v>
      </c>
      <c r="BB1285" s="444">
        <v>0</v>
      </c>
      <c r="BC1285" s="517">
        <v>0</v>
      </c>
      <c r="BD1285" s="540">
        <v>37113</v>
      </c>
      <c r="BE1285" s="651">
        <v>30400</v>
      </c>
      <c r="BF1285" s="651">
        <v>3012</v>
      </c>
      <c r="BG1285" s="540">
        <v>1029</v>
      </c>
    </row>
    <row r="1286" spans="1:59" x14ac:dyDescent="0.2">
      <c r="A1286" s="609" t="s">
        <v>3028</v>
      </c>
      <c r="B1286" t="s">
        <v>2993</v>
      </c>
      <c r="C1286" t="s">
        <v>3029</v>
      </c>
      <c r="D1286" s="439">
        <v>30383</v>
      </c>
      <c r="E1286" s="440">
        <v>25842</v>
      </c>
      <c r="F1286" s="440">
        <v>0</v>
      </c>
      <c r="G1286" s="440">
        <v>25842</v>
      </c>
      <c r="H1286" s="440">
        <v>0</v>
      </c>
      <c r="I1286" s="440">
        <v>64260</v>
      </c>
      <c r="J1286" s="440">
        <v>64260</v>
      </c>
      <c r="K1286" s="440">
        <v>0</v>
      </c>
      <c r="L1286" s="440">
        <v>1960</v>
      </c>
      <c r="M1286" s="482">
        <v>0</v>
      </c>
      <c r="N1286" s="482">
        <v>210</v>
      </c>
      <c r="O1286" s="440">
        <v>0</v>
      </c>
      <c r="P1286" s="440">
        <v>0</v>
      </c>
      <c r="Q1286" s="440">
        <v>2170</v>
      </c>
      <c r="R1286" s="440">
        <v>1960</v>
      </c>
      <c r="S1286" s="440">
        <v>210</v>
      </c>
      <c r="T1286" s="440">
        <v>0</v>
      </c>
      <c r="U1286" s="440">
        <v>2295</v>
      </c>
      <c r="V1286" s="440">
        <v>1855</v>
      </c>
      <c r="W1286" s="440">
        <v>440</v>
      </c>
      <c r="X1286" s="440">
        <v>70</v>
      </c>
      <c r="Y1286" s="482">
        <v>0</v>
      </c>
      <c r="Z1286" s="482">
        <v>8</v>
      </c>
      <c r="AA1286" s="440">
        <v>0</v>
      </c>
      <c r="AB1286" s="440">
        <v>0</v>
      </c>
      <c r="AC1286" s="440">
        <v>518</v>
      </c>
      <c r="AD1286" s="440">
        <v>0</v>
      </c>
      <c r="AE1286" s="440">
        <v>0</v>
      </c>
      <c r="AF1286" s="440">
        <v>518</v>
      </c>
      <c r="AG1286" s="440">
        <v>38160</v>
      </c>
      <c r="AH1286" s="440">
        <v>26000</v>
      </c>
      <c r="AI1286" s="440">
        <v>12160</v>
      </c>
      <c r="AJ1286" s="482">
        <v>30130</v>
      </c>
      <c r="AK1286" s="482">
        <v>0</v>
      </c>
      <c r="AL1286" s="482">
        <v>0</v>
      </c>
      <c r="AM1286" s="482">
        <v>13380</v>
      </c>
      <c r="AN1286" s="440">
        <v>30130</v>
      </c>
      <c r="AO1286" s="440">
        <v>13380</v>
      </c>
      <c r="AP1286" s="440">
        <v>2481</v>
      </c>
      <c r="AQ1286" s="440">
        <v>1633</v>
      </c>
      <c r="AR1286" s="440">
        <v>848</v>
      </c>
      <c r="AS1286" s="482">
        <v>1218</v>
      </c>
      <c r="AT1286" s="482">
        <v>0</v>
      </c>
      <c r="AU1286" s="482">
        <v>0</v>
      </c>
      <c r="AV1286" s="482">
        <v>470</v>
      </c>
      <c r="AW1286" s="440">
        <v>1218</v>
      </c>
      <c r="AX1286" s="440">
        <v>0</v>
      </c>
      <c r="AY1286" s="440">
        <v>0</v>
      </c>
      <c r="AZ1286" s="503">
        <v>0</v>
      </c>
      <c r="BA1286" s="503">
        <v>0</v>
      </c>
      <c r="BB1286" s="441">
        <v>0</v>
      </c>
      <c r="BC1286" s="200">
        <v>0</v>
      </c>
      <c r="BD1286" s="539">
        <v>30652</v>
      </c>
      <c r="BE1286" s="650">
        <v>30585</v>
      </c>
      <c r="BF1286" s="650">
        <v>2824</v>
      </c>
      <c r="BG1286" s="539">
        <v>1029</v>
      </c>
    </row>
    <row r="1287" spans="1:59" x14ac:dyDescent="0.2">
      <c r="A1287" s="609" t="s">
        <v>3030</v>
      </c>
      <c r="B1287" t="s">
        <v>2993</v>
      </c>
      <c r="C1287" t="s">
        <v>3031</v>
      </c>
      <c r="D1287" s="442">
        <v>30390</v>
      </c>
      <c r="E1287" s="443">
        <v>0</v>
      </c>
      <c r="F1287" s="443">
        <v>0</v>
      </c>
      <c r="G1287" s="443">
        <v>0</v>
      </c>
      <c r="H1287" s="443">
        <v>0</v>
      </c>
      <c r="I1287" s="443">
        <v>68320</v>
      </c>
      <c r="J1287" s="443">
        <v>68320</v>
      </c>
      <c r="K1287" s="443">
        <v>0</v>
      </c>
      <c r="L1287" s="443">
        <v>6230</v>
      </c>
      <c r="M1287" s="483">
        <v>0</v>
      </c>
      <c r="N1287" s="483">
        <v>280</v>
      </c>
      <c r="O1287" s="443">
        <v>0</v>
      </c>
      <c r="P1287" s="443">
        <v>0</v>
      </c>
      <c r="Q1287" s="443">
        <v>6510</v>
      </c>
      <c r="R1287" s="443">
        <v>6230</v>
      </c>
      <c r="S1287" s="443">
        <v>280</v>
      </c>
      <c r="T1287" s="443">
        <v>0</v>
      </c>
      <c r="U1287" s="443">
        <v>2440</v>
      </c>
      <c r="V1287" s="443">
        <v>2440</v>
      </c>
      <c r="W1287" s="443">
        <v>0</v>
      </c>
      <c r="X1287" s="443">
        <v>223</v>
      </c>
      <c r="Y1287" s="483">
        <v>0</v>
      </c>
      <c r="Z1287" s="483">
        <v>10</v>
      </c>
      <c r="AA1287" s="443">
        <v>0</v>
      </c>
      <c r="AB1287" s="443">
        <v>0</v>
      </c>
      <c r="AC1287" s="443">
        <v>233</v>
      </c>
      <c r="AD1287" s="443">
        <v>0</v>
      </c>
      <c r="AE1287" s="443">
        <v>0</v>
      </c>
      <c r="AF1287" s="443">
        <v>233</v>
      </c>
      <c r="AG1287" s="443">
        <v>54860</v>
      </c>
      <c r="AH1287" s="443">
        <v>34000</v>
      </c>
      <c r="AI1287" s="443">
        <v>20860</v>
      </c>
      <c r="AJ1287" s="483">
        <v>44680</v>
      </c>
      <c r="AK1287" s="483">
        <v>0</v>
      </c>
      <c r="AL1287" s="483">
        <v>0</v>
      </c>
      <c r="AM1287" s="483">
        <v>29510</v>
      </c>
      <c r="AN1287" s="443">
        <v>44680</v>
      </c>
      <c r="AO1287" s="443">
        <v>29510</v>
      </c>
      <c r="AP1287" s="443">
        <v>3660</v>
      </c>
      <c r="AQ1287" s="443">
        <v>3299</v>
      </c>
      <c r="AR1287" s="443">
        <v>361</v>
      </c>
      <c r="AS1287" s="483">
        <v>861</v>
      </c>
      <c r="AT1287" s="483">
        <v>0</v>
      </c>
      <c r="AU1287" s="483">
        <v>0</v>
      </c>
      <c r="AV1287" s="483">
        <v>1279</v>
      </c>
      <c r="AW1287" s="443">
        <v>861</v>
      </c>
      <c r="AX1287" s="443">
        <v>1279</v>
      </c>
      <c r="AY1287" s="443">
        <v>0</v>
      </c>
      <c r="AZ1287" s="504">
        <v>0</v>
      </c>
      <c r="BA1287" s="504">
        <v>0</v>
      </c>
      <c r="BB1287" s="444">
        <v>0</v>
      </c>
      <c r="BC1287" s="517">
        <v>0</v>
      </c>
      <c r="BD1287" s="540">
        <v>38066</v>
      </c>
      <c r="BE1287" s="651">
        <v>37640</v>
      </c>
      <c r="BF1287" s="651">
        <v>3558</v>
      </c>
      <c r="BG1287" s="540">
        <v>1029</v>
      </c>
    </row>
    <row r="1288" spans="1:59" x14ac:dyDescent="0.2">
      <c r="A1288" s="609" t="s">
        <v>3032</v>
      </c>
      <c r="B1288" t="s">
        <v>2993</v>
      </c>
      <c r="C1288" t="s">
        <v>3033</v>
      </c>
      <c r="D1288" s="439">
        <v>30391</v>
      </c>
      <c r="E1288" s="440">
        <v>43178</v>
      </c>
      <c r="F1288" s="440">
        <v>0</v>
      </c>
      <c r="G1288" s="440">
        <v>43178</v>
      </c>
      <c r="H1288" s="440">
        <v>0</v>
      </c>
      <c r="I1288" s="440">
        <v>78680</v>
      </c>
      <c r="J1288" s="440">
        <v>78680</v>
      </c>
      <c r="K1288" s="440">
        <v>0</v>
      </c>
      <c r="L1288" s="440">
        <v>0</v>
      </c>
      <c r="M1288" s="482">
        <v>0</v>
      </c>
      <c r="N1288" s="482">
        <v>2800</v>
      </c>
      <c r="O1288" s="440">
        <v>0</v>
      </c>
      <c r="P1288" s="440">
        <v>0</v>
      </c>
      <c r="Q1288" s="440">
        <v>2800</v>
      </c>
      <c r="R1288" s="440">
        <v>0</v>
      </c>
      <c r="S1288" s="440">
        <v>2800</v>
      </c>
      <c r="T1288" s="440">
        <v>0</v>
      </c>
      <c r="U1288" s="440">
        <v>2810</v>
      </c>
      <c r="V1288" s="440">
        <v>2810</v>
      </c>
      <c r="W1288" s="440">
        <v>0</v>
      </c>
      <c r="X1288" s="440">
        <v>0</v>
      </c>
      <c r="Y1288" s="482">
        <v>0</v>
      </c>
      <c r="Z1288" s="482">
        <v>100</v>
      </c>
      <c r="AA1288" s="440">
        <v>0</v>
      </c>
      <c r="AB1288" s="440">
        <v>0</v>
      </c>
      <c r="AC1288" s="440">
        <v>100</v>
      </c>
      <c r="AD1288" s="440">
        <v>0</v>
      </c>
      <c r="AE1288" s="440">
        <v>0</v>
      </c>
      <c r="AF1288" s="440">
        <v>100</v>
      </c>
      <c r="AG1288" s="440">
        <v>82680</v>
      </c>
      <c r="AH1288" s="440">
        <v>18500</v>
      </c>
      <c r="AI1288" s="440">
        <v>64180</v>
      </c>
      <c r="AJ1288" s="482">
        <v>88030</v>
      </c>
      <c r="AK1288" s="482">
        <v>0</v>
      </c>
      <c r="AL1288" s="482">
        <v>0</v>
      </c>
      <c r="AM1288" s="482">
        <v>30910</v>
      </c>
      <c r="AN1288" s="440">
        <v>88030</v>
      </c>
      <c r="AO1288" s="440">
        <v>30910</v>
      </c>
      <c r="AP1288" s="440">
        <v>6117</v>
      </c>
      <c r="AQ1288" s="440">
        <v>500</v>
      </c>
      <c r="AR1288" s="440">
        <v>5617</v>
      </c>
      <c r="AS1288" s="482">
        <v>5571</v>
      </c>
      <c r="AT1288" s="482">
        <v>0</v>
      </c>
      <c r="AU1288" s="482">
        <v>0</v>
      </c>
      <c r="AV1288" s="482">
        <v>1091</v>
      </c>
      <c r="AW1288" s="440">
        <v>5571</v>
      </c>
      <c r="AX1288" s="440">
        <v>46</v>
      </c>
      <c r="AY1288" s="440">
        <v>0</v>
      </c>
      <c r="AZ1288" s="503">
        <v>0</v>
      </c>
      <c r="BA1288" s="503">
        <v>0</v>
      </c>
      <c r="BB1288" s="441">
        <v>0</v>
      </c>
      <c r="BC1288" s="200">
        <v>0</v>
      </c>
      <c r="BD1288" s="539">
        <v>50722</v>
      </c>
      <c r="BE1288" s="650">
        <v>46745</v>
      </c>
      <c r="BF1288" s="650">
        <v>4654</v>
      </c>
      <c r="BG1288" s="539">
        <v>1029</v>
      </c>
    </row>
    <row r="1289" spans="1:59" x14ac:dyDescent="0.2">
      <c r="A1289" s="609" t="s">
        <v>3034</v>
      </c>
      <c r="B1289" t="s">
        <v>2993</v>
      </c>
      <c r="C1289" t="s">
        <v>3035</v>
      </c>
      <c r="D1289" s="442">
        <v>30392</v>
      </c>
      <c r="E1289" s="443">
        <v>5732</v>
      </c>
      <c r="F1289" s="443">
        <v>0</v>
      </c>
      <c r="G1289" s="443">
        <v>5732</v>
      </c>
      <c r="H1289" s="443">
        <v>0</v>
      </c>
      <c r="I1289" s="443">
        <v>70000</v>
      </c>
      <c r="J1289" s="443">
        <v>70000</v>
      </c>
      <c r="K1289" s="443">
        <v>0</v>
      </c>
      <c r="L1289" s="443">
        <v>16030</v>
      </c>
      <c r="M1289" s="483">
        <v>0</v>
      </c>
      <c r="N1289" s="483">
        <v>70</v>
      </c>
      <c r="O1289" s="443">
        <v>0</v>
      </c>
      <c r="P1289" s="443">
        <v>0</v>
      </c>
      <c r="Q1289" s="443">
        <v>16100</v>
      </c>
      <c r="R1289" s="443">
        <v>16030</v>
      </c>
      <c r="S1289" s="443">
        <v>70</v>
      </c>
      <c r="T1289" s="443">
        <v>0</v>
      </c>
      <c r="U1289" s="443">
        <v>2500</v>
      </c>
      <c r="V1289" s="443">
        <v>2217</v>
      </c>
      <c r="W1289" s="443">
        <v>283</v>
      </c>
      <c r="X1289" s="443">
        <v>573</v>
      </c>
      <c r="Y1289" s="483">
        <v>0</v>
      </c>
      <c r="Z1289" s="483">
        <v>2</v>
      </c>
      <c r="AA1289" s="443">
        <v>0</v>
      </c>
      <c r="AB1289" s="443">
        <v>0</v>
      </c>
      <c r="AC1289" s="443">
        <v>858</v>
      </c>
      <c r="AD1289" s="443">
        <v>237</v>
      </c>
      <c r="AE1289" s="443">
        <v>0</v>
      </c>
      <c r="AF1289" s="443">
        <v>621</v>
      </c>
      <c r="AG1289" s="443">
        <v>63740</v>
      </c>
      <c r="AH1289" s="443">
        <v>0</v>
      </c>
      <c r="AI1289" s="443">
        <v>63740</v>
      </c>
      <c r="AJ1289" s="483">
        <v>92010</v>
      </c>
      <c r="AK1289" s="483">
        <v>0</v>
      </c>
      <c r="AL1289" s="483">
        <v>0</v>
      </c>
      <c r="AM1289" s="483">
        <v>16350</v>
      </c>
      <c r="AN1289" s="443">
        <v>92010</v>
      </c>
      <c r="AO1289" s="443">
        <v>16350</v>
      </c>
      <c r="AP1289" s="443">
        <v>4343</v>
      </c>
      <c r="AQ1289" s="443">
        <v>2562</v>
      </c>
      <c r="AR1289" s="443">
        <v>1781</v>
      </c>
      <c r="AS1289" s="483">
        <v>2349</v>
      </c>
      <c r="AT1289" s="483">
        <v>0</v>
      </c>
      <c r="AU1289" s="483">
        <v>0</v>
      </c>
      <c r="AV1289" s="483">
        <v>526</v>
      </c>
      <c r="AW1289" s="443">
        <v>2349</v>
      </c>
      <c r="AX1289" s="443">
        <v>526</v>
      </c>
      <c r="AY1289" s="443">
        <v>0</v>
      </c>
      <c r="AZ1289" s="504">
        <v>0</v>
      </c>
      <c r="BA1289" s="504">
        <v>0</v>
      </c>
      <c r="BB1289" s="444">
        <v>0</v>
      </c>
      <c r="BC1289" s="517">
        <v>0</v>
      </c>
      <c r="BD1289" s="540">
        <v>45319</v>
      </c>
      <c r="BE1289" s="651">
        <v>41200</v>
      </c>
      <c r="BF1289" s="651">
        <v>3978</v>
      </c>
      <c r="BG1289" s="540">
        <v>1029</v>
      </c>
    </row>
    <row r="1290" spans="1:59" x14ac:dyDescent="0.2">
      <c r="A1290" s="609" t="s">
        <v>3036</v>
      </c>
      <c r="B1290" t="s">
        <v>2993</v>
      </c>
      <c r="C1290" t="s">
        <v>3037</v>
      </c>
      <c r="D1290" s="439">
        <v>30401</v>
      </c>
      <c r="E1290" s="440">
        <v>0</v>
      </c>
      <c r="F1290" s="440">
        <v>0</v>
      </c>
      <c r="G1290" s="440">
        <v>0</v>
      </c>
      <c r="H1290" s="440">
        <v>0</v>
      </c>
      <c r="I1290" s="440">
        <v>240170</v>
      </c>
      <c r="J1290" s="440">
        <v>240170</v>
      </c>
      <c r="K1290" s="440">
        <v>0</v>
      </c>
      <c r="L1290" s="440">
        <v>0</v>
      </c>
      <c r="M1290" s="482">
        <v>0</v>
      </c>
      <c r="N1290" s="482">
        <v>0</v>
      </c>
      <c r="O1290" s="440">
        <v>0</v>
      </c>
      <c r="P1290" s="440">
        <v>0</v>
      </c>
      <c r="Q1290" s="440">
        <v>0</v>
      </c>
      <c r="R1290" s="440">
        <v>0</v>
      </c>
      <c r="S1290" s="440">
        <v>0</v>
      </c>
      <c r="T1290" s="440">
        <v>0</v>
      </c>
      <c r="U1290" s="440">
        <v>8578</v>
      </c>
      <c r="V1290" s="440">
        <v>6862</v>
      </c>
      <c r="W1290" s="440">
        <v>1716</v>
      </c>
      <c r="X1290" s="440">
        <v>0</v>
      </c>
      <c r="Y1290" s="482">
        <v>0</v>
      </c>
      <c r="Z1290" s="482">
        <v>0</v>
      </c>
      <c r="AA1290" s="440">
        <v>0</v>
      </c>
      <c r="AB1290" s="440">
        <v>0</v>
      </c>
      <c r="AC1290" s="440">
        <v>1716</v>
      </c>
      <c r="AD1290" s="440">
        <v>0</v>
      </c>
      <c r="AE1290" s="440">
        <v>0</v>
      </c>
      <c r="AF1290" s="440">
        <v>1716</v>
      </c>
      <c r="AG1290" s="440">
        <v>148160</v>
      </c>
      <c r="AH1290" s="440">
        <v>90000</v>
      </c>
      <c r="AI1290" s="440">
        <v>58160</v>
      </c>
      <c r="AJ1290" s="482">
        <v>152460</v>
      </c>
      <c r="AK1290" s="482">
        <v>0</v>
      </c>
      <c r="AL1290" s="482">
        <v>0</v>
      </c>
      <c r="AM1290" s="482">
        <v>21850</v>
      </c>
      <c r="AN1290" s="440">
        <v>152460</v>
      </c>
      <c r="AO1290" s="440">
        <v>21850</v>
      </c>
      <c r="AP1290" s="440">
        <v>10117</v>
      </c>
      <c r="AQ1290" s="440">
        <v>3300</v>
      </c>
      <c r="AR1290" s="440">
        <v>6817</v>
      </c>
      <c r="AS1290" s="482">
        <v>9664</v>
      </c>
      <c r="AT1290" s="482">
        <v>0</v>
      </c>
      <c r="AU1290" s="482">
        <v>0</v>
      </c>
      <c r="AV1290" s="482">
        <v>633</v>
      </c>
      <c r="AW1290" s="440">
        <v>6817</v>
      </c>
      <c r="AX1290" s="440">
        <v>2847</v>
      </c>
      <c r="AY1290" s="440">
        <v>0</v>
      </c>
      <c r="AZ1290" s="503">
        <v>0</v>
      </c>
      <c r="BA1290" s="503">
        <v>0</v>
      </c>
      <c r="BB1290" s="441">
        <v>0</v>
      </c>
      <c r="BC1290" s="200">
        <v>0</v>
      </c>
      <c r="BD1290" s="539">
        <v>68825</v>
      </c>
      <c r="BE1290" s="650">
        <v>109220</v>
      </c>
      <c r="BF1290" s="650">
        <v>10410</v>
      </c>
      <c r="BG1290" s="539">
        <v>1050</v>
      </c>
    </row>
    <row r="1291" spans="1:59" x14ac:dyDescent="0.2">
      <c r="A1291" s="609" t="s">
        <v>3038</v>
      </c>
      <c r="B1291" t="s">
        <v>2993</v>
      </c>
      <c r="C1291" t="s">
        <v>3039</v>
      </c>
      <c r="D1291" s="442">
        <v>30404</v>
      </c>
      <c r="E1291" s="443">
        <v>0</v>
      </c>
      <c r="F1291" s="443">
        <v>0</v>
      </c>
      <c r="G1291" s="443">
        <v>0</v>
      </c>
      <c r="H1291" s="443">
        <v>0</v>
      </c>
      <c r="I1291" s="443">
        <v>136080</v>
      </c>
      <c r="J1291" s="443">
        <v>136080</v>
      </c>
      <c r="K1291" s="443">
        <v>0</v>
      </c>
      <c r="L1291" s="443">
        <v>0</v>
      </c>
      <c r="M1291" s="483">
        <v>0</v>
      </c>
      <c r="N1291" s="483">
        <v>420</v>
      </c>
      <c r="O1291" s="443">
        <v>0</v>
      </c>
      <c r="P1291" s="443">
        <v>0</v>
      </c>
      <c r="Q1291" s="443">
        <v>420</v>
      </c>
      <c r="R1291" s="443">
        <v>0</v>
      </c>
      <c r="S1291" s="443">
        <v>420</v>
      </c>
      <c r="T1291" s="443">
        <v>0</v>
      </c>
      <c r="U1291" s="443">
        <v>4860</v>
      </c>
      <c r="V1291" s="443">
        <v>4860</v>
      </c>
      <c r="W1291" s="443">
        <v>0</v>
      </c>
      <c r="X1291" s="443">
        <v>0</v>
      </c>
      <c r="Y1291" s="483">
        <v>0</v>
      </c>
      <c r="Z1291" s="483">
        <v>15</v>
      </c>
      <c r="AA1291" s="443">
        <v>0</v>
      </c>
      <c r="AB1291" s="443">
        <v>0</v>
      </c>
      <c r="AC1291" s="443">
        <v>15</v>
      </c>
      <c r="AD1291" s="443">
        <v>0</v>
      </c>
      <c r="AE1291" s="443">
        <v>15</v>
      </c>
      <c r="AF1291" s="443">
        <v>0</v>
      </c>
      <c r="AG1291" s="443">
        <v>106440</v>
      </c>
      <c r="AH1291" s="443">
        <v>71000</v>
      </c>
      <c r="AI1291" s="443">
        <v>35440</v>
      </c>
      <c r="AJ1291" s="483">
        <v>89070</v>
      </c>
      <c r="AK1291" s="483">
        <v>0</v>
      </c>
      <c r="AL1291" s="483">
        <v>0</v>
      </c>
      <c r="AM1291" s="483">
        <v>61580</v>
      </c>
      <c r="AN1291" s="443">
        <v>89070</v>
      </c>
      <c r="AO1291" s="443">
        <v>61580</v>
      </c>
      <c r="AP1291" s="443">
        <v>7732</v>
      </c>
      <c r="AQ1291" s="443">
        <v>6720</v>
      </c>
      <c r="AR1291" s="443">
        <v>1012</v>
      </c>
      <c r="AS1291" s="483">
        <v>1630</v>
      </c>
      <c r="AT1291" s="483">
        <v>182</v>
      </c>
      <c r="AU1291" s="483">
        <v>0</v>
      </c>
      <c r="AV1291" s="483">
        <v>2309</v>
      </c>
      <c r="AW1291" s="443">
        <v>1812</v>
      </c>
      <c r="AX1291" s="443">
        <v>2309</v>
      </c>
      <c r="AY1291" s="443">
        <v>0</v>
      </c>
      <c r="AZ1291" s="504">
        <v>0</v>
      </c>
      <c r="BA1291" s="504">
        <v>0</v>
      </c>
      <c r="BB1291" s="444">
        <v>0</v>
      </c>
      <c r="BC1291" s="517">
        <v>0</v>
      </c>
      <c r="BD1291" s="540">
        <v>51326</v>
      </c>
      <c r="BE1291" s="651">
        <v>72835</v>
      </c>
      <c r="BF1291" s="651">
        <v>7046</v>
      </c>
      <c r="BG1291" s="540">
        <v>1269</v>
      </c>
    </row>
    <row r="1292" spans="1:59" x14ac:dyDescent="0.2">
      <c r="A1292" s="609" t="s">
        <v>3040</v>
      </c>
      <c r="B1292" t="s">
        <v>2993</v>
      </c>
      <c r="C1292" t="s">
        <v>3041</v>
      </c>
      <c r="D1292" s="439">
        <v>30406</v>
      </c>
      <c r="E1292" s="440">
        <v>21713</v>
      </c>
      <c r="F1292" s="440">
        <v>0</v>
      </c>
      <c r="G1292" s="440">
        <v>21713</v>
      </c>
      <c r="H1292" s="440">
        <v>0</v>
      </c>
      <c r="I1292" s="440">
        <v>46088</v>
      </c>
      <c r="J1292" s="440">
        <v>46088</v>
      </c>
      <c r="K1292" s="440">
        <v>0</v>
      </c>
      <c r="L1292" s="440">
        <v>9702</v>
      </c>
      <c r="M1292" s="482">
        <v>0</v>
      </c>
      <c r="N1292" s="482">
        <v>140</v>
      </c>
      <c r="O1292" s="440">
        <v>0</v>
      </c>
      <c r="P1292" s="440">
        <v>0</v>
      </c>
      <c r="Q1292" s="440">
        <v>9842</v>
      </c>
      <c r="R1292" s="440">
        <v>9702</v>
      </c>
      <c r="S1292" s="440">
        <v>140</v>
      </c>
      <c r="T1292" s="440">
        <v>0</v>
      </c>
      <c r="U1292" s="440">
        <v>1646</v>
      </c>
      <c r="V1292" s="440">
        <v>1646</v>
      </c>
      <c r="W1292" s="440">
        <v>0</v>
      </c>
      <c r="X1292" s="440">
        <v>347</v>
      </c>
      <c r="Y1292" s="482">
        <v>0</v>
      </c>
      <c r="Z1292" s="482">
        <v>5</v>
      </c>
      <c r="AA1292" s="440">
        <v>0</v>
      </c>
      <c r="AB1292" s="440">
        <v>0</v>
      </c>
      <c r="AC1292" s="440">
        <v>352</v>
      </c>
      <c r="AD1292" s="440">
        <v>347</v>
      </c>
      <c r="AE1292" s="440">
        <v>5</v>
      </c>
      <c r="AF1292" s="440">
        <v>0</v>
      </c>
      <c r="AG1292" s="440">
        <v>26310</v>
      </c>
      <c r="AH1292" s="440">
        <v>12800</v>
      </c>
      <c r="AI1292" s="440">
        <v>13510</v>
      </c>
      <c r="AJ1292" s="482">
        <v>26270</v>
      </c>
      <c r="AK1292" s="482">
        <v>0</v>
      </c>
      <c r="AL1292" s="482">
        <v>0</v>
      </c>
      <c r="AM1292" s="482">
        <v>11050</v>
      </c>
      <c r="AN1292" s="440">
        <v>26270</v>
      </c>
      <c r="AO1292" s="440">
        <v>11050</v>
      </c>
      <c r="AP1292" s="440">
        <v>1674</v>
      </c>
      <c r="AQ1292" s="440">
        <v>1674</v>
      </c>
      <c r="AR1292" s="440">
        <v>0</v>
      </c>
      <c r="AS1292" s="482">
        <v>289</v>
      </c>
      <c r="AT1292" s="482">
        <v>0</v>
      </c>
      <c r="AU1292" s="482">
        <v>0</v>
      </c>
      <c r="AV1292" s="482">
        <v>550</v>
      </c>
      <c r="AW1292" s="440">
        <v>289</v>
      </c>
      <c r="AX1292" s="440">
        <v>550</v>
      </c>
      <c r="AY1292" s="440">
        <v>0</v>
      </c>
      <c r="AZ1292" s="503">
        <v>0</v>
      </c>
      <c r="BA1292" s="503">
        <v>0</v>
      </c>
      <c r="BB1292" s="441">
        <v>0</v>
      </c>
      <c r="BC1292" s="200">
        <v>0</v>
      </c>
      <c r="BD1292" s="539">
        <v>25356</v>
      </c>
      <c r="BE1292" s="650">
        <v>24275</v>
      </c>
      <c r="BF1292" s="650">
        <v>2209</v>
      </c>
      <c r="BG1292" s="539">
        <v>789</v>
      </c>
    </row>
    <row r="1293" spans="1:59" x14ac:dyDescent="0.2">
      <c r="A1293" s="609" t="s">
        <v>3042</v>
      </c>
      <c r="B1293" t="s">
        <v>2993</v>
      </c>
      <c r="C1293" t="s">
        <v>3043</v>
      </c>
      <c r="D1293" s="442">
        <v>30421</v>
      </c>
      <c r="E1293" s="443">
        <v>40429</v>
      </c>
      <c r="F1293" s="443">
        <v>0</v>
      </c>
      <c r="G1293" s="443">
        <v>6014</v>
      </c>
      <c r="H1293" s="443">
        <v>34415</v>
      </c>
      <c r="I1293" s="443">
        <v>194810</v>
      </c>
      <c r="J1293" s="443">
        <v>194810</v>
      </c>
      <c r="K1293" s="443">
        <v>0</v>
      </c>
      <c r="L1293" s="443">
        <v>0</v>
      </c>
      <c r="M1293" s="483">
        <v>0</v>
      </c>
      <c r="N1293" s="483">
        <v>0</v>
      </c>
      <c r="O1293" s="443">
        <v>0</v>
      </c>
      <c r="P1293" s="443">
        <v>0</v>
      </c>
      <c r="Q1293" s="443">
        <v>0</v>
      </c>
      <c r="R1293" s="443">
        <v>0</v>
      </c>
      <c r="S1293" s="443">
        <v>0</v>
      </c>
      <c r="T1293" s="443">
        <v>0</v>
      </c>
      <c r="U1293" s="443">
        <v>6958</v>
      </c>
      <c r="V1293" s="443">
        <v>3343</v>
      </c>
      <c r="W1293" s="443">
        <v>3615</v>
      </c>
      <c r="X1293" s="443">
        <v>0</v>
      </c>
      <c r="Y1293" s="483">
        <v>0</v>
      </c>
      <c r="Z1293" s="483">
        <v>0</v>
      </c>
      <c r="AA1293" s="443">
        <v>0</v>
      </c>
      <c r="AB1293" s="443">
        <v>0</v>
      </c>
      <c r="AC1293" s="443">
        <v>3615</v>
      </c>
      <c r="AD1293" s="443">
        <v>0</v>
      </c>
      <c r="AE1293" s="443">
        <v>2521</v>
      </c>
      <c r="AF1293" s="443">
        <v>1094</v>
      </c>
      <c r="AG1293" s="443">
        <v>106070</v>
      </c>
      <c r="AH1293" s="443">
        <v>69500</v>
      </c>
      <c r="AI1293" s="443">
        <v>36570</v>
      </c>
      <c r="AJ1293" s="483">
        <v>66480</v>
      </c>
      <c r="AK1293" s="483">
        <v>0</v>
      </c>
      <c r="AL1293" s="483">
        <v>0</v>
      </c>
      <c r="AM1293" s="483">
        <v>57110</v>
      </c>
      <c r="AN1293" s="443">
        <v>66480</v>
      </c>
      <c r="AO1293" s="443">
        <v>57110</v>
      </c>
      <c r="AP1293" s="443">
        <v>6643</v>
      </c>
      <c r="AQ1293" s="443">
        <v>2350</v>
      </c>
      <c r="AR1293" s="443">
        <v>4293</v>
      </c>
      <c r="AS1293" s="483">
        <v>5517</v>
      </c>
      <c r="AT1293" s="483">
        <v>0</v>
      </c>
      <c r="AU1293" s="483">
        <v>0</v>
      </c>
      <c r="AV1293" s="483">
        <v>2463</v>
      </c>
      <c r="AW1293" s="443">
        <v>4293</v>
      </c>
      <c r="AX1293" s="443">
        <v>3687</v>
      </c>
      <c r="AY1293" s="443">
        <v>3300</v>
      </c>
      <c r="AZ1293" s="504">
        <v>-3300</v>
      </c>
      <c r="BA1293" s="504">
        <v>0</v>
      </c>
      <c r="BB1293" s="444">
        <v>0</v>
      </c>
      <c r="BC1293" s="517">
        <v>0</v>
      </c>
      <c r="BD1293" s="540">
        <v>62813</v>
      </c>
      <c r="BE1293" s="651">
        <v>86195</v>
      </c>
      <c r="BF1293" s="651">
        <v>7922</v>
      </c>
      <c r="BG1293" s="540">
        <v>1269</v>
      </c>
    </row>
    <row r="1294" spans="1:59" x14ac:dyDescent="0.2">
      <c r="A1294" s="609" t="s">
        <v>3044</v>
      </c>
      <c r="B1294" t="s">
        <v>2993</v>
      </c>
      <c r="C1294" t="s">
        <v>3045</v>
      </c>
      <c r="D1294" s="439">
        <v>30422</v>
      </c>
      <c r="E1294" s="440">
        <v>16181</v>
      </c>
      <c r="F1294" s="440">
        <v>0</v>
      </c>
      <c r="G1294" s="440">
        <v>16060</v>
      </c>
      <c r="H1294" s="440">
        <v>0</v>
      </c>
      <c r="I1294" s="440">
        <v>31584</v>
      </c>
      <c r="J1294" s="440">
        <v>31584</v>
      </c>
      <c r="K1294" s="440">
        <v>0</v>
      </c>
      <c r="L1294" s="440">
        <v>6776</v>
      </c>
      <c r="M1294" s="482">
        <v>0</v>
      </c>
      <c r="N1294" s="482">
        <v>0</v>
      </c>
      <c r="O1294" s="440">
        <v>0</v>
      </c>
      <c r="P1294" s="440">
        <v>0</v>
      </c>
      <c r="Q1294" s="440">
        <v>6776</v>
      </c>
      <c r="R1294" s="440">
        <v>6776</v>
      </c>
      <c r="S1294" s="440">
        <v>0</v>
      </c>
      <c r="T1294" s="440">
        <v>0</v>
      </c>
      <c r="U1294" s="440">
        <v>1128</v>
      </c>
      <c r="V1294" s="440">
        <v>1128</v>
      </c>
      <c r="W1294" s="440">
        <v>0</v>
      </c>
      <c r="X1294" s="440">
        <v>242</v>
      </c>
      <c r="Y1294" s="482">
        <v>0</v>
      </c>
      <c r="Z1294" s="482">
        <v>0</v>
      </c>
      <c r="AA1294" s="440">
        <v>0</v>
      </c>
      <c r="AB1294" s="440">
        <v>0</v>
      </c>
      <c r="AC1294" s="440">
        <v>242</v>
      </c>
      <c r="AD1294" s="440">
        <v>43</v>
      </c>
      <c r="AE1294" s="440">
        <v>0</v>
      </c>
      <c r="AF1294" s="440">
        <v>199</v>
      </c>
      <c r="AG1294" s="440">
        <v>21190</v>
      </c>
      <c r="AH1294" s="440">
        <v>0</v>
      </c>
      <c r="AI1294" s="440">
        <v>21190</v>
      </c>
      <c r="AJ1294" s="482">
        <v>32080</v>
      </c>
      <c r="AK1294" s="482">
        <v>0</v>
      </c>
      <c r="AL1294" s="482">
        <v>0</v>
      </c>
      <c r="AM1294" s="482">
        <v>4990</v>
      </c>
      <c r="AN1294" s="440">
        <v>32080</v>
      </c>
      <c r="AO1294" s="440">
        <v>4990</v>
      </c>
      <c r="AP1294" s="440">
        <v>1386</v>
      </c>
      <c r="AQ1294" s="440">
        <v>0</v>
      </c>
      <c r="AR1294" s="440">
        <v>1386</v>
      </c>
      <c r="AS1294" s="482">
        <v>1612</v>
      </c>
      <c r="AT1294" s="482">
        <v>0</v>
      </c>
      <c r="AU1294" s="482">
        <v>0</v>
      </c>
      <c r="AV1294" s="482">
        <v>100</v>
      </c>
      <c r="AW1294" s="440">
        <v>1386</v>
      </c>
      <c r="AX1294" s="440">
        <v>326</v>
      </c>
      <c r="AY1294" s="440">
        <v>0</v>
      </c>
      <c r="AZ1294" s="503">
        <v>0</v>
      </c>
      <c r="BA1294" s="503">
        <v>0</v>
      </c>
      <c r="BB1294" s="441">
        <v>0</v>
      </c>
      <c r="BC1294" s="200">
        <v>0</v>
      </c>
      <c r="BD1294" s="539">
        <v>19238</v>
      </c>
      <c r="BE1294" s="650">
        <v>17475</v>
      </c>
      <c r="BF1294" s="650">
        <v>1617</v>
      </c>
      <c r="BG1294" s="539">
        <v>789</v>
      </c>
    </row>
    <row r="1295" spans="1:59" x14ac:dyDescent="0.2">
      <c r="A1295" s="609" t="s">
        <v>3046</v>
      </c>
      <c r="B1295" t="s">
        <v>2993</v>
      </c>
      <c r="C1295" t="s">
        <v>3047</v>
      </c>
      <c r="D1295" s="442">
        <v>30424</v>
      </c>
      <c r="E1295" s="443">
        <v>13889</v>
      </c>
      <c r="F1295" s="443">
        <v>0</v>
      </c>
      <c r="G1295" s="443">
        <v>13889</v>
      </c>
      <c r="H1295" s="443">
        <v>0</v>
      </c>
      <c r="I1295" s="443">
        <v>32536</v>
      </c>
      <c r="J1295" s="443">
        <v>32536</v>
      </c>
      <c r="K1295" s="443">
        <v>0</v>
      </c>
      <c r="L1295" s="443">
        <v>8764</v>
      </c>
      <c r="M1295" s="483">
        <v>0</v>
      </c>
      <c r="N1295" s="483">
        <v>700</v>
      </c>
      <c r="O1295" s="443">
        <v>0</v>
      </c>
      <c r="P1295" s="443">
        <v>0</v>
      </c>
      <c r="Q1295" s="443">
        <v>9464</v>
      </c>
      <c r="R1295" s="443">
        <v>8764</v>
      </c>
      <c r="S1295" s="443">
        <v>700</v>
      </c>
      <c r="T1295" s="443">
        <v>0</v>
      </c>
      <c r="U1295" s="443">
        <v>1162</v>
      </c>
      <c r="V1295" s="443">
        <v>754</v>
      </c>
      <c r="W1295" s="443">
        <v>408</v>
      </c>
      <c r="X1295" s="443">
        <v>313</v>
      </c>
      <c r="Y1295" s="483">
        <v>0</v>
      </c>
      <c r="Z1295" s="483">
        <v>25</v>
      </c>
      <c r="AA1295" s="443">
        <v>0</v>
      </c>
      <c r="AB1295" s="443">
        <v>0</v>
      </c>
      <c r="AC1295" s="443">
        <v>746</v>
      </c>
      <c r="AD1295" s="443">
        <v>0</v>
      </c>
      <c r="AE1295" s="443">
        <v>2</v>
      </c>
      <c r="AF1295" s="443">
        <v>744</v>
      </c>
      <c r="AG1295" s="443">
        <v>18150</v>
      </c>
      <c r="AH1295" s="443">
        <v>16000</v>
      </c>
      <c r="AI1295" s="443">
        <v>2150</v>
      </c>
      <c r="AJ1295" s="483">
        <v>10500</v>
      </c>
      <c r="AK1295" s="483">
        <v>0</v>
      </c>
      <c r="AL1295" s="483">
        <v>0</v>
      </c>
      <c r="AM1295" s="483">
        <v>4840</v>
      </c>
      <c r="AN1295" s="443">
        <v>10500</v>
      </c>
      <c r="AO1295" s="443">
        <v>4840</v>
      </c>
      <c r="AP1295" s="443">
        <v>1079</v>
      </c>
      <c r="AQ1295" s="443">
        <v>291</v>
      </c>
      <c r="AR1295" s="443">
        <v>788</v>
      </c>
      <c r="AS1295" s="483">
        <v>1052</v>
      </c>
      <c r="AT1295" s="483">
        <v>0</v>
      </c>
      <c r="AU1295" s="483">
        <v>0</v>
      </c>
      <c r="AV1295" s="483">
        <v>151</v>
      </c>
      <c r="AW1295" s="443">
        <v>1052</v>
      </c>
      <c r="AX1295" s="443">
        <v>151</v>
      </c>
      <c r="AY1295" s="443">
        <v>0</v>
      </c>
      <c r="AZ1295" s="504">
        <v>0</v>
      </c>
      <c r="BA1295" s="504">
        <v>0</v>
      </c>
      <c r="BB1295" s="444">
        <v>0</v>
      </c>
      <c r="BC1295" s="517">
        <v>0</v>
      </c>
      <c r="BD1295" s="540">
        <v>18650</v>
      </c>
      <c r="BE1295" s="651">
        <v>17765</v>
      </c>
      <c r="BF1295" s="651">
        <v>1588</v>
      </c>
      <c r="BG1295" s="540">
        <v>789</v>
      </c>
    </row>
    <row r="1296" spans="1:59" x14ac:dyDescent="0.2">
      <c r="A1296" s="609" t="s">
        <v>3048</v>
      </c>
      <c r="B1296" t="s">
        <v>2993</v>
      </c>
      <c r="C1296" t="s">
        <v>3049</v>
      </c>
      <c r="D1296" s="439">
        <v>30427</v>
      </c>
      <c r="E1296" s="440">
        <v>0</v>
      </c>
      <c r="F1296" s="440">
        <v>0</v>
      </c>
      <c r="G1296" s="440">
        <v>0</v>
      </c>
      <c r="H1296" s="440">
        <v>0</v>
      </c>
      <c r="I1296" s="440">
        <v>5208</v>
      </c>
      <c r="J1296" s="440">
        <v>5208</v>
      </c>
      <c r="K1296" s="440">
        <v>0</v>
      </c>
      <c r="L1296" s="440">
        <v>0</v>
      </c>
      <c r="M1296" s="482">
        <v>0</v>
      </c>
      <c r="N1296" s="482">
        <v>2002</v>
      </c>
      <c r="O1296" s="440">
        <v>0</v>
      </c>
      <c r="P1296" s="440">
        <v>0</v>
      </c>
      <c r="Q1296" s="440">
        <v>2002</v>
      </c>
      <c r="R1296" s="440">
        <v>0</v>
      </c>
      <c r="S1296" s="440">
        <v>2002</v>
      </c>
      <c r="T1296" s="440">
        <v>0</v>
      </c>
      <c r="U1296" s="440">
        <v>186</v>
      </c>
      <c r="V1296" s="440">
        <v>49</v>
      </c>
      <c r="W1296" s="440">
        <v>137</v>
      </c>
      <c r="X1296" s="440">
        <v>0</v>
      </c>
      <c r="Y1296" s="482">
        <v>0</v>
      </c>
      <c r="Z1296" s="482">
        <v>72</v>
      </c>
      <c r="AA1296" s="440">
        <v>0</v>
      </c>
      <c r="AB1296" s="440">
        <v>0</v>
      </c>
      <c r="AC1296" s="440">
        <v>209</v>
      </c>
      <c r="AD1296" s="440">
        <v>0</v>
      </c>
      <c r="AE1296" s="440">
        <v>45</v>
      </c>
      <c r="AF1296" s="440">
        <v>164</v>
      </c>
      <c r="AG1296" s="440">
        <v>2780</v>
      </c>
      <c r="AH1296" s="440">
        <v>2500</v>
      </c>
      <c r="AI1296" s="440">
        <v>280</v>
      </c>
      <c r="AJ1296" s="482">
        <v>1830</v>
      </c>
      <c r="AK1296" s="482">
        <v>0</v>
      </c>
      <c r="AL1296" s="482">
        <v>0</v>
      </c>
      <c r="AM1296" s="482">
        <v>0</v>
      </c>
      <c r="AN1296" s="440">
        <v>900</v>
      </c>
      <c r="AO1296" s="440">
        <v>420</v>
      </c>
      <c r="AP1296" s="440">
        <v>188</v>
      </c>
      <c r="AQ1296" s="440">
        <v>20</v>
      </c>
      <c r="AR1296" s="440">
        <v>168</v>
      </c>
      <c r="AS1296" s="482">
        <v>190</v>
      </c>
      <c r="AT1296" s="482">
        <v>0</v>
      </c>
      <c r="AU1296" s="482">
        <v>0</v>
      </c>
      <c r="AV1296" s="482">
        <v>0</v>
      </c>
      <c r="AW1296" s="440">
        <v>20</v>
      </c>
      <c r="AX1296" s="440">
        <v>80</v>
      </c>
      <c r="AY1296" s="440">
        <v>0</v>
      </c>
      <c r="AZ1296" s="503">
        <v>0</v>
      </c>
      <c r="BA1296" s="503">
        <v>0</v>
      </c>
      <c r="BB1296" s="441">
        <v>0</v>
      </c>
      <c r="BC1296" s="200">
        <v>0</v>
      </c>
      <c r="BD1296" s="539">
        <v>6017</v>
      </c>
      <c r="BE1296" s="650">
        <v>3175</v>
      </c>
      <c r="BF1296" s="539">
        <v>281</v>
      </c>
      <c r="BG1296" s="539">
        <v>789</v>
      </c>
    </row>
    <row r="1297" spans="1:59" x14ac:dyDescent="0.2">
      <c r="A1297" s="609" t="s">
        <v>3050</v>
      </c>
      <c r="B1297" t="s">
        <v>2993</v>
      </c>
      <c r="C1297" t="s">
        <v>3051</v>
      </c>
      <c r="D1297" s="442">
        <v>30428</v>
      </c>
      <c r="E1297" s="443">
        <v>0</v>
      </c>
      <c r="F1297" s="443">
        <v>0</v>
      </c>
      <c r="G1297" s="443">
        <v>0</v>
      </c>
      <c r="H1297" s="443">
        <v>0</v>
      </c>
      <c r="I1297" s="443">
        <v>219310</v>
      </c>
      <c r="J1297" s="443">
        <v>219310</v>
      </c>
      <c r="K1297" s="443">
        <v>0</v>
      </c>
      <c r="L1297" s="443">
        <v>0</v>
      </c>
      <c r="M1297" s="483">
        <v>0</v>
      </c>
      <c r="N1297" s="483">
        <v>0</v>
      </c>
      <c r="O1297" s="443">
        <v>0</v>
      </c>
      <c r="P1297" s="443">
        <v>0</v>
      </c>
      <c r="Q1297" s="443">
        <v>0</v>
      </c>
      <c r="R1297" s="443">
        <v>0</v>
      </c>
      <c r="S1297" s="443">
        <v>0</v>
      </c>
      <c r="T1297" s="443">
        <v>0</v>
      </c>
      <c r="U1297" s="443">
        <v>7833</v>
      </c>
      <c r="V1297" s="443">
        <v>4152</v>
      </c>
      <c r="W1297" s="443">
        <v>3681</v>
      </c>
      <c r="X1297" s="443">
        <v>0</v>
      </c>
      <c r="Y1297" s="483">
        <v>0</v>
      </c>
      <c r="Z1297" s="483">
        <v>0</v>
      </c>
      <c r="AA1297" s="443">
        <v>0</v>
      </c>
      <c r="AB1297" s="443">
        <v>0</v>
      </c>
      <c r="AC1297" s="443">
        <v>3681</v>
      </c>
      <c r="AD1297" s="443">
        <v>3681</v>
      </c>
      <c r="AE1297" s="443">
        <v>0</v>
      </c>
      <c r="AF1297" s="443">
        <v>0</v>
      </c>
      <c r="AG1297" s="443">
        <v>107720</v>
      </c>
      <c r="AH1297" s="443">
        <v>58500</v>
      </c>
      <c r="AI1297" s="443">
        <v>49220</v>
      </c>
      <c r="AJ1297" s="483">
        <v>92170</v>
      </c>
      <c r="AK1297" s="483">
        <v>0</v>
      </c>
      <c r="AL1297" s="483">
        <v>0</v>
      </c>
      <c r="AM1297" s="483">
        <v>28370</v>
      </c>
      <c r="AN1297" s="443">
        <v>92170</v>
      </c>
      <c r="AO1297" s="443">
        <v>28370</v>
      </c>
      <c r="AP1297" s="443">
        <v>6888</v>
      </c>
      <c r="AQ1297" s="443">
        <v>6539</v>
      </c>
      <c r="AR1297" s="443">
        <v>349</v>
      </c>
      <c r="AS1297" s="483">
        <v>1392</v>
      </c>
      <c r="AT1297" s="483">
        <v>0</v>
      </c>
      <c r="AU1297" s="483">
        <v>0</v>
      </c>
      <c r="AV1297" s="483">
        <v>1957</v>
      </c>
      <c r="AW1297" s="443">
        <v>1392</v>
      </c>
      <c r="AX1297" s="443">
        <v>1957</v>
      </c>
      <c r="AY1297" s="443">
        <v>0</v>
      </c>
      <c r="AZ1297" s="504">
        <v>0</v>
      </c>
      <c r="BA1297" s="504">
        <v>0</v>
      </c>
      <c r="BB1297" s="444">
        <v>0</v>
      </c>
      <c r="BC1297" s="517">
        <v>0</v>
      </c>
      <c r="BD1297" s="540">
        <v>68177</v>
      </c>
      <c r="BE1297" s="651">
        <v>93580</v>
      </c>
      <c r="BF1297" s="651">
        <v>8607</v>
      </c>
      <c r="BG1297" s="540">
        <v>1509</v>
      </c>
    </row>
    <row r="1298" spans="1:59" x14ac:dyDescent="0.2">
      <c r="A1298" s="609" t="s">
        <v>3052</v>
      </c>
      <c r="B1298" t="s">
        <v>3053</v>
      </c>
      <c r="C1298">
        <v>0</v>
      </c>
      <c r="D1298" s="439">
        <v>31000</v>
      </c>
      <c r="E1298" s="440">
        <v>2000000</v>
      </c>
      <c r="F1298" s="440">
        <v>0</v>
      </c>
      <c r="G1298" s="440">
        <v>0</v>
      </c>
      <c r="H1298" s="440">
        <v>2000000</v>
      </c>
      <c r="I1298" s="440">
        <v>0</v>
      </c>
      <c r="J1298" s="440">
        <v>0</v>
      </c>
      <c r="K1298" s="440">
        <v>0</v>
      </c>
      <c r="L1298" s="440">
        <v>0</v>
      </c>
      <c r="M1298" s="482">
        <v>0</v>
      </c>
      <c r="N1298" s="482">
        <v>0</v>
      </c>
      <c r="O1298" s="440">
        <v>0</v>
      </c>
      <c r="P1298" s="440">
        <v>0</v>
      </c>
      <c r="Q1298" s="440">
        <v>0</v>
      </c>
      <c r="R1298" s="440">
        <v>0</v>
      </c>
      <c r="S1298" s="440">
        <v>0</v>
      </c>
      <c r="T1298" s="440">
        <v>0</v>
      </c>
      <c r="U1298" s="440">
        <v>0</v>
      </c>
      <c r="V1298" s="440">
        <v>0</v>
      </c>
      <c r="W1298" s="440">
        <v>0</v>
      </c>
      <c r="X1298" s="440">
        <v>0</v>
      </c>
      <c r="Y1298" s="482">
        <v>0</v>
      </c>
      <c r="Z1298" s="482">
        <v>0</v>
      </c>
      <c r="AA1298" s="440">
        <v>0</v>
      </c>
      <c r="AB1298" s="440">
        <v>0</v>
      </c>
      <c r="AC1298" s="440">
        <v>0</v>
      </c>
      <c r="AD1298" s="440">
        <v>0</v>
      </c>
      <c r="AE1298" s="440">
        <v>0</v>
      </c>
      <c r="AF1298" s="440">
        <v>0</v>
      </c>
      <c r="AG1298" s="440">
        <v>0</v>
      </c>
      <c r="AH1298" s="440">
        <v>0</v>
      </c>
      <c r="AI1298" s="440">
        <v>0</v>
      </c>
      <c r="AJ1298" s="482">
        <v>0</v>
      </c>
      <c r="AK1298" s="482">
        <v>0</v>
      </c>
      <c r="AL1298" s="482">
        <v>0</v>
      </c>
      <c r="AM1298" s="482">
        <v>0</v>
      </c>
      <c r="AN1298" s="440">
        <v>0</v>
      </c>
      <c r="AO1298" s="440">
        <v>0</v>
      </c>
      <c r="AP1298" s="440">
        <v>0</v>
      </c>
      <c r="AQ1298" s="440">
        <v>0</v>
      </c>
      <c r="AR1298" s="440">
        <v>0</v>
      </c>
      <c r="AS1298" s="482">
        <v>0</v>
      </c>
      <c r="AT1298" s="482">
        <v>0</v>
      </c>
      <c r="AU1298" s="482">
        <v>0</v>
      </c>
      <c r="AV1298" s="482">
        <v>0</v>
      </c>
      <c r="AW1298" s="440">
        <v>0</v>
      </c>
      <c r="AX1298" s="440">
        <v>0</v>
      </c>
      <c r="AY1298" s="440">
        <v>0</v>
      </c>
      <c r="AZ1298" s="503">
        <v>0</v>
      </c>
      <c r="BA1298" s="503">
        <v>0</v>
      </c>
      <c r="BB1298" s="441">
        <v>0</v>
      </c>
      <c r="BC1298" s="200">
        <v>0</v>
      </c>
      <c r="BD1298" s="539">
        <v>3604317</v>
      </c>
      <c r="BE1298" s="539">
        <v>0</v>
      </c>
      <c r="BF1298" s="539">
        <v>0</v>
      </c>
      <c r="BG1298" s="539">
        <v>0</v>
      </c>
    </row>
    <row r="1299" spans="1:59" x14ac:dyDescent="0.2">
      <c r="A1299" s="609" t="s">
        <v>3054</v>
      </c>
      <c r="B1299" t="s">
        <v>3053</v>
      </c>
      <c r="C1299" t="s">
        <v>3055</v>
      </c>
      <c r="D1299" s="442">
        <v>31201</v>
      </c>
      <c r="E1299" s="443">
        <v>199798</v>
      </c>
      <c r="F1299" s="443">
        <v>0</v>
      </c>
      <c r="G1299" s="443">
        <v>199798</v>
      </c>
      <c r="H1299" s="443">
        <v>0</v>
      </c>
      <c r="I1299" s="443">
        <v>1397830</v>
      </c>
      <c r="J1299" s="443">
        <v>1397830</v>
      </c>
      <c r="K1299" s="443">
        <v>0</v>
      </c>
      <c r="L1299" s="443">
        <v>42840</v>
      </c>
      <c r="M1299" s="483">
        <v>0</v>
      </c>
      <c r="N1299" s="483">
        <v>6720</v>
      </c>
      <c r="O1299" s="443">
        <v>0</v>
      </c>
      <c r="P1299" s="443">
        <v>0</v>
      </c>
      <c r="Q1299" s="443">
        <v>49560</v>
      </c>
      <c r="R1299" s="443">
        <v>42840</v>
      </c>
      <c r="S1299" s="443">
        <v>6720</v>
      </c>
      <c r="T1299" s="443">
        <v>0</v>
      </c>
      <c r="U1299" s="443">
        <v>49923</v>
      </c>
      <c r="V1299" s="443">
        <v>20263</v>
      </c>
      <c r="W1299" s="443">
        <v>29660</v>
      </c>
      <c r="X1299" s="443">
        <v>1530</v>
      </c>
      <c r="Y1299" s="483">
        <v>0</v>
      </c>
      <c r="Z1299" s="483">
        <v>240</v>
      </c>
      <c r="AA1299" s="443">
        <v>0</v>
      </c>
      <c r="AB1299" s="443">
        <v>0</v>
      </c>
      <c r="AC1299" s="443">
        <v>1306</v>
      </c>
      <c r="AD1299" s="443">
        <v>0</v>
      </c>
      <c r="AE1299" s="443">
        <v>1306</v>
      </c>
      <c r="AF1299" s="443">
        <v>0</v>
      </c>
      <c r="AG1299" s="443">
        <v>1171000</v>
      </c>
      <c r="AH1299" s="443">
        <v>526800</v>
      </c>
      <c r="AI1299" s="443">
        <v>644200</v>
      </c>
      <c r="AJ1299" s="483">
        <v>1188510</v>
      </c>
      <c r="AK1299" s="483">
        <v>0</v>
      </c>
      <c r="AL1299" s="483">
        <v>0</v>
      </c>
      <c r="AM1299" s="483">
        <v>551150</v>
      </c>
      <c r="AN1299" s="443">
        <v>1188510</v>
      </c>
      <c r="AO1299" s="443">
        <v>551150</v>
      </c>
      <c r="AP1299" s="443">
        <v>90640</v>
      </c>
      <c r="AQ1299" s="443">
        <v>13299</v>
      </c>
      <c r="AR1299" s="443">
        <v>77341</v>
      </c>
      <c r="AS1299" s="483">
        <v>87819</v>
      </c>
      <c r="AT1299" s="483">
        <v>0</v>
      </c>
      <c r="AU1299" s="483">
        <v>0</v>
      </c>
      <c r="AV1299" s="483">
        <v>25232</v>
      </c>
      <c r="AW1299" s="443">
        <v>75247</v>
      </c>
      <c r="AX1299" s="443">
        <v>0</v>
      </c>
      <c r="AY1299" s="443">
        <v>0</v>
      </c>
      <c r="AZ1299" s="504">
        <v>0</v>
      </c>
      <c r="BA1299" s="504">
        <v>0</v>
      </c>
      <c r="BB1299" s="444">
        <v>0</v>
      </c>
      <c r="BC1299" s="517">
        <v>0</v>
      </c>
      <c r="BD1299" s="540">
        <v>526068</v>
      </c>
      <c r="BE1299" s="651">
        <v>790915</v>
      </c>
      <c r="BF1299" s="651">
        <v>78018</v>
      </c>
      <c r="BG1299" s="540">
        <v>6549</v>
      </c>
    </row>
    <row r="1300" spans="1:59" x14ac:dyDescent="0.2">
      <c r="A1300" s="609" t="s">
        <v>3056</v>
      </c>
      <c r="B1300" t="s">
        <v>3053</v>
      </c>
      <c r="C1300" t="s">
        <v>3057</v>
      </c>
      <c r="D1300" s="439">
        <v>31202</v>
      </c>
      <c r="E1300" s="440">
        <v>50000</v>
      </c>
      <c r="F1300" s="440">
        <v>0</v>
      </c>
      <c r="G1300" s="440">
        <v>0</v>
      </c>
      <c r="H1300" s="440">
        <v>50000</v>
      </c>
      <c r="I1300" s="440">
        <v>1117340</v>
      </c>
      <c r="J1300" s="440">
        <v>1117340</v>
      </c>
      <c r="K1300" s="440">
        <v>0</v>
      </c>
      <c r="L1300" s="440">
        <v>18690</v>
      </c>
      <c r="M1300" s="482">
        <v>0</v>
      </c>
      <c r="N1300" s="482">
        <v>0</v>
      </c>
      <c r="O1300" s="440">
        <v>0</v>
      </c>
      <c r="P1300" s="440">
        <v>0</v>
      </c>
      <c r="Q1300" s="440">
        <v>18690</v>
      </c>
      <c r="R1300" s="440">
        <v>18690</v>
      </c>
      <c r="S1300" s="440">
        <v>0</v>
      </c>
      <c r="T1300" s="440">
        <v>0</v>
      </c>
      <c r="U1300" s="440">
        <v>39905</v>
      </c>
      <c r="V1300" s="440">
        <v>9587</v>
      </c>
      <c r="W1300" s="440">
        <v>30318</v>
      </c>
      <c r="X1300" s="440">
        <v>668</v>
      </c>
      <c r="Y1300" s="482">
        <v>0</v>
      </c>
      <c r="Z1300" s="482">
        <v>0</v>
      </c>
      <c r="AA1300" s="440">
        <v>0</v>
      </c>
      <c r="AB1300" s="440">
        <v>0</v>
      </c>
      <c r="AC1300" s="440">
        <v>6684</v>
      </c>
      <c r="AD1300" s="440">
        <v>0</v>
      </c>
      <c r="AE1300" s="440">
        <v>0</v>
      </c>
      <c r="AF1300" s="440">
        <v>6684</v>
      </c>
      <c r="AG1300" s="440">
        <v>1001030</v>
      </c>
      <c r="AH1300" s="440">
        <v>505000</v>
      </c>
      <c r="AI1300" s="440">
        <v>496030</v>
      </c>
      <c r="AJ1300" s="482">
        <v>853940</v>
      </c>
      <c r="AK1300" s="482">
        <v>0</v>
      </c>
      <c r="AL1300" s="482">
        <v>0</v>
      </c>
      <c r="AM1300" s="482">
        <v>393800</v>
      </c>
      <c r="AN1300" s="440">
        <v>853940</v>
      </c>
      <c r="AO1300" s="440">
        <v>392180</v>
      </c>
      <c r="AP1300" s="440">
        <v>75505</v>
      </c>
      <c r="AQ1300" s="440">
        <v>13858</v>
      </c>
      <c r="AR1300" s="440">
        <v>61647</v>
      </c>
      <c r="AS1300" s="482">
        <v>64995</v>
      </c>
      <c r="AT1300" s="482">
        <v>0</v>
      </c>
      <c r="AU1300" s="482">
        <v>0</v>
      </c>
      <c r="AV1300" s="482">
        <v>15854</v>
      </c>
      <c r="AW1300" s="440">
        <v>46700</v>
      </c>
      <c r="AX1300" s="440">
        <v>0</v>
      </c>
      <c r="AY1300" s="440">
        <v>0</v>
      </c>
      <c r="AZ1300" s="503">
        <v>0</v>
      </c>
      <c r="BA1300" s="503">
        <v>0</v>
      </c>
      <c r="BB1300" s="441">
        <v>0</v>
      </c>
      <c r="BC1300" s="200">
        <v>0</v>
      </c>
      <c r="BD1300" s="539">
        <v>352917</v>
      </c>
      <c r="BE1300" s="650">
        <v>626665</v>
      </c>
      <c r="BF1300" s="650">
        <v>62242</v>
      </c>
      <c r="BG1300" s="539">
        <v>5909</v>
      </c>
    </row>
    <row r="1301" spans="1:59" x14ac:dyDescent="0.2">
      <c r="A1301" s="609" t="s">
        <v>3058</v>
      </c>
      <c r="B1301" t="s">
        <v>3053</v>
      </c>
      <c r="C1301" t="s">
        <v>3059</v>
      </c>
      <c r="D1301" s="442">
        <v>31203</v>
      </c>
      <c r="E1301" s="443">
        <v>0</v>
      </c>
      <c r="F1301" s="443">
        <v>0</v>
      </c>
      <c r="G1301" s="443">
        <v>0</v>
      </c>
      <c r="H1301" s="443">
        <v>0</v>
      </c>
      <c r="I1301" s="443">
        <v>377650</v>
      </c>
      <c r="J1301" s="443">
        <v>377650</v>
      </c>
      <c r="K1301" s="443">
        <v>0</v>
      </c>
      <c r="L1301" s="443">
        <v>3850</v>
      </c>
      <c r="M1301" s="483">
        <v>0</v>
      </c>
      <c r="N1301" s="483">
        <v>0</v>
      </c>
      <c r="O1301" s="443">
        <v>0</v>
      </c>
      <c r="P1301" s="443">
        <v>0</v>
      </c>
      <c r="Q1301" s="443">
        <v>3850</v>
      </c>
      <c r="R1301" s="443">
        <v>3850</v>
      </c>
      <c r="S1301" s="443">
        <v>0</v>
      </c>
      <c r="T1301" s="443">
        <v>0</v>
      </c>
      <c r="U1301" s="443">
        <v>13488</v>
      </c>
      <c r="V1301" s="443">
        <v>13488</v>
      </c>
      <c r="W1301" s="443">
        <v>0</v>
      </c>
      <c r="X1301" s="443">
        <v>137</v>
      </c>
      <c r="Y1301" s="483">
        <v>0</v>
      </c>
      <c r="Z1301" s="483">
        <v>0</v>
      </c>
      <c r="AA1301" s="443">
        <v>0</v>
      </c>
      <c r="AB1301" s="443">
        <v>0</v>
      </c>
      <c r="AC1301" s="443">
        <v>137</v>
      </c>
      <c r="AD1301" s="443">
        <v>0</v>
      </c>
      <c r="AE1301" s="443">
        <v>0</v>
      </c>
      <c r="AF1301" s="443">
        <v>137</v>
      </c>
      <c r="AG1301" s="443">
        <v>313240</v>
      </c>
      <c r="AH1301" s="443">
        <v>190000</v>
      </c>
      <c r="AI1301" s="443">
        <v>123240</v>
      </c>
      <c r="AJ1301" s="483">
        <v>256120</v>
      </c>
      <c r="AK1301" s="483">
        <v>0</v>
      </c>
      <c r="AL1301" s="483">
        <v>0</v>
      </c>
      <c r="AM1301" s="483">
        <v>141600</v>
      </c>
      <c r="AN1301" s="443">
        <v>256120</v>
      </c>
      <c r="AO1301" s="443">
        <v>141600</v>
      </c>
      <c r="AP1301" s="443">
        <v>22609</v>
      </c>
      <c r="AQ1301" s="443">
        <v>22609</v>
      </c>
      <c r="AR1301" s="443">
        <v>0</v>
      </c>
      <c r="AS1301" s="483">
        <v>3074</v>
      </c>
      <c r="AT1301" s="483">
        <v>0</v>
      </c>
      <c r="AU1301" s="483">
        <v>0</v>
      </c>
      <c r="AV1301" s="483">
        <v>6251</v>
      </c>
      <c r="AW1301" s="443">
        <v>3074</v>
      </c>
      <c r="AX1301" s="443">
        <v>6251</v>
      </c>
      <c r="AY1301" s="443">
        <v>0</v>
      </c>
      <c r="AZ1301" s="504">
        <v>0</v>
      </c>
      <c r="BA1301" s="504">
        <v>0</v>
      </c>
      <c r="BB1301" s="444">
        <v>0</v>
      </c>
      <c r="BC1301" s="517">
        <v>0</v>
      </c>
      <c r="BD1301" s="540">
        <v>160487</v>
      </c>
      <c r="BE1301" s="651">
        <v>203795</v>
      </c>
      <c r="BF1301" s="651">
        <v>19793</v>
      </c>
      <c r="BG1301" s="540">
        <v>2709</v>
      </c>
    </row>
    <row r="1302" spans="1:59" x14ac:dyDescent="0.2">
      <c r="A1302" s="609" t="s">
        <v>3060</v>
      </c>
      <c r="B1302" t="s">
        <v>3053</v>
      </c>
      <c r="C1302" t="s">
        <v>3061</v>
      </c>
      <c r="D1302" s="439">
        <v>31204</v>
      </c>
      <c r="E1302" s="440">
        <v>0</v>
      </c>
      <c r="F1302" s="440">
        <v>0</v>
      </c>
      <c r="G1302" s="440">
        <v>0</v>
      </c>
      <c r="H1302" s="440">
        <v>0</v>
      </c>
      <c r="I1302" s="440">
        <v>207312</v>
      </c>
      <c r="J1302" s="440">
        <v>207312</v>
      </c>
      <c r="K1302" s="440">
        <v>0</v>
      </c>
      <c r="L1302" s="440">
        <v>53858</v>
      </c>
      <c r="M1302" s="482">
        <v>0</v>
      </c>
      <c r="N1302" s="482">
        <v>350</v>
      </c>
      <c r="O1302" s="440">
        <v>0</v>
      </c>
      <c r="P1302" s="440">
        <v>0</v>
      </c>
      <c r="Q1302" s="440">
        <v>54208</v>
      </c>
      <c r="R1302" s="440">
        <v>53858</v>
      </c>
      <c r="S1302" s="440">
        <v>350</v>
      </c>
      <c r="T1302" s="440">
        <v>0</v>
      </c>
      <c r="U1302" s="440">
        <v>7404</v>
      </c>
      <c r="V1302" s="440">
        <v>7404</v>
      </c>
      <c r="W1302" s="440">
        <v>0</v>
      </c>
      <c r="X1302" s="440">
        <v>1924</v>
      </c>
      <c r="Y1302" s="482">
        <v>0</v>
      </c>
      <c r="Z1302" s="482">
        <v>12</v>
      </c>
      <c r="AA1302" s="440">
        <v>0</v>
      </c>
      <c r="AB1302" s="440">
        <v>0</v>
      </c>
      <c r="AC1302" s="440">
        <v>0</v>
      </c>
      <c r="AD1302" s="440">
        <v>0</v>
      </c>
      <c r="AE1302" s="440">
        <v>0</v>
      </c>
      <c r="AF1302" s="440">
        <v>0</v>
      </c>
      <c r="AG1302" s="440">
        <v>236590</v>
      </c>
      <c r="AH1302" s="440">
        <v>103600</v>
      </c>
      <c r="AI1302" s="440">
        <v>132990</v>
      </c>
      <c r="AJ1302" s="482">
        <v>218510</v>
      </c>
      <c r="AK1302" s="482">
        <v>0</v>
      </c>
      <c r="AL1302" s="482">
        <v>0</v>
      </c>
      <c r="AM1302" s="482">
        <v>88500</v>
      </c>
      <c r="AN1302" s="440">
        <v>218510</v>
      </c>
      <c r="AO1302" s="440">
        <v>87540</v>
      </c>
      <c r="AP1302" s="440">
        <v>17243</v>
      </c>
      <c r="AQ1302" s="440">
        <v>8576</v>
      </c>
      <c r="AR1302" s="440">
        <v>8667</v>
      </c>
      <c r="AS1302" s="482">
        <v>10440</v>
      </c>
      <c r="AT1302" s="482">
        <v>0</v>
      </c>
      <c r="AU1302" s="482">
        <v>0</v>
      </c>
      <c r="AV1302" s="482">
        <v>0</v>
      </c>
      <c r="AW1302" s="440">
        <v>10440</v>
      </c>
      <c r="AX1302" s="440">
        <v>0</v>
      </c>
      <c r="AY1302" s="440">
        <v>0</v>
      </c>
      <c r="AZ1302" s="503">
        <v>0</v>
      </c>
      <c r="BA1302" s="503">
        <v>0</v>
      </c>
      <c r="BB1302" s="441">
        <v>0</v>
      </c>
      <c r="BC1302" s="200">
        <v>0</v>
      </c>
      <c r="BD1302" s="539">
        <v>92458</v>
      </c>
      <c r="BE1302" s="650">
        <v>142050</v>
      </c>
      <c r="BF1302" s="650">
        <v>14081</v>
      </c>
      <c r="BG1302" s="539">
        <v>2229</v>
      </c>
    </row>
    <row r="1303" spans="1:59" x14ac:dyDescent="0.2">
      <c r="A1303" s="609" t="s">
        <v>3062</v>
      </c>
      <c r="B1303" t="s">
        <v>3053</v>
      </c>
      <c r="C1303" t="s">
        <v>3063</v>
      </c>
      <c r="D1303" s="442">
        <v>31302</v>
      </c>
      <c r="E1303" s="443">
        <v>0</v>
      </c>
      <c r="F1303" s="443">
        <v>0</v>
      </c>
      <c r="G1303" s="443">
        <v>0</v>
      </c>
      <c r="H1303" s="443">
        <v>0</v>
      </c>
      <c r="I1303" s="443">
        <v>80780</v>
      </c>
      <c r="J1303" s="443">
        <v>80780</v>
      </c>
      <c r="K1303" s="443">
        <v>0</v>
      </c>
      <c r="L1303" s="443">
        <v>6300</v>
      </c>
      <c r="M1303" s="483">
        <v>0</v>
      </c>
      <c r="N1303" s="483">
        <v>0</v>
      </c>
      <c r="O1303" s="443">
        <v>0</v>
      </c>
      <c r="P1303" s="443">
        <v>0</v>
      </c>
      <c r="Q1303" s="443">
        <v>6300</v>
      </c>
      <c r="R1303" s="443">
        <v>6300</v>
      </c>
      <c r="S1303" s="443">
        <v>0</v>
      </c>
      <c r="T1303" s="443">
        <v>0</v>
      </c>
      <c r="U1303" s="443">
        <v>2885</v>
      </c>
      <c r="V1303" s="443">
        <v>2885</v>
      </c>
      <c r="W1303" s="443">
        <v>0</v>
      </c>
      <c r="X1303" s="443">
        <v>225</v>
      </c>
      <c r="Y1303" s="483">
        <v>0</v>
      </c>
      <c r="Z1303" s="483">
        <v>0</v>
      </c>
      <c r="AA1303" s="443">
        <v>0</v>
      </c>
      <c r="AB1303" s="443">
        <v>0</v>
      </c>
      <c r="AC1303" s="443">
        <v>0</v>
      </c>
      <c r="AD1303" s="443">
        <v>0</v>
      </c>
      <c r="AE1303" s="443">
        <v>0</v>
      </c>
      <c r="AF1303" s="443">
        <v>0</v>
      </c>
      <c r="AG1303" s="443">
        <v>79480</v>
      </c>
      <c r="AH1303" s="443">
        <v>44000</v>
      </c>
      <c r="AI1303" s="443">
        <v>35480</v>
      </c>
      <c r="AJ1303" s="483">
        <v>71960</v>
      </c>
      <c r="AK1303" s="483">
        <v>0</v>
      </c>
      <c r="AL1303" s="483">
        <v>0</v>
      </c>
      <c r="AM1303" s="483">
        <v>38710</v>
      </c>
      <c r="AN1303" s="443">
        <v>71960</v>
      </c>
      <c r="AO1303" s="443">
        <v>38710</v>
      </c>
      <c r="AP1303" s="443">
        <v>5357</v>
      </c>
      <c r="AQ1303" s="443">
        <v>2223</v>
      </c>
      <c r="AR1303" s="443">
        <v>3134</v>
      </c>
      <c r="AS1303" s="483">
        <v>4252</v>
      </c>
      <c r="AT1303" s="483">
        <v>0</v>
      </c>
      <c r="AU1303" s="483">
        <v>0</v>
      </c>
      <c r="AV1303" s="483">
        <v>1842</v>
      </c>
      <c r="AW1303" s="443">
        <v>4252</v>
      </c>
      <c r="AX1303" s="443">
        <v>1842</v>
      </c>
      <c r="AY1303" s="443">
        <v>0</v>
      </c>
      <c r="AZ1303" s="504">
        <v>0</v>
      </c>
      <c r="BA1303" s="504">
        <v>0</v>
      </c>
      <c r="BB1303" s="444">
        <v>0</v>
      </c>
      <c r="BC1303" s="517">
        <v>0</v>
      </c>
      <c r="BD1303" s="540">
        <v>46831</v>
      </c>
      <c r="BE1303" s="651">
        <v>46010</v>
      </c>
      <c r="BF1303" s="651">
        <v>4492</v>
      </c>
      <c r="BG1303" s="540">
        <v>1029</v>
      </c>
    </row>
    <row r="1304" spans="1:59" x14ac:dyDescent="0.2">
      <c r="A1304" s="609" t="s">
        <v>3064</v>
      </c>
      <c r="B1304" t="s">
        <v>3053</v>
      </c>
      <c r="C1304" t="s">
        <v>3065</v>
      </c>
      <c r="D1304" s="439">
        <v>31325</v>
      </c>
      <c r="E1304" s="440">
        <v>0</v>
      </c>
      <c r="F1304" s="440">
        <v>0</v>
      </c>
      <c r="G1304" s="440">
        <v>0</v>
      </c>
      <c r="H1304" s="440">
        <v>0</v>
      </c>
      <c r="I1304" s="440">
        <v>29890</v>
      </c>
      <c r="J1304" s="440">
        <v>29890</v>
      </c>
      <c r="K1304" s="440">
        <v>0</v>
      </c>
      <c r="L1304" s="440">
        <v>0</v>
      </c>
      <c r="M1304" s="482">
        <v>0</v>
      </c>
      <c r="N1304" s="482">
        <v>1470</v>
      </c>
      <c r="O1304" s="440">
        <v>0</v>
      </c>
      <c r="P1304" s="440">
        <v>0</v>
      </c>
      <c r="Q1304" s="440">
        <v>1470</v>
      </c>
      <c r="R1304" s="440">
        <v>0</v>
      </c>
      <c r="S1304" s="440">
        <v>1470</v>
      </c>
      <c r="T1304" s="440">
        <v>0</v>
      </c>
      <c r="U1304" s="440">
        <v>1068</v>
      </c>
      <c r="V1304" s="440">
        <v>1068</v>
      </c>
      <c r="W1304" s="440">
        <v>0</v>
      </c>
      <c r="X1304" s="440">
        <v>0</v>
      </c>
      <c r="Y1304" s="482">
        <v>0</v>
      </c>
      <c r="Z1304" s="482">
        <v>52</v>
      </c>
      <c r="AA1304" s="440">
        <v>0</v>
      </c>
      <c r="AB1304" s="440">
        <v>0</v>
      </c>
      <c r="AC1304" s="440">
        <v>52</v>
      </c>
      <c r="AD1304" s="440">
        <v>0</v>
      </c>
      <c r="AE1304" s="440">
        <v>0</v>
      </c>
      <c r="AF1304" s="440">
        <v>52</v>
      </c>
      <c r="AG1304" s="440">
        <v>21380</v>
      </c>
      <c r="AH1304" s="440">
        <v>12000</v>
      </c>
      <c r="AI1304" s="440">
        <v>9380</v>
      </c>
      <c r="AJ1304" s="482">
        <v>16140</v>
      </c>
      <c r="AK1304" s="482">
        <v>0</v>
      </c>
      <c r="AL1304" s="482">
        <v>0</v>
      </c>
      <c r="AM1304" s="482">
        <v>0</v>
      </c>
      <c r="AN1304" s="440">
        <v>16140</v>
      </c>
      <c r="AO1304" s="440">
        <v>0</v>
      </c>
      <c r="AP1304" s="440">
        <v>1408</v>
      </c>
      <c r="AQ1304" s="440">
        <v>1210</v>
      </c>
      <c r="AR1304" s="440">
        <v>198</v>
      </c>
      <c r="AS1304" s="482">
        <v>329</v>
      </c>
      <c r="AT1304" s="482">
        <v>0</v>
      </c>
      <c r="AU1304" s="482">
        <v>0</v>
      </c>
      <c r="AV1304" s="482">
        <v>0</v>
      </c>
      <c r="AW1304" s="440">
        <v>329</v>
      </c>
      <c r="AX1304" s="440">
        <v>0</v>
      </c>
      <c r="AY1304" s="440">
        <v>0</v>
      </c>
      <c r="AZ1304" s="503">
        <v>0</v>
      </c>
      <c r="BA1304" s="503">
        <v>0</v>
      </c>
      <c r="BB1304" s="441">
        <v>0</v>
      </c>
      <c r="BC1304" s="200">
        <v>0</v>
      </c>
      <c r="BD1304" s="539">
        <v>20954</v>
      </c>
      <c r="BE1304" s="650">
        <v>14670</v>
      </c>
      <c r="BF1304" s="650">
        <v>1391</v>
      </c>
      <c r="BG1304" s="539">
        <v>789</v>
      </c>
    </row>
    <row r="1305" spans="1:59" x14ac:dyDescent="0.2">
      <c r="A1305" s="609" t="s">
        <v>3066</v>
      </c>
      <c r="B1305" t="s">
        <v>3053</v>
      </c>
      <c r="C1305" t="s">
        <v>3067</v>
      </c>
      <c r="D1305" s="442">
        <v>31328</v>
      </c>
      <c r="E1305" s="443">
        <v>0</v>
      </c>
      <c r="F1305" s="443">
        <v>0</v>
      </c>
      <c r="G1305" s="443">
        <v>0</v>
      </c>
      <c r="H1305" s="443">
        <v>0</v>
      </c>
      <c r="I1305" s="443">
        <v>59990</v>
      </c>
      <c r="J1305" s="443">
        <v>59990</v>
      </c>
      <c r="K1305" s="443">
        <v>0</v>
      </c>
      <c r="L1305" s="443">
        <v>910</v>
      </c>
      <c r="M1305" s="483">
        <v>0</v>
      </c>
      <c r="N1305" s="483">
        <v>70</v>
      </c>
      <c r="O1305" s="443">
        <v>210</v>
      </c>
      <c r="P1305" s="443">
        <v>0</v>
      </c>
      <c r="Q1305" s="443">
        <v>1190</v>
      </c>
      <c r="R1305" s="443">
        <v>910</v>
      </c>
      <c r="S1305" s="443">
        <v>70</v>
      </c>
      <c r="T1305" s="443">
        <v>210</v>
      </c>
      <c r="U1305" s="443">
        <v>2143</v>
      </c>
      <c r="V1305" s="443">
        <v>2143</v>
      </c>
      <c r="W1305" s="443">
        <v>0</v>
      </c>
      <c r="X1305" s="443">
        <v>32</v>
      </c>
      <c r="Y1305" s="483">
        <v>0</v>
      </c>
      <c r="Z1305" s="483">
        <v>3</v>
      </c>
      <c r="AA1305" s="443">
        <v>7</v>
      </c>
      <c r="AB1305" s="443">
        <v>0</v>
      </c>
      <c r="AC1305" s="443">
        <v>42</v>
      </c>
      <c r="AD1305" s="443">
        <v>32</v>
      </c>
      <c r="AE1305" s="443">
        <v>3</v>
      </c>
      <c r="AF1305" s="443">
        <v>7</v>
      </c>
      <c r="AG1305" s="443">
        <v>49650</v>
      </c>
      <c r="AH1305" s="443">
        <v>31500</v>
      </c>
      <c r="AI1305" s="443">
        <v>18150</v>
      </c>
      <c r="AJ1305" s="483">
        <v>39710</v>
      </c>
      <c r="AK1305" s="483">
        <v>0</v>
      </c>
      <c r="AL1305" s="483">
        <v>0</v>
      </c>
      <c r="AM1305" s="483">
        <v>20370</v>
      </c>
      <c r="AN1305" s="443">
        <v>39710</v>
      </c>
      <c r="AO1305" s="443">
        <v>20370</v>
      </c>
      <c r="AP1305" s="443">
        <v>3043</v>
      </c>
      <c r="AQ1305" s="443">
        <v>1270</v>
      </c>
      <c r="AR1305" s="443">
        <v>1773</v>
      </c>
      <c r="AS1305" s="483">
        <v>2505</v>
      </c>
      <c r="AT1305" s="483">
        <v>0</v>
      </c>
      <c r="AU1305" s="483">
        <v>0</v>
      </c>
      <c r="AV1305" s="483">
        <v>782</v>
      </c>
      <c r="AW1305" s="443">
        <v>1773</v>
      </c>
      <c r="AX1305" s="443">
        <v>1514</v>
      </c>
      <c r="AY1305" s="443">
        <v>0</v>
      </c>
      <c r="AZ1305" s="504">
        <v>0</v>
      </c>
      <c r="BA1305" s="504">
        <v>0</v>
      </c>
      <c r="BB1305" s="444">
        <v>0</v>
      </c>
      <c r="BC1305" s="517">
        <v>0</v>
      </c>
      <c r="BD1305" s="540">
        <v>36808</v>
      </c>
      <c r="BE1305" s="651">
        <v>30055</v>
      </c>
      <c r="BF1305" s="651">
        <v>2826</v>
      </c>
      <c r="BG1305" s="540">
        <v>1029</v>
      </c>
    </row>
    <row r="1306" spans="1:59" x14ac:dyDescent="0.2">
      <c r="A1306" s="609" t="s">
        <v>3068</v>
      </c>
      <c r="B1306" t="s">
        <v>3053</v>
      </c>
      <c r="C1306" t="s">
        <v>3069</v>
      </c>
      <c r="D1306" s="439">
        <v>31329</v>
      </c>
      <c r="E1306" s="440">
        <v>55336</v>
      </c>
      <c r="F1306" s="440">
        <v>0</v>
      </c>
      <c r="G1306" s="440">
        <v>0</v>
      </c>
      <c r="H1306" s="440">
        <v>55336</v>
      </c>
      <c r="I1306" s="440">
        <v>103670</v>
      </c>
      <c r="J1306" s="440">
        <v>103670</v>
      </c>
      <c r="K1306" s="440">
        <v>0</v>
      </c>
      <c r="L1306" s="440">
        <v>630</v>
      </c>
      <c r="M1306" s="482">
        <v>0</v>
      </c>
      <c r="N1306" s="482">
        <v>210</v>
      </c>
      <c r="O1306" s="440">
        <v>0</v>
      </c>
      <c r="P1306" s="440">
        <v>0</v>
      </c>
      <c r="Q1306" s="440">
        <v>840</v>
      </c>
      <c r="R1306" s="440">
        <v>630</v>
      </c>
      <c r="S1306" s="440">
        <v>210</v>
      </c>
      <c r="T1306" s="440">
        <v>0</v>
      </c>
      <c r="U1306" s="440">
        <v>3703</v>
      </c>
      <c r="V1306" s="440">
        <v>887</v>
      </c>
      <c r="W1306" s="440">
        <v>2816</v>
      </c>
      <c r="X1306" s="440">
        <v>22</v>
      </c>
      <c r="Y1306" s="482">
        <v>0</v>
      </c>
      <c r="Z1306" s="482">
        <v>8</v>
      </c>
      <c r="AA1306" s="440">
        <v>0</v>
      </c>
      <c r="AB1306" s="440">
        <v>0</v>
      </c>
      <c r="AC1306" s="440">
        <v>7</v>
      </c>
      <c r="AD1306" s="440">
        <v>0</v>
      </c>
      <c r="AE1306" s="440">
        <v>7</v>
      </c>
      <c r="AF1306" s="440">
        <v>0</v>
      </c>
      <c r="AG1306" s="440">
        <v>113480</v>
      </c>
      <c r="AH1306" s="440">
        <v>57500</v>
      </c>
      <c r="AI1306" s="440">
        <v>55980</v>
      </c>
      <c r="AJ1306" s="482">
        <v>107350</v>
      </c>
      <c r="AK1306" s="482">
        <v>0</v>
      </c>
      <c r="AL1306" s="482">
        <v>0</v>
      </c>
      <c r="AM1306" s="482">
        <v>55710</v>
      </c>
      <c r="AN1306" s="440">
        <v>107350</v>
      </c>
      <c r="AO1306" s="440">
        <v>55710</v>
      </c>
      <c r="AP1306" s="440">
        <v>7964</v>
      </c>
      <c r="AQ1306" s="440">
        <v>680</v>
      </c>
      <c r="AR1306" s="440">
        <v>7284</v>
      </c>
      <c r="AS1306" s="482">
        <v>8804</v>
      </c>
      <c r="AT1306" s="482">
        <v>0</v>
      </c>
      <c r="AU1306" s="482">
        <v>0</v>
      </c>
      <c r="AV1306" s="482">
        <v>2651</v>
      </c>
      <c r="AW1306" s="440">
        <v>7586</v>
      </c>
      <c r="AX1306" s="440">
        <v>0</v>
      </c>
      <c r="AY1306" s="440">
        <v>0</v>
      </c>
      <c r="AZ1306" s="503">
        <v>0</v>
      </c>
      <c r="BA1306" s="503">
        <v>0</v>
      </c>
      <c r="BB1306" s="441">
        <v>0</v>
      </c>
      <c r="BC1306" s="200">
        <v>0</v>
      </c>
      <c r="BD1306" s="539">
        <v>65322</v>
      </c>
      <c r="BE1306" s="650">
        <v>59955</v>
      </c>
      <c r="BF1306" s="650">
        <v>5980</v>
      </c>
      <c r="BG1306" s="539">
        <v>1269</v>
      </c>
    </row>
    <row r="1307" spans="1:59" x14ac:dyDescent="0.2">
      <c r="A1307" s="609" t="s">
        <v>3070</v>
      </c>
      <c r="B1307" t="s">
        <v>3053</v>
      </c>
      <c r="C1307" t="s">
        <v>3071</v>
      </c>
      <c r="D1307" s="442">
        <v>31364</v>
      </c>
      <c r="E1307" s="443">
        <v>0</v>
      </c>
      <c r="F1307" s="443">
        <v>0</v>
      </c>
      <c r="G1307" s="443">
        <v>0</v>
      </c>
      <c r="H1307" s="443">
        <v>0</v>
      </c>
      <c r="I1307" s="443">
        <v>49350</v>
      </c>
      <c r="J1307" s="443">
        <v>49350</v>
      </c>
      <c r="K1307" s="443">
        <v>0</v>
      </c>
      <c r="L1307" s="443">
        <v>1540</v>
      </c>
      <c r="M1307" s="483">
        <v>0</v>
      </c>
      <c r="N1307" s="483">
        <v>0</v>
      </c>
      <c r="O1307" s="443">
        <v>0</v>
      </c>
      <c r="P1307" s="443">
        <v>0</v>
      </c>
      <c r="Q1307" s="443">
        <v>1540</v>
      </c>
      <c r="R1307" s="443">
        <v>1540</v>
      </c>
      <c r="S1307" s="443">
        <v>0</v>
      </c>
      <c r="T1307" s="443">
        <v>0</v>
      </c>
      <c r="U1307" s="443">
        <v>1763</v>
      </c>
      <c r="V1307" s="443">
        <v>1619</v>
      </c>
      <c r="W1307" s="443">
        <v>144</v>
      </c>
      <c r="X1307" s="443">
        <v>55</v>
      </c>
      <c r="Y1307" s="483">
        <v>0</v>
      </c>
      <c r="Z1307" s="483">
        <v>0</v>
      </c>
      <c r="AA1307" s="443">
        <v>0</v>
      </c>
      <c r="AB1307" s="443">
        <v>0</v>
      </c>
      <c r="AC1307" s="443">
        <v>0</v>
      </c>
      <c r="AD1307" s="443">
        <v>0</v>
      </c>
      <c r="AE1307" s="443">
        <v>0</v>
      </c>
      <c r="AF1307" s="443">
        <v>0</v>
      </c>
      <c r="AG1307" s="443">
        <v>44850</v>
      </c>
      <c r="AH1307" s="443">
        <v>30000</v>
      </c>
      <c r="AI1307" s="443">
        <v>14850</v>
      </c>
      <c r="AJ1307" s="483">
        <v>32490</v>
      </c>
      <c r="AK1307" s="483">
        <v>0</v>
      </c>
      <c r="AL1307" s="483">
        <v>0</v>
      </c>
      <c r="AM1307" s="483">
        <v>13070</v>
      </c>
      <c r="AN1307" s="443">
        <v>32490</v>
      </c>
      <c r="AO1307" s="443">
        <v>13070</v>
      </c>
      <c r="AP1307" s="443">
        <v>2950</v>
      </c>
      <c r="AQ1307" s="443">
        <v>2950</v>
      </c>
      <c r="AR1307" s="443">
        <v>0</v>
      </c>
      <c r="AS1307" s="483">
        <v>544</v>
      </c>
      <c r="AT1307" s="483">
        <v>0</v>
      </c>
      <c r="AU1307" s="483">
        <v>0</v>
      </c>
      <c r="AV1307" s="483">
        <v>396</v>
      </c>
      <c r="AW1307" s="443">
        <v>544</v>
      </c>
      <c r="AX1307" s="443">
        <v>396</v>
      </c>
      <c r="AY1307" s="443">
        <v>0</v>
      </c>
      <c r="AZ1307" s="504">
        <v>0</v>
      </c>
      <c r="BA1307" s="504">
        <v>0</v>
      </c>
      <c r="BB1307" s="444">
        <v>0</v>
      </c>
      <c r="BC1307" s="517">
        <v>0</v>
      </c>
      <c r="BD1307" s="540">
        <v>32579</v>
      </c>
      <c r="BE1307" s="651">
        <v>26160</v>
      </c>
      <c r="BF1307" s="651">
        <v>2533</v>
      </c>
      <c r="BG1307" s="540">
        <v>1029</v>
      </c>
    </row>
    <row r="1308" spans="1:59" x14ac:dyDescent="0.2">
      <c r="A1308" s="609" t="s">
        <v>3072</v>
      </c>
      <c r="B1308" t="s">
        <v>3053</v>
      </c>
      <c r="C1308" t="s">
        <v>3073</v>
      </c>
      <c r="D1308" s="439">
        <v>31370</v>
      </c>
      <c r="E1308" s="440">
        <v>2173</v>
      </c>
      <c r="F1308" s="440">
        <v>0</v>
      </c>
      <c r="G1308" s="440">
        <v>2173</v>
      </c>
      <c r="H1308" s="440">
        <v>0</v>
      </c>
      <c r="I1308" s="440">
        <v>100660</v>
      </c>
      <c r="J1308" s="440">
        <v>100660</v>
      </c>
      <c r="K1308" s="440">
        <v>0</v>
      </c>
      <c r="L1308" s="440">
        <v>5040</v>
      </c>
      <c r="M1308" s="482">
        <v>0</v>
      </c>
      <c r="N1308" s="482">
        <v>1960</v>
      </c>
      <c r="O1308" s="440">
        <v>0</v>
      </c>
      <c r="P1308" s="440">
        <v>0</v>
      </c>
      <c r="Q1308" s="440">
        <v>7000</v>
      </c>
      <c r="R1308" s="440">
        <v>5040</v>
      </c>
      <c r="S1308" s="440">
        <v>1960</v>
      </c>
      <c r="T1308" s="440">
        <v>0</v>
      </c>
      <c r="U1308" s="440">
        <v>3595</v>
      </c>
      <c r="V1308" s="440">
        <v>2735</v>
      </c>
      <c r="W1308" s="440">
        <v>860</v>
      </c>
      <c r="X1308" s="440">
        <v>180</v>
      </c>
      <c r="Y1308" s="482">
        <v>0</v>
      </c>
      <c r="Z1308" s="482">
        <v>70</v>
      </c>
      <c r="AA1308" s="440">
        <v>0</v>
      </c>
      <c r="AB1308" s="440">
        <v>0</v>
      </c>
      <c r="AC1308" s="440">
        <v>201</v>
      </c>
      <c r="AD1308" s="440">
        <v>0</v>
      </c>
      <c r="AE1308" s="440">
        <v>201</v>
      </c>
      <c r="AF1308" s="440">
        <v>0</v>
      </c>
      <c r="AG1308" s="440">
        <v>114830</v>
      </c>
      <c r="AH1308" s="440">
        <v>59000</v>
      </c>
      <c r="AI1308" s="440">
        <v>55830</v>
      </c>
      <c r="AJ1308" s="482">
        <v>106990</v>
      </c>
      <c r="AK1308" s="482">
        <v>0</v>
      </c>
      <c r="AL1308" s="482">
        <v>0</v>
      </c>
      <c r="AM1308" s="482">
        <v>29070</v>
      </c>
      <c r="AN1308" s="440">
        <v>106990</v>
      </c>
      <c r="AO1308" s="440">
        <v>29070</v>
      </c>
      <c r="AP1308" s="440">
        <v>8172</v>
      </c>
      <c r="AQ1308" s="440">
        <v>1509</v>
      </c>
      <c r="AR1308" s="440">
        <v>6663</v>
      </c>
      <c r="AS1308" s="482">
        <v>8143</v>
      </c>
      <c r="AT1308" s="482">
        <v>0</v>
      </c>
      <c r="AU1308" s="482">
        <v>0</v>
      </c>
      <c r="AV1308" s="482">
        <v>671</v>
      </c>
      <c r="AW1308" s="440">
        <v>6967</v>
      </c>
      <c r="AX1308" s="440">
        <v>0</v>
      </c>
      <c r="AY1308" s="440">
        <v>0</v>
      </c>
      <c r="AZ1308" s="503">
        <v>0</v>
      </c>
      <c r="BA1308" s="503">
        <v>0</v>
      </c>
      <c r="BB1308" s="441">
        <v>0</v>
      </c>
      <c r="BC1308" s="200">
        <v>0</v>
      </c>
      <c r="BD1308" s="539">
        <v>65372</v>
      </c>
      <c r="BE1308" s="650">
        <v>62605</v>
      </c>
      <c r="BF1308" s="650">
        <v>6233</v>
      </c>
      <c r="BG1308" s="539">
        <v>1269</v>
      </c>
    </row>
    <row r="1309" spans="1:59" x14ac:dyDescent="0.2">
      <c r="A1309" s="609" t="s">
        <v>3074</v>
      </c>
      <c r="B1309" t="s">
        <v>3053</v>
      </c>
      <c r="C1309" t="s">
        <v>3075</v>
      </c>
      <c r="D1309" s="442">
        <v>31371</v>
      </c>
      <c r="E1309" s="443">
        <v>0</v>
      </c>
      <c r="F1309" s="443">
        <v>0</v>
      </c>
      <c r="G1309" s="443">
        <v>0</v>
      </c>
      <c r="H1309" s="443">
        <v>0</v>
      </c>
      <c r="I1309" s="443">
        <v>113610</v>
      </c>
      <c r="J1309" s="443">
        <v>113610</v>
      </c>
      <c r="K1309" s="443">
        <v>0</v>
      </c>
      <c r="L1309" s="443">
        <v>0</v>
      </c>
      <c r="M1309" s="483">
        <v>0</v>
      </c>
      <c r="N1309" s="483">
        <v>1540</v>
      </c>
      <c r="O1309" s="443">
        <v>0</v>
      </c>
      <c r="P1309" s="443">
        <v>0</v>
      </c>
      <c r="Q1309" s="443">
        <v>1540</v>
      </c>
      <c r="R1309" s="443">
        <v>0</v>
      </c>
      <c r="S1309" s="443">
        <v>1540</v>
      </c>
      <c r="T1309" s="443">
        <v>0</v>
      </c>
      <c r="U1309" s="443">
        <v>4058</v>
      </c>
      <c r="V1309" s="443">
        <v>4058</v>
      </c>
      <c r="W1309" s="443">
        <v>0</v>
      </c>
      <c r="X1309" s="443">
        <v>0</v>
      </c>
      <c r="Y1309" s="483">
        <v>0</v>
      </c>
      <c r="Z1309" s="483">
        <v>55</v>
      </c>
      <c r="AA1309" s="443">
        <v>0</v>
      </c>
      <c r="AB1309" s="443">
        <v>0</v>
      </c>
      <c r="AC1309" s="443">
        <v>55</v>
      </c>
      <c r="AD1309" s="443">
        <v>0</v>
      </c>
      <c r="AE1309" s="443">
        <v>0</v>
      </c>
      <c r="AF1309" s="443">
        <v>55</v>
      </c>
      <c r="AG1309" s="443">
        <v>120930</v>
      </c>
      <c r="AH1309" s="443">
        <v>67500</v>
      </c>
      <c r="AI1309" s="443">
        <v>53430</v>
      </c>
      <c r="AJ1309" s="483">
        <v>98040</v>
      </c>
      <c r="AK1309" s="483">
        <v>0</v>
      </c>
      <c r="AL1309" s="483">
        <v>0</v>
      </c>
      <c r="AM1309" s="483">
        <v>54590</v>
      </c>
      <c r="AN1309" s="443">
        <v>98040</v>
      </c>
      <c r="AO1309" s="443">
        <v>54590</v>
      </c>
      <c r="AP1309" s="443">
        <v>8188</v>
      </c>
      <c r="AQ1309" s="443">
        <v>1750</v>
      </c>
      <c r="AR1309" s="443">
        <v>6438</v>
      </c>
      <c r="AS1309" s="483">
        <v>7701</v>
      </c>
      <c r="AT1309" s="483">
        <v>0</v>
      </c>
      <c r="AU1309" s="483">
        <v>0</v>
      </c>
      <c r="AV1309" s="483">
        <v>2338</v>
      </c>
      <c r="AW1309" s="443">
        <v>7701</v>
      </c>
      <c r="AX1309" s="443">
        <v>2338</v>
      </c>
      <c r="AY1309" s="443">
        <v>0</v>
      </c>
      <c r="AZ1309" s="504">
        <v>0</v>
      </c>
      <c r="BA1309" s="504">
        <v>0</v>
      </c>
      <c r="BB1309" s="444">
        <v>0</v>
      </c>
      <c r="BC1309" s="517">
        <v>0</v>
      </c>
      <c r="BD1309" s="540">
        <v>67467</v>
      </c>
      <c r="BE1309" s="651">
        <v>63975</v>
      </c>
      <c r="BF1309" s="651">
        <v>6313</v>
      </c>
      <c r="BG1309" s="540">
        <v>1269</v>
      </c>
    </row>
    <row r="1310" spans="1:59" x14ac:dyDescent="0.2">
      <c r="A1310" s="609" t="s">
        <v>3076</v>
      </c>
      <c r="B1310" t="s">
        <v>3053</v>
      </c>
      <c r="C1310" t="s">
        <v>3077</v>
      </c>
      <c r="D1310" s="439">
        <v>31372</v>
      </c>
      <c r="E1310" s="440">
        <v>22077</v>
      </c>
      <c r="F1310" s="440">
        <v>0</v>
      </c>
      <c r="G1310" s="440">
        <v>22077</v>
      </c>
      <c r="H1310" s="440">
        <v>0</v>
      </c>
      <c r="I1310" s="440">
        <v>81130</v>
      </c>
      <c r="J1310" s="440">
        <v>81130</v>
      </c>
      <c r="K1310" s="440">
        <v>0</v>
      </c>
      <c r="L1310" s="440">
        <v>490</v>
      </c>
      <c r="M1310" s="482">
        <v>0</v>
      </c>
      <c r="N1310" s="482">
        <v>0</v>
      </c>
      <c r="O1310" s="440">
        <v>0</v>
      </c>
      <c r="P1310" s="440">
        <v>0</v>
      </c>
      <c r="Q1310" s="440">
        <v>490</v>
      </c>
      <c r="R1310" s="440">
        <v>490</v>
      </c>
      <c r="S1310" s="440">
        <v>0</v>
      </c>
      <c r="T1310" s="440">
        <v>0</v>
      </c>
      <c r="U1310" s="440">
        <v>2898</v>
      </c>
      <c r="V1310" s="440">
        <v>350</v>
      </c>
      <c r="W1310" s="440">
        <v>2548</v>
      </c>
      <c r="X1310" s="440">
        <v>17</v>
      </c>
      <c r="Y1310" s="482">
        <v>0</v>
      </c>
      <c r="Z1310" s="482">
        <v>0</v>
      </c>
      <c r="AA1310" s="440">
        <v>0</v>
      </c>
      <c r="AB1310" s="440">
        <v>0</v>
      </c>
      <c r="AC1310" s="440">
        <v>0</v>
      </c>
      <c r="AD1310" s="440">
        <v>0</v>
      </c>
      <c r="AE1310" s="440">
        <v>0</v>
      </c>
      <c r="AF1310" s="440">
        <v>0</v>
      </c>
      <c r="AG1310" s="440">
        <v>104550</v>
      </c>
      <c r="AH1310" s="440">
        <v>65000</v>
      </c>
      <c r="AI1310" s="440">
        <v>39550</v>
      </c>
      <c r="AJ1310" s="482">
        <v>84450</v>
      </c>
      <c r="AK1310" s="482">
        <v>0</v>
      </c>
      <c r="AL1310" s="482">
        <v>0</v>
      </c>
      <c r="AM1310" s="482">
        <v>44900</v>
      </c>
      <c r="AN1310" s="440">
        <v>84450</v>
      </c>
      <c r="AO1310" s="440">
        <v>44900</v>
      </c>
      <c r="AP1310" s="440">
        <v>7326</v>
      </c>
      <c r="AQ1310" s="440">
        <v>1718</v>
      </c>
      <c r="AR1310" s="440">
        <v>5608</v>
      </c>
      <c r="AS1310" s="482">
        <v>6844</v>
      </c>
      <c r="AT1310" s="482">
        <v>0</v>
      </c>
      <c r="AU1310" s="482">
        <v>0</v>
      </c>
      <c r="AV1310" s="482">
        <v>2033</v>
      </c>
      <c r="AW1310" s="440">
        <v>4406</v>
      </c>
      <c r="AX1310" s="440">
        <v>0</v>
      </c>
      <c r="AY1310" s="440">
        <v>0</v>
      </c>
      <c r="AZ1310" s="503">
        <v>0</v>
      </c>
      <c r="BA1310" s="503">
        <v>0</v>
      </c>
      <c r="BB1310" s="441">
        <v>0</v>
      </c>
      <c r="BC1310" s="200">
        <v>0</v>
      </c>
      <c r="BD1310" s="539">
        <v>60080</v>
      </c>
      <c r="BE1310" s="650">
        <v>50790</v>
      </c>
      <c r="BF1310" s="650">
        <v>5133</v>
      </c>
      <c r="BG1310" s="539">
        <v>1269</v>
      </c>
    </row>
    <row r="1311" spans="1:59" x14ac:dyDescent="0.2">
      <c r="A1311" s="609" t="s">
        <v>3078</v>
      </c>
      <c r="B1311" t="s">
        <v>3053</v>
      </c>
      <c r="C1311" t="s">
        <v>3079</v>
      </c>
      <c r="D1311" s="442">
        <v>31384</v>
      </c>
      <c r="E1311" s="443">
        <v>5222</v>
      </c>
      <c r="F1311" s="443">
        <v>0</v>
      </c>
      <c r="G1311" s="443">
        <v>4282</v>
      </c>
      <c r="H1311" s="443">
        <v>940</v>
      </c>
      <c r="I1311" s="443">
        <v>12460</v>
      </c>
      <c r="J1311" s="443">
        <v>12460</v>
      </c>
      <c r="K1311" s="443">
        <v>0</v>
      </c>
      <c r="L1311" s="443">
        <v>0</v>
      </c>
      <c r="M1311" s="483">
        <v>0</v>
      </c>
      <c r="N1311" s="483">
        <v>0</v>
      </c>
      <c r="O1311" s="443">
        <v>0</v>
      </c>
      <c r="P1311" s="443">
        <v>0</v>
      </c>
      <c r="Q1311" s="443">
        <v>0</v>
      </c>
      <c r="R1311" s="443">
        <v>0</v>
      </c>
      <c r="S1311" s="443">
        <v>0</v>
      </c>
      <c r="T1311" s="443">
        <v>0</v>
      </c>
      <c r="U1311" s="443">
        <v>445</v>
      </c>
      <c r="V1311" s="443">
        <v>445</v>
      </c>
      <c r="W1311" s="443">
        <v>0</v>
      </c>
      <c r="X1311" s="443">
        <v>0</v>
      </c>
      <c r="Y1311" s="483">
        <v>0</v>
      </c>
      <c r="Z1311" s="483">
        <v>0</v>
      </c>
      <c r="AA1311" s="443">
        <v>0</v>
      </c>
      <c r="AB1311" s="443">
        <v>0</v>
      </c>
      <c r="AC1311" s="443">
        <v>0</v>
      </c>
      <c r="AD1311" s="443">
        <v>0</v>
      </c>
      <c r="AE1311" s="443">
        <v>0</v>
      </c>
      <c r="AF1311" s="443">
        <v>0</v>
      </c>
      <c r="AG1311" s="443">
        <v>24280</v>
      </c>
      <c r="AH1311" s="443">
        <v>10750</v>
      </c>
      <c r="AI1311" s="443">
        <v>13530</v>
      </c>
      <c r="AJ1311" s="483">
        <v>27130</v>
      </c>
      <c r="AK1311" s="483">
        <v>0</v>
      </c>
      <c r="AL1311" s="483">
        <v>0</v>
      </c>
      <c r="AM1311" s="483">
        <v>10030</v>
      </c>
      <c r="AN1311" s="443">
        <v>27130</v>
      </c>
      <c r="AO1311" s="443">
        <v>10030</v>
      </c>
      <c r="AP1311" s="443">
        <v>1869</v>
      </c>
      <c r="AQ1311" s="443">
        <v>476</v>
      </c>
      <c r="AR1311" s="443">
        <v>1393</v>
      </c>
      <c r="AS1311" s="483">
        <v>1667</v>
      </c>
      <c r="AT1311" s="483">
        <v>0</v>
      </c>
      <c r="AU1311" s="483">
        <v>0</v>
      </c>
      <c r="AV1311" s="483">
        <v>527</v>
      </c>
      <c r="AW1311" s="443">
        <v>1393</v>
      </c>
      <c r="AX1311" s="443">
        <v>0</v>
      </c>
      <c r="AY1311" s="443">
        <v>0</v>
      </c>
      <c r="AZ1311" s="504">
        <v>0</v>
      </c>
      <c r="BA1311" s="504">
        <v>0</v>
      </c>
      <c r="BB1311" s="444">
        <v>0</v>
      </c>
      <c r="BC1311" s="517">
        <v>0</v>
      </c>
      <c r="BD1311" s="540">
        <v>16537</v>
      </c>
      <c r="BE1311" s="651">
        <v>9795</v>
      </c>
      <c r="BF1311" s="651">
        <v>1074</v>
      </c>
      <c r="BG1311" s="540">
        <v>789</v>
      </c>
    </row>
    <row r="1312" spans="1:59" x14ac:dyDescent="0.2">
      <c r="A1312" s="609" t="s">
        <v>3080</v>
      </c>
      <c r="B1312" t="s">
        <v>3053</v>
      </c>
      <c r="C1312" t="s">
        <v>3081</v>
      </c>
      <c r="D1312" s="439">
        <v>31386</v>
      </c>
      <c r="E1312" s="440">
        <v>0</v>
      </c>
      <c r="F1312" s="440">
        <v>0</v>
      </c>
      <c r="G1312" s="440">
        <v>0</v>
      </c>
      <c r="H1312" s="440">
        <v>0</v>
      </c>
      <c r="I1312" s="440">
        <v>100240</v>
      </c>
      <c r="J1312" s="440">
        <v>100240</v>
      </c>
      <c r="K1312" s="440">
        <v>0</v>
      </c>
      <c r="L1312" s="440">
        <v>4760</v>
      </c>
      <c r="M1312" s="482">
        <v>0</v>
      </c>
      <c r="N1312" s="482">
        <v>0</v>
      </c>
      <c r="O1312" s="440">
        <v>0</v>
      </c>
      <c r="P1312" s="440">
        <v>0</v>
      </c>
      <c r="Q1312" s="440">
        <v>4760</v>
      </c>
      <c r="R1312" s="440">
        <v>4760</v>
      </c>
      <c r="S1312" s="440">
        <v>0</v>
      </c>
      <c r="T1312" s="440">
        <v>0</v>
      </c>
      <c r="U1312" s="440">
        <v>3580</v>
      </c>
      <c r="V1312" s="440">
        <v>2420</v>
      </c>
      <c r="W1312" s="440">
        <v>1160</v>
      </c>
      <c r="X1312" s="440">
        <v>170</v>
      </c>
      <c r="Y1312" s="482">
        <v>0</v>
      </c>
      <c r="Z1312" s="482">
        <v>0</v>
      </c>
      <c r="AA1312" s="440">
        <v>0</v>
      </c>
      <c r="AB1312" s="440">
        <v>0</v>
      </c>
      <c r="AC1312" s="440">
        <v>0</v>
      </c>
      <c r="AD1312" s="440">
        <v>0</v>
      </c>
      <c r="AE1312" s="440">
        <v>0</v>
      </c>
      <c r="AF1312" s="440">
        <v>0</v>
      </c>
      <c r="AG1312" s="440">
        <v>110020</v>
      </c>
      <c r="AH1312" s="440">
        <v>60000</v>
      </c>
      <c r="AI1312" s="440">
        <v>50020</v>
      </c>
      <c r="AJ1312" s="482">
        <v>97120</v>
      </c>
      <c r="AK1312" s="482">
        <v>0</v>
      </c>
      <c r="AL1312" s="482">
        <v>0</v>
      </c>
      <c r="AM1312" s="482">
        <v>20580</v>
      </c>
      <c r="AN1312" s="440">
        <v>97120</v>
      </c>
      <c r="AO1312" s="440">
        <v>20580</v>
      </c>
      <c r="AP1312" s="440">
        <v>7372</v>
      </c>
      <c r="AQ1312" s="440">
        <v>2030</v>
      </c>
      <c r="AR1312" s="440">
        <v>5342</v>
      </c>
      <c r="AS1312" s="482">
        <v>6899</v>
      </c>
      <c r="AT1312" s="482">
        <v>0</v>
      </c>
      <c r="AU1312" s="482">
        <v>0</v>
      </c>
      <c r="AV1312" s="482">
        <v>270</v>
      </c>
      <c r="AW1312" s="440">
        <v>6899</v>
      </c>
      <c r="AX1312" s="440">
        <v>270</v>
      </c>
      <c r="AY1312" s="440">
        <v>0</v>
      </c>
      <c r="AZ1312" s="503">
        <v>0</v>
      </c>
      <c r="BA1312" s="503">
        <v>0</v>
      </c>
      <c r="BB1312" s="441">
        <v>0</v>
      </c>
      <c r="BC1312" s="200">
        <v>0</v>
      </c>
      <c r="BD1312" s="539">
        <v>63057</v>
      </c>
      <c r="BE1312" s="650">
        <v>57635</v>
      </c>
      <c r="BF1312" s="650">
        <v>5685</v>
      </c>
      <c r="BG1312" s="539">
        <v>1269</v>
      </c>
    </row>
    <row r="1313" spans="1:59" x14ac:dyDescent="0.2">
      <c r="A1313" s="609" t="s">
        <v>3082</v>
      </c>
      <c r="B1313" t="s">
        <v>3053</v>
      </c>
      <c r="C1313" t="s">
        <v>920</v>
      </c>
      <c r="D1313" s="442">
        <v>31389</v>
      </c>
      <c r="E1313" s="443">
        <v>0</v>
      </c>
      <c r="F1313" s="443">
        <v>0</v>
      </c>
      <c r="G1313" s="443">
        <v>0</v>
      </c>
      <c r="H1313" s="443">
        <v>0</v>
      </c>
      <c r="I1313" s="443">
        <v>61880</v>
      </c>
      <c r="J1313" s="443">
        <v>61880</v>
      </c>
      <c r="K1313" s="443">
        <v>0</v>
      </c>
      <c r="L1313" s="443">
        <v>4340</v>
      </c>
      <c r="M1313" s="483">
        <v>0</v>
      </c>
      <c r="N1313" s="483">
        <v>0</v>
      </c>
      <c r="O1313" s="443">
        <v>0</v>
      </c>
      <c r="P1313" s="443">
        <v>0</v>
      </c>
      <c r="Q1313" s="443">
        <v>4340</v>
      </c>
      <c r="R1313" s="443">
        <v>4340</v>
      </c>
      <c r="S1313" s="443">
        <v>0</v>
      </c>
      <c r="T1313" s="443">
        <v>0</v>
      </c>
      <c r="U1313" s="443">
        <v>2210</v>
      </c>
      <c r="V1313" s="443">
        <v>2210</v>
      </c>
      <c r="W1313" s="443">
        <v>0</v>
      </c>
      <c r="X1313" s="443">
        <v>155</v>
      </c>
      <c r="Y1313" s="483">
        <v>0</v>
      </c>
      <c r="Z1313" s="483">
        <v>0</v>
      </c>
      <c r="AA1313" s="443">
        <v>0</v>
      </c>
      <c r="AB1313" s="443">
        <v>0</v>
      </c>
      <c r="AC1313" s="443">
        <v>155</v>
      </c>
      <c r="AD1313" s="443">
        <v>155</v>
      </c>
      <c r="AE1313" s="443">
        <v>0</v>
      </c>
      <c r="AF1313" s="443">
        <v>0</v>
      </c>
      <c r="AG1313" s="443">
        <v>74150</v>
      </c>
      <c r="AH1313" s="443">
        <v>31000</v>
      </c>
      <c r="AI1313" s="443">
        <v>43150</v>
      </c>
      <c r="AJ1313" s="483">
        <v>73640</v>
      </c>
      <c r="AK1313" s="483">
        <v>0</v>
      </c>
      <c r="AL1313" s="483">
        <v>0</v>
      </c>
      <c r="AM1313" s="483">
        <v>21940</v>
      </c>
      <c r="AN1313" s="443">
        <v>73640</v>
      </c>
      <c r="AO1313" s="443">
        <v>21940</v>
      </c>
      <c r="AP1313" s="443">
        <v>5189</v>
      </c>
      <c r="AQ1313" s="443">
        <v>1967</v>
      </c>
      <c r="AR1313" s="443">
        <v>3222</v>
      </c>
      <c r="AS1313" s="483">
        <v>4326</v>
      </c>
      <c r="AT1313" s="483">
        <v>0</v>
      </c>
      <c r="AU1313" s="483">
        <v>0</v>
      </c>
      <c r="AV1313" s="483">
        <v>653</v>
      </c>
      <c r="AW1313" s="443">
        <v>4326</v>
      </c>
      <c r="AX1313" s="443">
        <v>653</v>
      </c>
      <c r="AY1313" s="443">
        <v>0</v>
      </c>
      <c r="AZ1313" s="504">
        <v>0</v>
      </c>
      <c r="BA1313" s="504">
        <v>0</v>
      </c>
      <c r="BB1313" s="444">
        <v>0</v>
      </c>
      <c r="BC1313" s="517">
        <v>0</v>
      </c>
      <c r="BD1313" s="540">
        <v>45014</v>
      </c>
      <c r="BE1313" s="651">
        <v>37980</v>
      </c>
      <c r="BF1313" s="651">
        <v>3801</v>
      </c>
      <c r="BG1313" s="540">
        <v>1029</v>
      </c>
    </row>
    <row r="1314" spans="1:59" x14ac:dyDescent="0.2">
      <c r="A1314" s="609" t="s">
        <v>3083</v>
      </c>
      <c r="B1314" t="s">
        <v>3053</v>
      </c>
      <c r="C1314" t="s">
        <v>3084</v>
      </c>
      <c r="D1314" s="439">
        <v>31390</v>
      </c>
      <c r="E1314" s="440">
        <v>0</v>
      </c>
      <c r="F1314" s="440">
        <v>0</v>
      </c>
      <c r="G1314" s="440">
        <v>0</v>
      </c>
      <c r="H1314" s="440">
        <v>0</v>
      </c>
      <c r="I1314" s="440">
        <v>49616</v>
      </c>
      <c r="J1314" s="440">
        <v>49616</v>
      </c>
      <c r="K1314" s="440">
        <v>0</v>
      </c>
      <c r="L1314" s="440">
        <v>0</v>
      </c>
      <c r="M1314" s="482">
        <v>0</v>
      </c>
      <c r="N1314" s="482">
        <v>12684</v>
      </c>
      <c r="O1314" s="440">
        <v>0</v>
      </c>
      <c r="P1314" s="440">
        <v>0</v>
      </c>
      <c r="Q1314" s="440">
        <v>12684</v>
      </c>
      <c r="R1314" s="440">
        <v>0</v>
      </c>
      <c r="S1314" s="440">
        <v>12684</v>
      </c>
      <c r="T1314" s="440">
        <v>0</v>
      </c>
      <c r="U1314" s="440">
        <v>1772</v>
      </c>
      <c r="V1314" s="440">
        <v>1772</v>
      </c>
      <c r="W1314" s="440">
        <v>0</v>
      </c>
      <c r="X1314" s="440">
        <v>0</v>
      </c>
      <c r="Y1314" s="482">
        <v>0</v>
      </c>
      <c r="Z1314" s="482">
        <v>453</v>
      </c>
      <c r="AA1314" s="440">
        <v>0</v>
      </c>
      <c r="AB1314" s="440">
        <v>0</v>
      </c>
      <c r="AC1314" s="440">
        <v>453</v>
      </c>
      <c r="AD1314" s="440">
        <v>0</v>
      </c>
      <c r="AE1314" s="440">
        <v>453</v>
      </c>
      <c r="AF1314" s="440">
        <v>0</v>
      </c>
      <c r="AG1314" s="440">
        <v>75120</v>
      </c>
      <c r="AH1314" s="440">
        <v>42500</v>
      </c>
      <c r="AI1314" s="440">
        <v>32620</v>
      </c>
      <c r="AJ1314" s="482">
        <v>62910</v>
      </c>
      <c r="AK1314" s="482">
        <v>0</v>
      </c>
      <c r="AL1314" s="482">
        <v>0</v>
      </c>
      <c r="AM1314" s="482">
        <v>34190</v>
      </c>
      <c r="AN1314" s="440">
        <v>62910</v>
      </c>
      <c r="AO1314" s="440">
        <v>34190</v>
      </c>
      <c r="AP1314" s="440">
        <v>5159</v>
      </c>
      <c r="AQ1314" s="440">
        <v>1100</v>
      </c>
      <c r="AR1314" s="440">
        <v>4059</v>
      </c>
      <c r="AS1314" s="482">
        <v>4781</v>
      </c>
      <c r="AT1314" s="482">
        <v>0</v>
      </c>
      <c r="AU1314" s="482">
        <v>0</v>
      </c>
      <c r="AV1314" s="482">
        <v>1438</v>
      </c>
      <c r="AW1314" s="440">
        <v>4059</v>
      </c>
      <c r="AX1314" s="440">
        <v>2160</v>
      </c>
      <c r="AY1314" s="440">
        <v>0</v>
      </c>
      <c r="AZ1314" s="503">
        <v>0</v>
      </c>
      <c r="BA1314" s="503">
        <v>0</v>
      </c>
      <c r="BB1314" s="441">
        <v>0</v>
      </c>
      <c r="BC1314" s="200">
        <v>0</v>
      </c>
      <c r="BD1314" s="539">
        <v>47037</v>
      </c>
      <c r="BE1314" s="650">
        <v>36770</v>
      </c>
      <c r="BF1314" s="650">
        <v>3690</v>
      </c>
      <c r="BG1314" s="539">
        <v>1029</v>
      </c>
    </row>
    <row r="1315" spans="1:59" x14ac:dyDescent="0.2">
      <c r="A1315" s="609" t="s">
        <v>3085</v>
      </c>
      <c r="B1315" t="s">
        <v>3053</v>
      </c>
      <c r="C1315" t="s">
        <v>3086</v>
      </c>
      <c r="D1315" s="442">
        <v>31401</v>
      </c>
      <c r="E1315" s="443">
        <v>8705</v>
      </c>
      <c r="F1315" s="443">
        <v>0</v>
      </c>
      <c r="G1315" s="443">
        <v>8705</v>
      </c>
      <c r="H1315" s="443">
        <v>0</v>
      </c>
      <c r="I1315" s="443">
        <v>47390</v>
      </c>
      <c r="J1315" s="443">
        <v>45430</v>
      </c>
      <c r="K1315" s="443">
        <v>1960</v>
      </c>
      <c r="L1315" s="443">
        <v>0</v>
      </c>
      <c r="M1315" s="483">
        <v>0</v>
      </c>
      <c r="N1315" s="483">
        <v>0</v>
      </c>
      <c r="O1315" s="443">
        <v>0</v>
      </c>
      <c r="P1315" s="443">
        <v>0</v>
      </c>
      <c r="Q1315" s="443">
        <v>0</v>
      </c>
      <c r="R1315" s="443">
        <v>0</v>
      </c>
      <c r="S1315" s="443">
        <v>0</v>
      </c>
      <c r="T1315" s="443">
        <v>0</v>
      </c>
      <c r="U1315" s="443">
        <v>1693</v>
      </c>
      <c r="V1315" s="443">
        <v>377</v>
      </c>
      <c r="W1315" s="443">
        <v>1316</v>
      </c>
      <c r="X1315" s="443">
        <v>0</v>
      </c>
      <c r="Y1315" s="483">
        <v>0</v>
      </c>
      <c r="Z1315" s="483">
        <v>0</v>
      </c>
      <c r="AA1315" s="443">
        <v>0</v>
      </c>
      <c r="AB1315" s="443">
        <v>0</v>
      </c>
      <c r="AC1315" s="443">
        <v>1316</v>
      </c>
      <c r="AD1315" s="443">
        <v>0</v>
      </c>
      <c r="AE1315" s="443">
        <v>0</v>
      </c>
      <c r="AF1315" s="443">
        <v>1316</v>
      </c>
      <c r="AG1315" s="443">
        <v>30840</v>
      </c>
      <c r="AH1315" s="443">
        <v>18250</v>
      </c>
      <c r="AI1315" s="443">
        <v>12590</v>
      </c>
      <c r="AJ1315" s="483">
        <v>29230</v>
      </c>
      <c r="AK1315" s="483">
        <v>0</v>
      </c>
      <c r="AL1315" s="483">
        <v>0</v>
      </c>
      <c r="AM1315" s="483">
        <v>8170</v>
      </c>
      <c r="AN1315" s="443">
        <v>29230</v>
      </c>
      <c r="AO1315" s="443">
        <v>8170</v>
      </c>
      <c r="AP1315" s="443">
        <v>1960</v>
      </c>
      <c r="AQ1315" s="443">
        <v>1552</v>
      </c>
      <c r="AR1315" s="443">
        <v>408</v>
      </c>
      <c r="AS1315" s="483">
        <v>881</v>
      </c>
      <c r="AT1315" s="483">
        <v>0</v>
      </c>
      <c r="AU1315" s="483">
        <v>0</v>
      </c>
      <c r="AV1315" s="483">
        <v>288</v>
      </c>
      <c r="AW1315" s="443">
        <v>881</v>
      </c>
      <c r="AX1315" s="443">
        <v>288</v>
      </c>
      <c r="AY1315" s="443">
        <v>0</v>
      </c>
      <c r="AZ1315" s="504">
        <v>0</v>
      </c>
      <c r="BA1315" s="504">
        <v>0</v>
      </c>
      <c r="BB1315" s="444">
        <v>0</v>
      </c>
      <c r="BC1315" s="517">
        <v>0</v>
      </c>
      <c r="BD1315" s="540">
        <v>29767</v>
      </c>
      <c r="BE1315" s="651">
        <v>20650</v>
      </c>
      <c r="BF1315" s="651">
        <v>1957</v>
      </c>
      <c r="BG1315" s="540">
        <v>789</v>
      </c>
    </row>
    <row r="1316" spans="1:59" x14ac:dyDescent="0.2">
      <c r="A1316" s="609" t="s">
        <v>3087</v>
      </c>
      <c r="B1316" t="s">
        <v>3053</v>
      </c>
      <c r="C1316" t="s">
        <v>2678</v>
      </c>
      <c r="D1316" s="439">
        <v>31402</v>
      </c>
      <c r="E1316" s="440">
        <v>0</v>
      </c>
      <c r="F1316" s="440">
        <v>0</v>
      </c>
      <c r="G1316" s="440">
        <v>0</v>
      </c>
      <c r="H1316" s="440">
        <v>0</v>
      </c>
      <c r="I1316" s="440">
        <v>32060</v>
      </c>
      <c r="J1316" s="440">
        <v>32060</v>
      </c>
      <c r="K1316" s="440">
        <v>0</v>
      </c>
      <c r="L1316" s="440">
        <v>0</v>
      </c>
      <c r="M1316" s="482">
        <v>0</v>
      </c>
      <c r="N1316" s="482">
        <v>0</v>
      </c>
      <c r="O1316" s="440">
        <v>0</v>
      </c>
      <c r="P1316" s="440">
        <v>0</v>
      </c>
      <c r="Q1316" s="440">
        <v>0</v>
      </c>
      <c r="R1316" s="440">
        <v>0</v>
      </c>
      <c r="S1316" s="440">
        <v>0</v>
      </c>
      <c r="T1316" s="440">
        <v>0</v>
      </c>
      <c r="U1316" s="440">
        <v>1145</v>
      </c>
      <c r="V1316" s="440">
        <v>916</v>
      </c>
      <c r="W1316" s="440">
        <v>229</v>
      </c>
      <c r="X1316" s="440">
        <v>0</v>
      </c>
      <c r="Y1316" s="482">
        <v>0</v>
      </c>
      <c r="Z1316" s="482">
        <v>0</v>
      </c>
      <c r="AA1316" s="440">
        <v>0</v>
      </c>
      <c r="AB1316" s="440">
        <v>0</v>
      </c>
      <c r="AC1316" s="440">
        <v>229</v>
      </c>
      <c r="AD1316" s="440">
        <v>0</v>
      </c>
      <c r="AE1316" s="440">
        <v>229</v>
      </c>
      <c r="AF1316" s="440">
        <v>0</v>
      </c>
      <c r="AG1316" s="440">
        <v>21310</v>
      </c>
      <c r="AH1316" s="440">
        <v>13000</v>
      </c>
      <c r="AI1316" s="440">
        <v>8310</v>
      </c>
      <c r="AJ1316" s="482">
        <v>17210</v>
      </c>
      <c r="AK1316" s="482">
        <v>0</v>
      </c>
      <c r="AL1316" s="482">
        <v>0</v>
      </c>
      <c r="AM1316" s="482">
        <v>6790</v>
      </c>
      <c r="AN1316" s="440">
        <v>17210</v>
      </c>
      <c r="AO1316" s="440">
        <v>6790</v>
      </c>
      <c r="AP1316" s="440">
        <v>1354</v>
      </c>
      <c r="AQ1316" s="440">
        <v>1188</v>
      </c>
      <c r="AR1316" s="440">
        <v>166</v>
      </c>
      <c r="AS1316" s="482">
        <v>432</v>
      </c>
      <c r="AT1316" s="482">
        <v>0</v>
      </c>
      <c r="AU1316" s="482">
        <v>0</v>
      </c>
      <c r="AV1316" s="482">
        <v>292</v>
      </c>
      <c r="AW1316" s="440">
        <v>432</v>
      </c>
      <c r="AX1316" s="440">
        <v>292</v>
      </c>
      <c r="AY1316" s="440">
        <v>0</v>
      </c>
      <c r="AZ1316" s="503">
        <v>0</v>
      </c>
      <c r="BA1316" s="503">
        <v>0</v>
      </c>
      <c r="BB1316" s="441">
        <v>0</v>
      </c>
      <c r="BC1316" s="200">
        <v>0</v>
      </c>
      <c r="BD1316" s="539">
        <v>20826</v>
      </c>
      <c r="BE1316" s="650">
        <v>14710</v>
      </c>
      <c r="BF1316" s="650">
        <v>1376</v>
      </c>
      <c r="BG1316" s="539">
        <v>789</v>
      </c>
    </row>
    <row r="1317" spans="1:59" x14ac:dyDescent="0.2">
      <c r="A1317" s="609" t="s">
        <v>3088</v>
      </c>
      <c r="B1317" t="s">
        <v>3053</v>
      </c>
      <c r="C1317" t="s">
        <v>3089</v>
      </c>
      <c r="D1317" s="442">
        <v>31403</v>
      </c>
      <c r="E1317" s="443">
        <v>2921</v>
      </c>
      <c r="F1317" s="443">
        <v>0</v>
      </c>
      <c r="G1317" s="443">
        <v>951</v>
      </c>
      <c r="H1317" s="443">
        <v>1970</v>
      </c>
      <c r="I1317" s="443">
        <v>15288</v>
      </c>
      <c r="J1317" s="443">
        <v>15288</v>
      </c>
      <c r="K1317" s="443">
        <v>0</v>
      </c>
      <c r="L1317" s="443">
        <v>4592</v>
      </c>
      <c r="M1317" s="483">
        <v>0</v>
      </c>
      <c r="N1317" s="483">
        <v>700</v>
      </c>
      <c r="O1317" s="443">
        <v>280</v>
      </c>
      <c r="P1317" s="443">
        <v>0</v>
      </c>
      <c r="Q1317" s="443">
        <v>5572</v>
      </c>
      <c r="R1317" s="443">
        <v>4592</v>
      </c>
      <c r="S1317" s="443">
        <v>700</v>
      </c>
      <c r="T1317" s="443">
        <v>280</v>
      </c>
      <c r="U1317" s="443">
        <v>546</v>
      </c>
      <c r="V1317" s="443">
        <v>546</v>
      </c>
      <c r="W1317" s="443">
        <v>0</v>
      </c>
      <c r="X1317" s="443">
        <v>164</v>
      </c>
      <c r="Y1317" s="483">
        <v>0</v>
      </c>
      <c r="Z1317" s="483">
        <v>25</v>
      </c>
      <c r="AA1317" s="443">
        <v>10</v>
      </c>
      <c r="AB1317" s="443">
        <v>0</v>
      </c>
      <c r="AC1317" s="443">
        <v>199</v>
      </c>
      <c r="AD1317" s="443">
        <v>164</v>
      </c>
      <c r="AE1317" s="443">
        <v>25</v>
      </c>
      <c r="AF1317" s="443">
        <v>10</v>
      </c>
      <c r="AG1317" s="443">
        <v>19660</v>
      </c>
      <c r="AH1317" s="443">
        <v>10750</v>
      </c>
      <c r="AI1317" s="443">
        <v>8910</v>
      </c>
      <c r="AJ1317" s="483">
        <v>16330</v>
      </c>
      <c r="AK1317" s="483">
        <v>0</v>
      </c>
      <c r="AL1317" s="483">
        <v>0</v>
      </c>
      <c r="AM1317" s="483">
        <v>860</v>
      </c>
      <c r="AN1317" s="443">
        <v>16330</v>
      </c>
      <c r="AO1317" s="443">
        <v>860</v>
      </c>
      <c r="AP1317" s="443">
        <v>1249</v>
      </c>
      <c r="AQ1317" s="443">
        <v>1249</v>
      </c>
      <c r="AR1317" s="443">
        <v>0</v>
      </c>
      <c r="AS1317" s="483">
        <v>256</v>
      </c>
      <c r="AT1317" s="483">
        <v>0</v>
      </c>
      <c r="AU1317" s="483">
        <v>0</v>
      </c>
      <c r="AV1317" s="483">
        <v>0</v>
      </c>
      <c r="AW1317" s="443">
        <v>256</v>
      </c>
      <c r="AX1317" s="443">
        <v>0</v>
      </c>
      <c r="AY1317" s="443">
        <v>0</v>
      </c>
      <c r="AZ1317" s="504">
        <v>0</v>
      </c>
      <c r="BA1317" s="504">
        <v>0</v>
      </c>
      <c r="BB1317" s="444">
        <v>0</v>
      </c>
      <c r="BC1317" s="517">
        <v>0</v>
      </c>
      <c r="BD1317" s="540">
        <v>16117</v>
      </c>
      <c r="BE1317" s="651">
        <v>10685</v>
      </c>
      <c r="BF1317" s="651">
        <v>1032</v>
      </c>
      <c r="BG1317" s="540">
        <v>789</v>
      </c>
    </row>
    <row r="1318" spans="1:59" x14ac:dyDescent="0.2">
      <c r="A1318" s="609" t="s">
        <v>3090</v>
      </c>
      <c r="B1318" t="s">
        <v>3091</v>
      </c>
      <c r="C1318">
        <v>0</v>
      </c>
      <c r="D1318" s="439">
        <v>32000</v>
      </c>
      <c r="E1318" s="440">
        <v>1647837</v>
      </c>
      <c r="F1318" s="440">
        <v>0</v>
      </c>
      <c r="G1318" s="440">
        <v>0</v>
      </c>
      <c r="H1318" s="440">
        <v>1647837</v>
      </c>
      <c r="I1318" s="440">
        <v>0</v>
      </c>
      <c r="J1318" s="440">
        <v>0</v>
      </c>
      <c r="K1318" s="440">
        <v>0</v>
      </c>
      <c r="L1318" s="440">
        <v>0</v>
      </c>
      <c r="M1318" s="482">
        <v>0</v>
      </c>
      <c r="N1318" s="482">
        <v>0</v>
      </c>
      <c r="O1318" s="440">
        <v>0</v>
      </c>
      <c r="P1318" s="440">
        <v>0</v>
      </c>
      <c r="Q1318" s="440">
        <v>0</v>
      </c>
      <c r="R1318" s="440">
        <v>0</v>
      </c>
      <c r="S1318" s="440">
        <v>0</v>
      </c>
      <c r="T1318" s="440">
        <v>0</v>
      </c>
      <c r="U1318" s="440">
        <v>0</v>
      </c>
      <c r="V1318" s="440">
        <v>0</v>
      </c>
      <c r="W1318" s="440">
        <v>0</v>
      </c>
      <c r="X1318" s="440">
        <v>0</v>
      </c>
      <c r="Y1318" s="482">
        <v>0</v>
      </c>
      <c r="Z1318" s="482">
        <v>0</v>
      </c>
      <c r="AA1318" s="440">
        <v>0</v>
      </c>
      <c r="AB1318" s="440">
        <v>0</v>
      </c>
      <c r="AC1318" s="440">
        <v>0</v>
      </c>
      <c r="AD1318" s="440">
        <v>0</v>
      </c>
      <c r="AE1318" s="440">
        <v>0</v>
      </c>
      <c r="AF1318" s="440">
        <v>0</v>
      </c>
      <c r="AG1318" s="440">
        <v>0</v>
      </c>
      <c r="AH1318" s="440">
        <v>0</v>
      </c>
      <c r="AI1318" s="440">
        <v>0</v>
      </c>
      <c r="AJ1318" s="482">
        <v>0</v>
      </c>
      <c r="AK1318" s="482">
        <v>0</v>
      </c>
      <c r="AL1318" s="482">
        <v>0</v>
      </c>
      <c r="AM1318" s="482">
        <v>0</v>
      </c>
      <c r="AN1318" s="440">
        <v>0</v>
      </c>
      <c r="AO1318" s="440">
        <v>0</v>
      </c>
      <c r="AP1318" s="440">
        <v>0</v>
      </c>
      <c r="AQ1318" s="440">
        <v>0</v>
      </c>
      <c r="AR1318" s="440">
        <v>0</v>
      </c>
      <c r="AS1318" s="482">
        <v>0</v>
      </c>
      <c r="AT1318" s="482">
        <v>0</v>
      </c>
      <c r="AU1318" s="482">
        <v>0</v>
      </c>
      <c r="AV1318" s="482">
        <v>0</v>
      </c>
      <c r="AW1318" s="440">
        <v>0</v>
      </c>
      <c r="AX1318" s="440">
        <v>0</v>
      </c>
      <c r="AY1318" s="440">
        <v>0</v>
      </c>
      <c r="AZ1318" s="503">
        <v>0</v>
      </c>
      <c r="BA1318" s="503">
        <v>0</v>
      </c>
      <c r="BB1318" s="441">
        <v>0</v>
      </c>
      <c r="BC1318" s="200">
        <v>0</v>
      </c>
      <c r="BD1318" s="539">
        <v>3802865</v>
      </c>
      <c r="BE1318" s="539">
        <v>0</v>
      </c>
      <c r="BF1318" s="539">
        <v>0</v>
      </c>
      <c r="BG1318" s="539">
        <v>0</v>
      </c>
    </row>
    <row r="1319" spans="1:59" x14ac:dyDescent="0.2">
      <c r="A1319" s="609" t="s">
        <v>3092</v>
      </c>
      <c r="B1319" t="s">
        <v>3091</v>
      </c>
      <c r="C1319" t="s">
        <v>3093</v>
      </c>
      <c r="D1319" s="442">
        <v>32201</v>
      </c>
      <c r="E1319" s="443">
        <v>0</v>
      </c>
      <c r="F1319" s="443">
        <v>0</v>
      </c>
      <c r="G1319" s="443">
        <v>0</v>
      </c>
      <c r="H1319" s="443">
        <v>0</v>
      </c>
      <c r="I1319" s="443">
        <v>1419740</v>
      </c>
      <c r="J1319" s="443">
        <v>1419740</v>
      </c>
      <c r="K1319" s="443">
        <v>0</v>
      </c>
      <c r="L1319" s="443">
        <v>0</v>
      </c>
      <c r="M1319" s="483">
        <v>0</v>
      </c>
      <c r="N1319" s="483">
        <v>30100</v>
      </c>
      <c r="O1319" s="443">
        <v>0</v>
      </c>
      <c r="P1319" s="443">
        <v>0</v>
      </c>
      <c r="Q1319" s="443">
        <v>30100</v>
      </c>
      <c r="R1319" s="443">
        <v>0</v>
      </c>
      <c r="S1319" s="443">
        <v>30100</v>
      </c>
      <c r="T1319" s="443">
        <v>0</v>
      </c>
      <c r="U1319" s="443">
        <v>50705</v>
      </c>
      <c r="V1319" s="443">
        <v>50705</v>
      </c>
      <c r="W1319" s="443">
        <v>0</v>
      </c>
      <c r="X1319" s="443">
        <v>0</v>
      </c>
      <c r="Y1319" s="483">
        <v>0</v>
      </c>
      <c r="Z1319" s="483">
        <v>1075</v>
      </c>
      <c r="AA1319" s="443">
        <v>0</v>
      </c>
      <c r="AB1319" s="443">
        <v>0</v>
      </c>
      <c r="AC1319" s="443">
        <v>1075</v>
      </c>
      <c r="AD1319" s="443">
        <v>0</v>
      </c>
      <c r="AE1319" s="443">
        <v>1075</v>
      </c>
      <c r="AF1319" s="443">
        <v>0</v>
      </c>
      <c r="AG1319" s="443">
        <v>1289500</v>
      </c>
      <c r="AH1319" s="443">
        <v>500000</v>
      </c>
      <c r="AI1319" s="443">
        <v>789500</v>
      </c>
      <c r="AJ1319" s="483">
        <v>1193800</v>
      </c>
      <c r="AK1319" s="483">
        <v>0</v>
      </c>
      <c r="AL1319" s="483">
        <v>0</v>
      </c>
      <c r="AM1319" s="483">
        <v>482840</v>
      </c>
      <c r="AN1319" s="443">
        <v>1193800</v>
      </c>
      <c r="AO1319" s="443">
        <v>481610</v>
      </c>
      <c r="AP1319" s="443">
        <v>101958</v>
      </c>
      <c r="AQ1319" s="443">
        <v>34036</v>
      </c>
      <c r="AR1319" s="443">
        <v>67922</v>
      </c>
      <c r="AS1319" s="483">
        <v>68497</v>
      </c>
      <c r="AT1319" s="483">
        <v>0</v>
      </c>
      <c r="AU1319" s="483">
        <v>0</v>
      </c>
      <c r="AV1319" s="483">
        <v>22406</v>
      </c>
      <c r="AW1319" s="443">
        <v>68497</v>
      </c>
      <c r="AX1319" s="443">
        <v>0</v>
      </c>
      <c r="AY1319" s="443">
        <v>5500</v>
      </c>
      <c r="AZ1319" s="504">
        <v>-5500</v>
      </c>
      <c r="BA1319" s="504">
        <v>0</v>
      </c>
      <c r="BB1319" s="444">
        <v>0</v>
      </c>
      <c r="BC1319" s="517">
        <v>0</v>
      </c>
      <c r="BD1319" s="540">
        <v>521466</v>
      </c>
      <c r="BE1319" s="651">
        <v>814335</v>
      </c>
      <c r="BF1319" s="651">
        <v>81883</v>
      </c>
      <c r="BG1319" s="540">
        <v>7029</v>
      </c>
    </row>
    <row r="1320" spans="1:59" x14ac:dyDescent="0.2">
      <c r="A1320" s="609" t="s">
        <v>3094</v>
      </c>
      <c r="B1320" t="s">
        <v>3091</v>
      </c>
      <c r="C1320" t="s">
        <v>3095</v>
      </c>
      <c r="D1320" s="439">
        <v>32202</v>
      </c>
      <c r="E1320" s="440">
        <v>152859</v>
      </c>
      <c r="F1320" s="440">
        <v>0</v>
      </c>
      <c r="G1320" s="440">
        <v>152859</v>
      </c>
      <c r="H1320" s="440">
        <v>0</v>
      </c>
      <c r="I1320" s="440">
        <v>462560</v>
      </c>
      <c r="J1320" s="440">
        <v>462560</v>
      </c>
      <c r="K1320" s="440">
        <v>0</v>
      </c>
      <c r="L1320" s="440">
        <v>0</v>
      </c>
      <c r="M1320" s="482">
        <v>0</v>
      </c>
      <c r="N1320" s="482">
        <v>8680</v>
      </c>
      <c r="O1320" s="440">
        <v>0</v>
      </c>
      <c r="P1320" s="440">
        <v>0</v>
      </c>
      <c r="Q1320" s="440">
        <v>8680</v>
      </c>
      <c r="R1320" s="440">
        <v>0</v>
      </c>
      <c r="S1320" s="440">
        <v>8680</v>
      </c>
      <c r="T1320" s="440">
        <v>0</v>
      </c>
      <c r="U1320" s="440">
        <v>16520</v>
      </c>
      <c r="V1320" s="440">
        <v>10382</v>
      </c>
      <c r="W1320" s="440">
        <v>6138</v>
      </c>
      <c r="X1320" s="440">
        <v>0</v>
      </c>
      <c r="Y1320" s="482">
        <v>0</v>
      </c>
      <c r="Z1320" s="482">
        <v>310</v>
      </c>
      <c r="AA1320" s="440">
        <v>0</v>
      </c>
      <c r="AB1320" s="440">
        <v>0</v>
      </c>
      <c r="AC1320" s="440">
        <v>6448</v>
      </c>
      <c r="AD1320" s="440">
        <v>0</v>
      </c>
      <c r="AE1320" s="440">
        <v>0</v>
      </c>
      <c r="AF1320" s="440">
        <v>6448</v>
      </c>
      <c r="AG1320" s="440">
        <v>370170</v>
      </c>
      <c r="AH1320" s="440">
        <v>219450</v>
      </c>
      <c r="AI1320" s="440">
        <v>150720</v>
      </c>
      <c r="AJ1320" s="482">
        <v>289340</v>
      </c>
      <c r="AK1320" s="482">
        <v>0</v>
      </c>
      <c r="AL1320" s="482">
        <v>0</v>
      </c>
      <c r="AM1320" s="482">
        <v>138480</v>
      </c>
      <c r="AN1320" s="440">
        <v>289340</v>
      </c>
      <c r="AO1320" s="440">
        <v>138480</v>
      </c>
      <c r="AP1320" s="440">
        <v>26281</v>
      </c>
      <c r="AQ1320" s="440">
        <v>16194</v>
      </c>
      <c r="AR1320" s="440">
        <v>10087</v>
      </c>
      <c r="AS1320" s="482">
        <v>12185</v>
      </c>
      <c r="AT1320" s="482">
        <v>0</v>
      </c>
      <c r="AU1320" s="482">
        <v>0</v>
      </c>
      <c r="AV1320" s="482">
        <v>4652</v>
      </c>
      <c r="AW1320" s="440">
        <v>12185</v>
      </c>
      <c r="AX1320" s="440">
        <v>0</v>
      </c>
      <c r="AY1320" s="440">
        <v>0</v>
      </c>
      <c r="AZ1320" s="503">
        <v>0</v>
      </c>
      <c r="BA1320" s="503">
        <v>0</v>
      </c>
      <c r="BB1320" s="441">
        <v>0</v>
      </c>
      <c r="BC1320" s="200">
        <v>0</v>
      </c>
      <c r="BD1320" s="539">
        <v>181555</v>
      </c>
      <c r="BE1320" s="650">
        <v>240370</v>
      </c>
      <c r="BF1320" s="650">
        <v>23345</v>
      </c>
      <c r="BG1320" s="539">
        <v>2469</v>
      </c>
    </row>
    <row r="1321" spans="1:59" x14ac:dyDescent="0.2">
      <c r="A1321" s="609" t="s">
        <v>3096</v>
      </c>
      <c r="B1321" t="s">
        <v>3091</v>
      </c>
      <c r="C1321" t="s">
        <v>3097</v>
      </c>
      <c r="D1321" s="442">
        <v>32203</v>
      </c>
      <c r="E1321" s="443">
        <v>165000</v>
      </c>
      <c r="F1321" s="443">
        <v>0</v>
      </c>
      <c r="G1321" s="443">
        <v>165000</v>
      </c>
      <c r="H1321" s="443">
        <v>0</v>
      </c>
      <c r="I1321" s="443">
        <v>896910</v>
      </c>
      <c r="J1321" s="443">
        <v>896910</v>
      </c>
      <c r="K1321" s="443">
        <v>0</v>
      </c>
      <c r="L1321" s="443">
        <v>0</v>
      </c>
      <c r="M1321" s="483">
        <v>0</v>
      </c>
      <c r="N1321" s="483">
        <v>17640</v>
      </c>
      <c r="O1321" s="443">
        <v>0</v>
      </c>
      <c r="P1321" s="443">
        <v>0</v>
      </c>
      <c r="Q1321" s="443">
        <v>17640</v>
      </c>
      <c r="R1321" s="443">
        <v>0</v>
      </c>
      <c r="S1321" s="443">
        <v>17640</v>
      </c>
      <c r="T1321" s="443">
        <v>0</v>
      </c>
      <c r="U1321" s="443">
        <v>32033</v>
      </c>
      <c r="V1321" s="443">
        <v>9600</v>
      </c>
      <c r="W1321" s="443">
        <v>22433</v>
      </c>
      <c r="X1321" s="443">
        <v>0</v>
      </c>
      <c r="Y1321" s="483">
        <v>0</v>
      </c>
      <c r="Z1321" s="483">
        <v>630</v>
      </c>
      <c r="AA1321" s="443">
        <v>0</v>
      </c>
      <c r="AB1321" s="443">
        <v>0</v>
      </c>
      <c r="AC1321" s="443">
        <v>30</v>
      </c>
      <c r="AD1321" s="443">
        <v>0</v>
      </c>
      <c r="AE1321" s="443">
        <v>30</v>
      </c>
      <c r="AF1321" s="443">
        <v>0</v>
      </c>
      <c r="AG1321" s="443">
        <v>1216340</v>
      </c>
      <c r="AH1321" s="443">
        <v>465000</v>
      </c>
      <c r="AI1321" s="443">
        <v>751340</v>
      </c>
      <c r="AJ1321" s="483">
        <v>1108470</v>
      </c>
      <c r="AK1321" s="483">
        <v>0</v>
      </c>
      <c r="AL1321" s="483">
        <v>0</v>
      </c>
      <c r="AM1321" s="483">
        <v>526490</v>
      </c>
      <c r="AN1321" s="443">
        <v>1108470</v>
      </c>
      <c r="AO1321" s="443">
        <v>526490</v>
      </c>
      <c r="AP1321" s="443">
        <v>91095</v>
      </c>
      <c r="AQ1321" s="443">
        <v>15000</v>
      </c>
      <c r="AR1321" s="443">
        <v>76095</v>
      </c>
      <c r="AS1321" s="483">
        <v>78908</v>
      </c>
      <c r="AT1321" s="483">
        <v>0</v>
      </c>
      <c r="AU1321" s="483">
        <v>0</v>
      </c>
      <c r="AV1321" s="483">
        <v>24186</v>
      </c>
      <c r="AW1321" s="443">
        <v>42800</v>
      </c>
      <c r="AX1321" s="443">
        <v>0</v>
      </c>
      <c r="AY1321" s="443">
        <v>0</v>
      </c>
      <c r="AZ1321" s="504">
        <v>0</v>
      </c>
      <c r="BA1321" s="504">
        <v>0</v>
      </c>
      <c r="BB1321" s="444">
        <v>0</v>
      </c>
      <c r="BC1321" s="517">
        <v>0</v>
      </c>
      <c r="BD1321" s="540">
        <v>467515</v>
      </c>
      <c r="BE1321" s="651">
        <v>589635</v>
      </c>
      <c r="BF1321" s="651">
        <v>61334</v>
      </c>
      <c r="BG1321" s="540">
        <v>5909</v>
      </c>
    </row>
    <row r="1322" spans="1:59" x14ac:dyDescent="0.2">
      <c r="A1322" s="609" t="s">
        <v>3098</v>
      </c>
      <c r="B1322" t="s">
        <v>3091</v>
      </c>
      <c r="C1322" t="s">
        <v>3099</v>
      </c>
      <c r="D1322" s="439">
        <v>32204</v>
      </c>
      <c r="E1322" s="440">
        <v>0</v>
      </c>
      <c r="F1322" s="440">
        <v>0</v>
      </c>
      <c r="G1322" s="440">
        <v>0</v>
      </c>
      <c r="H1322" s="440">
        <v>0</v>
      </c>
      <c r="I1322" s="440">
        <v>384020</v>
      </c>
      <c r="J1322" s="440">
        <v>384020</v>
      </c>
      <c r="K1322" s="440">
        <v>0</v>
      </c>
      <c r="L1322" s="440">
        <v>0</v>
      </c>
      <c r="M1322" s="482">
        <v>0</v>
      </c>
      <c r="N1322" s="482">
        <v>7210</v>
      </c>
      <c r="O1322" s="440">
        <v>0</v>
      </c>
      <c r="P1322" s="440">
        <v>0</v>
      </c>
      <c r="Q1322" s="440">
        <v>7210</v>
      </c>
      <c r="R1322" s="440">
        <v>0</v>
      </c>
      <c r="S1322" s="440">
        <v>7210</v>
      </c>
      <c r="T1322" s="440">
        <v>0</v>
      </c>
      <c r="U1322" s="440">
        <v>13715</v>
      </c>
      <c r="V1322" s="440">
        <v>3953</v>
      </c>
      <c r="W1322" s="440">
        <v>9762</v>
      </c>
      <c r="X1322" s="440">
        <v>0</v>
      </c>
      <c r="Y1322" s="482">
        <v>0</v>
      </c>
      <c r="Z1322" s="482">
        <v>258</v>
      </c>
      <c r="AA1322" s="440">
        <v>0</v>
      </c>
      <c r="AB1322" s="440">
        <v>0</v>
      </c>
      <c r="AC1322" s="440">
        <v>9037</v>
      </c>
      <c r="AD1322" s="440">
        <v>0</v>
      </c>
      <c r="AE1322" s="440">
        <v>696</v>
      </c>
      <c r="AF1322" s="440">
        <v>8341</v>
      </c>
      <c r="AG1322" s="440">
        <v>319560</v>
      </c>
      <c r="AH1322" s="440">
        <v>200000</v>
      </c>
      <c r="AI1322" s="440">
        <v>119560</v>
      </c>
      <c r="AJ1322" s="482">
        <v>251380</v>
      </c>
      <c r="AK1322" s="482">
        <v>0</v>
      </c>
      <c r="AL1322" s="482">
        <v>0</v>
      </c>
      <c r="AM1322" s="482">
        <v>102520</v>
      </c>
      <c r="AN1322" s="440">
        <v>251380</v>
      </c>
      <c r="AO1322" s="440">
        <v>102520</v>
      </c>
      <c r="AP1322" s="440">
        <v>22328</v>
      </c>
      <c r="AQ1322" s="440">
        <v>12498</v>
      </c>
      <c r="AR1322" s="440">
        <v>9830</v>
      </c>
      <c r="AS1322" s="482">
        <v>12976</v>
      </c>
      <c r="AT1322" s="482">
        <v>0</v>
      </c>
      <c r="AU1322" s="482">
        <v>0</v>
      </c>
      <c r="AV1322" s="482">
        <v>2016</v>
      </c>
      <c r="AW1322" s="440">
        <v>12976</v>
      </c>
      <c r="AX1322" s="440">
        <v>2016</v>
      </c>
      <c r="AY1322" s="440">
        <v>0</v>
      </c>
      <c r="AZ1322" s="503">
        <v>0</v>
      </c>
      <c r="BA1322" s="503">
        <v>0</v>
      </c>
      <c r="BB1322" s="441">
        <v>0</v>
      </c>
      <c r="BC1322" s="200">
        <v>0</v>
      </c>
      <c r="BD1322" s="539">
        <v>159883</v>
      </c>
      <c r="BE1322" s="650">
        <v>201455</v>
      </c>
      <c r="BF1322" s="650">
        <v>19560</v>
      </c>
      <c r="BG1322" s="539">
        <v>2709</v>
      </c>
    </row>
    <row r="1323" spans="1:59" x14ac:dyDescent="0.2">
      <c r="A1323" s="609" t="s">
        <v>3100</v>
      </c>
      <c r="B1323" t="s">
        <v>3091</v>
      </c>
      <c r="C1323" t="s">
        <v>3101</v>
      </c>
      <c r="D1323" s="442">
        <v>32205</v>
      </c>
      <c r="E1323" s="443">
        <v>52090</v>
      </c>
      <c r="F1323" s="443">
        <v>0</v>
      </c>
      <c r="G1323" s="443">
        <v>52090</v>
      </c>
      <c r="H1323" s="443">
        <v>0</v>
      </c>
      <c r="I1323" s="443">
        <v>308560</v>
      </c>
      <c r="J1323" s="443">
        <v>308560</v>
      </c>
      <c r="K1323" s="443">
        <v>0</v>
      </c>
      <c r="L1323" s="443">
        <v>0</v>
      </c>
      <c r="M1323" s="483">
        <v>0</v>
      </c>
      <c r="N1323" s="483">
        <v>0</v>
      </c>
      <c r="O1323" s="443">
        <v>0</v>
      </c>
      <c r="P1323" s="443">
        <v>0</v>
      </c>
      <c r="Q1323" s="443">
        <v>0</v>
      </c>
      <c r="R1323" s="443">
        <v>0</v>
      </c>
      <c r="S1323" s="443">
        <v>0</v>
      </c>
      <c r="T1323" s="443">
        <v>0</v>
      </c>
      <c r="U1323" s="443">
        <v>11020</v>
      </c>
      <c r="V1323" s="443">
        <v>11020</v>
      </c>
      <c r="W1323" s="443">
        <v>0</v>
      </c>
      <c r="X1323" s="443">
        <v>0</v>
      </c>
      <c r="Y1323" s="483">
        <v>0</v>
      </c>
      <c r="Z1323" s="483">
        <v>0</v>
      </c>
      <c r="AA1323" s="443">
        <v>0</v>
      </c>
      <c r="AB1323" s="443">
        <v>0</v>
      </c>
      <c r="AC1323" s="443">
        <v>0</v>
      </c>
      <c r="AD1323" s="443">
        <v>0</v>
      </c>
      <c r="AE1323" s="443">
        <v>0</v>
      </c>
      <c r="AF1323" s="443">
        <v>0</v>
      </c>
      <c r="AG1323" s="443">
        <v>232120</v>
      </c>
      <c r="AH1323" s="443">
        <v>133600</v>
      </c>
      <c r="AI1323" s="443">
        <v>98520</v>
      </c>
      <c r="AJ1323" s="483">
        <v>194290</v>
      </c>
      <c r="AK1323" s="483">
        <v>0</v>
      </c>
      <c r="AL1323" s="483">
        <v>0</v>
      </c>
      <c r="AM1323" s="483">
        <v>57780</v>
      </c>
      <c r="AN1323" s="443">
        <v>194290</v>
      </c>
      <c r="AO1323" s="443">
        <v>57780</v>
      </c>
      <c r="AP1323" s="443">
        <v>16088</v>
      </c>
      <c r="AQ1323" s="443">
        <v>3500</v>
      </c>
      <c r="AR1323" s="443">
        <v>12588</v>
      </c>
      <c r="AS1323" s="483">
        <v>15121</v>
      </c>
      <c r="AT1323" s="483">
        <v>0</v>
      </c>
      <c r="AU1323" s="483">
        <v>0</v>
      </c>
      <c r="AV1323" s="483">
        <v>1030</v>
      </c>
      <c r="AW1323" s="443">
        <v>14038</v>
      </c>
      <c r="AX1323" s="443">
        <v>0</v>
      </c>
      <c r="AY1323" s="443">
        <v>0</v>
      </c>
      <c r="AZ1323" s="504">
        <v>0</v>
      </c>
      <c r="BA1323" s="504">
        <v>0</v>
      </c>
      <c r="BB1323" s="444">
        <v>0</v>
      </c>
      <c r="BC1323" s="517">
        <v>0</v>
      </c>
      <c r="BD1323" s="540">
        <v>129218</v>
      </c>
      <c r="BE1323" s="651">
        <v>152430</v>
      </c>
      <c r="BF1323" s="651">
        <v>14667</v>
      </c>
      <c r="BG1323" s="540">
        <v>2229</v>
      </c>
    </row>
    <row r="1324" spans="1:59" x14ac:dyDescent="0.2">
      <c r="A1324" s="609" t="s">
        <v>3102</v>
      </c>
      <c r="B1324" t="s">
        <v>3091</v>
      </c>
      <c r="C1324" t="s">
        <v>3103</v>
      </c>
      <c r="D1324" s="439">
        <v>32206</v>
      </c>
      <c r="E1324" s="440">
        <v>0</v>
      </c>
      <c r="F1324" s="440">
        <v>0</v>
      </c>
      <c r="G1324" s="440">
        <v>0</v>
      </c>
      <c r="H1324" s="440">
        <v>0</v>
      </c>
      <c r="I1324" s="440">
        <v>219310</v>
      </c>
      <c r="J1324" s="440">
        <v>219310</v>
      </c>
      <c r="K1324" s="440">
        <v>0</v>
      </c>
      <c r="L1324" s="440">
        <v>2660</v>
      </c>
      <c r="M1324" s="482">
        <v>0</v>
      </c>
      <c r="N1324" s="482">
        <v>0</v>
      </c>
      <c r="O1324" s="440">
        <v>0</v>
      </c>
      <c r="P1324" s="440">
        <v>0</v>
      </c>
      <c r="Q1324" s="440">
        <v>2660</v>
      </c>
      <c r="R1324" s="440">
        <v>2660</v>
      </c>
      <c r="S1324" s="440">
        <v>0</v>
      </c>
      <c r="T1324" s="440">
        <v>0</v>
      </c>
      <c r="U1324" s="440">
        <v>7833</v>
      </c>
      <c r="V1324" s="440">
        <v>6500</v>
      </c>
      <c r="W1324" s="440">
        <v>1333</v>
      </c>
      <c r="X1324" s="440">
        <v>95</v>
      </c>
      <c r="Y1324" s="482">
        <v>0</v>
      </c>
      <c r="Z1324" s="482">
        <v>0</v>
      </c>
      <c r="AA1324" s="440">
        <v>0</v>
      </c>
      <c r="AB1324" s="440">
        <v>0</v>
      </c>
      <c r="AC1324" s="440">
        <v>0</v>
      </c>
      <c r="AD1324" s="440">
        <v>0</v>
      </c>
      <c r="AE1324" s="440">
        <v>0</v>
      </c>
      <c r="AF1324" s="440">
        <v>0</v>
      </c>
      <c r="AG1324" s="440">
        <v>262470</v>
      </c>
      <c r="AH1324" s="440">
        <v>117500</v>
      </c>
      <c r="AI1324" s="440">
        <v>144970</v>
      </c>
      <c r="AJ1324" s="482">
        <v>243500</v>
      </c>
      <c r="AK1324" s="482">
        <v>0</v>
      </c>
      <c r="AL1324" s="482">
        <v>0</v>
      </c>
      <c r="AM1324" s="482">
        <v>62960</v>
      </c>
      <c r="AN1324" s="440">
        <v>243500</v>
      </c>
      <c r="AO1324" s="440">
        <v>62960</v>
      </c>
      <c r="AP1324" s="440">
        <v>18660</v>
      </c>
      <c r="AQ1324" s="440">
        <v>2500</v>
      </c>
      <c r="AR1324" s="440">
        <v>16160</v>
      </c>
      <c r="AS1324" s="482">
        <v>18190</v>
      </c>
      <c r="AT1324" s="482">
        <v>0</v>
      </c>
      <c r="AU1324" s="482">
        <v>0</v>
      </c>
      <c r="AV1324" s="482">
        <v>2896</v>
      </c>
      <c r="AW1324" s="440">
        <v>16165</v>
      </c>
      <c r="AX1324" s="440">
        <v>0</v>
      </c>
      <c r="AY1324" s="440">
        <v>0</v>
      </c>
      <c r="AZ1324" s="503">
        <v>0</v>
      </c>
      <c r="BA1324" s="503">
        <v>0</v>
      </c>
      <c r="BB1324" s="441">
        <v>0</v>
      </c>
      <c r="BC1324" s="200">
        <v>0</v>
      </c>
      <c r="BD1324" s="539">
        <v>126635</v>
      </c>
      <c r="BE1324" s="650">
        <v>131545</v>
      </c>
      <c r="BF1324" s="650">
        <v>13384</v>
      </c>
      <c r="BG1324" s="539">
        <v>1989</v>
      </c>
    </row>
    <row r="1325" spans="1:59" x14ac:dyDescent="0.2">
      <c r="A1325" s="609" t="s">
        <v>3104</v>
      </c>
      <c r="B1325" t="s">
        <v>3091</v>
      </c>
      <c r="C1325" t="s">
        <v>3105</v>
      </c>
      <c r="D1325" s="442">
        <v>32207</v>
      </c>
      <c r="E1325" s="443">
        <v>12000</v>
      </c>
      <c r="F1325" s="443">
        <v>0</v>
      </c>
      <c r="G1325" s="443">
        <v>12000</v>
      </c>
      <c r="H1325" s="443">
        <v>0</v>
      </c>
      <c r="I1325" s="443">
        <v>184240</v>
      </c>
      <c r="J1325" s="443">
        <v>184240</v>
      </c>
      <c r="K1325" s="443">
        <v>0</v>
      </c>
      <c r="L1325" s="443">
        <v>51100</v>
      </c>
      <c r="M1325" s="483">
        <v>0</v>
      </c>
      <c r="N1325" s="483">
        <v>1680</v>
      </c>
      <c r="O1325" s="443">
        <v>0</v>
      </c>
      <c r="P1325" s="443">
        <v>0</v>
      </c>
      <c r="Q1325" s="443">
        <v>52780</v>
      </c>
      <c r="R1325" s="443">
        <v>51100</v>
      </c>
      <c r="S1325" s="443">
        <v>1680</v>
      </c>
      <c r="T1325" s="443">
        <v>0</v>
      </c>
      <c r="U1325" s="443">
        <v>6580</v>
      </c>
      <c r="V1325" s="443">
        <v>6580</v>
      </c>
      <c r="W1325" s="443">
        <v>0</v>
      </c>
      <c r="X1325" s="443">
        <v>1825</v>
      </c>
      <c r="Y1325" s="483">
        <v>0</v>
      </c>
      <c r="Z1325" s="483">
        <v>60</v>
      </c>
      <c r="AA1325" s="443">
        <v>0</v>
      </c>
      <c r="AB1325" s="443">
        <v>0</v>
      </c>
      <c r="AC1325" s="443">
        <v>1885</v>
      </c>
      <c r="AD1325" s="443">
        <v>0</v>
      </c>
      <c r="AE1325" s="443">
        <v>1885</v>
      </c>
      <c r="AF1325" s="443">
        <v>0</v>
      </c>
      <c r="AG1325" s="443">
        <v>160930</v>
      </c>
      <c r="AH1325" s="443">
        <v>125000</v>
      </c>
      <c r="AI1325" s="443">
        <v>35930</v>
      </c>
      <c r="AJ1325" s="483">
        <v>104460</v>
      </c>
      <c r="AK1325" s="483">
        <v>0</v>
      </c>
      <c r="AL1325" s="483">
        <v>0</v>
      </c>
      <c r="AM1325" s="483">
        <v>55330</v>
      </c>
      <c r="AN1325" s="443">
        <v>104460</v>
      </c>
      <c r="AO1325" s="443">
        <v>55330</v>
      </c>
      <c r="AP1325" s="443">
        <v>11274</v>
      </c>
      <c r="AQ1325" s="443">
        <v>11274</v>
      </c>
      <c r="AR1325" s="443">
        <v>0</v>
      </c>
      <c r="AS1325" s="483">
        <v>1643</v>
      </c>
      <c r="AT1325" s="483">
        <v>0</v>
      </c>
      <c r="AU1325" s="483">
        <v>0</v>
      </c>
      <c r="AV1325" s="483">
        <v>2081</v>
      </c>
      <c r="AW1325" s="443">
        <v>1643</v>
      </c>
      <c r="AX1325" s="443">
        <v>2081</v>
      </c>
      <c r="AY1325" s="443">
        <v>3300</v>
      </c>
      <c r="AZ1325" s="504">
        <v>0</v>
      </c>
      <c r="BA1325" s="504">
        <v>0</v>
      </c>
      <c r="BB1325" s="444">
        <v>3300</v>
      </c>
      <c r="BC1325" s="517">
        <v>0</v>
      </c>
      <c r="BD1325" s="540">
        <v>84554</v>
      </c>
      <c r="BE1325" s="651">
        <v>114530</v>
      </c>
      <c r="BF1325" s="651">
        <v>10964</v>
      </c>
      <c r="BG1325" s="540">
        <v>1290</v>
      </c>
    </row>
    <row r="1326" spans="1:59" x14ac:dyDescent="0.2">
      <c r="A1326" s="609" t="s">
        <v>3106</v>
      </c>
      <c r="B1326" t="s">
        <v>3091</v>
      </c>
      <c r="C1326" t="s">
        <v>3107</v>
      </c>
      <c r="D1326" s="439">
        <v>32209</v>
      </c>
      <c r="E1326" s="440">
        <v>116662</v>
      </c>
      <c r="F1326" s="440">
        <v>0</v>
      </c>
      <c r="G1326" s="440">
        <v>71663</v>
      </c>
      <c r="H1326" s="440">
        <v>44999</v>
      </c>
      <c r="I1326" s="440">
        <v>210000</v>
      </c>
      <c r="J1326" s="440">
        <v>210000</v>
      </c>
      <c r="K1326" s="440">
        <v>0</v>
      </c>
      <c r="L1326" s="440">
        <v>1120</v>
      </c>
      <c r="M1326" s="482">
        <v>0</v>
      </c>
      <c r="N1326" s="482">
        <v>0</v>
      </c>
      <c r="O1326" s="440">
        <v>0</v>
      </c>
      <c r="P1326" s="440">
        <v>0</v>
      </c>
      <c r="Q1326" s="440">
        <v>1120</v>
      </c>
      <c r="R1326" s="440">
        <v>1120</v>
      </c>
      <c r="S1326" s="440">
        <v>0</v>
      </c>
      <c r="T1326" s="440">
        <v>0</v>
      </c>
      <c r="U1326" s="440">
        <v>7500</v>
      </c>
      <c r="V1326" s="440">
        <v>4965</v>
      </c>
      <c r="W1326" s="440">
        <v>2535</v>
      </c>
      <c r="X1326" s="440">
        <v>40</v>
      </c>
      <c r="Y1326" s="482">
        <v>0</v>
      </c>
      <c r="Z1326" s="482">
        <v>0</v>
      </c>
      <c r="AA1326" s="440">
        <v>0</v>
      </c>
      <c r="AB1326" s="440">
        <v>0</v>
      </c>
      <c r="AC1326" s="440">
        <v>0</v>
      </c>
      <c r="AD1326" s="440">
        <v>0</v>
      </c>
      <c r="AE1326" s="440">
        <v>0</v>
      </c>
      <c r="AF1326" s="440">
        <v>0</v>
      </c>
      <c r="AG1326" s="440">
        <v>250030</v>
      </c>
      <c r="AH1326" s="440">
        <v>119000</v>
      </c>
      <c r="AI1326" s="440">
        <v>131030</v>
      </c>
      <c r="AJ1326" s="482">
        <v>220450</v>
      </c>
      <c r="AK1326" s="482">
        <v>0</v>
      </c>
      <c r="AL1326" s="482">
        <v>0</v>
      </c>
      <c r="AM1326" s="482">
        <v>0</v>
      </c>
      <c r="AN1326" s="440">
        <v>220450</v>
      </c>
      <c r="AO1326" s="440">
        <v>0</v>
      </c>
      <c r="AP1326" s="440">
        <v>17971</v>
      </c>
      <c r="AQ1326" s="440">
        <v>5091</v>
      </c>
      <c r="AR1326" s="440">
        <v>12880</v>
      </c>
      <c r="AS1326" s="482">
        <v>15337</v>
      </c>
      <c r="AT1326" s="482">
        <v>0</v>
      </c>
      <c r="AU1326" s="482">
        <v>0</v>
      </c>
      <c r="AV1326" s="482">
        <v>0</v>
      </c>
      <c r="AW1326" s="440">
        <v>15337</v>
      </c>
      <c r="AX1326" s="440">
        <v>0</v>
      </c>
      <c r="AY1326" s="440">
        <v>0</v>
      </c>
      <c r="AZ1326" s="503">
        <v>0</v>
      </c>
      <c r="BA1326" s="503">
        <v>0</v>
      </c>
      <c r="BB1326" s="441">
        <v>0</v>
      </c>
      <c r="BC1326" s="200">
        <v>0</v>
      </c>
      <c r="BD1326" s="539">
        <v>140388</v>
      </c>
      <c r="BE1326" s="650">
        <v>124085</v>
      </c>
      <c r="BF1326" s="650">
        <v>12679</v>
      </c>
      <c r="BG1326" s="539">
        <v>1989</v>
      </c>
    </row>
    <row r="1327" spans="1:59" x14ac:dyDescent="0.2">
      <c r="A1327" s="609" t="s">
        <v>3108</v>
      </c>
      <c r="B1327" t="s">
        <v>3091</v>
      </c>
      <c r="C1327" t="s">
        <v>3109</v>
      </c>
      <c r="D1327" s="442">
        <v>32343</v>
      </c>
      <c r="E1327" s="443">
        <v>6374</v>
      </c>
      <c r="F1327" s="443">
        <v>0</v>
      </c>
      <c r="G1327" s="443">
        <v>6374</v>
      </c>
      <c r="H1327" s="443">
        <v>0</v>
      </c>
      <c r="I1327" s="443">
        <v>79450</v>
      </c>
      <c r="J1327" s="443">
        <v>79450</v>
      </c>
      <c r="K1327" s="443">
        <v>0</v>
      </c>
      <c r="L1327" s="443">
        <v>3220</v>
      </c>
      <c r="M1327" s="483">
        <v>0</v>
      </c>
      <c r="N1327" s="483">
        <v>0</v>
      </c>
      <c r="O1327" s="443">
        <v>0</v>
      </c>
      <c r="P1327" s="443">
        <v>0</v>
      </c>
      <c r="Q1327" s="443">
        <v>3220</v>
      </c>
      <c r="R1327" s="443">
        <v>3220</v>
      </c>
      <c r="S1327" s="443">
        <v>0</v>
      </c>
      <c r="T1327" s="443">
        <v>0</v>
      </c>
      <c r="U1327" s="443">
        <v>2838</v>
      </c>
      <c r="V1327" s="443">
        <v>1755</v>
      </c>
      <c r="W1327" s="443">
        <v>1083</v>
      </c>
      <c r="X1327" s="443">
        <v>115</v>
      </c>
      <c r="Y1327" s="483">
        <v>0</v>
      </c>
      <c r="Z1327" s="483">
        <v>0</v>
      </c>
      <c r="AA1327" s="443">
        <v>0</v>
      </c>
      <c r="AB1327" s="443">
        <v>0</v>
      </c>
      <c r="AC1327" s="443">
        <v>1198</v>
      </c>
      <c r="AD1327" s="443">
        <v>0</v>
      </c>
      <c r="AE1327" s="443">
        <v>0</v>
      </c>
      <c r="AF1327" s="443">
        <v>1198</v>
      </c>
      <c r="AG1327" s="443">
        <v>84350</v>
      </c>
      <c r="AH1327" s="443">
        <v>38000</v>
      </c>
      <c r="AI1327" s="443">
        <v>46350</v>
      </c>
      <c r="AJ1327" s="483">
        <v>71160</v>
      </c>
      <c r="AK1327" s="483">
        <v>0</v>
      </c>
      <c r="AL1327" s="483">
        <v>0</v>
      </c>
      <c r="AM1327" s="483">
        <v>9930</v>
      </c>
      <c r="AN1327" s="443">
        <v>71160</v>
      </c>
      <c r="AO1327" s="443">
        <v>9930</v>
      </c>
      <c r="AP1327" s="443">
        <v>5565</v>
      </c>
      <c r="AQ1327" s="443">
        <v>1290</v>
      </c>
      <c r="AR1327" s="443">
        <v>4275</v>
      </c>
      <c r="AS1327" s="483">
        <v>5060</v>
      </c>
      <c r="AT1327" s="483">
        <v>0</v>
      </c>
      <c r="AU1327" s="483">
        <v>0</v>
      </c>
      <c r="AV1327" s="483">
        <v>0</v>
      </c>
      <c r="AW1327" s="443">
        <v>5060</v>
      </c>
      <c r="AX1327" s="443">
        <v>0</v>
      </c>
      <c r="AY1327" s="443">
        <v>0</v>
      </c>
      <c r="AZ1327" s="504">
        <v>0</v>
      </c>
      <c r="BA1327" s="504">
        <v>0</v>
      </c>
      <c r="BB1327" s="444">
        <v>0</v>
      </c>
      <c r="BC1327" s="517">
        <v>0</v>
      </c>
      <c r="BD1327" s="540">
        <v>59550</v>
      </c>
      <c r="BE1327" s="651">
        <v>44145</v>
      </c>
      <c r="BF1327" s="651">
        <v>4374</v>
      </c>
      <c r="BG1327" s="540">
        <v>1029</v>
      </c>
    </row>
    <row r="1328" spans="1:59" x14ac:dyDescent="0.2">
      <c r="A1328" s="609" t="s">
        <v>3110</v>
      </c>
      <c r="B1328" t="s">
        <v>3091</v>
      </c>
      <c r="C1328" t="s">
        <v>3111</v>
      </c>
      <c r="D1328" s="439">
        <v>32386</v>
      </c>
      <c r="E1328" s="440">
        <v>0</v>
      </c>
      <c r="F1328" s="440">
        <v>0</v>
      </c>
      <c r="G1328" s="440">
        <v>0</v>
      </c>
      <c r="H1328" s="440">
        <v>0</v>
      </c>
      <c r="I1328" s="440">
        <v>43750</v>
      </c>
      <c r="J1328" s="440">
        <v>43750</v>
      </c>
      <c r="K1328" s="440">
        <v>0</v>
      </c>
      <c r="L1328" s="440">
        <v>0</v>
      </c>
      <c r="M1328" s="482">
        <v>0</v>
      </c>
      <c r="N1328" s="482">
        <v>0</v>
      </c>
      <c r="O1328" s="440">
        <v>0</v>
      </c>
      <c r="P1328" s="440">
        <v>0</v>
      </c>
      <c r="Q1328" s="440">
        <v>0</v>
      </c>
      <c r="R1328" s="440">
        <v>0</v>
      </c>
      <c r="S1328" s="440">
        <v>0</v>
      </c>
      <c r="T1328" s="440">
        <v>0</v>
      </c>
      <c r="U1328" s="440">
        <v>1563</v>
      </c>
      <c r="V1328" s="440">
        <v>878</v>
      </c>
      <c r="W1328" s="440">
        <v>685</v>
      </c>
      <c r="X1328" s="440">
        <v>0</v>
      </c>
      <c r="Y1328" s="482">
        <v>0</v>
      </c>
      <c r="Z1328" s="482">
        <v>0</v>
      </c>
      <c r="AA1328" s="440">
        <v>0</v>
      </c>
      <c r="AB1328" s="440">
        <v>0</v>
      </c>
      <c r="AC1328" s="440">
        <v>685</v>
      </c>
      <c r="AD1328" s="440">
        <v>0</v>
      </c>
      <c r="AE1328" s="440">
        <v>0</v>
      </c>
      <c r="AF1328" s="440">
        <v>685</v>
      </c>
      <c r="AG1328" s="440">
        <v>34840</v>
      </c>
      <c r="AH1328" s="440">
        <v>23500</v>
      </c>
      <c r="AI1328" s="440">
        <v>11340</v>
      </c>
      <c r="AJ1328" s="482">
        <v>28300</v>
      </c>
      <c r="AK1328" s="482">
        <v>0</v>
      </c>
      <c r="AL1328" s="482">
        <v>0</v>
      </c>
      <c r="AM1328" s="482">
        <v>10930</v>
      </c>
      <c r="AN1328" s="440">
        <v>28300</v>
      </c>
      <c r="AO1328" s="440">
        <v>10930</v>
      </c>
      <c r="AP1328" s="440">
        <v>2143</v>
      </c>
      <c r="AQ1328" s="440">
        <v>575</v>
      </c>
      <c r="AR1328" s="440">
        <v>1568</v>
      </c>
      <c r="AS1328" s="482">
        <v>2114</v>
      </c>
      <c r="AT1328" s="482">
        <v>0</v>
      </c>
      <c r="AU1328" s="482">
        <v>0</v>
      </c>
      <c r="AV1328" s="482">
        <v>368</v>
      </c>
      <c r="AW1328" s="440">
        <v>2114</v>
      </c>
      <c r="AX1328" s="440">
        <v>368</v>
      </c>
      <c r="AY1328" s="440">
        <v>0</v>
      </c>
      <c r="AZ1328" s="503">
        <v>0</v>
      </c>
      <c r="BA1328" s="503">
        <v>0</v>
      </c>
      <c r="BB1328" s="441">
        <v>0</v>
      </c>
      <c r="BC1328" s="200">
        <v>0</v>
      </c>
      <c r="BD1328" s="539">
        <v>32711</v>
      </c>
      <c r="BE1328" s="650">
        <v>20785</v>
      </c>
      <c r="BF1328" s="650">
        <v>1979</v>
      </c>
      <c r="BG1328" s="539">
        <v>789</v>
      </c>
    </row>
    <row r="1329" spans="1:59" x14ac:dyDescent="0.2">
      <c r="A1329" s="609" t="s">
        <v>3112</v>
      </c>
      <c r="B1329" t="s">
        <v>3091</v>
      </c>
      <c r="C1329" t="s">
        <v>3113</v>
      </c>
      <c r="D1329" s="442">
        <v>32441</v>
      </c>
      <c r="E1329" s="443">
        <v>0</v>
      </c>
      <c r="F1329" s="443">
        <v>0</v>
      </c>
      <c r="G1329" s="443">
        <v>0</v>
      </c>
      <c r="H1329" s="443">
        <v>0</v>
      </c>
      <c r="I1329" s="443">
        <v>37870</v>
      </c>
      <c r="J1329" s="443">
        <v>37870</v>
      </c>
      <c r="K1329" s="443">
        <v>0</v>
      </c>
      <c r="L1329" s="443">
        <v>0</v>
      </c>
      <c r="M1329" s="483">
        <v>0</v>
      </c>
      <c r="N1329" s="483">
        <v>0</v>
      </c>
      <c r="O1329" s="443">
        <v>0</v>
      </c>
      <c r="P1329" s="443">
        <v>0</v>
      </c>
      <c r="Q1329" s="443">
        <v>0</v>
      </c>
      <c r="R1329" s="443">
        <v>0</v>
      </c>
      <c r="S1329" s="443">
        <v>0</v>
      </c>
      <c r="T1329" s="443">
        <v>0</v>
      </c>
      <c r="U1329" s="443">
        <v>1353</v>
      </c>
      <c r="V1329" s="443">
        <v>1353</v>
      </c>
      <c r="W1329" s="443">
        <v>0</v>
      </c>
      <c r="X1329" s="443">
        <v>0</v>
      </c>
      <c r="Y1329" s="483">
        <v>0</v>
      </c>
      <c r="Z1329" s="483">
        <v>0</v>
      </c>
      <c r="AA1329" s="443">
        <v>0</v>
      </c>
      <c r="AB1329" s="443">
        <v>0</v>
      </c>
      <c r="AC1329" s="443">
        <v>0</v>
      </c>
      <c r="AD1329" s="443">
        <v>0</v>
      </c>
      <c r="AE1329" s="443">
        <v>0</v>
      </c>
      <c r="AF1329" s="443">
        <v>0</v>
      </c>
      <c r="AG1329" s="443">
        <v>23200</v>
      </c>
      <c r="AH1329" s="443">
        <v>18000</v>
      </c>
      <c r="AI1329" s="443">
        <v>5200</v>
      </c>
      <c r="AJ1329" s="483">
        <v>15780</v>
      </c>
      <c r="AK1329" s="483">
        <v>0</v>
      </c>
      <c r="AL1329" s="483">
        <v>0</v>
      </c>
      <c r="AM1329" s="483">
        <v>7340</v>
      </c>
      <c r="AN1329" s="443">
        <v>15780</v>
      </c>
      <c r="AO1329" s="443">
        <v>7340</v>
      </c>
      <c r="AP1329" s="443">
        <v>1481</v>
      </c>
      <c r="AQ1329" s="443">
        <v>375</v>
      </c>
      <c r="AR1329" s="443">
        <v>1106</v>
      </c>
      <c r="AS1329" s="483">
        <v>1458</v>
      </c>
      <c r="AT1329" s="483">
        <v>0</v>
      </c>
      <c r="AU1329" s="483">
        <v>0</v>
      </c>
      <c r="AV1329" s="483">
        <v>187</v>
      </c>
      <c r="AW1329" s="443">
        <v>1458</v>
      </c>
      <c r="AX1329" s="443">
        <v>187</v>
      </c>
      <c r="AY1329" s="443">
        <v>0</v>
      </c>
      <c r="AZ1329" s="504">
        <v>0</v>
      </c>
      <c r="BA1329" s="504">
        <v>0</v>
      </c>
      <c r="BB1329" s="444">
        <v>0</v>
      </c>
      <c r="BC1329" s="517">
        <v>0</v>
      </c>
      <c r="BD1329" s="540">
        <v>24661</v>
      </c>
      <c r="BE1329" s="651">
        <v>16225</v>
      </c>
      <c r="BF1329" s="651">
        <v>1536</v>
      </c>
      <c r="BG1329" s="540">
        <v>789</v>
      </c>
    </row>
    <row r="1330" spans="1:59" x14ac:dyDescent="0.2">
      <c r="A1330" s="609" t="s">
        <v>3114</v>
      </c>
      <c r="B1330" t="s">
        <v>3091</v>
      </c>
      <c r="C1330" t="s">
        <v>1112</v>
      </c>
      <c r="D1330" s="439">
        <v>32448</v>
      </c>
      <c r="E1330" s="440">
        <v>0</v>
      </c>
      <c r="F1330" s="440">
        <v>0</v>
      </c>
      <c r="G1330" s="440">
        <v>0</v>
      </c>
      <c r="H1330" s="440">
        <v>0</v>
      </c>
      <c r="I1330" s="440">
        <v>41608</v>
      </c>
      <c r="J1330" s="440">
        <v>41608</v>
      </c>
      <c r="K1330" s="440">
        <v>0</v>
      </c>
      <c r="L1330" s="440">
        <v>10262</v>
      </c>
      <c r="M1330" s="482">
        <v>0</v>
      </c>
      <c r="N1330" s="482">
        <v>210</v>
      </c>
      <c r="O1330" s="440">
        <v>0</v>
      </c>
      <c r="P1330" s="440">
        <v>0</v>
      </c>
      <c r="Q1330" s="440">
        <v>10472</v>
      </c>
      <c r="R1330" s="440">
        <v>10262</v>
      </c>
      <c r="S1330" s="440">
        <v>210</v>
      </c>
      <c r="T1330" s="440">
        <v>0</v>
      </c>
      <c r="U1330" s="440">
        <v>1486</v>
      </c>
      <c r="V1330" s="440">
        <v>1486</v>
      </c>
      <c r="W1330" s="440">
        <v>0</v>
      </c>
      <c r="X1330" s="440">
        <v>367</v>
      </c>
      <c r="Y1330" s="482">
        <v>0</v>
      </c>
      <c r="Z1330" s="482">
        <v>7</v>
      </c>
      <c r="AA1330" s="440">
        <v>0</v>
      </c>
      <c r="AB1330" s="440">
        <v>0</v>
      </c>
      <c r="AC1330" s="440">
        <v>374</v>
      </c>
      <c r="AD1330" s="440">
        <v>367</v>
      </c>
      <c r="AE1330" s="440">
        <v>3</v>
      </c>
      <c r="AF1330" s="440">
        <v>4</v>
      </c>
      <c r="AG1330" s="440">
        <v>30300</v>
      </c>
      <c r="AH1330" s="440">
        <v>18100</v>
      </c>
      <c r="AI1330" s="440">
        <v>12200</v>
      </c>
      <c r="AJ1330" s="482">
        <v>29000</v>
      </c>
      <c r="AK1330" s="482">
        <v>0</v>
      </c>
      <c r="AL1330" s="482">
        <v>0</v>
      </c>
      <c r="AM1330" s="482">
        <v>8740</v>
      </c>
      <c r="AN1330" s="440">
        <v>29000</v>
      </c>
      <c r="AO1330" s="440">
        <v>8740</v>
      </c>
      <c r="AP1330" s="440">
        <v>1937</v>
      </c>
      <c r="AQ1330" s="440">
        <v>307</v>
      </c>
      <c r="AR1330" s="440">
        <v>1630</v>
      </c>
      <c r="AS1330" s="482">
        <v>2292</v>
      </c>
      <c r="AT1330" s="482">
        <v>0</v>
      </c>
      <c r="AU1330" s="482">
        <v>0</v>
      </c>
      <c r="AV1330" s="482">
        <v>199</v>
      </c>
      <c r="AW1330" s="440">
        <v>2292</v>
      </c>
      <c r="AX1330" s="440">
        <v>199</v>
      </c>
      <c r="AY1330" s="440">
        <v>0</v>
      </c>
      <c r="AZ1330" s="503">
        <v>0</v>
      </c>
      <c r="BA1330" s="503">
        <v>0</v>
      </c>
      <c r="BB1330" s="441">
        <v>0</v>
      </c>
      <c r="BC1330" s="200">
        <v>0</v>
      </c>
      <c r="BD1330" s="539">
        <v>30839</v>
      </c>
      <c r="BE1330" s="650">
        <v>23550</v>
      </c>
      <c r="BF1330" s="650">
        <v>2193</v>
      </c>
      <c r="BG1330" s="539">
        <v>789</v>
      </c>
    </row>
    <row r="1331" spans="1:59" x14ac:dyDescent="0.2">
      <c r="A1331" s="609" t="s">
        <v>3115</v>
      </c>
      <c r="B1331" t="s">
        <v>3091</v>
      </c>
      <c r="C1331" t="s">
        <v>3116</v>
      </c>
      <c r="D1331" s="442">
        <v>32449</v>
      </c>
      <c r="E1331" s="443">
        <v>38884</v>
      </c>
      <c r="F1331" s="443">
        <v>0</v>
      </c>
      <c r="G1331" s="443">
        <v>38884</v>
      </c>
      <c r="H1331" s="443">
        <v>0</v>
      </c>
      <c r="I1331" s="443">
        <v>115990</v>
      </c>
      <c r="J1331" s="443">
        <v>115990</v>
      </c>
      <c r="K1331" s="443">
        <v>0</v>
      </c>
      <c r="L1331" s="443">
        <v>0</v>
      </c>
      <c r="M1331" s="483">
        <v>0</v>
      </c>
      <c r="N1331" s="483">
        <v>0</v>
      </c>
      <c r="O1331" s="443">
        <v>0</v>
      </c>
      <c r="P1331" s="443">
        <v>0</v>
      </c>
      <c r="Q1331" s="443">
        <v>0</v>
      </c>
      <c r="R1331" s="443">
        <v>0</v>
      </c>
      <c r="S1331" s="443">
        <v>0</v>
      </c>
      <c r="T1331" s="443">
        <v>0</v>
      </c>
      <c r="U1331" s="443">
        <v>4143</v>
      </c>
      <c r="V1331" s="443">
        <v>3185</v>
      </c>
      <c r="W1331" s="443">
        <v>958</v>
      </c>
      <c r="X1331" s="443">
        <v>0</v>
      </c>
      <c r="Y1331" s="483">
        <v>0</v>
      </c>
      <c r="Z1331" s="483">
        <v>0</v>
      </c>
      <c r="AA1331" s="443">
        <v>0</v>
      </c>
      <c r="AB1331" s="443">
        <v>0</v>
      </c>
      <c r="AC1331" s="443">
        <v>958</v>
      </c>
      <c r="AD1331" s="443">
        <v>0</v>
      </c>
      <c r="AE1331" s="443">
        <v>0</v>
      </c>
      <c r="AF1331" s="443">
        <v>958</v>
      </c>
      <c r="AG1331" s="443">
        <v>72840</v>
      </c>
      <c r="AH1331" s="443">
        <v>42950</v>
      </c>
      <c r="AI1331" s="443">
        <v>29890</v>
      </c>
      <c r="AJ1331" s="483">
        <v>59050</v>
      </c>
      <c r="AK1331" s="483">
        <v>0</v>
      </c>
      <c r="AL1331" s="483">
        <v>0</v>
      </c>
      <c r="AM1331" s="483">
        <v>21290</v>
      </c>
      <c r="AN1331" s="443">
        <v>59050</v>
      </c>
      <c r="AO1331" s="443">
        <v>21290</v>
      </c>
      <c r="AP1331" s="443">
        <v>4771</v>
      </c>
      <c r="AQ1331" s="443">
        <v>703</v>
      </c>
      <c r="AR1331" s="443">
        <v>4068</v>
      </c>
      <c r="AS1331" s="483">
        <v>4757</v>
      </c>
      <c r="AT1331" s="483">
        <v>0</v>
      </c>
      <c r="AU1331" s="483">
        <v>0</v>
      </c>
      <c r="AV1331" s="483">
        <v>703</v>
      </c>
      <c r="AW1331" s="443">
        <v>4757</v>
      </c>
      <c r="AX1331" s="443">
        <v>703</v>
      </c>
      <c r="AY1331" s="443">
        <v>0</v>
      </c>
      <c r="AZ1331" s="504">
        <v>0</v>
      </c>
      <c r="BA1331" s="504">
        <v>0</v>
      </c>
      <c r="BB1331" s="444">
        <v>0</v>
      </c>
      <c r="BC1331" s="517">
        <v>0</v>
      </c>
      <c r="BD1331" s="540">
        <v>54844</v>
      </c>
      <c r="BE1331" s="651">
        <v>52460</v>
      </c>
      <c r="BF1331" s="651">
        <v>4943</v>
      </c>
      <c r="BG1331" s="540">
        <v>1029</v>
      </c>
    </row>
    <row r="1332" spans="1:59" x14ac:dyDescent="0.2">
      <c r="A1332" s="609" t="s">
        <v>3117</v>
      </c>
      <c r="B1332" t="s">
        <v>3091</v>
      </c>
      <c r="C1332" t="s">
        <v>3118</v>
      </c>
      <c r="D1332" s="439">
        <v>32501</v>
      </c>
      <c r="E1332" s="440">
        <v>34927</v>
      </c>
      <c r="F1332" s="440">
        <v>0</v>
      </c>
      <c r="G1332" s="440">
        <v>34927</v>
      </c>
      <c r="H1332" s="440">
        <v>0</v>
      </c>
      <c r="I1332" s="440">
        <v>78680</v>
      </c>
      <c r="J1332" s="440">
        <v>78680</v>
      </c>
      <c r="K1332" s="440">
        <v>0</v>
      </c>
      <c r="L1332" s="440">
        <v>0</v>
      </c>
      <c r="M1332" s="482">
        <v>0</v>
      </c>
      <c r="N1332" s="482">
        <v>0</v>
      </c>
      <c r="O1332" s="440">
        <v>0</v>
      </c>
      <c r="P1332" s="440">
        <v>0</v>
      </c>
      <c r="Q1332" s="440">
        <v>0</v>
      </c>
      <c r="R1332" s="440">
        <v>0</v>
      </c>
      <c r="S1332" s="440">
        <v>0</v>
      </c>
      <c r="T1332" s="440">
        <v>0</v>
      </c>
      <c r="U1332" s="440">
        <v>2810</v>
      </c>
      <c r="V1332" s="440">
        <v>2810</v>
      </c>
      <c r="W1332" s="440">
        <v>0</v>
      </c>
      <c r="X1332" s="440">
        <v>0</v>
      </c>
      <c r="Y1332" s="482">
        <v>0</v>
      </c>
      <c r="Z1332" s="482">
        <v>0</v>
      </c>
      <c r="AA1332" s="440">
        <v>0</v>
      </c>
      <c r="AB1332" s="440">
        <v>0</v>
      </c>
      <c r="AC1332" s="440">
        <v>0</v>
      </c>
      <c r="AD1332" s="440">
        <v>0</v>
      </c>
      <c r="AE1332" s="440">
        <v>0</v>
      </c>
      <c r="AF1332" s="440">
        <v>0</v>
      </c>
      <c r="AG1332" s="440">
        <v>52050</v>
      </c>
      <c r="AH1332" s="440">
        <v>30500</v>
      </c>
      <c r="AI1332" s="440">
        <v>21550</v>
      </c>
      <c r="AJ1332" s="482">
        <v>44230</v>
      </c>
      <c r="AK1332" s="482">
        <v>0</v>
      </c>
      <c r="AL1332" s="482">
        <v>0</v>
      </c>
      <c r="AM1332" s="482">
        <v>17750</v>
      </c>
      <c r="AN1332" s="440">
        <v>44230</v>
      </c>
      <c r="AO1332" s="440">
        <v>17750</v>
      </c>
      <c r="AP1332" s="440">
        <v>3193</v>
      </c>
      <c r="AQ1332" s="440">
        <v>932</v>
      </c>
      <c r="AR1332" s="440">
        <v>2261</v>
      </c>
      <c r="AS1332" s="482">
        <v>3073</v>
      </c>
      <c r="AT1332" s="482">
        <v>0</v>
      </c>
      <c r="AU1332" s="482">
        <v>0</v>
      </c>
      <c r="AV1332" s="482">
        <v>563</v>
      </c>
      <c r="AW1332" s="440">
        <v>3073</v>
      </c>
      <c r="AX1332" s="440">
        <v>563</v>
      </c>
      <c r="AY1332" s="440">
        <v>3300</v>
      </c>
      <c r="AZ1332" s="503">
        <v>0</v>
      </c>
      <c r="BA1332" s="503">
        <v>0</v>
      </c>
      <c r="BB1332" s="441">
        <v>3000</v>
      </c>
      <c r="BC1332" s="200">
        <v>0</v>
      </c>
      <c r="BD1332" s="539">
        <v>41572</v>
      </c>
      <c r="BE1332" s="650">
        <v>35435</v>
      </c>
      <c r="BF1332" s="650">
        <v>3330</v>
      </c>
      <c r="BG1332" s="539">
        <v>1029</v>
      </c>
    </row>
    <row r="1333" spans="1:59" x14ac:dyDescent="0.2">
      <c r="A1333" s="609" t="s">
        <v>3119</v>
      </c>
      <c r="B1333" t="s">
        <v>3091</v>
      </c>
      <c r="C1333" t="s">
        <v>3120</v>
      </c>
      <c r="D1333" s="442">
        <v>32505</v>
      </c>
      <c r="E1333" s="443">
        <v>0</v>
      </c>
      <c r="F1333" s="443">
        <v>0</v>
      </c>
      <c r="G1333" s="443">
        <v>0</v>
      </c>
      <c r="H1333" s="443">
        <v>0</v>
      </c>
      <c r="I1333" s="443">
        <v>55664</v>
      </c>
      <c r="J1333" s="443">
        <v>55664</v>
      </c>
      <c r="K1333" s="443">
        <v>0</v>
      </c>
      <c r="L1333" s="443">
        <v>14406</v>
      </c>
      <c r="M1333" s="483">
        <v>0</v>
      </c>
      <c r="N1333" s="483">
        <v>0</v>
      </c>
      <c r="O1333" s="443">
        <v>0</v>
      </c>
      <c r="P1333" s="443">
        <v>0</v>
      </c>
      <c r="Q1333" s="443">
        <v>14406</v>
      </c>
      <c r="R1333" s="443">
        <v>14406</v>
      </c>
      <c r="S1333" s="443">
        <v>0</v>
      </c>
      <c r="T1333" s="443">
        <v>0</v>
      </c>
      <c r="U1333" s="443">
        <v>1988</v>
      </c>
      <c r="V1333" s="443">
        <v>1003</v>
      </c>
      <c r="W1333" s="443">
        <v>985</v>
      </c>
      <c r="X1333" s="443">
        <v>515</v>
      </c>
      <c r="Y1333" s="483">
        <v>0</v>
      </c>
      <c r="Z1333" s="483">
        <v>0</v>
      </c>
      <c r="AA1333" s="443">
        <v>0</v>
      </c>
      <c r="AB1333" s="443">
        <v>0</v>
      </c>
      <c r="AC1333" s="443">
        <v>0</v>
      </c>
      <c r="AD1333" s="443">
        <v>0</v>
      </c>
      <c r="AE1333" s="443">
        <v>0</v>
      </c>
      <c r="AF1333" s="443">
        <v>0</v>
      </c>
      <c r="AG1333" s="443">
        <v>44430</v>
      </c>
      <c r="AH1333" s="443">
        <v>27750</v>
      </c>
      <c r="AI1333" s="443">
        <v>16680</v>
      </c>
      <c r="AJ1333" s="483">
        <v>39620</v>
      </c>
      <c r="AK1333" s="483">
        <v>0</v>
      </c>
      <c r="AL1333" s="483">
        <v>0</v>
      </c>
      <c r="AM1333" s="483">
        <v>0</v>
      </c>
      <c r="AN1333" s="443">
        <v>39620</v>
      </c>
      <c r="AO1333" s="443">
        <v>0</v>
      </c>
      <c r="AP1333" s="443">
        <v>2836</v>
      </c>
      <c r="AQ1333" s="443">
        <v>524</v>
      </c>
      <c r="AR1333" s="443">
        <v>2312</v>
      </c>
      <c r="AS1333" s="483">
        <v>2780</v>
      </c>
      <c r="AT1333" s="483">
        <v>0</v>
      </c>
      <c r="AU1333" s="483">
        <v>0</v>
      </c>
      <c r="AV1333" s="483">
        <v>0</v>
      </c>
      <c r="AW1333" s="443">
        <v>524</v>
      </c>
      <c r="AX1333" s="443">
        <v>0</v>
      </c>
      <c r="AY1333" s="443">
        <v>0</v>
      </c>
      <c r="AZ1333" s="504">
        <v>0</v>
      </c>
      <c r="BA1333" s="504">
        <v>0</v>
      </c>
      <c r="BB1333" s="444">
        <v>0</v>
      </c>
      <c r="BC1333" s="517">
        <v>0</v>
      </c>
      <c r="BD1333" s="540">
        <v>36889</v>
      </c>
      <c r="BE1333" s="651">
        <v>31175</v>
      </c>
      <c r="BF1333" s="651">
        <v>2945</v>
      </c>
      <c r="BG1333" s="540">
        <v>1029</v>
      </c>
    </row>
    <row r="1334" spans="1:59" x14ac:dyDescent="0.2">
      <c r="A1334" s="609" t="s">
        <v>3121</v>
      </c>
      <c r="B1334" t="s">
        <v>3091</v>
      </c>
      <c r="C1334" t="s">
        <v>3122</v>
      </c>
      <c r="D1334" s="439">
        <v>32525</v>
      </c>
      <c r="E1334" s="440">
        <v>0</v>
      </c>
      <c r="F1334" s="440">
        <v>0</v>
      </c>
      <c r="G1334" s="440">
        <v>0</v>
      </c>
      <c r="H1334" s="440">
        <v>0</v>
      </c>
      <c r="I1334" s="440">
        <v>15512</v>
      </c>
      <c r="J1334" s="440">
        <v>15512</v>
      </c>
      <c r="K1334" s="440">
        <v>0</v>
      </c>
      <c r="L1334" s="440">
        <v>4298</v>
      </c>
      <c r="M1334" s="482">
        <v>0</v>
      </c>
      <c r="N1334" s="482">
        <v>0</v>
      </c>
      <c r="O1334" s="440">
        <v>0</v>
      </c>
      <c r="P1334" s="440">
        <v>0</v>
      </c>
      <c r="Q1334" s="440">
        <v>4298</v>
      </c>
      <c r="R1334" s="440">
        <v>4298</v>
      </c>
      <c r="S1334" s="440">
        <v>0</v>
      </c>
      <c r="T1334" s="440">
        <v>0</v>
      </c>
      <c r="U1334" s="440">
        <v>554</v>
      </c>
      <c r="V1334" s="440">
        <v>554</v>
      </c>
      <c r="W1334" s="440">
        <v>0</v>
      </c>
      <c r="X1334" s="440">
        <v>154</v>
      </c>
      <c r="Y1334" s="482">
        <v>0</v>
      </c>
      <c r="Z1334" s="482">
        <v>0</v>
      </c>
      <c r="AA1334" s="440">
        <v>0</v>
      </c>
      <c r="AB1334" s="440">
        <v>0</v>
      </c>
      <c r="AC1334" s="440">
        <v>154</v>
      </c>
      <c r="AD1334" s="440">
        <v>154</v>
      </c>
      <c r="AE1334" s="440">
        <v>0</v>
      </c>
      <c r="AF1334" s="440">
        <v>0</v>
      </c>
      <c r="AG1334" s="440">
        <v>16360</v>
      </c>
      <c r="AH1334" s="440">
        <v>9000</v>
      </c>
      <c r="AI1334" s="440">
        <v>7360</v>
      </c>
      <c r="AJ1334" s="482">
        <v>11030</v>
      </c>
      <c r="AK1334" s="482">
        <v>0</v>
      </c>
      <c r="AL1334" s="482">
        <v>0</v>
      </c>
      <c r="AM1334" s="482">
        <v>0</v>
      </c>
      <c r="AN1334" s="440">
        <v>11030</v>
      </c>
      <c r="AO1334" s="440">
        <v>0</v>
      </c>
      <c r="AP1334" s="440">
        <v>1122</v>
      </c>
      <c r="AQ1334" s="440">
        <v>1122</v>
      </c>
      <c r="AR1334" s="440">
        <v>0</v>
      </c>
      <c r="AS1334" s="482">
        <v>0</v>
      </c>
      <c r="AT1334" s="482">
        <v>0</v>
      </c>
      <c r="AU1334" s="482">
        <v>0</v>
      </c>
      <c r="AV1334" s="482">
        <v>0</v>
      </c>
      <c r="AW1334" s="440">
        <v>0</v>
      </c>
      <c r="AX1334" s="440">
        <v>0</v>
      </c>
      <c r="AY1334" s="440">
        <v>0</v>
      </c>
      <c r="AZ1334" s="503">
        <v>0</v>
      </c>
      <c r="BA1334" s="503">
        <v>0</v>
      </c>
      <c r="BB1334" s="441">
        <v>0</v>
      </c>
      <c r="BC1334" s="200">
        <v>0</v>
      </c>
      <c r="BD1334" s="539">
        <v>18463</v>
      </c>
      <c r="BE1334" s="650">
        <v>10000</v>
      </c>
      <c r="BF1334" s="539">
        <v>979</v>
      </c>
      <c r="BG1334" s="539">
        <v>789</v>
      </c>
    </row>
    <row r="1335" spans="1:59" x14ac:dyDescent="0.2">
      <c r="A1335" s="609" t="s">
        <v>3123</v>
      </c>
      <c r="B1335" t="s">
        <v>3091</v>
      </c>
      <c r="C1335" t="s">
        <v>3124</v>
      </c>
      <c r="D1335" s="442">
        <v>32526</v>
      </c>
      <c r="E1335" s="443">
        <v>0</v>
      </c>
      <c r="F1335" s="443">
        <v>0</v>
      </c>
      <c r="G1335" s="443">
        <v>0</v>
      </c>
      <c r="H1335" s="443">
        <v>0</v>
      </c>
      <c r="I1335" s="443">
        <v>26250</v>
      </c>
      <c r="J1335" s="443">
        <v>26250</v>
      </c>
      <c r="K1335" s="443">
        <v>0</v>
      </c>
      <c r="L1335" s="443">
        <v>2240</v>
      </c>
      <c r="M1335" s="483">
        <v>0</v>
      </c>
      <c r="N1335" s="483">
        <v>210</v>
      </c>
      <c r="O1335" s="443">
        <v>0</v>
      </c>
      <c r="P1335" s="443">
        <v>0</v>
      </c>
      <c r="Q1335" s="443">
        <v>2450</v>
      </c>
      <c r="R1335" s="443">
        <v>2240</v>
      </c>
      <c r="S1335" s="443">
        <v>210</v>
      </c>
      <c r="T1335" s="443">
        <v>0</v>
      </c>
      <c r="U1335" s="443">
        <v>938</v>
      </c>
      <c r="V1335" s="443">
        <v>938</v>
      </c>
      <c r="W1335" s="443">
        <v>0</v>
      </c>
      <c r="X1335" s="443">
        <v>80</v>
      </c>
      <c r="Y1335" s="483">
        <v>0</v>
      </c>
      <c r="Z1335" s="483">
        <v>7</v>
      </c>
      <c r="AA1335" s="443">
        <v>0</v>
      </c>
      <c r="AB1335" s="443">
        <v>0</v>
      </c>
      <c r="AC1335" s="443">
        <v>87</v>
      </c>
      <c r="AD1335" s="443">
        <v>80</v>
      </c>
      <c r="AE1335" s="443">
        <v>7</v>
      </c>
      <c r="AF1335" s="443">
        <v>0</v>
      </c>
      <c r="AG1335" s="443">
        <v>20160</v>
      </c>
      <c r="AH1335" s="443">
        <v>13250</v>
      </c>
      <c r="AI1335" s="443">
        <v>6910</v>
      </c>
      <c r="AJ1335" s="483">
        <v>10230</v>
      </c>
      <c r="AK1335" s="483">
        <v>0</v>
      </c>
      <c r="AL1335" s="483">
        <v>0</v>
      </c>
      <c r="AM1335" s="483">
        <v>9780</v>
      </c>
      <c r="AN1335" s="443">
        <v>10230</v>
      </c>
      <c r="AO1335" s="443">
        <v>9780</v>
      </c>
      <c r="AP1335" s="443">
        <v>1414</v>
      </c>
      <c r="AQ1335" s="443">
        <v>325</v>
      </c>
      <c r="AR1335" s="443">
        <v>1089</v>
      </c>
      <c r="AS1335" s="483">
        <v>1156</v>
      </c>
      <c r="AT1335" s="483">
        <v>0</v>
      </c>
      <c r="AU1335" s="483">
        <v>0</v>
      </c>
      <c r="AV1335" s="483">
        <v>327</v>
      </c>
      <c r="AW1335" s="443">
        <v>1156</v>
      </c>
      <c r="AX1335" s="443">
        <v>327</v>
      </c>
      <c r="AY1335" s="443">
        <v>0</v>
      </c>
      <c r="AZ1335" s="504">
        <v>0</v>
      </c>
      <c r="BA1335" s="504">
        <v>0</v>
      </c>
      <c r="BB1335" s="444">
        <v>0</v>
      </c>
      <c r="BC1335" s="517">
        <v>0</v>
      </c>
      <c r="BD1335" s="540">
        <v>22284</v>
      </c>
      <c r="BE1335" s="651">
        <v>13765</v>
      </c>
      <c r="BF1335" s="651">
        <v>1325</v>
      </c>
      <c r="BG1335" s="540">
        <v>789</v>
      </c>
    </row>
    <row r="1336" spans="1:59" x14ac:dyDescent="0.2">
      <c r="A1336" s="609" t="s">
        <v>3125</v>
      </c>
      <c r="B1336" t="s">
        <v>3091</v>
      </c>
      <c r="C1336" t="s">
        <v>3126</v>
      </c>
      <c r="D1336" s="439">
        <v>32527</v>
      </c>
      <c r="E1336" s="440">
        <v>0</v>
      </c>
      <c r="F1336" s="440">
        <v>0</v>
      </c>
      <c r="G1336" s="440">
        <v>0</v>
      </c>
      <c r="H1336" s="440">
        <v>0</v>
      </c>
      <c r="I1336" s="440">
        <v>7000</v>
      </c>
      <c r="J1336" s="440">
        <v>6720</v>
      </c>
      <c r="K1336" s="440">
        <v>280</v>
      </c>
      <c r="L1336" s="440">
        <v>0</v>
      </c>
      <c r="M1336" s="482">
        <v>0</v>
      </c>
      <c r="N1336" s="482">
        <v>0</v>
      </c>
      <c r="O1336" s="440">
        <v>0</v>
      </c>
      <c r="P1336" s="440">
        <v>0</v>
      </c>
      <c r="Q1336" s="440">
        <v>0</v>
      </c>
      <c r="R1336" s="440">
        <v>0</v>
      </c>
      <c r="S1336" s="440">
        <v>0</v>
      </c>
      <c r="T1336" s="440">
        <v>0</v>
      </c>
      <c r="U1336" s="440">
        <v>250</v>
      </c>
      <c r="V1336" s="440">
        <v>200</v>
      </c>
      <c r="W1336" s="440">
        <v>50</v>
      </c>
      <c r="X1336" s="440">
        <v>0</v>
      </c>
      <c r="Y1336" s="482">
        <v>0</v>
      </c>
      <c r="Z1336" s="482">
        <v>0</v>
      </c>
      <c r="AA1336" s="440">
        <v>0</v>
      </c>
      <c r="AB1336" s="440">
        <v>0</v>
      </c>
      <c r="AC1336" s="440">
        <v>50</v>
      </c>
      <c r="AD1336" s="440">
        <v>0</v>
      </c>
      <c r="AE1336" s="440">
        <v>0</v>
      </c>
      <c r="AF1336" s="440">
        <v>50</v>
      </c>
      <c r="AG1336" s="440">
        <v>4570</v>
      </c>
      <c r="AH1336" s="440">
        <v>3700</v>
      </c>
      <c r="AI1336" s="440">
        <v>870</v>
      </c>
      <c r="AJ1336" s="482">
        <v>2850</v>
      </c>
      <c r="AK1336" s="482">
        <v>0</v>
      </c>
      <c r="AL1336" s="482">
        <v>0</v>
      </c>
      <c r="AM1336" s="482">
        <v>2270</v>
      </c>
      <c r="AN1336" s="440">
        <v>2850</v>
      </c>
      <c r="AO1336" s="440">
        <v>2270</v>
      </c>
      <c r="AP1336" s="440">
        <v>322</v>
      </c>
      <c r="AQ1336" s="440">
        <v>110</v>
      </c>
      <c r="AR1336" s="440">
        <v>212</v>
      </c>
      <c r="AS1336" s="482">
        <v>234</v>
      </c>
      <c r="AT1336" s="482">
        <v>0</v>
      </c>
      <c r="AU1336" s="482">
        <v>0</v>
      </c>
      <c r="AV1336" s="482">
        <v>104</v>
      </c>
      <c r="AW1336" s="440">
        <v>234</v>
      </c>
      <c r="AX1336" s="440">
        <v>104</v>
      </c>
      <c r="AY1336" s="440">
        <v>0</v>
      </c>
      <c r="AZ1336" s="503">
        <v>0</v>
      </c>
      <c r="BA1336" s="503">
        <v>0</v>
      </c>
      <c r="BB1336" s="441">
        <v>0</v>
      </c>
      <c r="BC1336" s="200">
        <v>0</v>
      </c>
      <c r="BD1336" s="539">
        <v>7566</v>
      </c>
      <c r="BE1336" s="650">
        <v>3220</v>
      </c>
      <c r="BF1336" s="539">
        <v>309</v>
      </c>
      <c r="BG1336" s="539">
        <v>789</v>
      </c>
    </row>
    <row r="1337" spans="1:59" x14ac:dyDescent="0.2">
      <c r="A1337" s="609" t="s">
        <v>3127</v>
      </c>
      <c r="B1337" t="s">
        <v>3091</v>
      </c>
      <c r="C1337" t="s">
        <v>3128</v>
      </c>
      <c r="D1337" s="442">
        <v>32528</v>
      </c>
      <c r="E1337" s="443">
        <v>0</v>
      </c>
      <c r="F1337" s="443">
        <v>0</v>
      </c>
      <c r="G1337" s="443">
        <v>0</v>
      </c>
      <c r="H1337" s="443">
        <v>0</v>
      </c>
      <c r="I1337" s="443">
        <v>131040</v>
      </c>
      <c r="J1337" s="443">
        <v>131040</v>
      </c>
      <c r="K1337" s="443">
        <v>0</v>
      </c>
      <c r="L1337" s="443">
        <v>0</v>
      </c>
      <c r="M1337" s="483">
        <v>0</v>
      </c>
      <c r="N1337" s="483">
        <v>0</v>
      </c>
      <c r="O1337" s="443">
        <v>0</v>
      </c>
      <c r="P1337" s="443">
        <v>0</v>
      </c>
      <c r="Q1337" s="443">
        <v>0</v>
      </c>
      <c r="R1337" s="443">
        <v>0</v>
      </c>
      <c r="S1337" s="443">
        <v>0</v>
      </c>
      <c r="T1337" s="443">
        <v>0</v>
      </c>
      <c r="U1337" s="443">
        <v>4680</v>
      </c>
      <c r="V1337" s="443">
        <v>4680</v>
      </c>
      <c r="W1337" s="443">
        <v>0</v>
      </c>
      <c r="X1337" s="443">
        <v>0</v>
      </c>
      <c r="Y1337" s="483">
        <v>0</v>
      </c>
      <c r="Z1337" s="483">
        <v>0</v>
      </c>
      <c r="AA1337" s="443">
        <v>0</v>
      </c>
      <c r="AB1337" s="443">
        <v>0</v>
      </c>
      <c r="AC1337" s="443">
        <v>0</v>
      </c>
      <c r="AD1337" s="443">
        <v>0</v>
      </c>
      <c r="AE1337" s="443">
        <v>0</v>
      </c>
      <c r="AF1337" s="443">
        <v>0</v>
      </c>
      <c r="AG1337" s="443">
        <v>96340</v>
      </c>
      <c r="AH1337" s="443">
        <v>57500</v>
      </c>
      <c r="AI1337" s="443">
        <v>38840</v>
      </c>
      <c r="AJ1337" s="483">
        <v>74910</v>
      </c>
      <c r="AK1337" s="483">
        <v>0</v>
      </c>
      <c r="AL1337" s="483">
        <v>0</v>
      </c>
      <c r="AM1337" s="483">
        <v>10720</v>
      </c>
      <c r="AN1337" s="443">
        <v>68300</v>
      </c>
      <c r="AO1337" s="443">
        <v>17330</v>
      </c>
      <c r="AP1337" s="443">
        <v>6871</v>
      </c>
      <c r="AQ1337" s="443">
        <v>3815</v>
      </c>
      <c r="AR1337" s="443">
        <v>3056</v>
      </c>
      <c r="AS1337" s="483">
        <v>3787</v>
      </c>
      <c r="AT1337" s="483">
        <v>0</v>
      </c>
      <c r="AU1337" s="483">
        <v>0</v>
      </c>
      <c r="AV1337" s="483">
        <v>0</v>
      </c>
      <c r="AW1337" s="443">
        <v>3787</v>
      </c>
      <c r="AX1337" s="443">
        <v>0</v>
      </c>
      <c r="AY1337" s="443">
        <v>0</v>
      </c>
      <c r="AZ1337" s="504">
        <v>0</v>
      </c>
      <c r="BA1337" s="504">
        <v>0</v>
      </c>
      <c r="BB1337" s="444">
        <v>0</v>
      </c>
      <c r="BC1337" s="517">
        <v>0</v>
      </c>
      <c r="BD1337" s="540">
        <v>69247</v>
      </c>
      <c r="BE1337" s="651">
        <v>64575</v>
      </c>
      <c r="BF1337" s="651">
        <v>6274</v>
      </c>
      <c r="BG1337" s="540">
        <v>1269</v>
      </c>
    </row>
    <row r="1338" spans="1:59" x14ac:dyDescent="0.2">
      <c r="A1338" s="609" t="s">
        <v>3129</v>
      </c>
      <c r="B1338" t="s">
        <v>3130</v>
      </c>
      <c r="C1338">
        <v>0</v>
      </c>
      <c r="D1338" s="439">
        <v>33000</v>
      </c>
      <c r="E1338" s="440">
        <v>1796934</v>
      </c>
      <c r="F1338" s="440">
        <v>0</v>
      </c>
      <c r="G1338" s="440">
        <v>0</v>
      </c>
      <c r="H1338" s="440">
        <v>1482468</v>
      </c>
      <c r="I1338" s="440">
        <v>0</v>
      </c>
      <c r="J1338" s="440">
        <v>0</v>
      </c>
      <c r="K1338" s="440">
        <v>0</v>
      </c>
      <c r="L1338" s="440">
        <v>0</v>
      </c>
      <c r="M1338" s="482">
        <v>0</v>
      </c>
      <c r="N1338" s="482">
        <v>0</v>
      </c>
      <c r="O1338" s="440">
        <v>0</v>
      </c>
      <c r="P1338" s="440">
        <v>0</v>
      </c>
      <c r="Q1338" s="440">
        <v>0</v>
      </c>
      <c r="R1338" s="440">
        <v>0</v>
      </c>
      <c r="S1338" s="440">
        <v>0</v>
      </c>
      <c r="T1338" s="440">
        <v>0</v>
      </c>
      <c r="U1338" s="440">
        <v>0</v>
      </c>
      <c r="V1338" s="440">
        <v>0</v>
      </c>
      <c r="W1338" s="440">
        <v>0</v>
      </c>
      <c r="X1338" s="440">
        <v>0</v>
      </c>
      <c r="Y1338" s="482">
        <v>0</v>
      </c>
      <c r="Z1338" s="482">
        <v>0</v>
      </c>
      <c r="AA1338" s="440">
        <v>0</v>
      </c>
      <c r="AB1338" s="440">
        <v>0</v>
      </c>
      <c r="AC1338" s="440">
        <v>0</v>
      </c>
      <c r="AD1338" s="440">
        <v>0</v>
      </c>
      <c r="AE1338" s="440">
        <v>0</v>
      </c>
      <c r="AF1338" s="440">
        <v>0</v>
      </c>
      <c r="AG1338" s="440">
        <v>0</v>
      </c>
      <c r="AH1338" s="440">
        <v>0</v>
      </c>
      <c r="AI1338" s="440">
        <v>0</v>
      </c>
      <c r="AJ1338" s="482">
        <v>0</v>
      </c>
      <c r="AK1338" s="482">
        <v>0</v>
      </c>
      <c r="AL1338" s="482">
        <v>0</v>
      </c>
      <c r="AM1338" s="482">
        <v>0</v>
      </c>
      <c r="AN1338" s="440">
        <v>0</v>
      </c>
      <c r="AO1338" s="440">
        <v>0</v>
      </c>
      <c r="AP1338" s="440">
        <v>0</v>
      </c>
      <c r="AQ1338" s="440">
        <v>0</v>
      </c>
      <c r="AR1338" s="440">
        <v>0</v>
      </c>
      <c r="AS1338" s="482">
        <v>0</v>
      </c>
      <c r="AT1338" s="482">
        <v>0</v>
      </c>
      <c r="AU1338" s="482">
        <v>0</v>
      </c>
      <c r="AV1338" s="482">
        <v>0</v>
      </c>
      <c r="AW1338" s="440">
        <v>0</v>
      </c>
      <c r="AX1338" s="440">
        <v>0</v>
      </c>
      <c r="AY1338" s="440">
        <v>0</v>
      </c>
      <c r="AZ1338" s="503">
        <v>0</v>
      </c>
      <c r="BA1338" s="503">
        <v>0</v>
      </c>
      <c r="BB1338" s="441">
        <v>0</v>
      </c>
      <c r="BC1338" s="200">
        <v>0</v>
      </c>
      <c r="BD1338" s="539">
        <v>6024214</v>
      </c>
      <c r="BE1338" s="539">
        <v>0</v>
      </c>
      <c r="BF1338" s="539">
        <v>0</v>
      </c>
      <c r="BG1338" s="539">
        <v>0</v>
      </c>
    </row>
    <row r="1339" spans="1:59" x14ac:dyDescent="0.2">
      <c r="A1339" s="609" t="s">
        <v>3131</v>
      </c>
      <c r="B1339" t="s">
        <v>3130</v>
      </c>
      <c r="C1339" t="s">
        <v>3132</v>
      </c>
      <c r="D1339" s="442">
        <v>33100</v>
      </c>
      <c r="E1339" s="443">
        <v>200000</v>
      </c>
      <c r="F1339" s="443">
        <v>0</v>
      </c>
      <c r="G1339" s="443">
        <v>200000</v>
      </c>
      <c r="H1339" s="443">
        <v>0</v>
      </c>
      <c r="I1339" s="443">
        <v>5654950</v>
      </c>
      <c r="J1339" s="443">
        <v>5654950</v>
      </c>
      <c r="K1339" s="443">
        <v>0</v>
      </c>
      <c r="L1339" s="443">
        <v>40810</v>
      </c>
      <c r="M1339" s="483">
        <v>0</v>
      </c>
      <c r="N1339" s="483">
        <v>121100</v>
      </c>
      <c r="O1339" s="443">
        <v>0</v>
      </c>
      <c r="P1339" s="443">
        <v>0</v>
      </c>
      <c r="Q1339" s="443">
        <v>161910</v>
      </c>
      <c r="R1339" s="443">
        <v>40810</v>
      </c>
      <c r="S1339" s="443">
        <v>121100</v>
      </c>
      <c r="T1339" s="443">
        <v>0</v>
      </c>
      <c r="U1339" s="443">
        <v>201963</v>
      </c>
      <c r="V1339" s="443">
        <v>178005</v>
      </c>
      <c r="W1339" s="443">
        <v>23958</v>
      </c>
      <c r="X1339" s="443">
        <v>1457</v>
      </c>
      <c r="Y1339" s="483">
        <v>0</v>
      </c>
      <c r="Z1339" s="483">
        <v>4325</v>
      </c>
      <c r="AA1339" s="443">
        <v>0</v>
      </c>
      <c r="AB1339" s="443">
        <v>0</v>
      </c>
      <c r="AC1339" s="443">
        <v>29740</v>
      </c>
      <c r="AD1339" s="443">
        <v>0</v>
      </c>
      <c r="AE1339" s="443">
        <v>29673</v>
      </c>
      <c r="AF1339" s="443">
        <v>67</v>
      </c>
      <c r="AG1339" s="443">
        <v>4241410</v>
      </c>
      <c r="AH1339" s="443">
        <v>2050000</v>
      </c>
      <c r="AI1339" s="443">
        <v>2191410</v>
      </c>
      <c r="AJ1339" s="483">
        <v>3460400</v>
      </c>
      <c r="AK1339" s="483">
        <v>0</v>
      </c>
      <c r="AL1339" s="483">
        <v>0</v>
      </c>
      <c r="AM1339" s="483">
        <v>1287580</v>
      </c>
      <c r="AN1339" s="443">
        <v>3460400</v>
      </c>
      <c r="AO1339" s="443">
        <v>1281350</v>
      </c>
      <c r="AP1339" s="443">
        <v>351027</v>
      </c>
      <c r="AQ1339" s="443">
        <v>230800</v>
      </c>
      <c r="AR1339" s="443">
        <v>120227</v>
      </c>
      <c r="AS1339" s="483">
        <v>81186</v>
      </c>
      <c r="AT1339" s="483">
        <v>0</v>
      </c>
      <c r="AU1339" s="483">
        <v>0</v>
      </c>
      <c r="AV1339" s="483">
        <v>58919</v>
      </c>
      <c r="AW1339" s="443">
        <v>81186</v>
      </c>
      <c r="AX1339" s="443">
        <v>58919</v>
      </c>
      <c r="AY1339" s="443">
        <v>0</v>
      </c>
      <c r="AZ1339" s="504">
        <v>0</v>
      </c>
      <c r="BA1339" s="504">
        <v>0</v>
      </c>
      <c r="BB1339" s="444">
        <v>0</v>
      </c>
      <c r="BC1339" s="517">
        <v>0</v>
      </c>
      <c r="BD1339" s="540">
        <v>1361658</v>
      </c>
      <c r="BE1339" s="651">
        <v>3145640</v>
      </c>
      <c r="BF1339" s="651">
        <v>310806</v>
      </c>
      <c r="BG1339" s="540">
        <v>21429</v>
      </c>
    </row>
    <row r="1340" spans="1:59" x14ac:dyDescent="0.2">
      <c r="A1340" s="609" t="s">
        <v>3133</v>
      </c>
      <c r="B1340" t="s">
        <v>3130</v>
      </c>
      <c r="C1340" t="s">
        <v>3134</v>
      </c>
      <c r="D1340" s="439">
        <v>33202</v>
      </c>
      <c r="E1340" s="440">
        <v>0</v>
      </c>
      <c r="F1340" s="440">
        <v>0</v>
      </c>
      <c r="G1340" s="440">
        <v>0</v>
      </c>
      <c r="H1340" s="440">
        <v>0</v>
      </c>
      <c r="I1340" s="440">
        <v>3536260</v>
      </c>
      <c r="J1340" s="440">
        <v>3536260</v>
      </c>
      <c r="K1340" s="440">
        <v>0</v>
      </c>
      <c r="L1340" s="440">
        <v>0</v>
      </c>
      <c r="M1340" s="482">
        <v>0</v>
      </c>
      <c r="N1340" s="482">
        <v>127050</v>
      </c>
      <c r="O1340" s="440">
        <v>0</v>
      </c>
      <c r="P1340" s="440">
        <v>0</v>
      </c>
      <c r="Q1340" s="440">
        <v>127050</v>
      </c>
      <c r="R1340" s="440">
        <v>0</v>
      </c>
      <c r="S1340" s="440">
        <v>127050</v>
      </c>
      <c r="T1340" s="440">
        <v>0</v>
      </c>
      <c r="U1340" s="440">
        <v>126295</v>
      </c>
      <c r="V1340" s="440">
        <v>126295</v>
      </c>
      <c r="W1340" s="440">
        <v>0</v>
      </c>
      <c r="X1340" s="440">
        <v>0</v>
      </c>
      <c r="Y1340" s="482">
        <v>0</v>
      </c>
      <c r="Z1340" s="482">
        <v>4538</v>
      </c>
      <c r="AA1340" s="440">
        <v>0</v>
      </c>
      <c r="AB1340" s="440">
        <v>0</v>
      </c>
      <c r="AC1340" s="440">
        <v>4538</v>
      </c>
      <c r="AD1340" s="440">
        <v>0</v>
      </c>
      <c r="AE1340" s="440">
        <v>4538</v>
      </c>
      <c r="AF1340" s="440">
        <v>0</v>
      </c>
      <c r="AG1340" s="440">
        <v>2834360</v>
      </c>
      <c r="AH1340" s="440">
        <v>1200000</v>
      </c>
      <c r="AI1340" s="440">
        <v>1634360</v>
      </c>
      <c r="AJ1340" s="482">
        <v>2932600</v>
      </c>
      <c r="AK1340" s="482">
        <v>0</v>
      </c>
      <c r="AL1340" s="482">
        <v>0</v>
      </c>
      <c r="AM1340" s="482">
        <v>1142560</v>
      </c>
      <c r="AN1340" s="440">
        <v>2932600</v>
      </c>
      <c r="AO1340" s="440">
        <v>1142560</v>
      </c>
      <c r="AP1340" s="440">
        <v>233501</v>
      </c>
      <c r="AQ1340" s="440">
        <v>31250</v>
      </c>
      <c r="AR1340" s="440">
        <v>202251</v>
      </c>
      <c r="AS1340" s="482">
        <v>206062</v>
      </c>
      <c r="AT1340" s="482">
        <v>0</v>
      </c>
      <c r="AU1340" s="482">
        <v>0</v>
      </c>
      <c r="AV1340" s="482">
        <v>49275</v>
      </c>
      <c r="AW1340" s="440">
        <v>206062</v>
      </c>
      <c r="AX1340" s="440">
        <v>7697</v>
      </c>
      <c r="AY1340" s="440">
        <v>0</v>
      </c>
      <c r="AZ1340" s="503">
        <v>0</v>
      </c>
      <c r="BA1340" s="503">
        <v>0</v>
      </c>
      <c r="BB1340" s="441">
        <v>0</v>
      </c>
      <c r="BC1340" s="200">
        <v>0</v>
      </c>
      <c r="BD1340" s="539">
        <v>873495</v>
      </c>
      <c r="BE1340" s="650">
        <v>2026710</v>
      </c>
      <c r="BF1340" s="650">
        <v>200902</v>
      </c>
      <c r="BG1340" s="539">
        <v>13749</v>
      </c>
    </row>
    <row r="1341" spans="1:59" x14ac:dyDescent="0.2">
      <c r="A1341" s="609" t="s">
        <v>3135</v>
      </c>
      <c r="B1341" t="s">
        <v>3130</v>
      </c>
      <c r="C1341" t="s">
        <v>3136</v>
      </c>
      <c r="D1341" s="442">
        <v>33203</v>
      </c>
      <c r="E1341" s="443">
        <v>109618</v>
      </c>
      <c r="F1341" s="443">
        <v>0</v>
      </c>
      <c r="G1341" s="443">
        <v>78853</v>
      </c>
      <c r="H1341" s="443">
        <v>30765</v>
      </c>
      <c r="I1341" s="443">
        <v>771540</v>
      </c>
      <c r="J1341" s="443">
        <v>771540</v>
      </c>
      <c r="K1341" s="443">
        <v>0</v>
      </c>
      <c r="L1341" s="443">
        <v>10430</v>
      </c>
      <c r="M1341" s="483">
        <v>0</v>
      </c>
      <c r="N1341" s="483">
        <v>4830</v>
      </c>
      <c r="O1341" s="443">
        <v>0</v>
      </c>
      <c r="P1341" s="443">
        <v>0</v>
      </c>
      <c r="Q1341" s="443">
        <v>15260</v>
      </c>
      <c r="R1341" s="443">
        <v>10430</v>
      </c>
      <c r="S1341" s="443">
        <v>4830</v>
      </c>
      <c r="T1341" s="443">
        <v>0</v>
      </c>
      <c r="U1341" s="443">
        <v>27555</v>
      </c>
      <c r="V1341" s="443">
        <v>10047</v>
      </c>
      <c r="W1341" s="443">
        <v>17508</v>
      </c>
      <c r="X1341" s="443">
        <v>373</v>
      </c>
      <c r="Y1341" s="483">
        <v>0</v>
      </c>
      <c r="Z1341" s="483">
        <v>172</v>
      </c>
      <c r="AA1341" s="443">
        <v>0</v>
      </c>
      <c r="AB1341" s="443">
        <v>0</v>
      </c>
      <c r="AC1341" s="443">
        <v>0</v>
      </c>
      <c r="AD1341" s="443">
        <v>0</v>
      </c>
      <c r="AE1341" s="443">
        <v>0</v>
      </c>
      <c r="AF1341" s="443">
        <v>0</v>
      </c>
      <c r="AG1341" s="443">
        <v>678900</v>
      </c>
      <c r="AH1341" s="443">
        <v>347500</v>
      </c>
      <c r="AI1341" s="443">
        <v>331400</v>
      </c>
      <c r="AJ1341" s="483">
        <v>620620</v>
      </c>
      <c r="AK1341" s="483">
        <v>0</v>
      </c>
      <c r="AL1341" s="483">
        <v>0</v>
      </c>
      <c r="AM1341" s="483">
        <v>266230</v>
      </c>
      <c r="AN1341" s="443">
        <v>620620</v>
      </c>
      <c r="AO1341" s="443">
        <v>266230</v>
      </c>
      <c r="AP1341" s="443">
        <v>49542</v>
      </c>
      <c r="AQ1341" s="443">
        <v>11367</v>
      </c>
      <c r="AR1341" s="443">
        <v>38175</v>
      </c>
      <c r="AS1341" s="483">
        <v>42135</v>
      </c>
      <c r="AT1341" s="483">
        <v>0</v>
      </c>
      <c r="AU1341" s="483">
        <v>0</v>
      </c>
      <c r="AV1341" s="483">
        <v>10135</v>
      </c>
      <c r="AW1341" s="443">
        <v>35764</v>
      </c>
      <c r="AX1341" s="443">
        <v>0</v>
      </c>
      <c r="AY1341" s="443">
        <v>0</v>
      </c>
      <c r="AZ1341" s="504">
        <v>0</v>
      </c>
      <c r="BA1341" s="504">
        <v>0</v>
      </c>
      <c r="BB1341" s="444">
        <v>0</v>
      </c>
      <c r="BC1341" s="517">
        <v>0</v>
      </c>
      <c r="BD1341" s="540">
        <v>282515</v>
      </c>
      <c r="BE1341" s="651">
        <v>427365</v>
      </c>
      <c r="BF1341" s="651">
        <v>41964</v>
      </c>
      <c r="BG1341" s="540">
        <v>4149</v>
      </c>
    </row>
    <row r="1342" spans="1:59" x14ac:dyDescent="0.2">
      <c r="A1342" s="609" t="s">
        <v>3137</v>
      </c>
      <c r="B1342" t="s">
        <v>3130</v>
      </c>
      <c r="C1342" t="s">
        <v>3138</v>
      </c>
      <c r="D1342" s="439">
        <v>33204</v>
      </c>
      <c r="E1342" s="440">
        <v>0</v>
      </c>
      <c r="F1342" s="440">
        <v>0</v>
      </c>
      <c r="G1342" s="440">
        <v>0</v>
      </c>
      <c r="H1342" s="440">
        <v>0</v>
      </c>
      <c r="I1342" s="440">
        <v>507290</v>
      </c>
      <c r="J1342" s="440">
        <v>507290</v>
      </c>
      <c r="K1342" s="440">
        <v>0</v>
      </c>
      <c r="L1342" s="440">
        <v>9030</v>
      </c>
      <c r="M1342" s="482">
        <v>0</v>
      </c>
      <c r="N1342" s="482">
        <v>0</v>
      </c>
      <c r="O1342" s="440">
        <v>0</v>
      </c>
      <c r="P1342" s="440">
        <v>0</v>
      </c>
      <c r="Q1342" s="440">
        <v>9030</v>
      </c>
      <c r="R1342" s="440">
        <v>9030</v>
      </c>
      <c r="S1342" s="440">
        <v>0</v>
      </c>
      <c r="T1342" s="440">
        <v>0</v>
      </c>
      <c r="U1342" s="440">
        <v>18118</v>
      </c>
      <c r="V1342" s="440">
        <v>11698</v>
      </c>
      <c r="W1342" s="440">
        <v>6420</v>
      </c>
      <c r="X1342" s="440">
        <v>322</v>
      </c>
      <c r="Y1342" s="482">
        <v>0</v>
      </c>
      <c r="Z1342" s="482">
        <v>0</v>
      </c>
      <c r="AA1342" s="440">
        <v>0</v>
      </c>
      <c r="AB1342" s="440">
        <v>0</v>
      </c>
      <c r="AC1342" s="440">
        <v>6742</v>
      </c>
      <c r="AD1342" s="440">
        <v>0</v>
      </c>
      <c r="AE1342" s="440">
        <v>6742</v>
      </c>
      <c r="AF1342" s="440">
        <v>0</v>
      </c>
      <c r="AG1342" s="440">
        <v>375280</v>
      </c>
      <c r="AH1342" s="440">
        <v>205000</v>
      </c>
      <c r="AI1342" s="440">
        <v>170280</v>
      </c>
      <c r="AJ1342" s="482">
        <v>346690</v>
      </c>
      <c r="AK1342" s="482">
        <v>0</v>
      </c>
      <c r="AL1342" s="482">
        <v>0</v>
      </c>
      <c r="AM1342" s="482">
        <v>131690</v>
      </c>
      <c r="AN1342" s="440">
        <v>346690</v>
      </c>
      <c r="AO1342" s="440">
        <v>131690</v>
      </c>
      <c r="AP1342" s="440">
        <v>27965</v>
      </c>
      <c r="AQ1342" s="440">
        <v>10113</v>
      </c>
      <c r="AR1342" s="440">
        <v>17852</v>
      </c>
      <c r="AS1342" s="482">
        <v>20531</v>
      </c>
      <c r="AT1342" s="482">
        <v>0</v>
      </c>
      <c r="AU1342" s="482">
        <v>0</v>
      </c>
      <c r="AV1342" s="482">
        <v>4694</v>
      </c>
      <c r="AW1342" s="440">
        <v>17852</v>
      </c>
      <c r="AX1342" s="440">
        <v>2918</v>
      </c>
      <c r="AY1342" s="440">
        <v>0</v>
      </c>
      <c r="AZ1342" s="503">
        <v>0</v>
      </c>
      <c r="BA1342" s="503">
        <v>0</v>
      </c>
      <c r="BB1342" s="441">
        <v>0</v>
      </c>
      <c r="BC1342" s="200">
        <v>0</v>
      </c>
      <c r="BD1342" s="539">
        <v>150844</v>
      </c>
      <c r="BE1342" s="650">
        <v>262680</v>
      </c>
      <c r="BF1342" s="650">
        <v>25471</v>
      </c>
      <c r="BG1342" s="539">
        <v>2709</v>
      </c>
    </row>
    <row r="1343" spans="1:59" x14ac:dyDescent="0.2">
      <c r="A1343" s="609" t="s">
        <v>3139</v>
      </c>
      <c r="B1343" t="s">
        <v>3130</v>
      </c>
      <c r="C1343" t="s">
        <v>3140</v>
      </c>
      <c r="D1343" s="442">
        <v>33205</v>
      </c>
      <c r="E1343" s="443">
        <v>0</v>
      </c>
      <c r="F1343" s="443">
        <v>0</v>
      </c>
      <c r="G1343" s="443">
        <v>0</v>
      </c>
      <c r="H1343" s="443">
        <v>0</v>
      </c>
      <c r="I1343" s="443">
        <v>415240</v>
      </c>
      <c r="J1343" s="443">
        <v>415240</v>
      </c>
      <c r="K1343" s="443">
        <v>0</v>
      </c>
      <c r="L1343" s="443">
        <v>0</v>
      </c>
      <c r="M1343" s="483">
        <v>0</v>
      </c>
      <c r="N1343" s="483">
        <v>0</v>
      </c>
      <c r="O1343" s="443">
        <v>0</v>
      </c>
      <c r="P1343" s="443">
        <v>0</v>
      </c>
      <c r="Q1343" s="443">
        <v>0</v>
      </c>
      <c r="R1343" s="443">
        <v>0</v>
      </c>
      <c r="S1343" s="443">
        <v>0</v>
      </c>
      <c r="T1343" s="443">
        <v>0</v>
      </c>
      <c r="U1343" s="443">
        <v>14830</v>
      </c>
      <c r="V1343" s="443">
        <v>9530</v>
      </c>
      <c r="W1343" s="443">
        <v>5300</v>
      </c>
      <c r="X1343" s="443">
        <v>0</v>
      </c>
      <c r="Y1343" s="483">
        <v>0</v>
      </c>
      <c r="Z1343" s="483">
        <v>0</v>
      </c>
      <c r="AA1343" s="443">
        <v>0</v>
      </c>
      <c r="AB1343" s="443">
        <v>0</v>
      </c>
      <c r="AC1343" s="443">
        <v>5300</v>
      </c>
      <c r="AD1343" s="443">
        <v>0</v>
      </c>
      <c r="AE1343" s="443">
        <v>5300</v>
      </c>
      <c r="AF1343" s="443">
        <v>0</v>
      </c>
      <c r="AG1343" s="443">
        <v>338030</v>
      </c>
      <c r="AH1343" s="443">
        <v>190000</v>
      </c>
      <c r="AI1343" s="443">
        <v>148030</v>
      </c>
      <c r="AJ1343" s="483">
        <v>284190</v>
      </c>
      <c r="AK1343" s="483">
        <v>0</v>
      </c>
      <c r="AL1343" s="483">
        <v>0</v>
      </c>
      <c r="AM1343" s="483">
        <v>147410</v>
      </c>
      <c r="AN1343" s="443">
        <v>284190</v>
      </c>
      <c r="AO1343" s="443">
        <v>147410</v>
      </c>
      <c r="AP1343" s="443">
        <v>23357</v>
      </c>
      <c r="AQ1343" s="443">
        <v>12350</v>
      </c>
      <c r="AR1343" s="443">
        <v>11007</v>
      </c>
      <c r="AS1343" s="483">
        <v>12970</v>
      </c>
      <c r="AT1343" s="483">
        <v>0</v>
      </c>
      <c r="AU1343" s="483">
        <v>0</v>
      </c>
      <c r="AV1343" s="483">
        <v>5521</v>
      </c>
      <c r="AW1343" s="443">
        <v>12970</v>
      </c>
      <c r="AX1343" s="443">
        <v>5521</v>
      </c>
      <c r="AY1343" s="443">
        <v>0</v>
      </c>
      <c r="AZ1343" s="504">
        <v>0</v>
      </c>
      <c r="BA1343" s="504">
        <v>0</v>
      </c>
      <c r="BB1343" s="444">
        <v>0</v>
      </c>
      <c r="BC1343" s="517">
        <v>0</v>
      </c>
      <c r="BD1343" s="540">
        <v>121847</v>
      </c>
      <c r="BE1343" s="651">
        <v>211925</v>
      </c>
      <c r="BF1343" s="651">
        <v>20294</v>
      </c>
      <c r="BG1343" s="540">
        <v>2709</v>
      </c>
    </row>
    <row r="1344" spans="1:59" x14ac:dyDescent="0.2">
      <c r="A1344" s="609" t="s">
        <v>3141</v>
      </c>
      <c r="B1344" t="s">
        <v>3130</v>
      </c>
      <c r="C1344" t="s">
        <v>3142</v>
      </c>
      <c r="D1344" s="439">
        <v>33207</v>
      </c>
      <c r="E1344" s="440">
        <v>0</v>
      </c>
      <c r="F1344" s="440">
        <v>0</v>
      </c>
      <c r="G1344" s="440">
        <v>0</v>
      </c>
      <c r="H1344" s="440">
        <v>0</v>
      </c>
      <c r="I1344" s="440">
        <v>278600</v>
      </c>
      <c r="J1344" s="440">
        <v>278600</v>
      </c>
      <c r="K1344" s="440">
        <v>0</v>
      </c>
      <c r="L1344" s="440">
        <v>15260</v>
      </c>
      <c r="M1344" s="482">
        <v>0</v>
      </c>
      <c r="N1344" s="482">
        <v>0</v>
      </c>
      <c r="O1344" s="440">
        <v>0</v>
      </c>
      <c r="P1344" s="440">
        <v>0</v>
      </c>
      <c r="Q1344" s="440">
        <v>15260</v>
      </c>
      <c r="R1344" s="440">
        <v>15260</v>
      </c>
      <c r="S1344" s="440">
        <v>0</v>
      </c>
      <c r="T1344" s="440">
        <v>0</v>
      </c>
      <c r="U1344" s="440">
        <v>9950</v>
      </c>
      <c r="V1344" s="440">
        <v>8000</v>
      </c>
      <c r="W1344" s="440">
        <v>1950</v>
      </c>
      <c r="X1344" s="440">
        <v>545</v>
      </c>
      <c r="Y1344" s="482">
        <v>0</v>
      </c>
      <c r="Z1344" s="482">
        <v>0</v>
      </c>
      <c r="AA1344" s="440">
        <v>0</v>
      </c>
      <c r="AB1344" s="440">
        <v>0</v>
      </c>
      <c r="AC1344" s="440">
        <v>2495</v>
      </c>
      <c r="AD1344" s="440">
        <v>0</v>
      </c>
      <c r="AE1344" s="440">
        <v>2495</v>
      </c>
      <c r="AF1344" s="440">
        <v>0</v>
      </c>
      <c r="AG1344" s="440">
        <v>277540</v>
      </c>
      <c r="AH1344" s="440">
        <v>145000</v>
      </c>
      <c r="AI1344" s="440">
        <v>132540</v>
      </c>
      <c r="AJ1344" s="482">
        <v>230260</v>
      </c>
      <c r="AK1344" s="482">
        <v>0</v>
      </c>
      <c r="AL1344" s="482">
        <v>0</v>
      </c>
      <c r="AM1344" s="482">
        <v>117590</v>
      </c>
      <c r="AN1344" s="440">
        <v>230260</v>
      </c>
      <c r="AO1344" s="440">
        <v>117590</v>
      </c>
      <c r="AP1344" s="440">
        <v>19294</v>
      </c>
      <c r="AQ1344" s="440">
        <v>12250</v>
      </c>
      <c r="AR1344" s="440">
        <v>7044</v>
      </c>
      <c r="AS1344" s="482">
        <v>8934</v>
      </c>
      <c r="AT1344" s="482">
        <v>0</v>
      </c>
      <c r="AU1344" s="482">
        <v>0</v>
      </c>
      <c r="AV1344" s="482">
        <v>4935</v>
      </c>
      <c r="AW1344" s="440">
        <v>8934</v>
      </c>
      <c r="AX1344" s="440">
        <v>4935</v>
      </c>
      <c r="AY1344" s="440">
        <v>0</v>
      </c>
      <c r="AZ1344" s="503">
        <v>0</v>
      </c>
      <c r="BA1344" s="503">
        <v>0</v>
      </c>
      <c r="BB1344" s="441">
        <v>0</v>
      </c>
      <c r="BC1344" s="200">
        <v>0</v>
      </c>
      <c r="BD1344" s="539">
        <v>119765</v>
      </c>
      <c r="BE1344" s="650">
        <v>157100</v>
      </c>
      <c r="BF1344" s="650">
        <v>15506</v>
      </c>
      <c r="BG1344" s="539">
        <v>2229</v>
      </c>
    </row>
    <row r="1345" spans="1:59" x14ac:dyDescent="0.2">
      <c r="A1345" s="609" t="s">
        <v>3143</v>
      </c>
      <c r="B1345" t="s">
        <v>3130</v>
      </c>
      <c r="C1345" t="s">
        <v>3144</v>
      </c>
      <c r="D1345" s="442">
        <v>33208</v>
      </c>
      <c r="E1345" s="443">
        <v>152156</v>
      </c>
      <c r="F1345" s="443">
        <v>0</v>
      </c>
      <c r="G1345" s="443">
        <v>152156</v>
      </c>
      <c r="H1345" s="443">
        <v>0</v>
      </c>
      <c r="I1345" s="443">
        <v>404110</v>
      </c>
      <c r="J1345" s="443">
        <v>404110</v>
      </c>
      <c r="K1345" s="443">
        <v>0</v>
      </c>
      <c r="L1345" s="443">
        <v>0</v>
      </c>
      <c r="M1345" s="483">
        <v>0</v>
      </c>
      <c r="N1345" s="483">
        <v>19740</v>
      </c>
      <c r="O1345" s="443">
        <v>2730</v>
      </c>
      <c r="P1345" s="443">
        <v>0</v>
      </c>
      <c r="Q1345" s="443">
        <v>22470</v>
      </c>
      <c r="R1345" s="443">
        <v>0</v>
      </c>
      <c r="S1345" s="443">
        <v>19740</v>
      </c>
      <c r="T1345" s="443">
        <v>2730</v>
      </c>
      <c r="U1345" s="443">
        <v>14433</v>
      </c>
      <c r="V1345" s="443">
        <v>14000</v>
      </c>
      <c r="W1345" s="443">
        <v>433</v>
      </c>
      <c r="X1345" s="443">
        <v>0</v>
      </c>
      <c r="Y1345" s="483">
        <v>0</v>
      </c>
      <c r="Z1345" s="483">
        <v>705</v>
      </c>
      <c r="AA1345" s="443">
        <v>97</v>
      </c>
      <c r="AB1345" s="443">
        <v>0</v>
      </c>
      <c r="AC1345" s="443">
        <v>1235</v>
      </c>
      <c r="AD1345" s="443">
        <v>0</v>
      </c>
      <c r="AE1345" s="443">
        <v>1138</v>
      </c>
      <c r="AF1345" s="443">
        <v>97</v>
      </c>
      <c r="AG1345" s="443">
        <v>495720</v>
      </c>
      <c r="AH1345" s="443">
        <v>327500</v>
      </c>
      <c r="AI1345" s="443">
        <v>168220</v>
      </c>
      <c r="AJ1345" s="483">
        <v>428590</v>
      </c>
      <c r="AK1345" s="483">
        <v>0</v>
      </c>
      <c r="AL1345" s="483">
        <v>0</v>
      </c>
      <c r="AM1345" s="483">
        <v>141220</v>
      </c>
      <c r="AN1345" s="443">
        <v>428590</v>
      </c>
      <c r="AO1345" s="443">
        <v>140870</v>
      </c>
      <c r="AP1345" s="443">
        <v>35665</v>
      </c>
      <c r="AQ1345" s="443">
        <v>10500</v>
      </c>
      <c r="AR1345" s="443">
        <v>25165</v>
      </c>
      <c r="AS1345" s="483">
        <v>30000</v>
      </c>
      <c r="AT1345" s="483">
        <v>0</v>
      </c>
      <c r="AU1345" s="483">
        <v>0</v>
      </c>
      <c r="AV1345" s="483">
        <v>10394</v>
      </c>
      <c r="AW1345" s="443">
        <v>30000</v>
      </c>
      <c r="AX1345" s="443">
        <v>10394</v>
      </c>
      <c r="AY1345" s="443">
        <v>0</v>
      </c>
      <c r="AZ1345" s="504">
        <v>0</v>
      </c>
      <c r="BA1345" s="504">
        <v>0</v>
      </c>
      <c r="BB1345" s="444">
        <v>0</v>
      </c>
      <c r="BC1345" s="517">
        <v>0</v>
      </c>
      <c r="BD1345" s="540">
        <v>176865</v>
      </c>
      <c r="BE1345" s="651">
        <v>254920</v>
      </c>
      <c r="BF1345" s="651">
        <v>25861</v>
      </c>
      <c r="BG1345" s="540">
        <v>2949</v>
      </c>
    </row>
    <row r="1346" spans="1:59" x14ac:dyDescent="0.2">
      <c r="A1346" s="609" t="s">
        <v>3145</v>
      </c>
      <c r="B1346" t="s">
        <v>3130</v>
      </c>
      <c r="C1346" t="s">
        <v>3146</v>
      </c>
      <c r="D1346" s="439">
        <v>33209</v>
      </c>
      <c r="E1346" s="440">
        <v>10000</v>
      </c>
      <c r="F1346" s="440">
        <v>0</v>
      </c>
      <c r="G1346" s="440">
        <v>10000</v>
      </c>
      <c r="H1346" s="440">
        <v>0</v>
      </c>
      <c r="I1346" s="440">
        <v>290640</v>
      </c>
      <c r="J1346" s="440">
        <v>290640</v>
      </c>
      <c r="K1346" s="440">
        <v>0</v>
      </c>
      <c r="L1346" s="440">
        <v>0</v>
      </c>
      <c r="M1346" s="482">
        <v>0</v>
      </c>
      <c r="N1346" s="482">
        <v>0</v>
      </c>
      <c r="O1346" s="440">
        <v>0</v>
      </c>
      <c r="P1346" s="440">
        <v>0</v>
      </c>
      <c r="Q1346" s="440">
        <v>0</v>
      </c>
      <c r="R1346" s="440">
        <v>0</v>
      </c>
      <c r="S1346" s="440">
        <v>0</v>
      </c>
      <c r="T1346" s="440">
        <v>0</v>
      </c>
      <c r="U1346" s="440">
        <v>10380</v>
      </c>
      <c r="V1346" s="440">
        <v>9545</v>
      </c>
      <c r="W1346" s="440">
        <v>835</v>
      </c>
      <c r="X1346" s="440">
        <v>0</v>
      </c>
      <c r="Y1346" s="482">
        <v>0</v>
      </c>
      <c r="Z1346" s="482">
        <v>0</v>
      </c>
      <c r="AA1346" s="440">
        <v>0</v>
      </c>
      <c r="AB1346" s="440">
        <v>0</v>
      </c>
      <c r="AC1346" s="440">
        <v>835</v>
      </c>
      <c r="AD1346" s="440">
        <v>0</v>
      </c>
      <c r="AE1346" s="440">
        <v>0</v>
      </c>
      <c r="AF1346" s="440">
        <v>835</v>
      </c>
      <c r="AG1346" s="440">
        <v>205620</v>
      </c>
      <c r="AH1346" s="440">
        <v>120000</v>
      </c>
      <c r="AI1346" s="440">
        <v>85620</v>
      </c>
      <c r="AJ1346" s="482">
        <v>134470</v>
      </c>
      <c r="AK1346" s="482">
        <v>0</v>
      </c>
      <c r="AL1346" s="482">
        <v>0</v>
      </c>
      <c r="AM1346" s="482">
        <v>109710</v>
      </c>
      <c r="AN1346" s="440">
        <v>134470</v>
      </c>
      <c r="AO1346" s="440">
        <v>109710</v>
      </c>
      <c r="AP1346" s="440">
        <v>14060</v>
      </c>
      <c r="AQ1346" s="440">
        <v>9066</v>
      </c>
      <c r="AR1346" s="440">
        <v>4994</v>
      </c>
      <c r="AS1346" s="482">
        <v>5173</v>
      </c>
      <c r="AT1346" s="482">
        <v>0</v>
      </c>
      <c r="AU1346" s="482">
        <v>0</v>
      </c>
      <c r="AV1346" s="482">
        <v>4617</v>
      </c>
      <c r="AW1346" s="440">
        <v>5173</v>
      </c>
      <c r="AX1346" s="440">
        <v>4617</v>
      </c>
      <c r="AY1346" s="440">
        <v>0</v>
      </c>
      <c r="AZ1346" s="503">
        <v>0</v>
      </c>
      <c r="BA1346" s="503">
        <v>0</v>
      </c>
      <c r="BB1346" s="441">
        <v>0</v>
      </c>
      <c r="BC1346" s="200">
        <v>0</v>
      </c>
      <c r="BD1346" s="539">
        <v>108352</v>
      </c>
      <c r="BE1346" s="650">
        <v>135820</v>
      </c>
      <c r="BF1346" s="650">
        <v>12995</v>
      </c>
      <c r="BG1346" s="539">
        <v>1989</v>
      </c>
    </row>
    <row r="1347" spans="1:59" x14ac:dyDescent="0.2">
      <c r="A1347" s="609" t="s">
        <v>3147</v>
      </c>
      <c r="B1347" t="s">
        <v>3130</v>
      </c>
      <c r="C1347" t="s">
        <v>3148</v>
      </c>
      <c r="D1347" s="442">
        <v>33210</v>
      </c>
      <c r="E1347" s="443">
        <v>0</v>
      </c>
      <c r="F1347" s="443">
        <v>0</v>
      </c>
      <c r="G1347" s="443">
        <v>0</v>
      </c>
      <c r="H1347" s="443">
        <v>0</v>
      </c>
      <c r="I1347" s="443">
        <v>230510</v>
      </c>
      <c r="J1347" s="443">
        <v>230510</v>
      </c>
      <c r="K1347" s="443">
        <v>0</v>
      </c>
      <c r="L1347" s="443">
        <v>3780</v>
      </c>
      <c r="M1347" s="483">
        <v>0</v>
      </c>
      <c r="N1347" s="483">
        <v>0</v>
      </c>
      <c r="O1347" s="443">
        <v>0</v>
      </c>
      <c r="P1347" s="443">
        <v>0</v>
      </c>
      <c r="Q1347" s="443">
        <v>3780</v>
      </c>
      <c r="R1347" s="443">
        <v>3780</v>
      </c>
      <c r="S1347" s="443">
        <v>0</v>
      </c>
      <c r="T1347" s="443">
        <v>0</v>
      </c>
      <c r="U1347" s="443">
        <v>8233</v>
      </c>
      <c r="V1347" s="443">
        <v>6600</v>
      </c>
      <c r="W1347" s="443">
        <v>1633</v>
      </c>
      <c r="X1347" s="443">
        <v>135</v>
      </c>
      <c r="Y1347" s="483">
        <v>0</v>
      </c>
      <c r="Z1347" s="483">
        <v>0</v>
      </c>
      <c r="AA1347" s="443">
        <v>0</v>
      </c>
      <c r="AB1347" s="443">
        <v>0</v>
      </c>
      <c r="AC1347" s="443">
        <v>1768</v>
      </c>
      <c r="AD1347" s="443">
        <v>0</v>
      </c>
      <c r="AE1347" s="443">
        <v>1768</v>
      </c>
      <c r="AF1347" s="443">
        <v>0</v>
      </c>
      <c r="AG1347" s="443">
        <v>196080</v>
      </c>
      <c r="AH1347" s="443">
        <v>103000</v>
      </c>
      <c r="AI1347" s="443">
        <v>93080</v>
      </c>
      <c r="AJ1347" s="483">
        <v>178580</v>
      </c>
      <c r="AK1347" s="483">
        <v>0</v>
      </c>
      <c r="AL1347" s="483">
        <v>0</v>
      </c>
      <c r="AM1347" s="483">
        <v>19910</v>
      </c>
      <c r="AN1347" s="443">
        <v>178580</v>
      </c>
      <c r="AO1347" s="443">
        <v>19910</v>
      </c>
      <c r="AP1347" s="443">
        <v>13760</v>
      </c>
      <c r="AQ1347" s="443">
        <v>5800</v>
      </c>
      <c r="AR1347" s="443">
        <v>7960</v>
      </c>
      <c r="AS1347" s="483">
        <v>9372</v>
      </c>
      <c r="AT1347" s="483">
        <v>0</v>
      </c>
      <c r="AU1347" s="483">
        <v>0</v>
      </c>
      <c r="AV1347" s="483">
        <v>469</v>
      </c>
      <c r="AW1347" s="443">
        <v>9372</v>
      </c>
      <c r="AX1347" s="443">
        <v>469</v>
      </c>
      <c r="AY1347" s="443">
        <v>0</v>
      </c>
      <c r="AZ1347" s="504">
        <v>0</v>
      </c>
      <c r="BA1347" s="504">
        <v>0</v>
      </c>
      <c r="BB1347" s="444">
        <v>0</v>
      </c>
      <c r="BC1347" s="517">
        <v>0</v>
      </c>
      <c r="BD1347" s="540">
        <v>108568</v>
      </c>
      <c r="BE1347" s="651">
        <v>119070</v>
      </c>
      <c r="BF1347" s="651">
        <v>11669</v>
      </c>
      <c r="BG1347" s="540">
        <v>1749</v>
      </c>
    </row>
    <row r="1348" spans="1:59" x14ac:dyDescent="0.2">
      <c r="A1348" s="609" t="s">
        <v>3149</v>
      </c>
      <c r="B1348" t="s">
        <v>3130</v>
      </c>
      <c r="C1348" t="s">
        <v>3150</v>
      </c>
      <c r="D1348" s="439">
        <v>33211</v>
      </c>
      <c r="E1348" s="440">
        <v>0</v>
      </c>
      <c r="F1348" s="440">
        <v>0</v>
      </c>
      <c r="G1348" s="440">
        <v>0</v>
      </c>
      <c r="H1348" s="440">
        <v>0</v>
      </c>
      <c r="I1348" s="440">
        <v>277690</v>
      </c>
      <c r="J1348" s="440">
        <v>277690</v>
      </c>
      <c r="K1348" s="440">
        <v>0</v>
      </c>
      <c r="L1348" s="440">
        <v>22330</v>
      </c>
      <c r="M1348" s="482">
        <v>0</v>
      </c>
      <c r="N1348" s="482">
        <v>0</v>
      </c>
      <c r="O1348" s="440">
        <v>0</v>
      </c>
      <c r="P1348" s="440">
        <v>0</v>
      </c>
      <c r="Q1348" s="440">
        <v>22330</v>
      </c>
      <c r="R1348" s="440">
        <v>22330</v>
      </c>
      <c r="S1348" s="440">
        <v>0</v>
      </c>
      <c r="T1348" s="440">
        <v>0</v>
      </c>
      <c r="U1348" s="440">
        <v>9918</v>
      </c>
      <c r="V1348" s="440">
        <v>5996</v>
      </c>
      <c r="W1348" s="440">
        <v>3922</v>
      </c>
      <c r="X1348" s="440">
        <v>797</v>
      </c>
      <c r="Y1348" s="482">
        <v>0</v>
      </c>
      <c r="Z1348" s="482">
        <v>0</v>
      </c>
      <c r="AA1348" s="440">
        <v>0</v>
      </c>
      <c r="AB1348" s="440">
        <v>0</v>
      </c>
      <c r="AC1348" s="440">
        <v>58</v>
      </c>
      <c r="AD1348" s="440">
        <v>0</v>
      </c>
      <c r="AE1348" s="440">
        <v>0</v>
      </c>
      <c r="AF1348" s="440">
        <v>58</v>
      </c>
      <c r="AG1348" s="440">
        <v>242310</v>
      </c>
      <c r="AH1348" s="440">
        <v>67500</v>
      </c>
      <c r="AI1348" s="440">
        <v>174810</v>
      </c>
      <c r="AJ1348" s="482">
        <v>229040</v>
      </c>
      <c r="AK1348" s="482">
        <v>0</v>
      </c>
      <c r="AL1348" s="482">
        <v>0</v>
      </c>
      <c r="AM1348" s="482">
        <v>96330</v>
      </c>
      <c r="AN1348" s="440">
        <v>229040</v>
      </c>
      <c r="AO1348" s="440">
        <v>96330</v>
      </c>
      <c r="AP1348" s="440">
        <v>16390</v>
      </c>
      <c r="AQ1348" s="440">
        <v>405</v>
      </c>
      <c r="AR1348" s="440">
        <v>15985</v>
      </c>
      <c r="AS1348" s="482">
        <v>16482</v>
      </c>
      <c r="AT1348" s="482">
        <v>0</v>
      </c>
      <c r="AU1348" s="482">
        <v>0</v>
      </c>
      <c r="AV1348" s="482">
        <v>3168</v>
      </c>
      <c r="AW1348" s="440">
        <v>0</v>
      </c>
      <c r="AX1348" s="440">
        <v>16652</v>
      </c>
      <c r="AY1348" s="440">
        <v>0</v>
      </c>
      <c r="AZ1348" s="503">
        <v>0</v>
      </c>
      <c r="BA1348" s="503">
        <v>0</v>
      </c>
      <c r="BB1348" s="441">
        <v>0</v>
      </c>
      <c r="BC1348" s="200">
        <v>0</v>
      </c>
      <c r="BD1348" s="539">
        <v>103450</v>
      </c>
      <c r="BE1348" s="650">
        <v>149445</v>
      </c>
      <c r="BF1348" s="650">
        <v>14484</v>
      </c>
      <c r="BG1348" s="539">
        <v>2229</v>
      </c>
    </row>
    <row r="1349" spans="1:59" x14ac:dyDescent="0.2">
      <c r="A1349" s="609" t="s">
        <v>3151</v>
      </c>
      <c r="B1349" t="s">
        <v>3130</v>
      </c>
      <c r="C1349" t="s">
        <v>3152</v>
      </c>
      <c r="D1349" s="442">
        <v>33212</v>
      </c>
      <c r="E1349" s="443">
        <v>84356</v>
      </c>
      <c r="F1349" s="443">
        <v>0</v>
      </c>
      <c r="G1349" s="443">
        <v>84356</v>
      </c>
      <c r="H1349" s="443">
        <v>0</v>
      </c>
      <c r="I1349" s="443">
        <v>244790</v>
      </c>
      <c r="J1349" s="443">
        <v>244790</v>
      </c>
      <c r="K1349" s="443">
        <v>0</v>
      </c>
      <c r="L1349" s="443">
        <v>10710</v>
      </c>
      <c r="M1349" s="483">
        <v>0</v>
      </c>
      <c r="N1349" s="483">
        <v>0</v>
      </c>
      <c r="O1349" s="443">
        <v>0</v>
      </c>
      <c r="P1349" s="443">
        <v>0</v>
      </c>
      <c r="Q1349" s="443">
        <v>10710</v>
      </c>
      <c r="R1349" s="443">
        <v>10710</v>
      </c>
      <c r="S1349" s="443">
        <v>0</v>
      </c>
      <c r="T1349" s="443">
        <v>0</v>
      </c>
      <c r="U1349" s="443">
        <v>8743</v>
      </c>
      <c r="V1349" s="443">
        <v>8743</v>
      </c>
      <c r="W1349" s="443">
        <v>0</v>
      </c>
      <c r="X1349" s="443">
        <v>382</v>
      </c>
      <c r="Y1349" s="483">
        <v>0</v>
      </c>
      <c r="Z1349" s="483">
        <v>0</v>
      </c>
      <c r="AA1349" s="443">
        <v>0</v>
      </c>
      <c r="AB1349" s="443">
        <v>0</v>
      </c>
      <c r="AC1349" s="443">
        <v>382</v>
      </c>
      <c r="AD1349" s="443">
        <v>0</v>
      </c>
      <c r="AE1349" s="443">
        <v>382</v>
      </c>
      <c r="AF1349" s="443">
        <v>0</v>
      </c>
      <c r="AG1349" s="443">
        <v>267290</v>
      </c>
      <c r="AH1349" s="443">
        <v>140200</v>
      </c>
      <c r="AI1349" s="443">
        <v>127090</v>
      </c>
      <c r="AJ1349" s="483">
        <v>232980</v>
      </c>
      <c r="AK1349" s="483">
        <v>0</v>
      </c>
      <c r="AL1349" s="483">
        <v>0</v>
      </c>
      <c r="AM1349" s="483">
        <v>166810</v>
      </c>
      <c r="AN1349" s="443">
        <v>232980</v>
      </c>
      <c r="AO1349" s="443">
        <v>166810</v>
      </c>
      <c r="AP1349" s="443">
        <v>18677</v>
      </c>
      <c r="AQ1349" s="443">
        <v>8754</v>
      </c>
      <c r="AR1349" s="443">
        <v>9923</v>
      </c>
      <c r="AS1349" s="483">
        <v>12199</v>
      </c>
      <c r="AT1349" s="483">
        <v>0</v>
      </c>
      <c r="AU1349" s="483">
        <v>0</v>
      </c>
      <c r="AV1349" s="483">
        <v>6331</v>
      </c>
      <c r="AW1349" s="443">
        <v>12199</v>
      </c>
      <c r="AX1349" s="443">
        <v>6331</v>
      </c>
      <c r="AY1349" s="443">
        <v>0</v>
      </c>
      <c r="AZ1349" s="504">
        <v>0</v>
      </c>
      <c r="BA1349" s="504">
        <v>0</v>
      </c>
      <c r="BB1349" s="444">
        <v>0</v>
      </c>
      <c r="BC1349" s="517">
        <v>0</v>
      </c>
      <c r="BD1349" s="540">
        <v>98636</v>
      </c>
      <c r="BE1349" s="651">
        <v>144230</v>
      </c>
      <c r="BF1349" s="651">
        <v>14302</v>
      </c>
      <c r="BG1349" s="540">
        <v>2229</v>
      </c>
    </row>
    <row r="1350" spans="1:59" x14ac:dyDescent="0.2">
      <c r="A1350" s="609" t="s">
        <v>3153</v>
      </c>
      <c r="B1350" t="s">
        <v>3130</v>
      </c>
      <c r="C1350" t="s">
        <v>3154</v>
      </c>
      <c r="D1350" s="439">
        <v>33213</v>
      </c>
      <c r="E1350" s="440">
        <v>101129</v>
      </c>
      <c r="F1350" s="440">
        <v>0</v>
      </c>
      <c r="G1350" s="440">
        <v>91232</v>
      </c>
      <c r="H1350" s="440">
        <v>9897</v>
      </c>
      <c r="I1350" s="440">
        <v>285670</v>
      </c>
      <c r="J1350" s="440">
        <v>285670</v>
      </c>
      <c r="K1350" s="440">
        <v>0</v>
      </c>
      <c r="L1350" s="440">
        <v>8750</v>
      </c>
      <c r="M1350" s="482">
        <v>0</v>
      </c>
      <c r="N1350" s="482">
        <v>0</v>
      </c>
      <c r="O1350" s="440">
        <v>0</v>
      </c>
      <c r="P1350" s="440">
        <v>0</v>
      </c>
      <c r="Q1350" s="440">
        <v>8750</v>
      </c>
      <c r="R1350" s="440">
        <v>8750</v>
      </c>
      <c r="S1350" s="440">
        <v>0</v>
      </c>
      <c r="T1350" s="440">
        <v>0</v>
      </c>
      <c r="U1350" s="440">
        <v>10203</v>
      </c>
      <c r="V1350" s="440">
        <v>10203</v>
      </c>
      <c r="W1350" s="440">
        <v>0</v>
      </c>
      <c r="X1350" s="440">
        <v>312</v>
      </c>
      <c r="Y1350" s="482">
        <v>0</v>
      </c>
      <c r="Z1350" s="482">
        <v>0</v>
      </c>
      <c r="AA1350" s="440">
        <v>0</v>
      </c>
      <c r="AB1350" s="440">
        <v>0</v>
      </c>
      <c r="AC1350" s="440">
        <v>312</v>
      </c>
      <c r="AD1350" s="440">
        <v>0</v>
      </c>
      <c r="AE1350" s="440">
        <v>0</v>
      </c>
      <c r="AF1350" s="440">
        <v>312</v>
      </c>
      <c r="AG1350" s="440">
        <v>302000</v>
      </c>
      <c r="AH1350" s="440">
        <v>200000</v>
      </c>
      <c r="AI1350" s="440">
        <v>102000</v>
      </c>
      <c r="AJ1350" s="482">
        <v>262450</v>
      </c>
      <c r="AK1350" s="482">
        <v>0</v>
      </c>
      <c r="AL1350" s="482">
        <v>0</v>
      </c>
      <c r="AM1350" s="482">
        <v>124940</v>
      </c>
      <c r="AN1350" s="440">
        <v>262450</v>
      </c>
      <c r="AO1350" s="440">
        <v>124940</v>
      </c>
      <c r="AP1350" s="440">
        <v>21465</v>
      </c>
      <c r="AQ1350" s="440">
        <v>12725</v>
      </c>
      <c r="AR1350" s="440">
        <v>8740</v>
      </c>
      <c r="AS1350" s="482">
        <v>12522</v>
      </c>
      <c r="AT1350" s="482">
        <v>0</v>
      </c>
      <c r="AU1350" s="482">
        <v>0</v>
      </c>
      <c r="AV1350" s="482">
        <v>4090</v>
      </c>
      <c r="AW1350" s="440">
        <v>12522</v>
      </c>
      <c r="AX1350" s="440">
        <v>4090</v>
      </c>
      <c r="AY1350" s="440">
        <v>0</v>
      </c>
      <c r="AZ1350" s="503">
        <v>0</v>
      </c>
      <c r="BA1350" s="503">
        <v>0</v>
      </c>
      <c r="BB1350" s="441">
        <v>0</v>
      </c>
      <c r="BC1350" s="200">
        <v>0</v>
      </c>
      <c r="BD1350" s="539">
        <v>128812</v>
      </c>
      <c r="BE1350" s="650">
        <v>168455</v>
      </c>
      <c r="BF1350" s="650">
        <v>16718</v>
      </c>
      <c r="BG1350" s="539">
        <v>2469</v>
      </c>
    </row>
    <row r="1351" spans="1:59" x14ac:dyDescent="0.2">
      <c r="A1351" s="609" t="s">
        <v>3155</v>
      </c>
      <c r="B1351" t="s">
        <v>3130</v>
      </c>
      <c r="C1351" t="s">
        <v>3156</v>
      </c>
      <c r="D1351" s="442">
        <v>33214</v>
      </c>
      <c r="E1351" s="443">
        <v>0</v>
      </c>
      <c r="F1351" s="443">
        <v>0</v>
      </c>
      <c r="G1351" s="443">
        <v>0</v>
      </c>
      <c r="H1351" s="443">
        <v>0</v>
      </c>
      <c r="I1351" s="443">
        <v>297080</v>
      </c>
      <c r="J1351" s="443">
        <v>297080</v>
      </c>
      <c r="K1351" s="443">
        <v>0</v>
      </c>
      <c r="L1351" s="443">
        <v>8820</v>
      </c>
      <c r="M1351" s="483">
        <v>0</v>
      </c>
      <c r="N1351" s="483">
        <v>840</v>
      </c>
      <c r="O1351" s="443">
        <v>0</v>
      </c>
      <c r="P1351" s="443">
        <v>0</v>
      </c>
      <c r="Q1351" s="443">
        <v>9660</v>
      </c>
      <c r="R1351" s="443">
        <v>8820</v>
      </c>
      <c r="S1351" s="443">
        <v>840</v>
      </c>
      <c r="T1351" s="443">
        <v>0</v>
      </c>
      <c r="U1351" s="443">
        <v>10610</v>
      </c>
      <c r="V1351" s="443">
        <v>6594</v>
      </c>
      <c r="W1351" s="443">
        <v>4016</v>
      </c>
      <c r="X1351" s="443">
        <v>315</v>
      </c>
      <c r="Y1351" s="483">
        <v>0</v>
      </c>
      <c r="Z1351" s="483">
        <v>30</v>
      </c>
      <c r="AA1351" s="443">
        <v>0</v>
      </c>
      <c r="AB1351" s="443">
        <v>0</v>
      </c>
      <c r="AC1351" s="443">
        <v>4361</v>
      </c>
      <c r="AD1351" s="443">
        <v>0</v>
      </c>
      <c r="AE1351" s="443">
        <v>3651</v>
      </c>
      <c r="AF1351" s="443">
        <v>710</v>
      </c>
      <c r="AG1351" s="443">
        <v>316290</v>
      </c>
      <c r="AH1351" s="443">
        <v>250700</v>
      </c>
      <c r="AI1351" s="443">
        <v>65590</v>
      </c>
      <c r="AJ1351" s="483">
        <v>192750</v>
      </c>
      <c r="AK1351" s="483">
        <v>0</v>
      </c>
      <c r="AL1351" s="483">
        <v>0</v>
      </c>
      <c r="AM1351" s="483">
        <v>40090</v>
      </c>
      <c r="AN1351" s="443">
        <v>192750</v>
      </c>
      <c r="AO1351" s="443">
        <v>40090</v>
      </c>
      <c r="AP1351" s="443">
        <v>21364</v>
      </c>
      <c r="AQ1351" s="443">
        <v>10589</v>
      </c>
      <c r="AR1351" s="443">
        <v>10775</v>
      </c>
      <c r="AS1351" s="483">
        <v>13602</v>
      </c>
      <c r="AT1351" s="483">
        <v>1170</v>
      </c>
      <c r="AU1351" s="483">
        <v>0</v>
      </c>
      <c r="AV1351" s="483">
        <v>77</v>
      </c>
      <c r="AW1351" s="443">
        <v>14772</v>
      </c>
      <c r="AX1351" s="443">
        <v>77</v>
      </c>
      <c r="AY1351" s="443">
        <v>0</v>
      </c>
      <c r="AZ1351" s="504">
        <v>0</v>
      </c>
      <c r="BA1351" s="504">
        <v>0</v>
      </c>
      <c r="BB1351" s="444">
        <v>0</v>
      </c>
      <c r="BC1351" s="517">
        <v>0</v>
      </c>
      <c r="BD1351" s="540">
        <v>161532</v>
      </c>
      <c r="BE1351" s="651">
        <v>160805</v>
      </c>
      <c r="BF1351" s="651">
        <v>16120</v>
      </c>
      <c r="BG1351" s="540">
        <v>2229</v>
      </c>
    </row>
    <row r="1352" spans="1:59" x14ac:dyDescent="0.2">
      <c r="A1352" s="609" t="s">
        <v>3157</v>
      </c>
      <c r="B1352" t="s">
        <v>3130</v>
      </c>
      <c r="C1352" t="s">
        <v>3158</v>
      </c>
      <c r="D1352" s="439">
        <v>33215</v>
      </c>
      <c r="E1352" s="440">
        <v>0</v>
      </c>
      <c r="F1352" s="440">
        <v>0</v>
      </c>
      <c r="G1352" s="440">
        <v>0</v>
      </c>
      <c r="H1352" s="440">
        <v>0</v>
      </c>
      <c r="I1352" s="440">
        <v>253680</v>
      </c>
      <c r="J1352" s="440">
        <v>253680</v>
      </c>
      <c r="K1352" s="440">
        <v>0</v>
      </c>
      <c r="L1352" s="440">
        <v>4690</v>
      </c>
      <c r="M1352" s="482">
        <v>0</v>
      </c>
      <c r="N1352" s="482">
        <v>0</v>
      </c>
      <c r="O1352" s="440">
        <v>0</v>
      </c>
      <c r="P1352" s="440">
        <v>0</v>
      </c>
      <c r="Q1352" s="440">
        <v>4690</v>
      </c>
      <c r="R1352" s="440">
        <v>4690</v>
      </c>
      <c r="S1352" s="440">
        <v>0</v>
      </c>
      <c r="T1352" s="440">
        <v>0</v>
      </c>
      <c r="U1352" s="440">
        <v>9060</v>
      </c>
      <c r="V1352" s="440">
        <v>7735</v>
      </c>
      <c r="W1352" s="440">
        <v>1325</v>
      </c>
      <c r="X1352" s="440">
        <v>168</v>
      </c>
      <c r="Y1352" s="482">
        <v>0</v>
      </c>
      <c r="Z1352" s="482">
        <v>0</v>
      </c>
      <c r="AA1352" s="440">
        <v>0</v>
      </c>
      <c r="AB1352" s="440">
        <v>0</v>
      </c>
      <c r="AC1352" s="440">
        <v>1493</v>
      </c>
      <c r="AD1352" s="440">
        <v>168</v>
      </c>
      <c r="AE1352" s="440">
        <v>1325</v>
      </c>
      <c r="AF1352" s="440">
        <v>0</v>
      </c>
      <c r="AG1352" s="440">
        <v>190720</v>
      </c>
      <c r="AH1352" s="440">
        <v>125000</v>
      </c>
      <c r="AI1352" s="440">
        <v>65720</v>
      </c>
      <c r="AJ1352" s="482">
        <v>161770</v>
      </c>
      <c r="AK1352" s="482">
        <v>0</v>
      </c>
      <c r="AL1352" s="482">
        <v>0</v>
      </c>
      <c r="AM1352" s="482">
        <v>77430</v>
      </c>
      <c r="AN1352" s="440">
        <v>161770</v>
      </c>
      <c r="AO1352" s="440">
        <v>77430</v>
      </c>
      <c r="AP1352" s="440">
        <v>12687</v>
      </c>
      <c r="AQ1352" s="440">
        <v>5000</v>
      </c>
      <c r="AR1352" s="440">
        <v>7687</v>
      </c>
      <c r="AS1352" s="482">
        <v>10082</v>
      </c>
      <c r="AT1352" s="482">
        <v>0</v>
      </c>
      <c r="AU1352" s="482">
        <v>0</v>
      </c>
      <c r="AV1352" s="482">
        <v>3845</v>
      </c>
      <c r="AW1352" s="440">
        <v>10082</v>
      </c>
      <c r="AX1352" s="440">
        <v>3845</v>
      </c>
      <c r="AY1352" s="440">
        <v>0</v>
      </c>
      <c r="AZ1352" s="503">
        <v>0</v>
      </c>
      <c r="BA1352" s="503">
        <v>0</v>
      </c>
      <c r="BB1352" s="441">
        <v>0</v>
      </c>
      <c r="BC1352" s="200">
        <v>0</v>
      </c>
      <c r="BD1352" s="539">
        <v>97609</v>
      </c>
      <c r="BE1352" s="650">
        <v>122110</v>
      </c>
      <c r="BF1352" s="650">
        <v>11753</v>
      </c>
      <c r="BG1352" s="539">
        <v>1749</v>
      </c>
    </row>
    <row r="1353" spans="1:59" x14ac:dyDescent="0.2">
      <c r="A1353" s="609" t="s">
        <v>3159</v>
      </c>
      <c r="B1353" t="s">
        <v>3130</v>
      </c>
      <c r="C1353" t="s">
        <v>3160</v>
      </c>
      <c r="D1353" s="442">
        <v>33216</v>
      </c>
      <c r="E1353" s="443">
        <v>80979</v>
      </c>
      <c r="F1353" s="443">
        <v>0</v>
      </c>
      <c r="G1353" s="443">
        <v>80979</v>
      </c>
      <c r="H1353" s="443">
        <v>0</v>
      </c>
      <c r="I1353" s="443">
        <v>227850</v>
      </c>
      <c r="J1353" s="443">
        <v>227850</v>
      </c>
      <c r="K1353" s="443">
        <v>0</v>
      </c>
      <c r="L1353" s="443">
        <v>3290</v>
      </c>
      <c r="M1353" s="483">
        <v>0</v>
      </c>
      <c r="N1353" s="483">
        <v>0</v>
      </c>
      <c r="O1353" s="443">
        <v>0</v>
      </c>
      <c r="P1353" s="443">
        <v>0</v>
      </c>
      <c r="Q1353" s="443">
        <v>3290</v>
      </c>
      <c r="R1353" s="443">
        <v>3290</v>
      </c>
      <c r="S1353" s="443">
        <v>0</v>
      </c>
      <c r="T1353" s="443">
        <v>0</v>
      </c>
      <c r="U1353" s="443">
        <v>8138</v>
      </c>
      <c r="V1353" s="443">
        <v>6783</v>
      </c>
      <c r="W1353" s="443">
        <v>1355</v>
      </c>
      <c r="X1353" s="443">
        <v>117</v>
      </c>
      <c r="Y1353" s="483">
        <v>0</v>
      </c>
      <c r="Z1353" s="483">
        <v>0</v>
      </c>
      <c r="AA1353" s="443">
        <v>0</v>
      </c>
      <c r="AB1353" s="443">
        <v>0</v>
      </c>
      <c r="AC1353" s="443">
        <v>1472</v>
      </c>
      <c r="AD1353" s="443">
        <v>0</v>
      </c>
      <c r="AE1353" s="443">
        <v>0</v>
      </c>
      <c r="AF1353" s="443">
        <v>1472</v>
      </c>
      <c r="AG1353" s="443">
        <v>234170</v>
      </c>
      <c r="AH1353" s="443">
        <v>126250</v>
      </c>
      <c r="AI1353" s="443">
        <v>107920</v>
      </c>
      <c r="AJ1353" s="483">
        <v>230950</v>
      </c>
      <c r="AK1353" s="483">
        <v>0</v>
      </c>
      <c r="AL1353" s="483">
        <v>0</v>
      </c>
      <c r="AM1353" s="483">
        <v>76310</v>
      </c>
      <c r="AN1353" s="443">
        <v>230950</v>
      </c>
      <c r="AO1353" s="443">
        <v>76310</v>
      </c>
      <c r="AP1353" s="443">
        <v>16657</v>
      </c>
      <c r="AQ1353" s="443">
        <v>8728</v>
      </c>
      <c r="AR1353" s="443">
        <v>7929</v>
      </c>
      <c r="AS1353" s="483">
        <v>10527</v>
      </c>
      <c r="AT1353" s="483">
        <v>0</v>
      </c>
      <c r="AU1353" s="483">
        <v>0</v>
      </c>
      <c r="AV1353" s="483">
        <v>2630</v>
      </c>
      <c r="AW1353" s="443">
        <v>10527</v>
      </c>
      <c r="AX1353" s="443">
        <v>169</v>
      </c>
      <c r="AY1353" s="443">
        <v>0</v>
      </c>
      <c r="AZ1353" s="504">
        <v>0</v>
      </c>
      <c r="BA1353" s="504">
        <v>0</v>
      </c>
      <c r="BB1353" s="444">
        <v>0</v>
      </c>
      <c r="BC1353" s="517">
        <v>0</v>
      </c>
      <c r="BD1353" s="540">
        <v>94000</v>
      </c>
      <c r="BE1353" s="651">
        <v>129820</v>
      </c>
      <c r="BF1353" s="651">
        <v>12933</v>
      </c>
      <c r="BG1353" s="540">
        <v>1989</v>
      </c>
    </row>
    <row r="1354" spans="1:59" x14ac:dyDescent="0.2">
      <c r="A1354" s="609" t="s">
        <v>3161</v>
      </c>
      <c r="B1354" t="s">
        <v>3130</v>
      </c>
      <c r="C1354" t="s">
        <v>3162</v>
      </c>
      <c r="D1354" s="439">
        <v>33346</v>
      </c>
      <c r="E1354" s="440">
        <v>45514</v>
      </c>
      <c r="F1354" s="440">
        <v>0</v>
      </c>
      <c r="G1354" s="440">
        <v>45514</v>
      </c>
      <c r="H1354" s="440">
        <v>0</v>
      </c>
      <c r="I1354" s="440">
        <v>135380</v>
      </c>
      <c r="J1354" s="440">
        <v>135380</v>
      </c>
      <c r="K1354" s="440">
        <v>0</v>
      </c>
      <c r="L1354" s="440">
        <v>2030</v>
      </c>
      <c r="M1354" s="482">
        <v>0</v>
      </c>
      <c r="N1354" s="482">
        <v>70</v>
      </c>
      <c r="O1354" s="440">
        <v>0</v>
      </c>
      <c r="P1354" s="440">
        <v>0</v>
      </c>
      <c r="Q1354" s="440">
        <v>2100</v>
      </c>
      <c r="R1354" s="440">
        <v>2030</v>
      </c>
      <c r="S1354" s="440">
        <v>70</v>
      </c>
      <c r="T1354" s="440">
        <v>0</v>
      </c>
      <c r="U1354" s="440">
        <v>4835</v>
      </c>
      <c r="V1354" s="440">
        <v>3868</v>
      </c>
      <c r="W1354" s="440">
        <v>967</v>
      </c>
      <c r="X1354" s="440">
        <v>73</v>
      </c>
      <c r="Y1354" s="482">
        <v>0</v>
      </c>
      <c r="Z1354" s="482">
        <v>2</v>
      </c>
      <c r="AA1354" s="440">
        <v>0</v>
      </c>
      <c r="AB1354" s="440">
        <v>0</v>
      </c>
      <c r="AC1354" s="440">
        <v>1042</v>
      </c>
      <c r="AD1354" s="440">
        <v>0</v>
      </c>
      <c r="AE1354" s="440">
        <v>0</v>
      </c>
      <c r="AF1354" s="440">
        <v>1042</v>
      </c>
      <c r="AG1354" s="440">
        <v>102980</v>
      </c>
      <c r="AH1354" s="440">
        <v>37800</v>
      </c>
      <c r="AI1354" s="440">
        <v>65180</v>
      </c>
      <c r="AJ1354" s="482">
        <v>106160</v>
      </c>
      <c r="AK1354" s="482">
        <v>0</v>
      </c>
      <c r="AL1354" s="482">
        <v>0</v>
      </c>
      <c r="AM1354" s="482">
        <v>21580</v>
      </c>
      <c r="AN1354" s="440">
        <v>106160</v>
      </c>
      <c r="AO1354" s="440">
        <v>21580</v>
      </c>
      <c r="AP1354" s="440">
        <v>6700</v>
      </c>
      <c r="AQ1354" s="440">
        <v>4817</v>
      </c>
      <c r="AR1354" s="440">
        <v>1883</v>
      </c>
      <c r="AS1354" s="482">
        <v>2771</v>
      </c>
      <c r="AT1354" s="482">
        <v>0</v>
      </c>
      <c r="AU1354" s="482">
        <v>0</v>
      </c>
      <c r="AV1354" s="482">
        <v>287</v>
      </c>
      <c r="AW1354" s="440">
        <v>0</v>
      </c>
      <c r="AX1354" s="440">
        <v>3058</v>
      </c>
      <c r="AY1354" s="440">
        <v>0</v>
      </c>
      <c r="AZ1354" s="503">
        <v>0</v>
      </c>
      <c r="BA1354" s="503">
        <v>0</v>
      </c>
      <c r="BB1354" s="441">
        <v>0</v>
      </c>
      <c r="BC1354" s="200">
        <v>0</v>
      </c>
      <c r="BD1354" s="539">
        <v>52017</v>
      </c>
      <c r="BE1354" s="650">
        <v>66645</v>
      </c>
      <c r="BF1354" s="650">
        <v>6347</v>
      </c>
      <c r="BG1354" s="539">
        <v>1269</v>
      </c>
    </row>
    <row r="1355" spans="1:59" x14ac:dyDescent="0.2">
      <c r="A1355" s="609" t="s">
        <v>3163</v>
      </c>
      <c r="B1355" t="s">
        <v>3130</v>
      </c>
      <c r="C1355" t="s">
        <v>3164</v>
      </c>
      <c r="D1355" s="442">
        <v>33423</v>
      </c>
      <c r="E1355" s="443">
        <v>0</v>
      </c>
      <c r="F1355" s="443">
        <v>0</v>
      </c>
      <c r="G1355" s="443">
        <v>0</v>
      </c>
      <c r="H1355" s="443">
        <v>0</v>
      </c>
      <c r="I1355" s="443">
        <v>65310</v>
      </c>
      <c r="J1355" s="443">
        <v>65310</v>
      </c>
      <c r="K1355" s="443">
        <v>0</v>
      </c>
      <c r="L1355" s="443">
        <v>0</v>
      </c>
      <c r="M1355" s="483">
        <v>0</v>
      </c>
      <c r="N1355" s="483">
        <v>560</v>
      </c>
      <c r="O1355" s="443">
        <v>0</v>
      </c>
      <c r="P1355" s="443">
        <v>0</v>
      </c>
      <c r="Q1355" s="443">
        <v>560</v>
      </c>
      <c r="R1355" s="443">
        <v>0</v>
      </c>
      <c r="S1355" s="443">
        <v>560</v>
      </c>
      <c r="T1355" s="443">
        <v>0</v>
      </c>
      <c r="U1355" s="443">
        <v>2333</v>
      </c>
      <c r="V1355" s="443">
        <v>2333</v>
      </c>
      <c r="W1355" s="443">
        <v>0</v>
      </c>
      <c r="X1355" s="443">
        <v>0</v>
      </c>
      <c r="Y1355" s="483">
        <v>0</v>
      </c>
      <c r="Z1355" s="483">
        <v>20</v>
      </c>
      <c r="AA1355" s="443">
        <v>0</v>
      </c>
      <c r="AB1355" s="443">
        <v>0</v>
      </c>
      <c r="AC1355" s="443">
        <v>20</v>
      </c>
      <c r="AD1355" s="443">
        <v>0</v>
      </c>
      <c r="AE1355" s="443">
        <v>20</v>
      </c>
      <c r="AF1355" s="443">
        <v>0</v>
      </c>
      <c r="AG1355" s="443">
        <v>86730</v>
      </c>
      <c r="AH1355" s="443">
        <v>45500</v>
      </c>
      <c r="AI1355" s="443">
        <v>41230</v>
      </c>
      <c r="AJ1355" s="483">
        <v>82310</v>
      </c>
      <c r="AK1355" s="483">
        <v>0</v>
      </c>
      <c r="AL1355" s="483">
        <v>0</v>
      </c>
      <c r="AM1355" s="483">
        <v>34370</v>
      </c>
      <c r="AN1355" s="443">
        <v>82310</v>
      </c>
      <c r="AO1355" s="443">
        <v>34370</v>
      </c>
      <c r="AP1355" s="443">
        <v>6406</v>
      </c>
      <c r="AQ1355" s="443">
        <v>4698</v>
      </c>
      <c r="AR1355" s="443">
        <v>1708</v>
      </c>
      <c r="AS1355" s="483">
        <v>2354</v>
      </c>
      <c r="AT1355" s="483">
        <v>0</v>
      </c>
      <c r="AU1355" s="483">
        <v>0</v>
      </c>
      <c r="AV1355" s="483">
        <v>1271</v>
      </c>
      <c r="AW1355" s="443">
        <v>2354</v>
      </c>
      <c r="AX1355" s="443">
        <v>1271</v>
      </c>
      <c r="AY1355" s="443">
        <v>0</v>
      </c>
      <c r="AZ1355" s="504">
        <v>0</v>
      </c>
      <c r="BA1355" s="504">
        <v>0</v>
      </c>
      <c r="BB1355" s="444">
        <v>0</v>
      </c>
      <c r="BC1355" s="517">
        <v>0</v>
      </c>
      <c r="BD1355" s="540">
        <v>32770</v>
      </c>
      <c r="BE1355" s="651">
        <v>42590</v>
      </c>
      <c r="BF1355" s="651">
        <v>4389</v>
      </c>
      <c r="BG1355" s="540">
        <v>1269</v>
      </c>
    </row>
    <row r="1356" spans="1:59" x14ac:dyDescent="0.2">
      <c r="A1356" s="609" t="s">
        <v>3165</v>
      </c>
      <c r="B1356" t="s">
        <v>3130</v>
      </c>
      <c r="C1356" t="s">
        <v>3166</v>
      </c>
      <c r="D1356" s="439">
        <v>33445</v>
      </c>
      <c r="E1356" s="440">
        <v>0</v>
      </c>
      <c r="F1356" s="440">
        <v>0</v>
      </c>
      <c r="G1356" s="440">
        <v>0</v>
      </c>
      <c r="H1356" s="440">
        <v>0</v>
      </c>
      <c r="I1356" s="440">
        <v>62370</v>
      </c>
      <c r="J1356" s="440">
        <v>62370</v>
      </c>
      <c r="K1356" s="440">
        <v>0</v>
      </c>
      <c r="L1356" s="440">
        <v>3290</v>
      </c>
      <c r="M1356" s="482">
        <v>0</v>
      </c>
      <c r="N1356" s="482">
        <v>0</v>
      </c>
      <c r="O1356" s="440">
        <v>0</v>
      </c>
      <c r="P1356" s="440">
        <v>0</v>
      </c>
      <c r="Q1356" s="440">
        <v>3290</v>
      </c>
      <c r="R1356" s="440">
        <v>3290</v>
      </c>
      <c r="S1356" s="440">
        <v>0</v>
      </c>
      <c r="T1356" s="440">
        <v>0</v>
      </c>
      <c r="U1356" s="440">
        <v>2228</v>
      </c>
      <c r="V1356" s="440">
        <v>1671</v>
      </c>
      <c r="W1356" s="440">
        <v>557</v>
      </c>
      <c r="X1356" s="440">
        <v>117</v>
      </c>
      <c r="Y1356" s="482">
        <v>0</v>
      </c>
      <c r="Z1356" s="482">
        <v>0</v>
      </c>
      <c r="AA1356" s="440">
        <v>0</v>
      </c>
      <c r="AB1356" s="440">
        <v>0</v>
      </c>
      <c r="AC1356" s="440">
        <v>674</v>
      </c>
      <c r="AD1356" s="440">
        <v>0</v>
      </c>
      <c r="AE1356" s="440">
        <v>0</v>
      </c>
      <c r="AF1356" s="440">
        <v>674</v>
      </c>
      <c r="AG1356" s="440">
        <v>74190</v>
      </c>
      <c r="AH1356" s="440">
        <v>0</v>
      </c>
      <c r="AI1356" s="440">
        <v>74190</v>
      </c>
      <c r="AJ1356" s="482">
        <v>106210</v>
      </c>
      <c r="AK1356" s="482">
        <v>0</v>
      </c>
      <c r="AL1356" s="482">
        <v>0</v>
      </c>
      <c r="AM1356" s="482">
        <v>35340</v>
      </c>
      <c r="AN1356" s="440">
        <v>106210</v>
      </c>
      <c r="AO1356" s="440">
        <v>35340</v>
      </c>
      <c r="AP1356" s="440">
        <v>5530</v>
      </c>
      <c r="AQ1356" s="440">
        <v>2700</v>
      </c>
      <c r="AR1356" s="440">
        <v>2830</v>
      </c>
      <c r="AS1356" s="482">
        <v>3481</v>
      </c>
      <c r="AT1356" s="482">
        <v>0</v>
      </c>
      <c r="AU1356" s="482">
        <v>0</v>
      </c>
      <c r="AV1356" s="482">
        <v>1364</v>
      </c>
      <c r="AW1356" s="440">
        <v>3481</v>
      </c>
      <c r="AX1356" s="440">
        <v>1364</v>
      </c>
      <c r="AY1356" s="440">
        <v>0</v>
      </c>
      <c r="AZ1356" s="503">
        <v>0</v>
      </c>
      <c r="BA1356" s="503">
        <v>0</v>
      </c>
      <c r="BB1356" s="441">
        <v>0</v>
      </c>
      <c r="BC1356" s="200">
        <v>0</v>
      </c>
      <c r="BD1356" s="539">
        <v>32229</v>
      </c>
      <c r="BE1356" s="650">
        <v>39000</v>
      </c>
      <c r="BF1356" s="650">
        <v>3988</v>
      </c>
      <c r="BG1356" s="539">
        <v>1029</v>
      </c>
    </row>
    <row r="1357" spans="1:59" x14ac:dyDescent="0.2">
      <c r="A1357" s="609" t="s">
        <v>3167</v>
      </c>
      <c r="B1357" t="s">
        <v>3130</v>
      </c>
      <c r="C1357" t="s">
        <v>3168</v>
      </c>
      <c r="D1357" s="442">
        <v>33461</v>
      </c>
      <c r="E1357" s="443">
        <v>13456</v>
      </c>
      <c r="F1357" s="443">
        <v>0</v>
      </c>
      <c r="G1357" s="443">
        <v>13456</v>
      </c>
      <c r="H1357" s="443">
        <v>0</v>
      </c>
      <c r="I1357" s="443">
        <v>84630</v>
      </c>
      <c r="J1357" s="443">
        <v>84630</v>
      </c>
      <c r="K1357" s="443">
        <v>0</v>
      </c>
      <c r="L1357" s="443">
        <v>0</v>
      </c>
      <c r="M1357" s="483">
        <v>0</v>
      </c>
      <c r="N1357" s="483">
        <v>3570</v>
      </c>
      <c r="O1357" s="443">
        <v>0</v>
      </c>
      <c r="P1357" s="443">
        <v>0</v>
      </c>
      <c r="Q1357" s="443">
        <v>3570</v>
      </c>
      <c r="R1357" s="443">
        <v>0</v>
      </c>
      <c r="S1357" s="443">
        <v>3570</v>
      </c>
      <c r="T1357" s="443">
        <v>0</v>
      </c>
      <c r="U1357" s="443">
        <v>3023</v>
      </c>
      <c r="V1357" s="443">
        <v>1510</v>
      </c>
      <c r="W1357" s="443">
        <v>1513</v>
      </c>
      <c r="X1357" s="443">
        <v>0</v>
      </c>
      <c r="Y1357" s="483">
        <v>0</v>
      </c>
      <c r="Z1357" s="483">
        <v>127</v>
      </c>
      <c r="AA1357" s="443">
        <v>0</v>
      </c>
      <c r="AB1357" s="443">
        <v>0</v>
      </c>
      <c r="AC1357" s="443">
        <v>0</v>
      </c>
      <c r="AD1357" s="443">
        <v>0</v>
      </c>
      <c r="AE1357" s="443">
        <v>0</v>
      </c>
      <c r="AF1357" s="443">
        <v>0</v>
      </c>
      <c r="AG1357" s="443">
        <v>102660</v>
      </c>
      <c r="AH1357" s="443">
        <v>48400</v>
      </c>
      <c r="AI1357" s="443">
        <v>54260</v>
      </c>
      <c r="AJ1357" s="483">
        <v>96940</v>
      </c>
      <c r="AK1357" s="483">
        <v>0</v>
      </c>
      <c r="AL1357" s="483">
        <v>0</v>
      </c>
      <c r="AM1357" s="483">
        <v>34510</v>
      </c>
      <c r="AN1357" s="443">
        <v>96940</v>
      </c>
      <c r="AO1357" s="443">
        <v>34510</v>
      </c>
      <c r="AP1357" s="443">
        <v>6838</v>
      </c>
      <c r="AQ1357" s="443">
        <v>2590</v>
      </c>
      <c r="AR1357" s="443">
        <v>4248</v>
      </c>
      <c r="AS1357" s="483">
        <v>5421</v>
      </c>
      <c r="AT1357" s="483">
        <v>0</v>
      </c>
      <c r="AU1357" s="483">
        <v>0</v>
      </c>
      <c r="AV1357" s="483">
        <v>1349</v>
      </c>
      <c r="AW1357" s="443">
        <v>5421</v>
      </c>
      <c r="AX1357" s="443">
        <v>1349</v>
      </c>
      <c r="AY1357" s="443">
        <v>0</v>
      </c>
      <c r="AZ1357" s="504">
        <v>0</v>
      </c>
      <c r="BA1357" s="504">
        <v>0</v>
      </c>
      <c r="BB1357" s="444">
        <v>0</v>
      </c>
      <c r="BC1357" s="517">
        <v>0</v>
      </c>
      <c r="BD1357" s="540">
        <v>54236</v>
      </c>
      <c r="BE1357" s="651">
        <v>50665</v>
      </c>
      <c r="BF1357" s="651">
        <v>5032</v>
      </c>
      <c r="BG1357" s="540">
        <v>1269</v>
      </c>
    </row>
    <row r="1358" spans="1:59" x14ac:dyDescent="0.2">
      <c r="A1358" s="609" t="s">
        <v>3169</v>
      </c>
      <c r="B1358" t="s">
        <v>3130</v>
      </c>
      <c r="C1358" t="s">
        <v>3170</v>
      </c>
      <c r="D1358" s="439">
        <v>33586</v>
      </c>
      <c r="E1358" s="440">
        <v>0</v>
      </c>
      <c r="F1358" s="440">
        <v>0</v>
      </c>
      <c r="G1358" s="440">
        <v>0</v>
      </c>
      <c r="H1358" s="440">
        <v>0</v>
      </c>
      <c r="I1358" s="440">
        <v>7140</v>
      </c>
      <c r="J1358" s="440">
        <v>7140</v>
      </c>
      <c r="K1358" s="440">
        <v>0</v>
      </c>
      <c r="L1358" s="440">
        <v>2520</v>
      </c>
      <c r="M1358" s="482">
        <v>0</v>
      </c>
      <c r="N1358" s="482">
        <v>0</v>
      </c>
      <c r="O1358" s="440">
        <v>0</v>
      </c>
      <c r="P1358" s="440">
        <v>0</v>
      </c>
      <c r="Q1358" s="440">
        <v>2520</v>
      </c>
      <c r="R1358" s="440">
        <v>2520</v>
      </c>
      <c r="S1358" s="440">
        <v>0</v>
      </c>
      <c r="T1358" s="440">
        <v>0</v>
      </c>
      <c r="U1358" s="440">
        <v>255</v>
      </c>
      <c r="V1358" s="440">
        <v>50</v>
      </c>
      <c r="W1358" s="440">
        <v>205</v>
      </c>
      <c r="X1358" s="440">
        <v>90</v>
      </c>
      <c r="Y1358" s="482">
        <v>0</v>
      </c>
      <c r="Z1358" s="482">
        <v>0</v>
      </c>
      <c r="AA1358" s="440">
        <v>0</v>
      </c>
      <c r="AB1358" s="440">
        <v>0</v>
      </c>
      <c r="AC1358" s="440">
        <v>0</v>
      </c>
      <c r="AD1358" s="440">
        <v>0</v>
      </c>
      <c r="AE1358" s="440">
        <v>0</v>
      </c>
      <c r="AF1358" s="440">
        <v>0</v>
      </c>
      <c r="AG1358" s="440">
        <v>5710</v>
      </c>
      <c r="AH1358" s="440">
        <v>5710</v>
      </c>
      <c r="AI1358" s="440">
        <v>0</v>
      </c>
      <c r="AJ1358" s="482">
        <v>3130</v>
      </c>
      <c r="AK1358" s="482">
        <v>0</v>
      </c>
      <c r="AL1358" s="482">
        <v>0</v>
      </c>
      <c r="AM1358" s="482">
        <v>3560</v>
      </c>
      <c r="AN1358" s="440">
        <v>3130</v>
      </c>
      <c r="AO1358" s="440">
        <v>3560</v>
      </c>
      <c r="AP1358" s="440">
        <v>387</v>
      </c>
      <c r="AQ1358" s="440">
        <v>175</v>
      </c>
      <c r="AR1358" s="440">
        <v>212</v>
      </c>
      <c r="AS1358" s="482">
        <v>244</v>
      </c>
      <c r="AT1358" s="482">
        <v>0</v>
      </c>
      <c r="AU1358" s="482">
        <v>0</v>
      </c>
      <c r="AV1358" s="482">
        <v>131</v>
      </c>
      <c r="AW1358" s="440">
        <v>244</v>
      </c>
      <c r="AX1358" s="440">
        <v>73</v>
      </c>
      <c r="AY1358" s="440">
        <v>0</v>
      </c>
      <c r="AZ1358" s="503">
        <v>0</v>
      </c>
      <c r="BA1358" s="503">
        <v>0</v>
      </c>
      <c r="BB1358" s="441">
        <v>0</v>
      </c>
      <c r="BC1358" s="200">
        <v>0</v>
      </c>
      <c r="BD1358" s="539">
        <v>7840</v>
      </c>
      <c r="BE1358" s="650">
        <v>4465</v>
      </c>
      <c r="BF1358" s="539">
        <v>411</v>
      </c>
      <c r="BG1358" s="539">
        <v>789</v>
      </c>
    </row>
    <row r="1359" spans="1:59" x14ac:dyDescent="0.2">
      <c r="A1359" s="609" t="s">
        <v>3171</v>
      </c>
      <c r="B1359" t="s">
        <v>3130</v>
      </c>
      <c r="C1359" t="s">
        <v>3172</v>
      </c>
      <c r="D1359" s="442">
        <v>33606</v>
      </c>
      <c r="E1359" s="443">
        <v>42474</v>
      </c>
      <c r="F1359" s="443">
        <v>0</v>
      </c>
      <c r="G1359" s="443">
        <v>42474</v>
      </c>
      <c r="H1359" s="443">
        <v>0</v>
      </c>
      <c r="I1359" s="443">
        <v>102130</v>
      </c>
      <c r="J1359" s="443">
        <v>102130</v>
      </c>
      <c r="K1359" s="443">
        <v>0</v>
      </c>
      <c r="L1359" s="443">
        <v>2240</v>
      </c>
      <c r="M1359" s="483">
        <v>0</v>
      </c>
      <c r="N1359" s="483">
        <v>0</v>
      </c>
      <c r="O1359" s="443">
        <v>0</v>
      </c>
      <c r="P1359" s="443">
        <v>0</v>
      </c>
      <c r="Q1359" s="443">
        <v>2240</v>
      </c>
      <c r="R1359" s="443">
        <v>2240</v>
      </c>
      <c r="S1359" s="443">
        <v>0</v>
      </c>
      <c r="T1359" s="443">
        <v>0</v>
      </c>
      <c r="U1359" s="443">
        <v>3648</v>
      </c>
      <c r="V1359" s="443">
        <v>1500</v>
      </c>
      <c r="W1359" s="443">
        <v>2148</v>
      </c>
      <c r="X1359" s="443">
        <v>80</v>
      </c>
      <c r="Y1359" s="483">
        <v>0</v>
      </c>
      <c r="Z1359" s="483">
        <v>0</v>
      </c>
      <c r="AA1359" s="443">
        <v>0</v>
      </c>
      <c r="AB1359" s="443">
        <v>0</v>
      </c>
      <c r="AC1359" s="443">
        <v>2228</v>
      </c>
      <c r="AD1359" s="443">
        <v>0</v>
      </c>
      <c r="AE1359" s="443">
        <v>0</v>
      </c>
      <c r="AF1359" s="443">
        <v>2228</v>
      </c>
      <c r="AG1359" s="443">
        <v>88730</v>
      </c>
      <c r="AH1359" s="443">
        <v>58500</v>
      </c>
      <c r="AI1359" s="443">
        <v>30230</v>
      </c>
      <c r="AJ1359" s="483">
        <v>74300</v>
      </c>
      <c r="AK1359" s="483">
        <v>0</v>
      </c>
      <c r="AL1359" s="483">
        <v>0</v>
      </c>
      <c r="AM1359" s="483">
        <v>34990</v>
      </c>
      <c r="AN1359" s="443">
        <v>74300</v>
      </c>
      <c r="AO1359" s="443">
        <v>34990</v>
      </c>
      <c r="AP1359" s="443">
        <v>6094</v>
      </c>
      <c r="AQ1359" s="443">
        <v>3378</v>
      </c>
      <c r="AR1359" s="443">
        <v>2716</v>
      </c>
      <c r="AS1359" s="483">
        <v>3775</v>
      </c>
      <c r="AT1359" s="483">
        <v>0</v>
      </c>
      <c r="AU1359" s="483">
        <v>0</v>
      </c>
      <c r="AV1359" s="483">
        <v>1059</v>
      </c>
      <c r="AW1359" s="443">
        <v>2494</v>
      </c>
      <c r="AX1359" s="443">
        <v>1191</v>
      </c>
      <c r="AY1359" s="443">
        <v>0</v>
      </c>
      <c r="AZ1359" s="504">
        <v>0</v>
      </c>
      <c r="BA1359" s="504">
        <v>0</v>
      </c>
      <c r="BB1359" s="444">
        <v>0</v>
      </c>
      <c r="BC1359" s="517">
        <v>0</v>
      </c>
      <c r="BD1359" s="540">
        <v>49253</v>
      </c>
      <c r="BE1359" s="651">
        <v>54825</v>
      </c>
      <c r="BF1359" s="651">
        <v>5292</v>
      </c>
      <c r="BG1359" s="540">
        <v>1269</v>
      </c>
    </row>
    <row r="1360" spans="1:59" x14ac:dyDescent="0.2">
      <c r="A1360" s="609" t="s">
        <v>3173</v>
      </c>
      <c r="B1360" t="s">
        <v>3130</v>
      </c>
      <c r="C1360" t="s">
        <v>3174</v>
      </c>
      <c r="D1360" s="439">
        <v>33622</v>
      </c>
      <c r="E1360" s="440">
        <v>0</v>
      </c>
      <c r="F1360" s="440">
        <v>0</v>
      </c>
      <c r="G1360" s="440">
        <v>0</v>
      </c>
      <c r="H1360" s="440">
        <v>0</v>
      </c>
      <c r="I1360" s="440">
        <v>73920</v>
      </c>
      <c r="J1360" s="440">
        <v>73920</v>
      </c>
      <c r="K1360" s="440">
        <v>0</v>
      </c>
      <c r="L1360" s="440">
        <v>5320</v>
      </c>
      <c r="M1360" s="482">
        <v>0</v>
      </c>
      <c r="N1360" s="482">
        <v>350</v>
      </c>
      <c r="O1360" s="440">
        <v>0</v>
      </c>
      <c r="P1360" s="440">
        <v>0</v>
      </c>
      <c r="Q1360" s="440">
        <v>5670</v>
      </c>
      <c r="R1360" s="440">
        <v>5320</v>
      </c>
      <c r="S1360" s="440">
        <v>350</v>
      </c>
      <c r="T1360" s="440">
        <v>0</v>
      </c>
      <c r="U1360" s="440">
        <v>2640</v>
      </c>
      <c r="V1360" s="440">
        <v>1461</v>
      </c>
      <c r="W1360" s="440">
        <v>1179</v>
      </c>
      <c r="X1360" s="440">
        <v>190</v>
      </c>
      <c r="Y1360" s="482">
        <v>0</v>
      </c>
      <c r="Z1360" s="482">
        <v>13</v>
      </c>
      <c r="AA1360" s="440">
        <v>0</v>
      </c>
      <c r="AB1360" s="440">
        <v>0</v>
      </c>
      <c r="AC1360" s="440">
        <v>1</v>
      </c>
      <c r="AD1360" s="440">
        <v>0</v>
      </c>
      <c r="AE1360" s="440">
        <v>1</v>
      </c>
      <c r="AF1360" s="440">
        <v>0</v>
      </c>
      <c r="AG1360" s="440">
        <v>76170</v>
      </c>
      <c r="AH1360" s="440">
        <v>40000</v>
      </c>
      <c r="AI1360" s="440">
        <v>36170</v>
      </c>
      <c r="AJ1360" s="482">
        <v>66170</v>
      </c>
      <c r="AK1360" s="482">
        <v>0</v>
      </c>
      <c r="AL1360" s="482">
        <v>0</v>
      </c>
      <c r="AM1360" s="482">
        <v>43700</v>
      </c>
      <c r="AN1360" s="440">
        <v>66170</v>
      </c>
      <c r="AO1360" s="440">
        <v>43700</v>
      </c>
      <c r="AP1360" s="440">
        <v>5400</v>
      </c>
      <c r="AQ1360" s="440">
        <v>1241</v>
      </c>
      <c r="AR1360" s="440">
        <v>4159</v>
      </c>
      <c r="AS1360" s="482">
        <v>4795</v>
      </c>
      <c r="AT1360" s="482">
        <v>0</v>
      </c>
      <c r="AU1360" s="482">
        <v>0</v>
      </c>
      <c r="AV1360" s="482">
        <v>1453</v>
      </c>
      <c r="AW1360" s="440">
        <v>4795</v>
      </c>
      <c r="AX1360" s="440">
        <v>121</v>
      </c>
      <c r="AY1360" s="440">
        <v>0</v>
      </c>
      <c r="AZ1360" s="503">
        <v>0</v>
      </c>
      <c r="BA1360" s="503">
        <v>0</v>
      </c>
      <c r="BB1360" s="441">
        <v>0</v>
      </c>
      <c r="BC1360" s="200">
        <v>0</v>
      </c>
      <c r="BD1360" s="539">
        <v>37221</v>
      </c>
      <c r="BE1360" s="650">
        <v>44465</v>
      </c>
      <c r="BF1360" s="650">
        <v>4352</v>
      </c>
      <c r="BG1360" s="539">
        <v>1029</v>
      </c>
    </row>
    <row r="1361" spans="1:59" x14ac:dyDescent="0.2">
      <c r="A1361" s="609" t="s">
        <v>3175</v>
      </c>
      <c r="B1361" t="s">
        <v>3130</v>
      </c>
      <c r="C1361" t="s">
        <v>3176</v>
      </c>
      <c r="D1361" s="442">
        <v>33623</v>
      </c>
      <c r="E1361" s="443">
        <v>0</v>
      </c>
      <c r="F1361" s="443">
        <v>0</v>
      </c>
      <c r="G1361" s="443">
        <v>0</v>
      </c>
      <c r="H1361" s="443">
        <v>0</v>
      </c>
      <c r="I1361" s="443">
        <v>34580</v>
      </c>
      <c r="J1361" s="443">
        <v>34580</v>
      </c>
      <c r="K1361" s="443">
        <v>0</v>
      </c>
      <c r="L1361" s="443">
        <v>5530</v>
      </c>
      <c r="M1361" s="483">
        <v>0</v>
      </c>
      <c r="N1361" s="483">
        <v>70</v>
      </c>
      <c r="O1361" s="443">
        <v>0</v>
      </c>
      <c r="P1361" s="443">
        <v>0</v>
      </c>
      <c r="Q1361" s="443">
        <v>5600</v>
      </c>
      <c r="R1361" s="443">
        <v>5530</v>
      </c>
      <c r="S1361" s="443">
        <v>70</v>
      </c>
      <c r="T1361" s="443">
        <v>0</v>
      </c>
      <c r="U1361" s="443">
        <v>1235</v>
      </c>
      <c r="V1361" s="443">
        <v>1100</v>
      </c>
      <c r="W1361" s="443">
        <v>135</v>
      </c>
      <c r="X1361" s="443">
        <v>198</v>
      </c>
      <c r="Y1361" s="483">
        <v>0</v>
      </c>
      <c r="Z1361" s="483">
        <v>2</v>
      </c>
      <c r="AA1361" s="443">
        <v>0</v>
      </c>
      <c r="AB1361" s="443">
        <v>0</v>
      </c>
      <c r="AC1361" s="443">
        <v>335</v>
      </c>
      <c r="AD1361" s="443">
        <v>0</v>
      </c>
      <c r="AE1361" s="443">
        <v>335</v>
      </c>
      <c r="AF1361" s="443">
        <v>0</v>
      </c>
      <c r="AG1361" s="443">
        <v>40930</v>
      </c>
      <c r="AH1361" s="443">
        <v>20450</v>
      </c>
      <c r="AI1361" s="443">
        <v>20480</v>
      </c>
      <c r="AJ1361" s="483">
        <v>39570</v>
      </c>
      <c r="AK1361" s="483">
        <v>0</v>
      </c>
      <c r="AL1361" s="483">
        <v>0</v>
      </c>
      <c r="AM1361" s="483">
        <v>11270</v>
      </c>
      <c r="AN1361" s="443">
        <v>39570</v>
      </c>
      <c r="AO1361" s="443">
        <v>11270</v>
      </c>
      <c r="AP1361" s="443">
        <v>2861</v>
      </c>
      <c r="AQ1361" s="443">
        <v>1050</v>
      </c>
      <c r="AR1361" s="443">
        <v>1811</v>
      </c>
      <c r="AS1361" s="483">
        <v>2163</v>
      </c>
      <c r="AT1361" s="483">
        <v>0</v>
      </c>
      <c r="AU1361" s="483">
        <v>0</v>
      </c>
      <c r="AV1361" s="483">
        <v>256</v>
      </c>
      <c r="AW1361" s="443">
        <v>2030</v>
      </c>
      <c r="AX1361" s="443">
        <v>389</v>
      </c>
      <c r="AY1361" s="443">
        <v>0</v>
      </c>
      <c r="AZ1361" s="504">
        <v>0</v>
      </c>
      <c r="BA1361" s="504">
        <v>0</v>
      </c>
      <c r="BB1361" s="444">
        <v>0</v>
      </c>
      <c r="BC1361" s="517">
        <v>0</v>
      </c>
      <c r="BD1361" s="540">
        <v>29556</v>
      </c>
      <c r="BE1361" s="651">
        <v>22685</v>
      </c>
      <c r="BF1361" s="651">
        <v>2242</v>
      </c>
      <c r="BG1361" s="540">
        <v>1029</v>
      </c>
    </row>
    <row r="1362" spans="1:59" x14ac:dyDescent="0.2">
      <c r="A1362" s="609" t="s">
        <v>3177</v>
      </c>
      <c r="B1362" t="s">
        <v>3130</v>
      </c>
      <c r="C1362" t="s">
        <v>3178</v>
      </c>
      <c r="D1362" s="439">
        <v>33643</v>
      </c>
      <c r="E1362" s="440">
        <v>10297</v>
      </c>
      <c r="F1362" s="440">
        <v>0</v>
      </c>
      <c r="G1362" s="440">
        <v>10197</v>
      </c>
      <c r="H1362" s="440">
        <v>0</v>
      </c>
      <c r="I1362" s="440">
        <v>10780</v>
      </c>
      <c r="J1362" s="440">
        <v>10780</v>
      </c>
      <c r="K1362" s="440">
        <v>0</v>
      </c>
      <c r="L1362" s="440">
        <v>1050</v>
      </c>
      <c r="M1362" s="482">
        <v>0</v>
      </c>
      <c r="N1362" s="482">
        <v>0</v>
      </c>
      <c r="O1362" s="440">
        <v>0</v>
      </c>
      <c r="P1362" s="440">
        <v>0</v>
      </c>
      <c r="Q1362" s="440">
        <v>1050</v>
      </c>
      <c r="R1362" s="440">
        <v>1050</v>
      </c>
      <c r="S1362" s="440">
        <v>0</v>
      </c>
      <c r="T1362" s="440">
        <v>0</v>
      </c>
      <c r="U1362" s="440">
        <v>385</v>
      </c>
      <c r="V1362" s="440">
        <v>385</v>
      </c>
      <c r="W1362" s="440">
        <v>0</v>
      </c>
      <c r="X1362" s="440">
        <v>38</v>
      </c>
      <c r="Y1362" s="482">
        <v>0</v>
      </c>
      <c r="Z1362" s="482">
        <v>0</v>
      </c>
      <c r="AA1362" s="440">
        <v>0</v>
      </c>
      <c r="AB1362" s="440">
        <v>0</v>
      </c>
      <c r="AC1362" s="440">
        <v>0</v>
      </c>
      <c r="AD1362" s="440">
        <v>0</v>
      </c>
      <c r="AE1362" s="440">
        <v>0</v>
      </c>
      <c r="AF1362" s="440">
        <v>0</v>
      </c>
      <c r="AG1362" s="440">
        <v>10200</v>
      </c>
      <c r="AH1362" s="440">
        <v>5750</v>
      </c>
      <c r="AI1362" s="440">
        <v>4450</v>
      </c>
      <c r="AJ1362" s="482">
        <v>6610</v>
      </c>
      <c r="AK1362" s="482">
        <v>0</v>
      </c>
      <c r="AL1362" s="482">
        <v>0</v>
      </c>
      <c r="AM1362" s="482">
        <v>6110</v>
      </c>
      <c r="AN1362" s="440">
        <v>6610</v>
      </c>
      <c r="AO1362" s="440">
        <v>6110</v>
      </c>
      <c r="AP1362" s="440">
        <v>662</v>
      </c>
      <c r="AQ1362" s="440">
        <v>250</v>
      </c>
      <c r="AR1362" s="440">
        <v>412</v>
      </c>
      <c r="AS1362" s="482">
        <v>430</v>
      </c>
      <c r="AT1362" s="482">
        <v>0</v>
      </c>
      <c r="AU1362" s="482">
        <v>0</v>
      </c>
      <c r="AV1362" s="482">
        <v>235</v>
      </c>
      <c r="AW1362" s="440">
        <v>412</v>
      </c>
      <c r="AX1362" s="440">
        <v>0</v>
      </c>
      <c r="AY1362" s="440">
        <v>0</v>
      </c>
      <c r="AZ1362" s="503">
        <v>0</v>
      </c>
      <c r="BA1362" s="503">
        <v>0</v>
      </c>
      <c r="BB1362" s="441">
        <v>0</v>
      </c>
      <c r="BC1362" s="200">
        <v>0</v>
      </c>
      <c r="BD1362" s="539">
        <v>12262</v>
      </c>
      <c r="BE1362" s="650">
        <v>6250</v>
      </c>
      <c r="BF1362" s="539">
        <v>593</v>
      </c>
      <c r="BG1362" s="539">
        <v>789</v>
      </c>
    </row>
    <row r="1363" spans="1:59" x14ac:dyDescent="0.2">
      <c r="A1363" s="609" t="s">
        <v>3179</v>
      </c>
      <c r="B1363" t="s">
        <v>3130</v>
      </c>
      <c r="C1363" t="s">
        <v>3180</v>
      </c>
      <c r="D1363" s="442">
        <v>33663</v>
      </c>
      <c r="E1363" s="443">
        <v>22571</v>
      </c>
      <c r="F1363" s="443">
        <v>0</v>
      </c>
      <c r="G1363" s="443">
        <v>22571</v>
      </c>
      <c r="H1363" s="443">
        <v>0</v>
      </c>
      <c r="I1363" s="443">
        <v>52710</v>
      </c>
      <c r="J1363" s="443">
        <v>52710</v>
      </c>
      <c r="K1363" s="443">
        <v>0</v>
      </c>
      <c r="L1363" s="443">
        <v>3010</v>
      </c>
      <c r="M1363" s="483">
        <v>0</v>
      </c>
      <c r="N1363" s="483">
        <v>0</v>
      </c>
      <c r="O1363" s="443">
        <v>0</v>
      </c>
      <c r="P1363" s="443">
        <v>0</v>
      </c>
      <c r="Q1363" s="443">
        <v>3010</v>
      </c>
      <c r="R1363" s="443">
        <v>3010</v>
      </c>
      <c r="S1363" s="443">
        <v>0</v>
      </c>
      <c r="T1363" s="443">
        <v>0</v>
      </c>
      <c r="U1363" s="443">
        <v>1883</v>
      </c>
      <c r="V1363" s="443">
        <v>1883</v>
      </c>
      <c r="W1363" s="443">
        <v>0</v>
      </c>
      <c r="X1363" s="443">
        <v>107</v>
      </c>
      <c r="Y1363" s="483">
        <v>0</v>
      </c>
      <c r="Z1363" s="483">
        <v>0</v>
      </c>
      <c r="AA1363" s="443">
        <v>0</v>
      </c>
      <c r="AB1363" s="443">
        <v>0</v>
      </c>
      <c r="AC1363" s="443">
        <v>0</v>
      </c>
      <c r="AD1363" s="443">
        <v>0</v>
      </c>
      <c r="AE1363" s="443">
        <v>0</v>
      </c>
      <c r="AF1363" s="443">
        <v>0</v>
      </c>
      <c r="AG1363" s="443">
        <v>33100</v>
      </c>
      <c r="AH1363" s="443">
        <v>17500</v>
      </c>
      <c r="AI1363" s="443">
        <v>15600</v>
      </c>
      <c r="AJ1363" s="483">
        <v>30900</v>
      </c>
      <c r="AK1363" s="483">
        <v>0</v>
      </c>
      <c r="AL1363" s="483">
        <v>0</v>
      </c>
      <c r="AM1363" s="483">
        <v>11510</v>
      </c>
      <c r="AN1363" s="443">
        <v>30900</v>
      </c>
      <c r="AO1363" s="443">
        <v>11510</v>
      </c>
      <c r="AP1363" s="443">
        <v>2151</v>
      </c>
      <c r="AQ1363" s="443">
        <v>463</v>
      </c>
      <c r="AR1363" s="443">
        <v>1688</v>
      </c>
      <c r="AS1363" s="483">
        <v>2132</v>
      </c>
      <c r="AT1363" s="483">
        <v>0</v>
      </c>
      <c r="AU1363" s="483">
        <v>0</v>
      </c>
      <c r="AV1363" s="483">
        <v>576</v>
      </c>
      <c r="AW1363" s="443">
        <v>1797</v>
      </c>
      <c r="AX1363" s="443">
        <v>0</v>
      </c>
      <c r="AY1363" s="443">
        <v>0</v>
      </c>
      <c r="AZ1363" s="504">
        <v>0</v>
      </c>
      <c r="BA1363" s="504">
        <v>0</v>
      </c>
      <c r="BB1363" s="444">
        <v>0</v>
      </c>
      <c r="BC1363" s="517">
        <v>0</v>
      </c>
      <c r="BD1363" s="540">
        <v>26240</v>
      </c>
      <c r="BE1363" s="651">
        <v>25560</v>
      </c>
      <c r="BF1363" s="651">
        <v>2387</v>
      </c>
      <c r="BG1363" s="540">
        <v>789</v>
      </c>
    </row>
    <row r="1364" spans="1:59" x14ac:dyDescent="0.2">
      <c r="A1364" s="609" t="s">
        <v>3181</v>
      </c>
      <c r="B1364" t="s">
        <v>3130</v>
      </c>
      <c r="C1364" t="s">
        <v>3182</v>
      </c>
      <c r="D1364" s="439">
        <v>33666</v>
      </c>
      <c r="E1364" s="440">
        <v>0</v>
      </c>
      <c r="F1364" s="440">
        <v>0</v>
      </c>
      <c r="G1364" s="440">
        <v>0</v>
      </c>
      <c r="H1364" s="440">
        <v>0</v>
      </c>
      <c r="I1364" s="440">
        <v>128940</v>
      </c>
      <c r="J1364" s="440">
        <v>128940</v>
      </c>
      <c r="K1364" s="440">
        <v>0</v>
      </c>
      <c r="L1364" s="440">
        <v>2590</v>
      </c>
      <c r="M1364" s="482">
        <v>0</v>
      </c>
      <c r="N1364" s="482">
        <v>0</v>
      </c>
      <c r="O1364" s="440">
        <v>0</v>
      </c>
      <c r="P1364" s="440">
        <v>0</v>
      </c>
      <c r="Q1364" s="440">
        <v>2590</v>
      </c>
      <c r="R1364" s="440">
        <v>2590</v>
      </c>
      <c r="S1364" s="440">
        <v>0</v>
      </c>
      <c r="T1364" s="440">
        <v>0</v>
      </c>
      <c r="U1364" s="440">
        <v>4605</v>
      </c>
      <c r="V1364" s="440">
        <v>3074</v>
      </c>
      <c r="W1364" s="440">
        <v>1531</v>
      </c>
      <c r="X1364" s="440">
        <v>93</v>
      </c>
      <c r="Y1364" s="482">
        <v>0</v>
      </c>
      <c r="Z1364" s="482">
        <v>0</v>
      </c>
      <c r="AA1364" s="440">
        <v>0</v>
      </c>
      <c r="AB1364" s="440">
        <v>0</v>
      </c>
      <c r="AC1364" s="440">
        <v>1624</v>
      </c>
      <c r="AD1364" s="440">
        <v>0</v>
      </c>
      <c r="AE1364" s="440">
        <v>0</v>
      </c>
      <c r="AF1364" s="440">
        <v>1624</v>
      </c>
      <c r="AG1364" s="440">
        <v>95330</v>
      </c>
      <c r="AH1364" s="440">
        <v>60200</v>
      </c>
      <c r="AI1364" s="440">
        <v>35130</v>
      </c>
      <c r="AJ1364" s="482">
        <v>82600</v>
      </c>
      <c r="AK1364" s="482">
        <v>0</v>
      </c>
      <c r="AL1364" s="482">
        <v>0</v>
      </c>
      <c r="AM1364" s="482">
        <v>40200</v>
      </c>
      <c r="AN1364" s="440">
        <v>82600</v>
      </c>
      <c r="AO1364" s="440">
        <v>40200</v>
      </c>
      <c r="AP1364" s="440">
        <v>6253</v>
      </c>
      <c r="AQ1364" s="440">
        <v>1840</v>
      </c>
      <c r="AR1364" s="440">
        <v>4413</v>
      </c>
      <c r="AS1364" s="482">
        <v>5591</v>
      </c>
      <c r="AT1364" s="482">
        <v>0</v>
      </c>
      <c r="AU1364" s="482">
        <v>0</v>
      </c>
      <c r="AV1364" s="482">
        <v>1596</v>
      </c>
      <c r="AW1364" s="440">
        <v>4413</v>
      </c>
      <c r="AX1364" s="440">
        <v>2774</v>
      </c>
      <c r="AY1364" s="440">
        <v>0</v>
      </c>
      <c r="AZ1364" s="503">
        <v>0</v>
      </c>
      <c r="BA1364" s="503">
        <v>0</v>
      </c>
      <c r="BB1364" s="441">
        <v>0</v>
      </c>
      <c r="BC1364" s="200">
        <v>0</v>
      </c>
      <c r="BD1364" s="539">
        <v>54258</v>
      </c>
      <c r="BE1364" s="650">
        <v>64340</v>
      </c>
      <c r="BF1364" s="650">
        <v>6082</v>
      </c>
      <c r="BG1364" s="539">
        <v>1269</v>
      </c>
    </row>
    <row r="1365" spans="1:59" x14ac:dyDescent="0.2">
      <c r="A1365" s="609" t="s">
        <v>3183</v>
      </c>
      <c r="B1365" t="s">
        <v>3130</v>
      </c>
      <c r="C1365" t="s">
        <v>3184</v>
      </c>
      <c r="D1365" s="442">
        <v>33681</v>
      </c>
      <c r="E1365" s="443">
        <v>41729</v>
      </c>
      <c r="F1365" s="443">
        <v>0</v>
      </c>
      <c r="G1365" s="443">
        <v>41729</v>
      </c>
      <c r="H1365" s="443">
        <v>0</v>
      </c>
      <c r="I1365" s="443">
        <v>113190</v>
      </c>
      <c r="J1365" s="443">
        <v>113190</v>
      </c>
      <c r="K1365" s="443">
        <v>0</v>
      </c>
      <c r="L1365" s="443">
        <v>0</v>
      </c>
      <c r="M1365" s="483">
        <v>0</v>
      </c>
      <c r="N1365" s="483">
        <v>1330</v>
      </c>
      <c r="O1365" s="443">
        <v>70</v>
      </c>
      <c r="P1365" s="443">
        <v>0</v>
      </c>
      <c r="Q1365" s="443">
        <v>1400</v>
      </c>
      <c r="R1365" s="443">
        <v>0</v>
      </c>
      <c r="S1365" s="443">
        <v>1330</v>
      </c>
      <c r="T1365" s="443">
        <v>70</v>
      </c>
      <c r="U1365" s="443">
        <v>4043</v>
      </c>
      <c r="V1365" s="443">
        <v>3591</v>
      </c>
      <c r="W1365" s="443">
        <v>452</v>
      </c>
      <c r="X1365" s="443">
        <v>0</v>
      </c>
      <c r="Y1365" s="483">
        <v>0</v>
      </c>
      <c r="Z1365" s="483">
        <v>47</v>
      </c>
      <c r="AA1365" s="443">
        <v>3</v>
      </c>
      <c r="AB1365" s="443">
        <v>0</v>
      </c>
      <c r="AC1365" s="443">
        <v>502</v>
      </c>
      <c r="AD1365" s="443">
        <v>0</v>
      </c>
      <c r="AE1365" s="443">
        <v>499</v>
      </c>
      <c r="AF1365" s="443">
        <v>3</v>
      </c>
      <c r="AG1365" s="443">
        <v>76760</v>
      </c>
      <c r="AH1365" s="443">
        <v>62500</v>
      </c>
      <c r="AI1365" s="443">
        <v>14260</v>
      </c>
      <c r="AJ1365" s="483">
        <v>45700</v>
      </c>
      <c r="AK1365" s="483">
        <v>0</v>
      </c>
      <c r="AL1365" s="483">
        <v>0</v>
      </c>
      <c r="AM1365" s="483">
        <v>18750</v>
      </c>
      <c r="AN1365" s="443">
        <v>45700</v>
      </c>
      <c r="AO1365" s="443">
        <v>18750</v>
      </c>
      <c r="AP1365" s="443">
        <v>4986</v>
      </c>
      <c r="AQ1365" s="443">
        <v>3128</v>
      </c>
      <c r="AR1365" s="443">
        <v>1858</v>
      </c>
      <c r="AS1365" s="483">
        <v>2795</v>
      </c>
      <c r="AT1365" s="483">
        <v>0</v>
      </c>
      <c r="AU1365" s="483">
        <v>0</v>
      </c>
      <c r="AV1365" s="483">
        <v>324</v>
      </c>
      <c r="AW1365" s="443">
        <v>2795</v>
      </c>
      <c r="AX1365" s="443">
        <v>324</v>
      </c>
      <c r="AY1365" s="443">
        <v>0</v>
      </c>
      <c r="AZ1365" s="504">
        <v>0</v>
      </c>
      <c r="BA1365" s="504">
        <v>0</v>
      </c>
      <c r="BB1365" s="444">
        <v>0</v>
      </c>
      <c r="BC1365" s="517">
        <v>0</v>
      </c>
      <c r="BD1365" s="540">
        <v>49792</v>
      </c>
      <c r="BE1365" s="651">
        <v>54560</v>
      </c>
      <c r="BF1365" s="651">
        <v>5113</v>
      </c>
      <c r="BG1365" s="540">
        <v>1029</v>
      </c>
    </row>
    <row r="1366" spans="1:59" x14ac:dyDescent="0.2">
      <c r="A1366" s="609" t="s">
        <v>3185</v>
      </c>
      <c r="B1366" t="s">
        <v>3186</v>
      </c>
      <c r="C1366">
        <v>0</v>
      </c>
      <c r="D1366" s="439">
        <v>34000</v>
      </c>
      <c r="E1366" s="440">
        <v>482204</v>
      </c>
      <c r="F1366" s="440">
        <v>0</v>
      </c>
      <c r="G1366" s="440">
        <v>0</v>
      </c>
      <c r="H1366" s="440">
        <v>482204</v>
      </c>
      <c r="I1366" s="440">
        <v>0</v>
      </c>
      <c r="J1366" s="440">
        <v>0</v>
      </c>
      <c r="K1366" s="440">
        <v>0</v>
      </c>
      <c r="L1366" s="440">
        <v>0</v>
      </c>
      <c r="M1366" s="482">
        <v>0</v>
      </c>
      <c r="N1366" s="482">
        <v>0</v>
      </c>
      <c r="O1366" s="440">
        <v>0</v>
      </c>
      <c r="P1366" s="440">
        <v>0</v>
      </c>
      <c r="Q1366" s="440">
        <v>0</v>
      </c>
      <c r="R1366" s="440">
        <v>0</v>
      </c>
      <c r="S1366" s="440">
        <v>0</v>
      </c>
      <c r="T1366" s="440">
        <v>0</v>
      </c>
      <c r="U1366" s="440">
        <v>0</v>
      </c>
      <c r="V1366" s="440">
        <v>0</v>
      </c>
      <c r="W1366" s="440">
        <v>0</v>
      </c>
      <c r="X1366" s="440">
        <v>0</v>
      </c>
      <c r="Y1366" s="482">
        <v>0</v>
      </c>
      <c r="Z1366" s="482">
        <v>0</v>
      </c>
      <c r="AA1366" s="440">
        <v>0</v>
      </c>
      <c r="AB1366" s="440">
        <v>0</v>
      </c>
      <c r="AC1366" s="440">
        <v>0</v>
      </c>
      <c r="AD1366" s="440">
        <v>0</v>
      </c>
      <c r="AE1366" s="440">
        <v>0</v>
      </c>
      <c r="AF1366" s="440">
        <v>0</v>
      </c>
      <c r="AG1366" s="440">
        <v>0</v>
      </c>
      <c r="AH1366" s="440">
        <v>0</v>
      </c>
      <c r="AI1366" s="440">
        <v>0</v>
      </c>
      <c r="AJ1366" s="482">
        <v>0</v>
      </c>
      <c r="AK1366" s="482">
        <v>0</v>
      </c>
      <c r="AL1366" s="482">
        <v>0</v>
      </c>
      <c r="AM1366" s="482">
        <v>0</v>
      </c>
      <c r="AN1366" s="440">
        <v>0</v>
      </c>
      <c r="AO1366" s="440">
        <v>0</v>
      </c>
      <c r="AP1366" s="440">
        <v>0</v>
      </c>
      <c r="AQ1366" s="440">
        <v>0</v>
      </c>
      <c r="AR1366" s="440">
        <v>0</v>
      </c>
      <c r="AS1366" s="482">
        <v>0</v>
      </c>
      <c r="AT1366" s="482">
        <v>0</v>
      </c>
      <c r="AU1366" s="482">
        <v>0</v>
      </c>
      <c r="AV1366" s="482">
        <v>0</v>
      </c>
      <c r="AW1366" s="440">
        <v>0</v>
      </c>
      <c r="AX1366" s="440">
        <v>0</v>
      </c>
      <c r="AY1366" s="440">
        <v>0</v>
      </c>
      <c r="AZ1366" s="503">
        <v>0</v>
      </c>
      <c r="BA1366" s="503">
        <v>0</v>
      </c>
      <c r="BB1366" s="441">
        <v>0</v>
      </c>
      <c r="BC1366" s="200">
        <v>0</v>
      </c>
      <c r="BD1366" s="539">
        <v>7076219</v>
      </c>
      <c r="BE1366" s="539">
        <v>0</v>
      </c>
      <c r="BF1366" s="539">
        <v>0</v>
      </c>
      <c r="BG1366" s="539">
        <v>0</v>
      </c>
    </row>
    <row r="1367" spans="1:59" x14ac:dyDescent="0.2">
      <c r="A1367" s="609" t="s">
        <v>3187</v>
      </c>
      <c r="B1367" t="s">
        <v>3186</v>
      </c>
      <c r="C1367" t="s">
        <v>3188</v>
      </c>
      <c r="D1367" s="442">
        <v>34100</v>
      </c>
      <c r="E1367" s="443">
        <v>0</v>
      </c>
      <c r="F1367" s="443">
        <v>0</v>
      </c>
      <c r="G1367" s="443">
        <v>0</v>
      </c>
      <c r="H1367" s="443">
        <v>0</v>
      </c>
      <c r="I1367" s="443">
        <v>8794590</v>
      </c>
      <c r="J1367" s="443">
        <v>8794590</v>
      </c>
      <c r="K1367" s="443">
        <v>0</v>
      </c>
      <c r="L1367" s="443">
        <v>18550</v>
      </c>
      <c r="M1367" s="483">
        <v>0</v>
      </c>
      <c r="N1367" s="483">
        <v>170730</v>
      </c>
      <c r="O1367" s="443">
        <v>0</v>
      </c>
      <c r="P1367" s="443">
        <v>0</v>
      </c>
      <c r="Q1367" s="443">
        <v>189280</v>
      </c>
      <c r="R1367" s="443">
        <v>18550</v>
      </c>
      <c r="S1367" s="443">
        <v>170730</v>
      </c>
      <c r="T1367" s="443">
        <v>0</v>
      </c>
      <c r="U1367" s="443">
        <v>314093</v>
      </c>
      <c r="V1367" s="443">
        <v>291800</v>
      </c>
      <c r="W1367" s="443">
        <v>22293</v>
      </c>
      <c r="X1367" s="443">
        <v>662</v>
      </c>
      <c r="Y1367" s="483">
        <v>0</v>
      </c>
      <c r="Z1367" s="483">
        <v>6098</v>
      </c>
      <c r="AA1367" s="443">
        <v>0</v>
      </c>
      <c r="AB1367" s="443">
        <v>0</v>
      </c>
      <c r="AC1367" s="443">
        <v>29053</v>
      </c>
      <c r="AD1367" s="443">
        <v>0</v>
      </c>
      <c r="AE1367" s="443">
        <v>0</v>
      </c>
      <c r="AF1367" s="443">
        <v>29053</v>
      </c>
      <c r="AG1367" s="443">
        <v>7088960</v>
      </c>
      <c r="AH1367" s="443">
        <v>7088960</v>
      </c>
      <c r="AI1367" s="443">
        <v>0</v>
      </c>
      <c r="AJ1367" s="483">
        <v>2169470</v>
      </c>
      <c r="AK1367" s="483">
        <v>0</v>
      </c>
      <c r="AL1367" s="483">
        <v>0</v>
      </c>
      <c r="AM1367" s="483">
        <v>2606550</v>
      </c>
      <c r="AN1367" s="443">
        <v>2169470</v>
      </c>
      <c r="AO1367" s="443">
        <v>2606550</v>
      </c>
      <c r="AP1367" s="443">
        <v>600100</v>
      </c>
      <c r="AQ1367" s="443">
        <v>600100</v>
      </c>
      <c r="AR1367" s="443">
        <v>0</v>
      </c>
      <c r="AS1367" s="483">
        <v>0</v>
      </c>
      <c r="AT1367" s="483">
        <v>0</v>
      </c>
      <c r="AU1367" s="483">
        <v>0</v>
      </c>
      <c r="AV1367" s="483">
        <v>56565</v>
      </c>
      <c r="AW1367" s="443">
        <v>0</v>
      </c>
      <c r="AX1367" s="443">
        <v>56565</v>
      </c>
      <c r="AY1367" s="443">
        <v>0</v>
      </c>
      <c r="AZ1367" s="504">
        <v>0</v>
      </c>
      <c r="BA1367" s="504">
        <v>0</v>
      </c>
      <c r="BB1367" s="444">
        <v>0</v>
      </c>
      <c r="BC1367" s="517">
        <v>0</v>
      </c>
      <c r="BD1367" s="540">
        <v>2152075</v>
      </c>
      <c r="BE1367" s="651">
        <v>5010360</v>
      </c>
      <c r="BF1367" s="651">
        <v>502463</v>
      </c>
      <c r="BG1367" s="540">
        <v>34869</v>
      </c>
    </row>
    <row r="1368" spans="1:59" x14ac:dyDescent="0.2">
      <c r="A1368" s="609" t="s">
        <v>3189</v>
      </c>
      <c r="B1368" t="s">
        <v>3186</v>
      </c>
      <c r="C1368" t="s">
        <v>3190</v>
      </c>
      <c r="D1368" s="439">
        <v>34202</v>
      </c>
      <c r="E1368" s="440">
        <v>0</v>
      </c>
      <c r="F1368" s="440">
        <v>0</v>
      </c>
      <c r="G1368" s="440">
        <v>0</v>
      </c>
      <c r="H1368" s="440">
        <v>0</v>
      </c>
      <c r="I1368" s="440">
        <v>2020340</v>
      </c>
      <c r="J1368" s="440">
        <v>2020340</v>
      </c>
      <c r="K1368" s="440">
        <v>0</v>
      </c>
      <c r="L1368" s="440">
        <v>38220</v>
      </c>
      <c r="M1368" s="482">
        <v>0</v>
      </c>
      <c r="N1368" s="482">
        <v>10360</v>
      </c>
      <c r="O1368" s="440">
        <v>0</v>
      </c>
      <c r="P1368" s="440">
        <v>0</v>
      </c>
      <c r="Q1368" s="440">
        <v>48580</v>
      </c>
      <c r="R1368" s="440">
        <v>38220</v>
      </c>
      <c r="S1368" s="440">
        <v>10360</v>
      </c>
      <c r="T1368" s="440">
        <v>0</v>
      </c>
      <c r="U1368" s="440">
        <v>72155</v>
      </c>
      <c r="V1368" s="440">
        <v>61587</v>
      </c>
      <c r="W1368" s="440">
        <v>10568</v>
      </c>
      <c r="X1368" s="440">
        <v>1365</v>
      </c>
      <c r="Y1368" s="482">
        <v>0</v>
      </c>
      <c r="Z1368" s="482">
        <v>370</v>
      </c>
      <c r="AA1368" s="440">
        <v>0</v>
      </c>
      <c r="AB1368" s="440">
        <v>0</v>
      </c>
      <c r="AC1368" s="440">
        <v>12303</v>
      </c>
      <c r="AD1368" s="440">
        <v>0</v>
      </c>
      <c r="AE1368" s="440">
        <v>300</v>
      </c>
      <c r="AF1368" s="440">
        <v>12003</v>
      </c>
      <c r="AG1368" s="440">
        <v>1277480</v>
      </c>
      <c r="AH1368" s="440">
        <v>550000</v>
      </c>
      <c r="AI1368" s="440">
        <v>727480</v>
      </c>
      <c r="AJ1368" s="482">
        <v>1248620</v>
      </c>
      <c r="AK1368" s="482">
        <v>0</v>
      </c>
      <c r="AL1368" s="482">
        <v>0</v>
      </c>
      <c r="AM1368" s="482">
        <v>509930</v>
      </c>
      <c r="AN1368" s="440">
        <v>1248620</v>
      </c>
      <c r="AO1368" s="440">
        <v>509930</v>
      </c>
      <c r="AP1368" s="440">
        <v>103619</v>
      </c>
      <c r="AQ1368" s="440">
        <v>19993</v>
      </c>
      <c r="AR1368" s="440">
        <v>83626</v>
      </c>
      <c r="AS1368" s="482">
        <v>84265</v>
      </c>
      <c r="AT1368" s="482">
        <v>0</v>
      </c>
      <c r="AU1368" s="482">
        <v>0</v>
      </c>
      <c r="AV1368" s="482">
        <v>21388</v>
      </c>
      <c r="AW1368" s="440">
        <v>84265</v>
      </c>
      <c r="AX1368" s="440">
        <v>21388</v>
      </c>
      <c r="AY1368" s="440">
        <v>0</v>
      </c>
      <c r="AZ1368" s="503">
        <v>0</v>
      </c>
      <c r="BA1368" s="503">
        <v>0</v>
      </c>
      <c r="BB1368" s="441">
        <v>0</v>
      </c>
      <c r="BC1368" s="200">
        <v>0</v>
      </c>
      <c r="BD1368" s="539">
        <v>532552</v>
      </c>
      <c r="BE1368" s="650">
        <v>1031860</v>
      </c>
      <c r="BF1368" s="650">
        <v>100152</v>
      </c>
      <c r="BG1368" s="539">
        <v>7829</v>
      </c>
    </row>
    <row r="1369" spans="1:59" x14ac:dyDescent="0.2">
      <c r="A1369" s="609" t="s">
        <v>3191</v>
      </c>
      <c r="B1369" t="s">
        <v>3186</v>
      </c>
      <c r="C1369" t="s">
        <v>3192</v>
      </c>
      <c r="D1369" s="442">
        <v>34203</v>
      </c>
      <c r="E1369" s="443">
        <v>0</v>
      </c>
      <c r="F1369" s="443">
        <v>0</v>
      </c>
      <c r="G1369" s="443">
        <v>0</v>
      </c>
      <c r="H1369" s="443">
        <v>0</v>
      </c>
      <c r="I1369" s="443">
        <v>240450</v>
      </c>
      <c r="J1369" s="443">
        <v>240450</v>
      </c>
      <c r="K1369" s="443">
        <v>0</v>
      </c>
      <c r="L1369" s="443">
        <v>9940</v>
      </c>
      <c r="M1369" s="483">
        <v>0</v>
      </c>
      <c r="N1369" s="483">
        <v>70</v>
      </c>
      <c r="O1369" s="443">
        <v>0</v>
      </c>
      <c r="P1369" s="443">
        <v>0</v>
      </c>
      <c r="Q1369" s="443">
        <v>10010</v>
      </c>
      <c r="R1369" s="443">
        <v>9940</v>
      </c>
      <c r="S1369" s="443">
        <v>70</v>
      </c>
      <c r="T1369" s="443">
        <v>0</v>
      </c>
      <c r="U1369" s="443">
        <v>8588</v>
      </c>
      <c r="V1369" s="443">
        <v>8588</v>
      </c>
      <c r="W1369" s="443">
        <v>0</v>
      </c>
      <c r="X1369" s="443">
        <v>355</v>
      </c>
      <c r="Y1369" s="483">
        <v>0</v>
      </c>
      <c r="Z1369" s="483">
        <v>2</v>
      </c>
      <c r="AA1369" s="443">
        <v>0</v>
      </c>
      <c r="AB1369" s="443">
        <v>0</v>
      </c>
      <c r="AC1369" s="443">
        <v>357</v>
      </c>
      <c r="AD1369" s="443">
        <v>0</v>
      </c>
      <c r="AE1369" s="443">
        <v>0</v>
      </c>
      <c r="AF1369" s="443">
        <v>357</v>
      </c>
      <c r="AG1369" s="443">
        <v>174530</v>
      </c>
      <c r="AH1369" s="443">
        <v>108500</v>
      </c>
      <c r="AI1369" s="443">
        <v>66030</v>
      </c>
      <c r="AJ1369" s="483">
        <v>133070</v>
      </c>
      <c r="AK1369" s="483">
        <v>0</v>
      </c>
      <c r="AL1369" s="483">
        <v>0</v>
      </c>
      <c r="AM1369" s="483">
        <v>49500</v>
      </c>
      <c r="AN1369" s="443">
        <v>133070</v>
      </c>
      <c r="AO1369" s="443">
        <v>49500</v>
      </c>
      <c r="AP1369" s="443">
        <v>12042</v>
      </c>
      <c r="AQ1369" s="443">
        <v>7863</v>
      </c>
      <c r="AR1369" s="443">
        <v>4179</v>
      </c>
      <c r="AS1369" s="483">
        <v>4987</v>
      </c>
      <c r="AT1369" s="483">
        <v>0</v>
      </c>
      <c r="AU1369" s="483">
        <v>0</v>
      </c>
      <c r="AV1369" s="483">
        <v>2172</v>
      </c>
      <c r="AW1369" s="443">
        <v>4987</v>
      </c>
      <c r="AX1369" s="443">
        <v>2172</v>
      </c>
      <c r="AY1369" s="443">
        <v>0</v>
      </c>
      <c r="AZ1369" s="504">
        <v>0</v>
      </c>
      <c r="BA1369" s="504">
        <v>0</v>
      </c>
      <c r="BB1369" s="444">
        <v>0</v>
      </c>
      <c r="BC1369" s="517">
        <v>0</v>
      </c>
      <c r="BD1369" s="540">
        <v>62458</v>
      </c>
      <c r="BE1369" s="651">
        <v>120185</v>
      </c>
      <c r="BF1369" s="651">
        <v>11513</v>
      </c>
      <c r="BG1369" s="540">
        <v>1749</v>
      </c>
    </row>
    <row r="1370" spans="1:59" x14ac:dyDescent="0.2">
      <c r="A1370" s="609" t="s">
        <v>3193</v>
      </c>
      <c r="B1370" t="s">
        <v>3186</v>
      </c>
      <c r="C1370" t="s">
        <v>3194</v>
      </c>
      <c r="D1370" s="439">
        <v>34204</v>
      </c>
      <c r="E1370" s="440">
        <v>200000</v>
      </c>
      <c r="F1370" s="440">
        <v>0</v>
      </c>
      <c r="G1370" s="440">
        <v>200000</v>
      </c>
      <c r="H1370" s="440">
        <v>0</v>
      </c>
      <c r="I1370" s="440">
        <v>786730</v>
      </c>
      <c r="J1370" s="440">
        <v>786730</v>
      </c>
      <c r="K1370" s="440">
        <v>0</v>
      </c>
      <c r="L1370" s="440">
        <v>39200</v>
      </c>
      <c r="M1370" s="482">
        <v>0</v>
      </c>
      <c r="N1370" s="482">
        <v>6580</v>
      </c>
      <c r="O1370" s="440">
        <v>0</v>
      </c>
      <c r="P1370" s="440">
        <v>0</v>
      </c>
      <c r="Q1370" s="440">
        <v>45780</v>
      </c>
      <c r="R1370" s="440">
        <v>39200</v>
      </c>
      <c r="S1370" s="440">
        <v>6580</v>
      </c>
      <c r="T1370" s="440">
        <v>0</v>
      </c>
      <c r="U1370" s="440">
        <v>28098</v>
      </c>
      <c r="V1370" s="440">
        <v>28098</v>
      </c>
      <c r="W1370" s="440">
        <v>0</v>
      </c>
      <c r="X1370" s="440">
        <v>1400</v>
      </c>
      <c r="Y1370" s="482">
        <v>0</v>
      </c>
      <c r="Z1370" s="482">
        <v>235</v>
      </c>
      <c r="AA1370" s="440">
        <v>0</v>
      </c>
      <c r="AB1370" s="440">
        <v>0</v>
      </c>
      <c r="AC1370" s="440">
        <v>1635</v>
      </c>
      <c r="AD1370" s="440">
        <v>1400</v>
      </c>
      <c r="AE1370" s="440">
        <v>235</v>
      </c>
      <c r="AF1370" s="440">
        <v>0</v>
      </c>
      <c r="AG1370" s="440">
        <v>598350</v>
      </c>
      <c r="AH1370" s="440">
        <v>300000</v>
      </c>
      <c r="AI1370" s="440">
        <v>298350</v>
      </c>
      <c r="AJ1370" s="482">
        <v>545980</v>
      </c>
      <c r="AK1370" s="482">
        <v>0</v>
      </c>
      <c r="AL1370" s="482">
        <v>0</v>
      </c>
      <c r="AM1370" s="482">
        <v>246360</v>
      </c>
      <c r="AN1370" s="440">
        <v>545980</v>
      </c>
      <c r="AO1370" s="440">
        <v>245585</v>
      </c>
      <c r="AP1370" s="440">
        <v>44554</v>
      </c>
      <c r="AQ1370" s="440">
        <v>7000</v>
      </c>
      <c r="AR1370" s="440">
        <v>37554</v>
      </c>
      <c r="AS1370" s="482">
        <v>40479</v>
      </c>
      <c r="AT1370" s="482">
        <v>0</v>
      </c>
      <c r="AU1370" s="482">
        <v>0</v>
      </c>
      <c r="AV1370" s="482">
        <v>8085</v>
      </c>
      <c r="AW1370" s="440">
        <v>38258</v>
      </c>
      <c r="AX1370" s="440">
        <v>0</v>
      </c>
      <c r="AY1370" s="440">
        <v>3300</v>
      </c>
      <c r="AZ1370" s="503">
        <v>-3300</v>
      </c>
      <c r="BA1370" s="503">
        <v>0</v>
      </c>
      <c r="BB1370" s="441">
        <v>0</v>
      </c>
      <c r="BC1370" s="200">
        <v>0</v>
      </c>
      <c r="BD1370" s="539">
        <v>253846</v>
      </c>
      <c r="BE1370" s="650">
        <v>423325</v>
      </c>
      <c r="BF1370" s="650">
        <v>41013</v>
      </c>
      <c r="BG1370" s="539">
        <v>3909</v>
      </c>
    </row>
    <row r="1371" spans="1:59" x14ac:dyDescent="0.2">
      <c r="A1371" s="609" t="s">
        <v>3195</v>
      </c>
      <c r="B1371" t="s">
        <v>3186</v>
      </c>
      <c r="C1371" t="s">
        <v>3196</v>
      </c>
      <c r="D1371" s="442">
        <v>34205</v>
      </c>
      <c r="E1371" s="443">
        <v>0</v>
      </c>
      <c r="F1371" s="443">
        <v>0</v>
      </c>
      <c r="G1371" s="443">
        <v>0</v>
      </c>
      <c r="H1371" s="443">
        <v>0</v>
      </c>
      <c r="I1371" s="443">
        <v>1289890</v>
      </c>
      <c r="J1371" s="443">
        <v>1289890</v>
      </c>
      <c r="K1371" s="443">
        <v>0</v>
      </c>
      <c r="L1371" s="443">
        <v>79520</v>
      </c>
      <c r="M1371" s="483">
        <v>0</v>
      </c>
      <c r="N1371" s="483">
        <v>14630</v>
      </c>
      <c r="O1371" s="443">
        <v>0</v>
      </c>
      <c r="P1371" s="443">
        <v>0</v>
      </c>
      <c r="Q1371" s="443">
        <v>94150</v>
      </c>
      <c r="R1371" s="443">
        <v>79520</v>
      </c>
      <c r="S1371" s="443">
        <v>14630</v>
      </c>
      <c r="T1371" s="443">
        <v>0</v>
      </c>
      <c r="U1371" s="443">
        <v>46068</v>
      </c>
      <c r="V1371" s="443">
        <v>27994</v>
      </c>
      <c r="W1371" s="443">
        <v>18074</v>
      </c>
      <c r="X1371" s="443">
        <v>2840</v>
      </c>
      <c r="Y1371" s="483">
        <v>0</v>
      </c>
      <c r="Z1371" s="483">
        <v>522</v>
      </c>
      <c r="AA1371" s="443">
        <v>0</v>
      </c>
      <c r="AB1371" s="443">
        <v>0</v>
      </c>
      <c r="AC1371" s="443">
        <v>0</v>
      </c>
      <c r="AD1371" s="443">
        <v>0</v>
      </c>
      <c r="AE1371" s="443">
        <v>0</v>
      </c>
      <c r="AF1371" s="443">
        <v>0</v>
      </c>
      <c r="AG1371" s="443">
        <v>872160</v>
      </c>
      <c r="AH1371" s="443">
        <v>499500</v>
      </c>
      <c r="AI1371" s="443">
        <v>372660</v>
      </c>
      <c r="AJ1371" s="483">
        <v>733170</v>
      </c>
      <c r="AK1371" s="483">
        <v>0</v>
      </c>
      <c r="AL1371" s="483">
        <v>0</v>
      </c>
      <c r="AM1371" s="483">
        <v>380410</v>
      </c>
      <c r="AN1371" s="443">
        <v>733170</v>
      </c>
      <c r="AO1371" s="443">
        <v>380410</v>
      </c>
      <c r="AP1371" s="443">
        <v>63861</v>
      </c>
      <c r="AQ1371" s="443">
        <v>23812</v>
      </c>
      <c r="AR1371" s="443">
        <v>40049</v>
      </c>
      <c r="AS1371" s="483">
        <v>45499</v>
      </c>
      <c r="AT1371" s="483">
        <v>0</v>
      </c>
      <c r="AU1371" s="483">
        <v>0</v>
      </c>
      <c r="AV1371" s="483">
        <v>14542</v>
      </c>
      <c r="AW1371" s="443">
        <v>45499</v>
      </c>
      <c r="AX1371" s="443">
        <v>14542</v>
      </c>
      <c r="AY1371" s="443">
        <v>0</v>
      </c>
      <c r="AZ1371" s="504">
        <v>0</v>
      </c>
      <c r="BA1371" s="504">
        <v>0</v>
      </c>
      <c r="BB1371" s="444">
        <v>0</v>
      </c>
      <c r="BC1371" s="517">
        <v>0</v>
      </c>
      <c r="BD1371" s="540">
        <v>382322</v>
      </c>
      <c r="BE1371" s="651">
        <v>670260</v>
      </c>
      <c r="BF1371" s="651">
        <v>63989</v>
      </c>
      <c r="BG1371" s="540">
        <v>5589</v>
      </c>
    </row>
    <row r="1372" spans="1:59" x14ac:dyDescent="0.2">
      <c r="A1372" s="609" t="s">
        <v>3197</v>
      </c>
      <c r="B1372" t="s">
        <v>3186</v>
      </c>
      <c r="C1372" t="s">
        <v>3198</v>
      </c>
      <c r="D1372" s="439">
        <v>34207</v>
      </c>
      <c r="E1372" s="440">
        <v>236552</v>
      </c>
      <c r="F1372" s="440">
        <v>0</v>
      </c>
      <c r="G1372" s="440">
        <v>236552</v>
      </c>
      <c r="H1372" s="440">
        <v>0</v>
      </c>
      <c r="I1372" s="440">
        <v>3518130</v>
      </c>
      <c r="J1372" s="440">
        <v>3518130</v>
      </c>
      <c r="K1372" s="440">
        <v>0</v>
      </c>
      <c r="L1372" s="440">
        <v>10990</v>
      </c>
      <c r="M1372" s="482">
        <v>0</v>
      </c>
      <c r="N1372" s="482">
        <v>19040</v>
      </c>
      <c r="O1372" s="440">
        <v>0</v>
      </c>
      <c r="P1372" s="440">
        <v>0</v>
      </c>
      <c r="Q1372" s="440">
        <v>30030</v>
      </c>
      <c r="R1372" s="440">
        <v>10990</v>
      </c>
      <c r="S1372" s="440">
        <v>19040</v>
      </c>
      <c r="T1372" s="440">
        <v>0</v>
      </c>
      <c r="U1372" s="440">
        <v>125648</v>
      </c>
      <c r="V1372" s="440">
        <v>81867</v>
      </c>
      <c r="W1372" s="440">
        <v>43781</v>
      </c>
      <c r="X1372" s="440">
        <v>392</v>
      </c>
      <c r="Y1372" s="482">
        <v>0</v>
      </c>
      <c r="Z1372" s="482">
        <v>680</v>
      </c>
      <c r="AA1372" s="440">
        <v>0</v>
      </c>
      <c r="AB1372" s="440">
        <v>0</v>
      </c>
      <c r="AC1372" s="440">
        <v>0</v>
      </c>
      <c r="AD1372" s="440">
        <v>0</v>
      </c>
      <c r="AE1372" s="440">
        <v>0</v>
      </c>
      <c r="AF1372" s="440">
        <v>0</v>
      </c>
      <c r="AG1372" s="440">
        <v>2748560</v>
      </c>
      <c r="AH1372" s="440">
        <v>1040000</v>
      </c>
      <c r="AI1372" s="440">
        <v>1708560</v>
      </c>
      <c r="AJ1372" s="482">
        <v>3134690</v>
      </c>
      <c r="AK1372" s="482">
        <v>0</v>
      </c>
      <c r="AL1372" s="482">
        <v>0</v>
      </c>
      <c r="AM1372" s="482">
        <v>861340</v>
      </c>
      <c r="AN1372" s="440">
        <v>3134690</v>
      </c>
      <c r="AO1372" s="440">
        <v>861340</v>
      </c>
      <c r="AP1372" s="440">
        <v>226605</v>
      </c>
      <c r="AQ1372" s="440">
        <v>93054</v>
      </c>
      <c r="AR1372" s="440">
        <v>133551</v>
      </c>
      <c r="AS1372" s="482">
        <v>148506</v>
      </c>
      <c r="AT1372" s="482">
        <v>0</v>
      </c>
      <c r="AU1372" s="482">
        <v>0</v>
      </c>
      <c r="AV1372" s="482">
        <v>26099</v>
      </c>
      <c r="AW1372" s="440">
        <v>148506</v>
      </c>
      <c r="AX1372" s="440">
        <v>26099</v>
      </c>
      <c r="AY1372" s="440">
        <v>7700</v>
      </c>
      <c r="AZ1372" s="503">
        <v>0</v>
      </c>
      <c r="BA1372" s="503">
        <v>0</v>
      </c>
      <c r="BB1372" s="441">
        <v>7700</v>
      </c>
      <c r="BC1372" s="200">
        <v>0</v>
      </c>
      <c r="BD1372" s="539">
        <v>962912</v>
      </c>
      <c r="BE1372" s="650">
        <v>1958930</v>
      </c>
      <c r="BF1372" s="650">
        <v>194312</v>
      </c>
      <c r="BG1372" s="539">
        <v>12970</v>
      </c>
    </row>
    <row r="1373" spans="1:59" x14ac:dyDescent="0.2">
      <c r="A1373" s="609" t="s">
        <v>3199</v>
      </c>
      <c r="B1373" t="s">
        <v>3186</v>
      </c>
      <c r="C1373" t="s">
        <v>1816</v>
      </c>
      <c r="D1373" s="442">
        <v>34208</v>
      </c>
      <c r="E1373" s="443">
        <v>16891</v>
      </c>
      <c r="F1373" s="443">
        <v>0</v>
      </c>
      <c r="G1373" s="443">
        <v>0</v>
      </c>
      <c r="H1373" s="443">
        <v>0</v>
      </c>
      <c r="I1373" s="443">
        <v>316820</v>
      </c>
      <c r="J1373" s="443">
        <v>316820</v>
      </c>
      <c r="K1373" s="443">
        <v>0</v>
      </c>
      <c r="L1373" s="443">
        <v>20860</v>
      </c>
      <c r="M1373" s="483">
        <v>0</v>
      </c>
      <c r="N1373" s="483">
        <v>1400</v>
      </c>
      <c r="O1373" s="443">
        <v>0</v>
      </c>
      <c r="P1373" s="443">
        <v>0</v>
      </c>
      <c r="Q1373" s="443">
        <v>22260</v>
      </c>
      <c r="R1373" s="443">
        <v>20860</v>
      </c>
      <c r="S1373" s="443">
        <v>1400</v>
      </c>
      <c r="T1373" s="443">
        <v>0</v>
      </c>
      <c r="U1373" s="443">
        <v>11315</v>
      </c>
      <c r="V1373" s="443">
        <v>8238</v>
      </c>
      <c r="W1373" s="443">
        <v>3077</v>
      </c>
      <c r="X1373" s="443">
        <v>745</v>
      </c>
      <c r="Y1373" s="483">
        <v>0</v>
      </c>
      <c r="Z1373" s="483">
        <v>50</v>
      </c>
      <c r="AA1373" s="443">
        <v>0</v>
      </c>
      <c r="AB1373" s="443">
        <v>0</v>
      </c>
      <c r="AC1373" s="443">
        <v>3872</v>
      </c>
      <c r="AD1373" s="443">
        <v>3717</v>
      </c>
      <c r="AE1373" s="443">
        <v>155</v>
      </c>
      <c r="AF1373" s="443">
        <v>0</v>
      </c>
      <c r="AG1373" s="443">
        <v>251410</v>
      </c>
      <c r="AH1373" s="443">
        <v>119450</v>
      </c>
      <c r="AI1373" s="443">
        <v>131960</v>
      </c>
      <c r="AJ1373" s="483">
        <v>227520</v>
      </c>
      <c r="AK1373" s="483">
        <v>0</v>
      </c>
      <c r="AL1373" s="483">
        <v>0</v>
      </c>
      <c r="AM1373" s="483">
        <v>67070</v>
      </c>
      <c r="AN1373" s="443">
        <v>227520</v>
      </c>
      <c r="AO1373" s="443">
        <v>67070</v>
      </c>
      <c r="AP1373" s="443">
        <v>18675</v>
      </c>
      <c r="AQ1373" s="443">
        <v>2738</v>
      </c>
      <c r="AR1373" s="443">
        <v>15937</v>
      </c>
      <c r="AS1373" s="483">
        <v>16917</v>
      </c>
      <c r="AT1373" s="483">
        <v>0</v>
      </c>
      <c r="AU1373" s="483">
        <v>0</v>
      </c>
      <c r="AV1373" s="483">
        <v>4161</v>
      </c>
      <c r="AW1373" s="443">
        <v>7272</v>
      </c>
      <c r="AX1373" s="443">
        <v>2980</v>
      </c>
      <c r="AY1373" s="443">
        <v>0</v>
      </c>
      <c r="AZ1373" s="504">
        <v>0</v>
      </c>
      <c r="BA1373" s="504">
        <v>0</v>
      </c>
      <c r="BB1373" s="444">
        <v>0</v>
      </c>
      <c r="BC1373" s="517">
        <v>0</v>
      </c>
      <c r="BD1373" s="540">
        <v>123532</v>
      </c>
      <c r="BE1373" s="651">
        <v>167090</v>
      </c>
      <c r="BF1373" s="651">
        <v>16424</v>
      </c>
      <c r="BG1373" s="540">
        <v>2229</v>
      </c>
    </row>
    <row r="1374" spans="1:59" x14ac:dyDescent="0.2">
      <c r="A1374" s="609" t="s">
        <v>3200</v>
      </c>
      <c r="B1374" t="s">
        <v>3186</v>
      </c>
      <c r="C1374" t="s">
        <v>3201</v>
      </c>
      <c r="D1374" s="439">
        <v>34209</v>
      </c>
      <c r="E1374" s="440">
        <v>600</v>
      </c>
      <c r="F1374" s="440">
        <v>0</v>
      </c>
      <c r="G1374" s="440">
        <v>600</v>
      </c>
      <c r="H1374" s="440">
        <v>0</v>
      </c>
      <c r="I1374" s="440">
        <v>364980</v>
      </c>
      <c r="J1374" s="440">
        <v>364980</v>
      </c>
      <c r="K1374" s="440">
        <v>0</v>
      </c>
      <c r="L1374" s="440">
        <v>24850</v>
      </c>
      <c r="M1374" s="482">
        <v>0</v>
      </c>
      <c r="N1374" s="482">
        <v>0</v>
      </c>
      <c r="O1374" s="440">
        <v>0</v>
      </c>
      <c r="P1374" s="440">
        <v>0</v>
      </c>
      <c r="Q1374" s="440">
        <v>24850</v>
      </c>
      <c r="R1374" s="440">
        <v>24850</v>
      </c>
      <c r="S1374" s="440">
        <v>0</v>
      </c>
      <c r="T1374" s="440">
        <v>0</v>
      </c>
      <c r="U1374" s="440">
        <v>13035</v>
      </c>
      <c r="V1374" s="440">
        <v>7809</v>
      </c>
      <c r="W1374" s="440">
        <v>5226</v>
      </c>
      <c r="X1374" s="440">
        <v>888</v>
      </c>
      <c r="Y1374" s="482">
        <v>0</v>
      </c>
      <c r="Z1374" s="482">
        <v>0</v>
      </c>
      <c r="AA1374" s="440">
        <v>0</v>
      </c>
      <c r="AB1374" s="440">
        <v>0</v>
      </c>
      <c r="AC1374" s="440">
        <v>0</v>
      </c>
      <c r="AD1374" s="440">
        <v>0</v>
      </c>
      <c r="AE1374" s="440">
        <v>0</v>
      </c>
      <c r="AF1374" s="440">
        <v>0</v>
      </c>
      <c r="AG1374" s="440">
        <v>354180</v>
      </c>
      <c r="AH1374" s="440">
        <v>500</v>
      </c>
      <c r="AI1374" s="440">
        <v>353680</v>
      </c>
      <c r="AJ1374" s="482">
        <v>492850</v>
      </c>
      <c r="AK1374" s="482">
        <v>0</v>
      </c>
      <c r="AL1374" s="482">
        <v>0</v>
      </c>
      <c r="AM1374" s="482">
        <v>132140</v>
      </c>
      <c r="AN1374" s="440">
        <v>492850</v>
      </c>
      <c r="AO1374" s="440">
        <v>132140</v>
      </c>
      <c r="AP1374" s="440">
        <v>25634</v>
      </c>
      <c r="AQ1374" s="440">
        <v>402</v>
      </c>
      <c r="AR1374" s="440">
        <v>25232</v>
      </c>
      <c r="AS1374" s="482">
        <v>27101</v>
      </c>
      <c r="AT1374" s="482">
        <v>0</v>
      </c>
      <c r="AU1374" s="482">
        <v>0</v>
      </c>
      <c r="AV1374" s="482">
        <v>4316</v>
      </c>
      <c r="AW1374" s="440">
        <v>25085</v>
      </c>
      <c r="AX1374" s="440">
        <v>0</v>
      </c>
      <c r="AY1374" s="440">
        <v>0</v>
      </c>
      <c r="AZ1374" s="503">
        <v>0</v>
      </c>
      <c r="BA1374" s="503">
        <v>0</v>
      </c>
      <c r="BB1374" s="441">
        <v>0</v>
      </c>
      <c r="BC1374" s="200">
        <v>0</v>
      </c>
      <c r="BD1374" s="539">
        <v>183989</v>
      </c>
      <c r="BE1374" s="650">
        <v>210440</v>
      </c>
      <c r="BF1374" s="650">
        <v>20819</v>
      </c>
      <c r="BG1374" s="539">
        <v>2469</v>
      </c>
    </row>
    <row r="1375" spans="1:59" x14ac:dyDescent="0.2">
      <c r="A1375" s="609" t="s">
        <v>3202</v>
      </c>
      <c r="B1375" t="s">
        <v>3186</v>
      </c>
      <c r="C1375" t="s">
        <v>3203</v>
      </c>
      <c r="D1375" s="442">
        <v>34210</v>
      </c>
      <c r="E1375" s="443">
        <v>0</v>
      </c>
      <c r="F1375" s="443">
        <v>0</v>
      </c>
      <c r="G1375" s="443">
        <v>0</v>
      </c>
      <c r="H1375" s="443">
        <v>0</v>
      </c>
      <c r="I1375" s="443">
        <v>310240</v>
      </c>
      <c r="J1375" s="443">
        <v>310240</v>
      </c>
      <c r="K1375" s="443">
        <v>0</v>
      </c>
      <c r="L1375" s="443">
        <v>0</v>
      </c>
      <c r="M1375" s="483">
        <v>0</v>
      </c>
      <c r="N1375" s="483">
        <v>0</v>
      </c>
      <c r="O1375" s="443">
        <v>0</v>
      </c>
      <c r="P1375" s="443">
        <v>0</v>
      </c>
      <c r="Q1375" s="443">
        <v>0</v>
      </c>
      <c r="R1375" s="443">
        <v>0</v>
      </c>
      <c r="S1375" s="443">
        <v>0</v>
      </c>
      <c r="T1375" s="443">
        <v>0</v>
      </c>
      <c r="U1375" s="443">
        <v>11080</v>
      </c>
      <c r="V1375" s="443">
        <v>8864</v>
      </c>
      <c r="W1375" s="443">
        <v>2216</v>
      </c>
      <c r="X1375" s="443">
        <v>0</v>
      </c>
      <c r="Y1375" s="483">
        <v>0</v>
      </c>
      <c r="Z1375" s="483">
        <v>0</v>
      </c>
      <c r="AA1375" s="443">
        <v>0</v>
      </c>
      <c r="AB1375" s="443">
        <v>0</v>
      </c>
      <c r="AC1375" s="443">
        <v>2216</v>
      </c>
      <c r="AD1375" s="443">
        <v>0</v>
      </c>
      <c r="AE1375" s="443">
        <v>2216</v>
      </c>
      <c r="AF1375" s="443">
        <v>0</v>
      </c>
      <c r="AG1375" s="443">
        <v>249340</v>
      </c>
      <c r="AH1375" s="443">
        <v>149250</v>
      </c>
      <c r="AI1375" s="443">
        <v>100090</v>
      </c>
      <c r="AJ1375" s="483">
        <v>174960</v>
      </c>
      <c r="AK1375" s="483">
        <v>0</v>
      </c>
      <c r="AL1375" s="483">
        <v>0</v>
      </c>
      <c r="AM1375" s="483">
        <v>97830</v>
      </c>
      <c r="AN1375" s="443">
        <v>174960</v>
      </c>
      <c r="AO1375" s="443">
        <v>97830</v>
      </c>
      <c r="AP1375" s="443">
        <v>16577</v>
      </c>
      <c r="AQ1375" s="443">
        <v>3290</v>
      </c>
      <c r="AR1375" s="443">
        <v>13287</v>
      </c>
      <c r="AS1375" s="483">
        <v>13682</v>
      </c>
      <c r="AT1375" s="483">
        <v>0</v>
      </c>
      <c r="AU1375" s="483">
        <v>0</v>
      </c>
      <c r="AV1375" s="483">
        <v>4486</v>
      </c>
      <c r="AW1375" s="443">
        <v>13682</v>
      </c>
      <c r="AX1375" s="443">
        <v>4486</v>
      </c>
      <c r="AY1375" s="443">
        <v>0</v>
      </c>
      <c r="AZ1375" s="504">
        <v>0</v>
      </c>
      <c r="BA1375" s="504">
        <v>0</v>
      </c>
      <c r="BB1375" s="444">
        <v>0</v>
      </c>
      <c r="BC1375" s="517">
        <v>0</v>
      </c>
      <c r="BD1375" s="540">
        <v>136483</v>
      </c>
      <c r="BE1375" s="651">
        <v>152925</v>
      </c>
      <c r="BF1375" s="651">
        <v>14696</v>
      </c>
      <c r="BG1375" s="540">
        <v>1989</v>
      </c>
    </row>
    <row r="1376" spans="1:59" x14ac:dyDescent="0.2">
      <c r="A1376" s="609" t="s">
        <v>3204</v>
      </c>
      <c r="B1376" t="s">
        <v>3186</v>
      </c>
      <c r="C1376" t="s">
        <v>3205</v>
      </c>
      <c r="D1376" s="439">
        <v>34211</v>
      </c>
      <c r="E1376" s="440">
        <v>52735</v>
      </c>
      <c r="F1376" s="440">
        <v>0</v>
      </c>
      <c r="G1376" s="440">
        <v>52735</v>
      </c>
      <c r="H1376" s="440">
        <v>0</v>
      </c>
      <c r="I1376" s="440">
        <v>198100</v>
      </c>
      <c r="J1376" s="440">
        <v>198100</v>
      </c>
      <c r="K1376" s="440">
        <v>0</v>
      </c>
      <c r="L1376" s="440">
        <v>0</v>
      </c>
      <c r="M1376" s="482">
        <v>0</v>
      </c>
      <c r="N1376" s="482">
        <v>0</v>
      </c>
      <c r="O1376" s="440">
        <v>0</v>
      </c>
      <c r="P1376" s="440">
        <v>0</v>
      </c>
      <c r="Q1376" s="440">
        <v>0</v>
      </c>
      <c r="R1376" s="440">
        <v>0</v>
      </c>
      <c r="S1376" s="440">
        <v>0</v>
      </c>
      <c r="T1376" s="440">
        <v>0</v>
      </c>
      <c r="U1376" s="440">
        <v>7075</v>
      </c>
      <c r="V1376" s="440">
        <v>4585</v>
      </c>
      <c r="W1376" s="440">
        <v>2490</v>
      </c>
      <c r="X1376" s="440">
        <v>0</v>
      </c>
      <c r="Y1376" s="482">
        <v>0</v>
      </c>
      <c r="Z1376" s="482">
        <v>0</v>
      </c>
      <c r="AA1376" s="440">
        <v>0</v>
      </c>
      <c r="AB1376" s="440">
        <v>0</v>
      </c>
      <c r="AC1376" s="440">
        <v>0</v>
      </c>
      <c r="AD1376" s="440">
        <v>0</v>
      </c>
      <c r="AE1376" s="440">
        <v>0</v>
      </c>
      <c r="AF1376" s="440">
        <v>0</v>
      </c>
      <c r="AG1376" s="440">
        <v>170590</v>
      </c>
      <c r="AH1376" s="440">
        <v>21300</v>
      </c>
      <c r="AI1376" s="440">
        <v>149290</v>
      </c>
      <c r="AJ1376" s="482">
        <v>221160</v>
      </c>
      <c r="AK1376" s="482">
        <v>0</v>
      </c>
      <c r="AL1376" s="482">
        <v>0</v>
      </c>
      <c r="AM1376" s="482">
        <v>44490</v>
      </c>
      <c r="AN1376" s="440">
        <v>221160</v>
      </c>
      <c r="AO1376" s="440">
        <v>44490</v>
      </c>
      <c r="AP1376" s="440">
        <v>13150</v>
      </c>
      <c r="AQ1376" s="440">
        <v>1700</v>
      </c>
      <c r="AR1376" s="440">
        <v>11450</v>
      </c>
      <c r="AS1376" s="482">
        <v>12057</v>
      </c>
      <c r="AT1376" s="482">
        <v>0</v>
      </c>
      <c r="AU1376" s="482">
        <v>0</v>
      </c>
      <c r="AV1376" s="482">
        <v>974</v>
      </c>
      <c r="AW1376" s="440">
        <v>11290</v>
      </c>
      <c r="AX1376" s="440">
        <v>142</v>
      </c>
      <c r="AY1376" s="440">
        <v>0</v>
      </c>
      <c r="AZ1376" s="503">
        <v>0</v>
      </c>
      <c r="BA1376" s="503">
        <v>0</v>
      </c>
      <c r="BB1376" s="441">
        <v>0</v>
      </c>
      <c r="BC1376" s="200">
        <v>0</v>
      </c>
      <c r="BD1376" s="539">
        <v>62005</v>
      </c>
      <c r="BE1376" s="650">
        <v>107115</v>
      </c>
      <c r="BF1376" s="650">
        <v>10682</v>
      </c>
      <c r="BG1376" s="539">
        <v>1989</v>
      </c>
    </row>
    <row r="1377" spans="1:59" x14ac:dyDescent="0.2">
      <c r="A1377" s="609" t="s">
        <v>3206</v>
      </c>
      <c r="B1377" t="s">
        <v>3186</v>
      </c>
      <c r="C1377" t="s">
        <v>3207</v>
      </c>
      <c r="D1377" s="442">
        <v>34212</v>
      </c>
      <c r="E1377" s="443">
        <v>151000</v>
      </c>
      <c r="F1377" s="443">
        <v>0</v>
      </c>
      <c r="G1377" s="443">
        <v>151000</v>
      </c>
      <c r="H1377" s="443">
        <v>0</v>
      </c>
      <c r="I1377" s="443">
        <v>1248030</v>
      </c>
      <c r="J1377" s="443">
        <v>1248030</v>
      </c>
      <c r="K1377" s="443">
        <v>0</v>
      </c>
      <c r="L1377" s="443">
        <v>52780</v>
      </c>
      <c r="M1377" s="483">
        <v>0</v>
      </c>
      <c r="N1377" s="483">
        <v>17640</v>
      </c>
      <c r="O1377" s="443">
        <v>0</v>
      </c>
      <c r="P1377" s="443">
        <v>0</v>
      </c>
      <c r="Q1377" s="443">
        <v>70420</v>
      </c>
      <c r="R1377" s="443">
        <v>52780</v>
      </c>
      <c r="S1377" s="443">
        <v>17640</v>
      </c>
      <c r="T1377" s="443">
        <v>0</v>
      </c>
      <c r="U1377" s="443">
        <v>44573</v>
      </c>
      <c r="V1377" s="443">
        <v>44573</v>
      </c>
      <c r="W1377" s="443">
        <v>0</v>
      </c>
      <c r="X1377" s="443">
        <v>1885</v>
      </c>
      <c r="Y1377" s="483">
        <v>0</v>
      </c>
      <c r="Z1377" s="483">
        <v>630</v>
      </c>
      <c r="AA1377" s="443">
        <v>0</v>
      </c>
      <c r="AB1377" s="443">
        <v>0</v>
      </c>
      <c r="AC1377" s="443">
        <v>2515</v>
      </c>
      <c r="AD1377" s="443">
        <v>0</v>
      </c>
      <c r="AE1377" s="443">
        <v>2515</v>
      </c>
      <c r="AF1377" s="443">
        <v>0</v>
      </c>
      <c r="AG1377" s="443">
        <v>1290730</v>
      </c>
      <c r="AH1377" s="443">
        <v>1290730</v>
      </c>
      <c r="AI1377" s="443">
        <v>0</v>
      </c>
      <c r="AJ1377" s="483">
        <v>398740</v>
      </c>
      <c r="AK1377" s="483">
        <v>104700</v>
      </c>
      <c r="AL1377" s="483">
        <v>0</v>
      </c>
      <c r="AM1377" s="483">
        <v>69020</v>
      </c>
      <c r="AN1377" s="443">
        <v>503440</v>
      </c>
      <c r="AO1377" s="443">
        <v>69020</v>
      </c>
      <c r="AP1377" s="443">
        <v>98212</v>
      </c>
      <c r="AQ1377" s="443">
        <v>98212</v>
      </c>
      <c r="AR1377" s="443">
        <v>0</v>
      </c>
      <c r="AS1377" s="483">
        <v>0</v>
      </c>
      <c r="AT1377" s="483">
        <v>2701</v>
      </c>
      <c r="AU1377" s="483">
        <v>0</v>
      </c>
      <c r="AV1377" s="483">
        <v>0</v>
      </c>
      <c r="AW1377" s="443">
        <v>2701</v>
      </c>
      <c r="AX1377" s="443">
        <v>0</v>
      </c>
      <c r="AY1377" s="443">
        <v>0</v>
      </c>
      <c r="AZ1377" s="504">
        <v>0</v>
      </c>
      <c r="BA1377" s="504">
        <v>0</v>
      </c>
      <c r="BB1377" s="444">
        <v>0</v>
      </c>
      <c r="BC1377" s="517">
        <v>0</v>
      </c>
      <c r="BD1377" s="540">
        <v>359195</v>
      </c>
      <c r="BE1377" s="651">
        <v>755545</v>
      </c>
      <c r="BF1377" s="651">
        <v>76157</v>
      </c>
      <c r="BG1377" s="540">
        <v>7029</v>
      </c>
    </row>
    <row r="1378" spans="1:59" x14ac:dyDescent="0.2">
      <c r="A1378" s="609" t="s">
        <v>3208</v>
      </c>
      <c r="B1378" t="s">
        <v>3186</v>
      </c>
      <c r="C1378" t="s">
        <v>3209</v>
      </c>
      <c r="D1378" s="439">
        <v>34213</v>
      </c>
      <c r="E1378" s="440">
        <v>170000</v>
      </c>
      <c r="F1378" s="440">
        <v>0</v>
      </c>
      <c r="G1378" s="440">
        <v>142309</v>
      </c>
      <c r="H1378" s="440">
        <v>27691</v>
      </c>
      <c r="I1378" s="440">
        <v>753130</v>
      </c>
      <c r="J1378" s="440">
        <v>753130</v>
      </c>
      <c r="K1378" s="440">
        <v>0</v>
      </c>
      <c r="L1378" s="440">
        <v>32900</v>
      </c>
      <c r="M1378" s="482">
        <v>0</v>
      </c>
      <c r="N1378" s="482">
        <v>8680</v>
      </c>
      <c r="O1378" s="440">
        <v>0</v>
      </c>
      <c r="P1378" s="440">
        <v>0</v>
      </c>
      <c r="Q1378" s="440">
        <v>41580</v>
      </c>
      <c r="R1378" s="440">
        <v>32900</v>
      </c>
      <c r="S1378" s="440">
        <v>8680</v>
      </c>
      <c r="T1378" s="440">
        <v>0</v>
      </c>
      <c r="U1378" s="440">
        <v>26898</v>
      </c>
      <c r="V1378" s="440">
        <v>26898</v>
      </c>
      <c r="W1378" s="440">
        <v>0</v>
      </c>
      <c r="X1378" s="440">
        <v>1175</v>
      </c>
      <c r="Y1378" s="482">
        <v>0</v>
      </c>
      <c r="Z1378" s="482">
        <v>310</v>
      </c>
      <c r="AA1378" s="440">
        <v>0</v>
      </c>
      <c r="AB1378" s="440">
        <v>0</v>
      </c>
      <c r="AC1378" s="440">
        <v>0</v>
      </c>
      <c r="AD1378" s="440">
        <v>0</v>
      </c>
      <c r="AE1378" s="440">
        <v>0</v>
      </c>
      <c r="AF1378" s="440">
        <v>0</v>
      </c>
      <c r="AG1378" s="440">
        <v>741130</v>
      </c>
      <c r="AH1378" s="440">
        <v>335000</v>
      </c>
      <c r="AI1378" s="440">
        <v>406130</v>
      </c>
      <c r="AJ1378" s="482">
        <v>759610</v>
      </c>
      <c r="AK1378" s="482">
        <v>0</v>
      </c>
      <c r="AL1378" s="482">
        <v>0</v>
      </c>
      <c r="AM1378" s="482">
        <v>313250</v>
      </c>
      <c r="AN1378" s="440">
        <v>759610</v>
      </c>
      <c r="AO1378" s="440">
        <v>313250</v>
      </c>
      <c r="AP1378" s="440">
        <v>58804</v>
      </c>
      <c r="AQ1378" s="440">
        <v>17300</v>
      </c>
      <c r="AR1378" s="440">
        <v>41504</v>
      </c>
      <c r="AS1378" s="482">
        <v>45439</v>
      </c>
      <c r="AT1378" s="482">
        <v>0</v>
      </c>
      <c r="AU1378" s="482">
        <v>0</v>
      </c>
      <c r="AV1378" s="482">
        <v>13714</v>
      </c>
      <c r="AW1378" s="440">
        <v>45439</v>
      </c>
      <c r="AX1378" s="440">
        <v>0</v>
      </c>
      <c r="AY1378" s="440">
        <v>0</v>
      </c>
      <c r="AZ1378" s="503">
        <v>0</v>
      </c>
      <c r="BA1378" s="503">
        <v>0</v>
      </c>
      <c r="BB1378" s="441">
        <v>0</v>
      </c>
      <c r="BC1378" s="200">
        <v>0</v>
      </c>
      <c r="BD1378" s="539">
        <v>292194</v>
      </c>
      <c r="BE1378" s="650">
        <v>456410</v>
      </c>
      <c r="BF1378" s="650">
        <v>46054</v>
      </c>
      <c r="BG1378" s="539">
        <v>4869</v>
      </c>
    </row>
    <row r="1379" spans="1:59" x14ac:dyDescent="0.2">
      <c r="A1379" s="609" t="s">
        <v>3210</v>
      </c>
      <c r="B1379" t="s">
        <v>3186</v>
      </c>
      <c r="C1379" t="s">
        <v>3211</v>
      </c>
      <c r="D1379" s="442">
        <v>34214</v>
      </c>
      <c r="E1379" s="443">
        <v>84908</v>
      </c>
      <c r="F1379" s="443">
        <v>0</v>
      </c>
      <c r="G1379" s="443">
        <v>31400</v>
      </c>
      <c r="H1379" s="443">
        <v>35027</v>
      </c>
      <c r="I1379" s="443">
        <v>255080</v>
      </c>
      <c r="J1379" s="443">
        <v>255080</v>
      </c>
      <c r="K1379" s="443">
        <v>0</v>
      </c>
      <c r="L1379" s="443">
        <v>20510</v>
      </c>
      <c r="M1379" s="483">
        <v>0</v>
      </c>
      <c r="N1379" s="483">
        <v>6300</v>
      </c>
      <c r="O1379" s="443">
        <v>0</v>
      </c>
      <c r="P1379" s="443">
        <v>0</v>
      </c>
      <c r="Q1379" s="443">
        <v>26810</v>
      </c>
      <c r="R1379" s="443">
        <v>20510</v>
      </c>
      <c r="S1379" s="443">
        <v>6300</v>
      </c>
      <c r="T1379" s="443">
        <v>0</v>
      </c>
      <c r="U1379" s="443">
        <v>9110</v>
      </c>
      <c r="V1379" s="443">
        <v>5944</v>
      </c>
      <c r="W1379" s="443">
        <v>3166</v>
      </c>
      <c r="X1379" s="443">
        <v>733</v>
      </c>
      <c r="Y1379" s="483">
        <v>0</v>
      </c>
      <c r="Z1379" s="483">
        <v>225</v>
      </c>
      <c r="AA1379" s="443">
        <v>0</v>
      </c>
      <c r="AB1379" s="443">
        <v>0</v>
      </c>
      <c r="AC1379" s="443">
        <v>495</v>
      </c>
      <c r="AD1379" s="443">
        <v>0</v>
      </c>
      <c r="AE1379" s="443">
        <v>0</v>
      </c>
      <c r="AF1379" s="443">
        <v>495</v>
      </c>
      <c r="AG1379" s="443">
        <v>200940</v>
      </c>
      <c r="AH1379" s="443">
        <v>10090</v>
      </c>
      <c r="AI1379" s="443">
        <v>190850</v>
      </c>
      <c r="AJ1379" s="483">
        <v>271930</v>
      </c>
      <c r="AK1379" s="483">
        <v>0</v>
      </c>
      <c r="AL1379" s="483">
        <v>0</v>
      </c>
      <c r="AM1379" s="483">
        <v>49990</v>
      </c>
      <c r="AN1379" s="443">
        <v>271930</v>
      </c>
      <c r="AO1379" s="443">
        <v>39080</v>
      </c>
      <c r="AP1379" s="443">
        <v>13845</v>
      </c>
      <c r="AQ1379" s="443">
        <v>2087</v>
      </c>
      <c r="AR1379" s="443">
        <v>11758</v>
      </c>
      <c r="AS1379" s="483">
        <v>13558</v>
      </c>
      <c r="AT1379" s="483">
        <v>0</v>
      </c>
      <c r="AU1379" s="483">
        <v>0</v>
      </c>
      <c r="AV1379" s="483">
        <v>1677</v>
      </c>
      <c r="AW1379" s="443">
        <v>12375</v>
      </c>
      <c r="AX1379" s="443">
        <v>324</v>
      </c>
      <c r="AY1379" s="443">
        <v>0</v>
      </c>
      <c r="AZ1379" s="504">
        <v>0</v>
      </c>
      <c r="BA1379" s="504">
        <v>0</v>
      </c>
      <c r="BB1379" s="444">
        <v>0</v>
      </c>
      <c r="BC1379" s="517">
        <v>0</v>
      </c>
      <c r="BD1379" s="540">
        <v>97941</v>
      </c>
      <c r="BE1379" s="651">
        <v>132255</v>
      </c>
      <c r="BF1379" s="651">
        <v>12777</v>
      </c>
      <c r="BG1379" s="540">
        <v>1989</v>
      </c>
    </row>
    <row r="1380" spans="1:59" x14ac:dyDescent="0.2">
      <c r="A1380" s="609" t="s">
        <v>3212</v>
      </c>
      <c r="B1380" t="s">
        <v>3186</v>
      </c>
      <c r="C1380" t="s">
        <v>3213</v>
      </c>
      <c r="D1380" s="439">
        <v>34215</v>
      </c>
      <c r="E1380" s="440">
        <v>0</v>
      </c>
      <c r="F1380" s="440">
        <v>0</v>
      </c>
      <c r="G1380" s="440">
        <v>0</v>
      </c>
      <c r="H1380" s="440">
        <v>0</v>
      </c>
      <c r="I1380" s="440">
        <v>242060</v>
      </c>
      <c r="J1380" s="440">
        <v>242060</v>
      </c>
      <c r="K1380" s="440">
        <v>0</v>
      </c>
      <c r="L1380" s="440">
        <v>6370</v>
      </c>
      <c r="M1380" s="482">
        <v>0</v>
      </c>
      <c r="N1380" s="482">
        <v>1400</v>
      </c>
      <c r="O1380" s="440">
        <v>0</v>
      </c>
      <c r="P1380" s="440">
        <v>0</v>
      </c>
      <c r="Q1380" s="440">
        <v>7770</v>
      </c>
      <c r="R1380" s="440">
        <v>6370</v>
      </c>
      <c r="S1380" s="440">
        <v>1400</v>
      </c>
      <c r="T1380" s="440">
        <v>0</v>
      </c>
      <c r="U1380" s="440">
        <v>8645</v>
      </c>
      <c r="V1380" s="440">
        <v>1533</v>
      </c>
      <c r="W1380" s="440">
        <v>7112</v>
      </c>
      <c r="X1380" s="440">
        <v>228</v>
      </c>
      <c r="Y1380" s="482">
        <v>0</v>
      </c>
      <c r="Z1380" s="482">
        <v>50</v>
      </c>
      <c r="AA1380" s="440">
        <v>0</v>
      </c>
      <c r="AB1380" s="440">
        <v>0</v>
      </c>
      <c r="AC1380" s="440">
        <v>0</v>
      </c>
      <c r="AD1380" s="440">
        <v>0</v>
      </c>
      <c r="AE1380" s="440">
        <v>0</v>
      </c>
      <c r="AF1380" s="440">
        <v>0</v>
      </c>
      <c r="AG1380" s="440">
        <v>165430</v>
      </c>
      <c r="AH1380" s="440">
        <v>107500</v>
      </c>
      <c r="AI1380" s="440">
        <v>57930</v>
      </c>
      <c r="AJ1380" s="482">
        <v>119220</v>
      </c>
      <c r="AK1380" s="482">
        <v>0</v>
      </c>
      <c r="AL1380" s="482">
        <v>0</v>
      </c>
      <c r="AM1380" s="482">
        <v>26160</v>
      </c>
      <c r="AN1380" s="440">
        <v>119220</v>
      </c>
      <c r="AO1380" s="440">
        <v>26160</v>
      </c>
      <c r="AP1380" s="440">
        <v>11091</v>
      </c>
      <c r="AQ1380" s="440">
        <v>870</v>
      </c>
      <c r="AR1380" s="440">
        <v>10221</v>
      </c>
      <c r="AS1380" s="482">
        <v>11259</v>
      </c>
      <c r="AT1380" s="482">
        <v>0</v>
      </c>
      <c r="AU1380" s="482">
        <v>0</v>
      </c>
      <c r="AV1380" s="482">
        <v>0</v>
      </c>
      <c r="AW1380" s="440">
        <v>3515</v>
      </c>
      <c r="AX1380" s="440">
        <v>0</v>
      </c>
      <c r="AY1380" s="440">
        <v>3300</v>
      </c>
      <c r="AZ1380" s="503">
        <v>-3300</v>
      </c>
      <c r="BA1380" s="503">
        <v>0</v>
      </c>
      <c r="BB1380" s="441">
        <v>0</v>
      </c>
      <c r="BC1380" s="200">
        <v>0</v>
      </c>
      <c r="BD1380" s="539">
        <v>85652</v>
      </c>
      <c r="BE1380" s="650">
        <v>117350</v>
      </c>
      <c r="BF1380" s="650">
        <v>11147</v>
      </c>
      <c r="BG1380" s="539">
        <v>1749</v>
      </c>
    </row>
    <row r="1381" spans="1:59" x14ac:dyDescent="0.2">
      <c r="A1381" s="609" t="s">
        <v>3214</v>
      </c>
      <c r="B1381" t="s">
        <v>3186</v>
      </c>
      <c r="C1381" t="s">
        <v>3215</v>
      </c>
      <c r="D1381" s="442">
        <v>34302</v>
      </c>
      <c r="E1381" s="443">
        <v>89410</v>
      </c>
      <c r="F1381" s="443">
        <v>0</v>
      </c>
      <c r="G1381" s="443">
        <v>89410</v>
      </c>
      <c r="H1381" s="443">
        <v>0</v>
      </c>
      <c r="I1381" s="443">
        <v>311990</v>
      </c>
      <c r="J1381" s="443">
        <v>311990</v>
      </c>
      <c r="K1381" s="443">
        <v>0</v>
      </c>
      <c r="L1381" s="443">
        <v>1960</v>
      </c>
      <c r="M1381" s="483">
        <v>0</v>
      </c>
      <c r="N1381" s="483">
        <v>4620</v>
      </c>
      <c r="O1381" s="443">
        <v>0</v>
      </c>
      <c r="P1381" s="443">
        <v>0</v>
      </c>
      <c r="Q1381" s="443">
        <v>6580</v>
      </c>
      <c r="R1381" s="443">
        <v>1960</v>
      </c>
      <c r="S1381" s="443">
        <v>4620</v>
      </c>
      <c r="T1381" s="443">
        <v>0</v>
      </c>
      <c r="U1381" s="443">
        <v>11143</v>
      </c>
      <c r="V1381" s="443">
        <v>11143</v>
      </c>
      <c r="W1381" s="443">
        <v>0</v>
      </c>
      <c r="X1381" s="443">
        <v>70</v>
      </c>
      <c r="Y1381" s="483">
        <v>0</v>
      </c>
      <c r="Z1381" s="483">
        <v>165</v>
      </c>
      <c r="AA1381" s="443">
        <v>0</v>
      </c>
      <c r="AB1381" s="443">
        <v>0</v>
      </c>
      <c r="AC1381" s="443">
        <v>235</v>
      </c>
      <c r="AD1381" s="443">
        <v>0</v>
      </c>
      <c r="AE1381" s="443">
        <v>230</v>
      </c>
      <c r="AF1381" s="443">
        <v>5</v>
      </c>
      <c r="AG1381" s="443">
        <v>304010</v>
      </c>
      <c r="AH1381" s="443">
        <v>42500</v>
      </c>
      <c r="AI1381" s="443">
        <v>261510</v>
      </c>
      <c r="AJ1381" s="483">
        <v>361270</v>
      </c>
      <c r="AK1381" s="483">
        <v>0</v>
      </c>
      <c r="AL1381" s="483">
        <v>0</v>
      </c>
      <c r="AM1381" s="483">
        <v>86760</v>
      </c>
      <c r="AN1381" s="443">
        <v>361270</v>
      </c>
      <c r="AO1381" s="443">
        <v>86760</v>
      </c>
      <c r="AP1381" s="443">
        <v>26550</v>
      </c>
      <c r="AQ1381" s="443">
        <v>0</v>
      </c>
      <c r="AR1381" s="443">
        <v>26550</v>
      </c>
      <c r="AS1381" s="483">
        <v>24112</v>
      </c>
      <c r="AT1381" s="483">
        <v>0</v>
      </c>
      <c r="AU1381" s="483">
        <v>0</v>
      </c>
      <c r="AV1381" s="483">
        <v>3044</v>
      </c>
      <c r="AW1381" s="443">
        <v>24112</v>
      </c>
      <c r="AX1381" s="443">
        <v>3044</v>
      </c>
      <c r="AY1381" s="443">
        <v>0</v>
      </c>
      <c r="AZ1381" s="504">
        <v>0</v>
      </c>
      <c r="BA1381" s="504">
        <v>0</v>
      </c>
      <c r="BB1381" s="444">
        <v>0</v>
      </c>
      <c r="BC1381" s="517">
        <v>0</v>
      </c>
      <c r="BD1381" s="540">
        <v>104707</v>
      </c>
      <c r="BE1381" s="651">
        <v>194500</v>
      </c>
      <c r="BF1381" s="651">
        <v>20010</v>
      </c>
      <c r="BG1381" s="540">
        <v>2469</v>
      </c>
    </row>
    <row r="1382" spans="1:59" x14ac:dyDescent="0.2">
      <c r="A1382" s="609" t="s">
        <v>3216</v>
      </c>
      <c r="B1382" t="s">
        <v>3186</v>
      </c>
      <c r="C1382" t="s">
        <v>3217</v>
      </c>
      <c r="D1382" s="439">
        <v>34304</v>
      </c>
      <c r="E1382" s="440">
        <v>56870</v>
      </c>
      <c r="F1382" s="440">
        <v>0</v>
      </c>
      <c r="G1382" s="440">
        <v>56870</v>
      </c>
      <c r="H1382" s="440">
        <v>0</v>
      </c>
      <c r="I1382" s="440">
        <v>159810</v>
      </c>
      <c r="J1382" s="440">
        <v>159810</v>
      </c>
      <c r="K1382" s="440">
        <v>0</v>
      </c>
      <c r="L1382" s="440">
        <v>2030</v>
      </c>
      <c r="M1382" s="482">
        <v>0</v>
      </c>
      <c r="N1382" s="482">
        <v>1890</v>
      </c>
      <c r="O1382" s="440">
        <v>0</v>
      </c>
      <c r="P1382" s="440">
        <v>0</v>
      </c>
      <c r="Q1382" s="440">
        <v>3920</v>
      </c>
      <c r="R1382" s="440">
        <v>2030</v>
      </c>
      <c r="S1382" s="440">
        <v>1890</v>
      </c>
      <c r="T1382" s="440">
        <v>0</v>
      </c>
      <c r="U1382" s="440">
        <v>5708</v>
      </c>
      <c r="V1382" s="440">
        <v>4861</v>
      </c>
      <c r="W1382" s="440">
        <v>847</v>
      </c>
      <c r="X1382" s="440">
        <v>72</v>
      </c>
      <c r="Y1382" s="482">
        <v>0</v>
      </c>
      <c r="Z1382" s="482">
        <v>68</v>
      </c>
      <c r="AA1382" s="440">
        <v>0</v>
      </c>
      <c r="AB1382" s="440">
        <v>0</v>
      </c>
      <c r="AC1382" s="440">
        <v>987</v>
      </c>
      <c r="AD1382" s="440">
        <v>919</v>
      </c>
      <c r="AE1382" s="440">
        <v>68</v>
      </c>
      <c r="AF1382" s="440">
        <v>0</v>
      </c>
      <c r="AG1382" s="440">
        <v>188200</v>
      </c>
      <c r="AH1382" s="440">
        <v>188200</v>
      </c>
      <c r="AI1382" s="440">
        <v>0</v>
      </c>
      <c r="AJ1382" s="482">
        <v>69520</v>
      </c>
      <c r="AK1382" s="482">
        <v>143800</v>
      </c>
      <c r="AL1382" s="482">
        <v>0</v>
      </c>
      <c r="AM1382" s="482">
        <v>32130</v>
      </c>
      <c r="AN1382" s="440">
        <v>210100</v>
      </c>
      <c r="AO1382" s="440">
        <v>35350</v>
      </c>
      <c r="AP1382" s="440">
        <v>15674</v>
      </c>
      <c r="AQ1382" s="440">
        <v>15674</v>
      </c>
      <c r="AR1382" s="440">
        <v>0</v>
      </c>
      <c r="AS1382" s="482">
        <v>0</v>
      </c>
      <c r="AT1382" s="482">
        <v>12556</v>
      </c>
      <c r="AU1382" s="482">
        <v>0</v>
      </c>
      <c r="AV1382" s="482">
        <v>0</v>
      </c>
      <c r="AW1382" s="440">
        <v>12556</v>
      </c>
      <c r="AX1382" s="440">
        <v>0</v>
      </c>
      <c r="AY1382" s="440">
        <v>0</v>
      </c>
      <c r="AZ1382" s="503">
        <v>0</v>
      </c>
      <c r="BA1382" s="503">
        <v>0</v>
      </c>
      <c r="BB1382" s="441">
        <v>0</v>
      </c>
      <c r="BC1382" s="200">
        <v>0</v>
      </c>
      <c r="BD1382" s="539">
        <v>65582</v>
      </c>
      <c r="BE1382" s="650">
        <v>105395</v>
      </c>
      <c r="BF1382" s="650">
        <v>11015</v>
      </c>
      <c r="BG1382" s="539">
        <v>1749</v>
      </c>
    </row>
    <row r="1383" spans="1:59" x14ac:dyDescent="0.2">
      <c r="A1383" s="609" t="s">
        <v>3218</v>
      </c>
      <c r="B1383" t="s">
        <v>3186</v>
      </c>
      <c r="C1383" t="s">
        <v>3219</v>
      </c>
      <c r="D1383" s="442">
        <v>34307</v>
      </c>
      <c r="E1383" s="443">
        <v>56368</v>
      </c>
      <c r="F1383" s="443">
        <v>0</v>
      </c>
      <c r="G1383" s="443">
        <v>56368</v>
      </c>
      <c r="H1383" s="443">
        <v>0</v>
      </c>
      <c r="I1383" s="443">
        <v>157640</v>
      </c>
      <c r="J1383" s="443">
        <v>157640</v>
      </c>
      <c r="K1383" s="443">
        <v>0</v>
      </c>
      <c r="L1383" s="443">
        <v>3500</v>
      </c>
      <c r="M1383" s="483">
        <v>0</v>
      </c>
      <c r="N1383" s="483">
        <v>1820</v>
      </c>
      <c r="O1383" s="443">
        <v>0</v>
      </c>
      <c r="P1383" s="443">
        <v>0</v>
      </c>
      <c r="Q1383" s="443">
        <v>5320</v>
      </c>
      <c r="R1383" s="443">
        <v>3500</v>
      </c>
      <c r="S1383" s="443">
        <v>1820</v>
      </c>
      <c r="T1383" s="443">
        <v>0</v>
      </c>
      <c r="U1383" s="443">
        <v>5630</v>
      </c>
      <c r="V1383" s="443">
        <v>1435</v>
      </c>
      <c r="W1383" s="443">
        <v>4195</v>
      </c>
      <c r="X1383" s="443">
        <v>125</v>
      </c>
      <c r="Y1383" s="483">
        <v>0</v>
      </c>
      <c r="Z1383" s="483">
        <v>65</v>
      </c>
      <c r="AA1383" s="443">
        <v>0</v>
      </c>
      <c r="AB1383" s="443">
        <v>0</v>
      </c>
      <c r="AC1383" s="443">
        <v>4385</v>
      </c>
      <c r="AD1383" s="443">
        <v>0</v>
      </c>
      <c r="AE1383" s="443">
        <v>0</v>
      </c>
      <c r="AF1383" s="443">
        <v>4385</v>
      </c>
      <c r="AG1383" s="443">
        <v>160900</v>
      </c>
      <c r="AH1383" s="443">
        <v>90000</v>
      </c>
      <c r="AI1383" s="443">
        <v>70900</v>
      </c>
      <c r="AJ1383" s="483">
        <v>155500</v>
      </c>
      <c r="AK1383" s="483">
        <v>0</v>
      </c>
      <c r="AL1383" s="483">
        <v>0</v>
      </c>
      <c r="AM1383" s="483">
        <v>43030</v>
      </c>
      <c r="AN1383" s="443">
        <v>155500</v>
      </c>
      <c r="AO1383" s="443">
        <v>43030</v>
      </c>
      <c r="AP1383" s="443">
        <v>11827</v>
      </c>
      <c r="AQ1383" s="443">
        <v>3615</v>
      </c>
      <c r="AR1383" s="443">
        <v>8212</v>
      </c>
      <c r="AS1383" s="483">
        <v>9813</v>
      </c>
      <c r="AT1383" s="483">
        <v>0</v>
      </c>
      <c r="AU1383" s="483">
        <v>0</v>
      </c>
      <c r="AV1383" s="483">
        <v>1005</v>
      </c>
      <c r="AW1383" s="443">
        <v>9813</v>
      </c>
      <c r="AX1383" s="443">
        <v>1005</v>
      </c>
      <c r="AY1383" s="443">
        <v>3300</v>
      </c>
      <c r="AZ1383" s="504">
        <v>0</v>
      </c>
      <c r="BA1383" s="504">
        <v>0</v>
      </c>
      <c r="BB1383" s="444">
        <v>3000</v>
      </c>
      <c r="BC1383" s="517">
        <v>0</v>
      </c>
      <c r="BD1383" s="540">
        <v>65068</v>
      </c>
      <c r="BE1383" s="651">
        <v>91270</v>
      </c>
      <c r="BF1383" s="651">
        <v>9136</v>
      </c>
      <c r="BG1383" s="540">
        <v>1050</v>
      </c>
    </row>
    <row r="1384" spans="1:59" x14ac:dyDescent="0.2">
      <c r="A1384" s="609" t="s">
        <v>3220</v>
      </c>
      <c r="B1384" t="s">
        <v>3186</v>
      </c>
      <c r="C1384" t="s">
        <v>3221</v>
      </c>
      <c r="D1384" s="439">
        <v>34309</v>
      </c>
      <c r="E1384" s="440">
        <v>28422</v>
      </c>
      <c r="F1384" s="440">
        <v>0</v>
      </c>
      <c r="G1384" s="440">
        <v>28422</v>
      </c>
      <c r="H1384" s="440">
        <v>0</v>
      </c>
      <c r="I1384" s="440">
        <v>92820</v>
      </c>
      <c r="J1384" s="440">
        <v>92820</v>
      </c>
      <c r="K1384" s="440">
        <v>0</v>
      </c>
      <c r="L1384" s="440">
        <v>2100</v>
      </c>
      <c r="M1384" s="482">
        <v>0</v>
      </c>
      <c r="N1384" s="482">
        <v>770</v>
      </c>
      <c r="O1384" s="440">
        <v>0</v>
      </c>
      <c r="P1384" s="440">
        <v>0</v>
      </c>
      <c r="Q1384" s="440">
        <v>2870</v>
      </c>
      <c r="R1384" s="440">
        <v>2100</v>
      </c>
      <c r="S1384" s="440">
        <v>770</v>
      </c>
      <c r="T1384" s="440">
        <v>0</v>
      </c>
      <c r="U1384" s="440">
        <v>3315</v>
      </c>
      <c r="V1384" s="440">
        <v>2786</v>
      </c>
      <c r="W1384" s="440">
        <v>529</v>
      </c>
      <c r="X1384" s="440">
        <v>75</v>
      </c>
      <c r="Y1384" s="482">
        <v>0</v>
      </c>
      <c r="Z1384" s="482">
        <v>28</v>
      </c>
      <c r="AA1384" s="440">
        <v>0</v>
      </c>
      <c r="AB1384" s="440">
        <v>0</v>
      </c>
      <c r="AC1384" s="440">
        <v>632</v>
      </c>
      <c r="AD1384" s="440">
        <v>604</v>
      </c>
      <c r="AE1384" s="440">
        <v>28</v>
      </c>
      <c r="AF1384" s="440">
        <v>0</v>
      </c>
      <c r="AG1384" s="440">
        <v>87030</v>
      </c>
      <c r="AH1384" s="440">
        <v>44500</v>
      </c>
      <c r="AI1384" s="440">
        <v>42530</v>
      </c>
      <c r="AJ1384" s="482">
        <v>75250</v>
      </c>
      <c r="AK1384" s="482">
        <v>0</v>
      </c>
      <c r="AL1384" s="482">
        <v>0</v>
      </c>
      <c r="AM1384" s="482">
        <v>28330</v>
      </c>
      <c r="AN1384" s="440">
        <v>75250</v>
      </c>
      <c r="AO1384" s="440">
        <v>28330</v>
      </c>
      <c r="AP1384" s="440">
        <v>6366</v>
      </c>
      <c r="AQ1384" s="440">
        <v>2764</v>
      </c>
      <c r="AR1384" s="440">
        <v>3602</v>
      </c>
      <c r="AS1384" s="482">
        <v>3808</v>
      </c>
      <c r="AT1384" s="482">
        <v>0</v>
      </c>
      <c r="AU1384" s="482">
        <v>0</v>
      </c>
      <c r="AV1384" s="482">
        <v>952</v>
      </c>
      <c r="AW1384" s="440">
        <v>3808</v>
      </c>
      <c r="AX1384" s="440">
        <v>952</v>
      </c>
      <c r="AY1384" s="440">
        <v>0</v>
      </c>
      <c r="AZ1384" s="503">
        <v>0</v>
      </c>
      <c r="BA1384" s="503">
        <v>0</v>
      </c>
      <c r="BB1384" s="441">
        <v>0</v>
      </c>
      <c r="BC1384" s="200">
        <v>0</v>
      </c>
      <c r="BD1384" s="539">
        <v>33711</v>
      </c>
      <c r="BE1384" s="650">
        <v>52905</v>
      </c>
      <c r="BF1384" s="650">
        <v>5244</v>
      </c>
      <c r="BG1384" s="539">
        <v>1269</v>
      </c>
    </row>
    <row r="1385" spans="1:59" x14ac:dyDescent="0.2">
      <c r="A1385" s="609" t="s">
        <v>3222</v>
      </c>
      <c r="B1385" t="s">
        <v>3186</v>
      </c>
      <c r="C1385" t="s">
        <v>3223</v>
      </c>
      <c r="D1385" s="442">
        <v>34368</v>
      </c>
      <c r="E1385" s="443">
        <v>31856</v>
      </c>
      <c r="F1385" s="443">
        <v>0</v>
      </c>
      <c r="G1385" s="443">
        <v>31856</v>
      </c>
      <c r="H1385" s="443">
        <v>0</v>
      </c>
      <c r="I1385" s="443">
        <v>71820</v>
      </c>
      <c r="J1385" s="443">
        <v>71820</v>
      </c>
      <c r="K1385" s="443">
        <v>0</v>
      </c>
      <c r="L1385" s="443">
        <v>0</v>
      </c>
      <c r="M1385" s="483">
        <v>0</v>
      </c>
      <c r="N1385" s="483">
        <v>0</v>
      </c>
      <c r="O1385" s="443">
        <v>0</v>
      </c>
      <c r="P1385" s="443">
        <v>0</v>
      </c>
      <c r="Q1385" s="443">
        <v>0</v>
      </c>
      <c r="R1385" s="443">
        <v>0</v>
      </c>
      <c r="S1385" s="443">
        <v>0</v>
      </c>
      <c r="T1385" s="443">
        <v>0</v>
      </c>
      <c r="U1385" s="443">
        <v>2565</v>
      </c>
      <c r="V1385" s="443">
        <v>2565</v>
      </c>
      <c r="W1385" s="443">
        <v>0</v>
      </c>
      <c r="X1385" s="443">
        <v>0</v>
      </c>
      <c r="Y1385" s="483">
        <v>0</v>
      </c>
      <c r="Z1385" s="483">
        <v>0</v>
      </c>
      <c r="AA1385" s="443">
        <v>0</v>
      </c>
      <c r="AB1385" s="443">
        <v>0</v>
      </c>
      <c r="AC1385" s="443">
        <v>0</v>
      </c>
      <c r="AD1385" s="443">
        <v>0</v>
      </c>
      <c r="AE1385" s="443">
        <v>0</v>
      </c>
      <c r="AF1385" s="443">
        <v>0</v>
      </c>
      <c r="AG1385" s="443">
        <v>43880</v>
      </c>
      <c r="AH1385" s="443">
        <v>0</v>
      </c>
      <c r="AI1385" s="443">
        <v>43880</v>
      </c>
      <c r="AJ1385" s="483">
        <v>58790</v>
      </c>
      <c r="AK1385" s="483">
        <v>0</v>
      </c>
      <c r="AL1385" s="483">
        <v>0</v>
      </c>
      <c r="AM1385" s="483">
        <v>12340</v>
      </c>
      <c r="AN1385" s="443">
        <v>58790</v>
      </c>
      <c r="AO1385" s="443">
        <v>12340</v>
      </c>
      <c r="AP1385" s="443">
        <v>2766</v>
      </c>
      <c r="AQ1385" s="443">
        <v>0</v>
      </c>
      <c r="AR1385" s="443">
        <v>2766</v>
      </c>
      <c r="AS1385" s="483">
        <v>3126</v>
      </c>
      <c r="AT1385" s="483">
        <v>0</v>
      </c>
      <c r="AU1385" s="483">
        <v>0</v>
      </c>
      <c r="AV1385" s="483">
        <v>622</v>
      </c>
      <c r="AW1385" s="443">
        <v>2766</v>
      </c>
      <c r="AX1385" s="443">
        <v>0</v>
      </c>
      <c r="AY1385" s="443">
        <v>0</v>
      </c>
      <c r="AZ1385" s="504">
        <v>0</v>
      </c>
      <c r="BA1385" s="504">
        <v>0</v>
      </c>
      <c r="BB1385" s="444">
        <v>0</v>
      </c>
      <c r="BC1385" s="517">
        <v>0</v>
      </c>
      <c r="BD1385" s="540">
        <v>37149</v>
      </c>
      <c r="BE1385" s="651">
        <v>31315</v>
      </c>
      <c r="BF1385" s="651">
        <v>2948</v>
      </c>
      <c r="BG1385" s="540">
        <v>1029</v>
      </c>
    </row>
    <row r="1386" spans="1:59" x14ac:dyDescent="0.2">
      <c r="A1386" s="609" t="s">
        <v>3224</v>
      </c>
      <c r="B1386" t="s">
        <v>3186</v>
      </c>
      <c r="C1386" t="s">
        <v>3225</v>
      </c>
      <c r="D1386" s="439">
        <v>34369</v>
      </c>
      <c r="E1386" s="440">
        <v>43315</v>
      </c>
      <c r="F1386" s="440">
        <v>0</v>
      </c>
      <c r="G1386" s="440">
        <v>43315</v>
      </c>
      <c r="H1386" s="440">
        <v>0</v>
      </c>
      <c r="I1386" s="440">
        <v>151690</v>
      </c>
      <c r="J1386" s="440">
        <v>151690</v>
      </c>
      <c r="K1386" s="440">
        <v>0</v>
      </c>
      <c r="L1386" s="440">
        <v>7840</v>
      </c>
      <c r="M1386" s="482">
        <v>0</v>
      </c>
      <c r="N1386" s="482">
        <v>0</v>
      </c>
      <c r="O1386" s="440">
        <v>0</v>
      </c>
      <c r="P1386" s="440">
        <v>0</v>
      </c>
      <c r="Q1386" s="440">
        <v>7840</v>
      </c>
      <c r="R1386" s="440">
        <v>7840</v>
      </c>
      <c r="S1386" s="440">
        <v>0</v>
      </c>
      <c r="T1386" s="440">
        <v>0</v>
      </c>
      <c r="U1386" s="440">
        <v>5418</v>
      </c>
      <c r="V1386" s="440">
        <v>5418</v>
      </c>
      <c r="W1386" s="440">
        <v>0</v>
      </c>
      <c r="X1386" s="440">
        <v>280</v>
      </c>
      <c r="Y1386" s="482">
        <v>0</v>
      </c>
      <c r="Z1386" s="482">
        <v>0</v>
      </c>
      <c r="AA1386" s="440">
        <v>0</v>
      </c>
      <c r="AB1386" s="440">
        <v>0</v>
      </c>
      <c r="AC1386" s="440">
        <v>280</v>
      </c>
      <c r="AD1386" s="440">
        <v>0</v>
      </c>
      <c r="AE1386" s="440">
        <v>0</v>
      </c>
      <c r="AF1386" s="440">
        <v>280</v>
      </c>
      <c r="AG1386" s="440">
        <v>128910</v>
      </c>
      <c r="AH1386" s="440">
        <v>65000</v>
      </c>
      <c r="AI1386" s="440">
        <v>63910</v>
      </c>
      <c r="AJ1386" s="482">
        <v>112250</v>
      </c>
      <c r="AK1386" s="482">
        <v>0</v>
      </c>
      <c r="AL1386" s="482">
        <v>0</v>
      </c>
      <c r="AM1386" s="482">
        <v>67050</v>
      </c>
      <c r="AN1386" s="440">
        <v>112250</v>
      </c>
      <c r="AO1386" s="440">
        <v>67050</v>
      </c>
      <c r="AP1386" s="440">
        <v>8898</v>
      </c>
      <c r="AQ1386" s="440">
        <v>1000</v>
      </c>
      <c r="AR1386" s="440">
        <v>7898</v>
      </c>
      <c r="AS1386" s="482">
        <v>8646</v>
      </c>
      <c r="AT1386" s="482">
        <v>0</v>
      </c>
      <c r="AU1386" s="482">
        <v>0</v>
      </c>
      <c r="AV1386" s="482">
        <v>2857</v>
      </c>
      <c r="AW1386" s="440">
        <v>8646</v>
      </c>
      <c r="AX1386" s="440">
        <v>2857</v>
      </c>
      <c r="AY1386" s="440">
        <v>0</v>
      </c>
      <c r="AZ1386" s="503">
        <v>0</v>
      </c>
      <c r="BA1386" s="503">
        <v>0</v>
      </c>
      <c r="BB1386" s="441">
        <v>0</v>
      </c>
      <c r="BC1386" s="200">
        <v>0</v>
      </c>
      <c r="BD1386" s="539">
        <v>72030</v>
      </c>
      <c r="BE1386" s="650">
        <v>80705</v>
      </c>
      <c r="BF1386" s="650">
        <v>7823</v>
      </c>
      <c r="BG1386" s="539">
        <v>1509</v>
      </c>
    </row>
    <row r="1387" spans="1:59" x14ac:dyDescent="0.2">
      <c r="A1387" s="609" t="s">
        <v>3226</v>
      </c>
      <c r="B1387" t="s">
        <v>3186</v>
      </c>
      <c r="C1387" t="s">
        <v>3227</v>
      </c>
      <c r="D1387" s="442">
        <v>34431</v>
      </c>
      <c r="E1387" s="443">
        <v>33096</v>
      </c>
      <c r="F1387" s="443">
        <v>0</v>
      </c>
      <c r="G1387" s="443">
        <v>32057</v>
      </c>
      <c r="H1387" s="443">
        <v>1039</v>
      </c>
      <c r="I1387" s="443">
        <v>76930</v>
      </c>
      <c r="J1387" s="443">
        <v>76930</v>
      </c>
      <c r="K1387" s="443">
        <v>0</v>
      </c>
      <c r="L1387" s="443">
        <v>0</v>
      </c>
      <c r="M1387" s="483">
        <v>0</v>
      </c>
      <c r="N1387" s="483">
        <v>210</v>
      </c>
      <c r="O1387" s="443">
        <v>0</v>
      </c>
      <c r="P1387" s="443">
        <v>0</v>
      </c>
      <c r="Q1387" s="443">
        <v>210</v>
      </c>
      <c r="R1387" s="443">
        <v>0</v>
      </c>
      <c r="S1387" s="443">
        <v>210</v>
      </c>
      <c r="T1387" s="443">
        <v>0</v>
      </c>
      <c r="U1387" s="443">
        <v>2748</v>
      </c>
      <c r="V1387" s="443">
        <v>2748</v>
      </c>
      <c r="W1387" s="443">
        <v>0</v>
      </c>
      <c r="X1387" s="443">
        <v>0</v>
      </c>
      <c r="Y1387" s="483">
        <v>0</v>
      </c>
      <c r="Z1387" s="483">
        <v>7</v>
      </c>
      <c r="AA1387" s="443">
        <v>0</v>
      </c>
      <c r="AB1387" s="443">
        <v>0</v>
      </c>
      <c r="AC1387" s="443">
        <v>7</v>
      </c>
      <c r="AD1387" s="443">
        <v>0</v>
      </c>
      <c r="AE1387" s="443">
        <v>7</v>
      </c>
      <c r="AF1387" s="443">
        <v>0</v>
      </c>
      <c r="AG1387" s="443">
        <v>50760</v>
      </c>
      <c r="AH1387" s="443">
        <v>0</v>
      </c>
      <c r="AI1387" s="443">
        <v>50760</v>
      </c>
      <c r="AJ1387" s="483">
        <v>79820</v>
      </c>
      <c r="AK1387" s="483">
        <v>0</v>
      </c>
      <c r="AL1387" s="483">
        <v>0</v>
      </c>
      <c r="AM1387" s="483">
        <v>11260</v>
      </c>
      <c r="AN1387" s="443">
        <v>44061</v>
      </c>
      <c r="AO1387" s="443">
        <v>47019</v>
      </c>
      <c r="AP1387" s="443">
        <v>3199</v>
      </c>
      <c r="AQ1387" s="443">
        <v>0</v>
      </c>
      <c r="AR1387" s="443">
        <v>3199</v>
      </c>
      <c r="AS1387" s="483">
        <v>4238</v>
      </c>
      <c r="AT1387" s="483">
        <v>0</v>
      </c>
      <c r="AU1387" s="483">
        <v>0</v>
      </c>
      <c r="AV1387" s="483">
        <v>405</v>
      </c>
      <c r="AW1387" s="443">
        <v>4238</v>
      </c>
      <c r="AX1387" s="443">
        <v>405</v>
      </c>
      <c r="AY1387" s="443">
        <v>0</v>
      </c>
      <c r="AZ1387" s="504">
        <v>0</v>
      </c>
      <c r="BA1387" s="504">
        <v>0</v>
      </c>
      <c r="BB1387" s="444">
        <v>0</v>
      </c>
      <c r="BC1387" s="517">
        <v>0</v>
      </c>
      <c r="BD1387" s="540">
        <v>39198</v>
      </c>
      <c r="BE1387" s="651">
        <v>34780</v>
      </c>
      <c r="BF1387" s="651">
        <v>3288</v>
      </c>
      <c r="BG1387" s="540">
        <v>1029</v>
      </c>
    </row>
    <row r="1388" spans="1:59" x14ac:dyDescent="0.2">
      <c r="A1388" s="609" t="s">
        <v>3228</v>
      </c>
      <c r="B1388" t="s">
        <v>3186</v>
      </c>
      <c r="C1388" t="s">
        <v>3229</v>
      </c>
      <c r="D1388" s="439">
        <v>34462</v>
      </c>
      <c r="E1388" s="440">
        <v>0</v>
      </c>
      <c r="F1388" s="440">
        <v>0</v>
      </c>
      <c r="G1388" s="440">
        <v>0</v>
      </c>
      <c r="H1388" s="440">
        <v>0</v>
      </c>
      <c r="I1388" s="440">
        <v>120190</v>
      </c>
      <c r="J1388" s="440">
        <v>120190</v>
      </c>
      <c r="K1388" s="440">
        <v>0</v>
      </c>
      <c r="L1388" s="440">
        <v>2170</v>
      </c>
      <c r="M1388" s="482">
        <v>0</v>
      </c>
      <c r="N1388" s="482">
        <v>0</v>
      </c>
      <c r="O1388" s="440">
        <v>0</v>
      </c>
      <c r="P1388" s="440">
        <v>0</v>
      </c>
      <c r="Q1388" s="440">
        <v>2170</v>
      </c>
      <c r="R1388" s="440">
        <v>2170</v>
      </c>
      <c r="S1388" s="440">
        <v>0</v>
      </c>
      <c r="T1388" s="440">
        <v>0</v>
      </c>
      <c r="U1388" s="440">
        <v>4293</v>
      </c>
      <c r="V1388" s="440">
        <v>936</v>
      </c>
      <c r="W1388" s="440">
        <v>3357</v>
      </c>
      <c r="X1388" s="440">
        <v>77</v>
      </c>
      <c r="Y1388" s="482">
        <v>0</v>
      </c>
      <c r="Z1388" s="482">
        <v>0</v>
      </c>
      <c r="AA1388" s="440">
        <v>0</v>
      </c>
      <c r="AB1388" s="440">
        <v>0</v>
      </c>
      <c r="AC1388" s="440">
        <v>945</v>
      </c>
      <c r="AD1388" s="440">
        <v>945</v>
      </c>
      <c r="AE1388" s="440">
        <v>0</v>
      </c>
      <c r="AF1388" s="440">
        <v>0</v>
      </c>
      <c r="AG1388" s="440">
        <v>113720</v>
      </c>
      <c r="AH1388" s="440">
        <v>87500</v>
      </c>
      <c r="AI1388" s="440">
        <v>26220</v>
      </c>
      <c r="AJ1388" s="482">
        <v>72630</v>
      </c>
      <c r="AK1388" s="482">
        <v>370</v>
      </c>
      <c r="AL1388" s="482">
        <v>0</v>
      </c>
      <c r="AM1388" s="482">
        <v>49750</v>
      </c>
      <c r="AN1388" s="440">
        <v>73000</v>
      </c>
      <c r="AO1388" s="440">
        <v>49750</v>
      </c>
      <c r="AP1388" s="440">
        <v>7625</v>
      </c>
      <c r="AQ1388" s="440">
        <v>3770</v>
      </c>
      <c r="AR1388" s="440">
        <v>3855</v>
      </c>
      <c r="AS1388" s="482">
        <v>4946</v>
      </c>
      <c r="AT1388" s="482">
        <v>0</v>
      </c>
      <c r="AU1388" s="482">
        <v>0</v>
      </c>
      <c r="AV1388" s="482">
        <v>2030</v>
      </c>
      <c r="AW1388" s="440">
        <v>4946</v>
      </c>
      <c r="AX1388" s="440">
        <v>1589</v>
      </c>
      <c r="AY1388" s="440">
        <v>0</v>
      </c>
      <c r="AZ1388" s="503">
        <v>0</v>
      </c>
      <c r="BA1388" s="503">
        <v>0</v>
      </c>
      <c r="BB1388" s="441">
        <v>0</v>
      </c>
      <c r="BC1388" s="200">
        <v>0</v>
      </c>
      <c r="BD1388" s="539">
        <v>65975</v>
      </c>
      <c r="BE1388" s="650">
        <v>64115</v>
      </c>
      <c r="BF1388" s="650">
        <v>6244</v>
      </c>
      <c r="BG1388" s="539">
        <v>1269</v>
      </c>
    </row>
    <row r="1389" spans="1:59" x14ac:dyDescent="0.2">
      <c r="A1389" s="609" t="s">
        <v>3230</v>
      </c>
      <c r="B1389" t="s">
        <v>3186</v>
      </c>
      <c r="C1389" t="s">
        <v>3231</v>
      </c>
      <c r="D1389" s="442">
        <v>34545</v>
      </c>
      <c r="E1389" s="443">
        <v>0</v>
      </c>
      <c r="F1389" s="443">
        <v>0</v>
      </c>
      <c r="G1389" s="443">
        <v>0</v>
      </c>
      <c r="H1389" s="443">
        <v>0</v>
      </c>
      <c r="I1389" s="443">
        <v>83160</v>
      </c>
      <c r="J1389" s="443">
        <v>83160</v>
      </c>
      <c r="K1389" s="443">
        <v>0</v>
      </c>
      <c r="L1389" s="443">
        <v>0</v>
      </c>
      <c r="M1389" s="483">
        <v>0</v>
      </c>
      <c r="N1389" s="483">
        <v>350</v>
      </c>
      <c r="O1389" s="443">
        <v>0</v>
      </c>
      <c r="P1389" s="443">
        <v>0</v>
      </c>
      <c r="Q1389" s="443">
        <v>350</v>
      </c>
      <c r="R1389" s="443">
        <v>0</v>
      </c>
      <c r="S1389" s="443">
        <v>350</v>
      </c>
      <c r="T1389" s="443">
        <v>0</v>
      </c>
      <c r="U1389" s="443">
        <v>2970</v>
      </c>
      <c r="V1389" s="443">
        <v>2970</v>
      </c>
      <c r="W1389" s="443">
        <v>0</v>
      </c>
      <c r="X1389" s="443">
        <v>0</v>
      </c>
      <c r="Y1389" s="483">
        <v>0</v>
      </c>
      <c r="Z1389" s="483">
        <v>13</v>
      </c>
      <c r="AA1389" s="443">
        <v>0</v>
      </c>
      <c r="AB1389" s="443">
        <v>0</v>
      </c>
      <c r="AC1389" s="443">
        <v>13</v>
      </c>
      <c r="AD1389" s="443">
        <v>0</v>
      </c>
      <c r="AE1389" s="443">
        <v>13</v>
      </c>
      <c r="AF1389" s="443">
        <v>0</v>
      </c>
      <c r="AG1389" s="443">
        <v>60910</v>
      </c>
      <c r="AH1389" s="443">
        <v>32350</v>
      </c>
      <c r="AI1389" s="443">
        <v>28560</v>
      </c>
      <c r="AJ1389" s="483">
        <v>59460</v>
      </c>
      <c r="AK1389" s="483">
        <v>0</v>
      </c>
      <c r="AL1389" s="483">
        <v>0</v>
      </c>
      <c r="AM1389" s="483">
        <v>15330</v>
      </c>
      <c r="AN1389" s="443">
        <v>59460</v>
      </c>
      <c r="AO1389" s="443">
        <v>15330</v>
      </c>
      <c r="AP1389" s="443">
        <v>3954</v>
      </c>
      <c r="AQ1389" s="443">
        <v>851</v>
      </c>
      <c r="AR1389" s="443">
        <v>3103</v>
      </c>
      <c r="AS1389" s="483">
        <v>4105</v>
      </c>
      <c r="AT1389" s="483">
        <v>0</v>
      </c>
      <c r="AU1389" s="483">
        <v>0</v>
      </c>
      <c r="AV1389" s="483">
        <v>760</v>
      </c>
      <c r="AW1389" s="443">
        <v>4105</v>
      </c>
      <c r="AX1389" s="443">
        <v>760</v>
      </c>
      <c r="AY1389" s="443">
        <v>0</v>
      </c>
      <c r="AZ1389" s="504">
        <v>0</v>
      </c>
      <c r="BA1389" s="504">
        <v>0</v>
      </c>
      <c r="BB1389" s="444">
        <v>0</v>
      </c>
      <c r="BC1389" s="517">
        <v>0</v>
      </c>
      <c r="BD1389" s="540">
        <v>47944</v>
      </c>
      <c r="BE1389" s="651">
        <v>39995</v>
      </c>
      <c r="BF1389" s="651">
        <v>3803</v>
      </c>
      <c r="BG1389" s="540">
        <v>1029</v>
      </c>
    </row>
    <row r="1390" spans="1:59" x14ac:dyDescent="0.2">
      <c r="A1390" s="609" t="s">
        <v>3232</v>
      </c>
      <c r="B1390" t="s">
        <v>3233</v>
      </c>
      <c r="C1390">
        <v>0</v>
      </c>
      <c r="D1390" s="439">
        <v>35000</v>
      </c>
      <c r="E1390" s="440">
        <v>3412433</v>
      </c>
      <c r="F1390" s="440">
        <v>0</v>
      </c>
      <c r="G1390" s="440">
        <v>3412433</v>
      </c>
      <c r="H1390" s="440">
        <v>0</v>
      </c>
      <c r="I1390" s="440">
        <v>0</v>
      </c>
      <c r="J1390" s="440">
        <v>0</v>
      </c>
      <c r="K1390" s="440">
        <v>0</v>
      </c>
      <c r="L1390" s="440">
        <v>0</v>
      </c>
      <c r="M1390" s="482">
        <v>0</v>
      </c>
      <c r="N1390" s="482">
        <v>0</v>
      </c>
      <c r="O1390" s="440">
        <v>0</v>
      </c>
      <c r="P1390" s="440">
        <v>0</v>
      </c>
      <c r="Q1390" s="440">
        <v>0</v>
      </c>
      <c r="R1390" s="440">
        <v>0</v>
      </c>
      <c r="S1390" s="440">
        <v>0</v>
      </c>
      <c r="T1390" s="440">
        <v>0</v>
      </c>
      <c r="U1390" s="440">
        <v>0</v>
      </c>
      <c r="V1390" s="440">
        <v>0</v>
      </c>
      <c r="W1390" s="440">
        <v>0</v>
      </c>
      <c r="X1390" s="440">
        <v>0</v>
      </c>
      <c r="Y1390" s="482">
        <v>0</v>
      </c>
      <c r="Z1390" s="482">
        <v>0</v>
      </c>
      <c r="AA1390" s="440">
        <v>0</v>
      </c>
      <c r="AB1390" s="440">
        <v>0</v>
      </c>
      <c r="AC1390" s="440">
        <v>0</v>
      </c>
      <c r="AD1390" s="440">
        <v>0</v>
      </c>
      <c r="AE1390" s="440">
        <v>0</v>
      </c>
      <c r="AF1390" s="440">
        <v>0</v>
      </c>
      <c r="AG1390" s="440">
        <v>0</v>
      </c>
      <c r="AH1390" s="440">
        <v>0</v>
      </c>
      <c r="AI1390" s="440">
        <v>0</v>
      </c>
      <c r="AJ1390" s="482">
        <v>0</v>
      </c>
      <c r="AK1390" s="482">
        <v>0</v>
      </c>
      <c r="AL1390" s="482">
        <v>0</v>
      </c>
      <c r="AM1390" s="482">
        <v>0</v>
      </c>
      <c r="AN1390" s="440">
        <v>0</v>
      </c>
      <c r="AO1390" s="440">
        <v>0</v>
      </c>
      <c r="AP1390" s="440">
        <v>0</v>
      </c>
      <c r="AQ1390" s="440">
        <v>0</v>
      </c>
      <c r="AR1390" s="440">
        <v>0</v>
      </c>
      <c r="AS1390" s="482">
        <v>0</v>
      </c>
      <c r="AT1390" s="482">
        <v>0</v>
      </c>
      <c r="AU1390" s="482">
        <v>0</v>
      </c>
      <c r="AV1390" s="482">
        <v>0</v>
      </c>
      <c r="AW1390" s="440">
        <v>0</v>
      </c>
      <c r="AX1390" s="440">
        <v>0</v>
      </c>
      <c r="AY1390" s="440">
        <v>0</v>
      </c>
      <c r="AZ1390" s="503">
        <v>0</v>
      </c>
      <c r="BA1390" s="503">
        <v>0</v>
      </c>
      <c r="BB1390" s="441">
        <v>0</v>
      </c>
      <c r="BC1390" s="200">
        <v>0</v>
      </c>
      <c r="BD1390" s="539">
        <v>4488848</v>
      </c>
      <c r="BE1390" s="539">
        <v>0</v>
      </c>
      <c r="BF1390" s="539">
        <v>0</v>
      </c>
      <c r="BG1390" s="539">
        <v>0</v>
      </c>
    </row>
    <row r="1391" spans="1:59" x14ac:dyDescent="0.2">
      <c r="A1391" s="609" t="s">
        <v>3234</v>
      </c>
      <c r="B1391" t="s">
        <v>3233</v>
      </c>
      <c r="C1391" t="s">
        <v>3235</v>
      </c>
      <c r="D1391" s="442">
        <v>35201</v>
      </c>
      <c r="E1391" s="443">
        <v>0</v>
      </c>
      <c r="F1391" s="443">
        <v>0</v>
      </c>
      <c r="G1391" s="443">
        <v>0</v>
      </c>
      <c r="H1391" s="443">
        <v>0</v>
      </c>
      <c r="I1391" s="443">
        <v>2571660</v>
      </c>
      <c r="J1391" s="443">
        <v>2571660</v>
      </c>
      <c r="K1391" s="443">
        <v>0</v>
      </c>
      <c r="L1391" s="443">
        <v>39340</v>
      </c>
      <c r="M1391" s="483">
        <v>0</v>
      </c>
      <c r="N1391" s="483">
        <v>19040</v>
      </c>
      <c r="O1391" s="443">
        <v>0</v>
      </c>
      <c r="P1391" s="443">
        <v>0</v>
      </c>
      <c r="Q1391" s="443">
        <v>58380</v>
      </c>
      <c r="R1391" s="443">
        <v>39340</v>
      </c>
      <c r="S1391" s="443">
        <v>19040</v>
      </c>
      <c r="T1391" s="443">
        <v>0</v>
      </c>
      <c r="U1391" s="443">
        <v>91845</v>
      </c>
      <c r="V1391" s="443">
        <v>91000</v>
      </c>
      <c r="W1391" s="443">
        <v>845</v>
      </c>
      <c r="X1391" s="443">
        <v>1405</v>
      </c>
      <c r="Y1391" s="483">
        <v>0</v>
      </c>
      <c r="Z1391" s="483">
        <v>680</v>
      </c>
      <c r="AA1391" s="443">
        <v>0</v>
      </c>
      <c r="AB1391" s="443">
        <v>0</v>
      </c>
      <c r="AC1391" s="443">
        <v>2930</v>
      </c>
      <c r="AD1391" s="443">
        <v>0</v>
      </c>
      <c r="AE1391" s="443">
        <v>0</v>
      </c>
      <c r="AF1391" s="443">
        <v>2930</v>
      </c>
      <c r="AG1391" s="443">
        <v>1637890</v>
      </c>
      <c r="AH1391" s="443">
        <v>835000</v>
      </c>
      <c r="AI1391" s="443">
        <v>802890</v>
      </c>
      <c r="AJ1391" s="483">
        <v>1467400</v>
      </c>
      <c r="AK1391" s="483">
        <v>0</v>
      </c>
      <c r="AL1391" s="483">
        <v>0</v>
      </c>
      <c r="AM1391" s="483">
        <v>634540</v>
      </c>
      <c r="AN1391" s="443">
        <v>1467400</v>
      </c>
      <c r="AO1391" s="443">
        <v>634540</v>
      </c>
      <c r="AP1391" s="443">
        <v>123073</v>
      </c>
      <c r="AQ1391" s="443">
        <v>30000</v>
      </c>
      <c r="AR1391" s="443">
        <v>93073</v>
      </c>
      <c r="AS1391" s="483">
        <v>100925</v>
      </c>
      <c r="AT1391" s="483">
        <v>0</v>
      </c>
      <c r="AU1391" s="483">
        <v>0</v>
      </c>
      <c r="AV1391" s="483">
        <v>20890</v>
      </c>
      <c r="AW1391" s="443">
        <v>100925</v>
      </c>
      <c r="AX1391" s="443">
        <v>20890</v>
      </c>
      <c r="AY1391" s="443">
        <v>0</v>
      </c>
      <c r="AZ1391" s="504">
        <v>0</v>
      </c>
      <c r="BA1391" s="504">
        <v>0</v>
      </c>
      <c r="BB1391" s="444">
        <v>0</v>
      </c>
      <c r="BC1391" s="517">
        <v>0</v>
      </c>
      <c r="BD1391" s="540">
        <v>663601</v>
      </c>
      <c r="BE1391" s="651">
        <v>1286455</v>
      </c>
      <c r="BF1391" s="651">
        <v>123272</v>
      </c>
      <c r="BG1391" s="540">
        <v>8949</v>
      </c>
    </row>
    <row r="1392" spans="1:59" x14ac:dyDescent="0.2">
      <c r="A1392" s="609" t="s">
        <v>3236</v>
      </c>
      <c r="B1392" t="s">
        <v>3233</v>
      </c>
      <c r="C1392" t="s">
        <v>3237</v>
      </c>
      <c r="D1392" s="439">
        <v>35202</v>
      </c>
      <c r="E1392" s="440">
        <v>0</v>
      </c>
      <c r="F1392" s="440">
        <v>0</v>
      </c>
      <c r="G1392" s="440">
        <v>0</v>
      </c>
      <c r="H1392" s="440">
        <v>0</v>
      </c>
      <c r="I1392" s="440">
        <v>1420860</v>
      </c>
      <c r="J1392" s="440">
        <v>1420860</v>
      </c>
      <c r="K1392" s="440">
        <v>0</v>
      </c>
      <c r="L1392" s="440">
        <v>0</v>
      </c>
      <c r="M1392" s="482">
        <v>0</v>
      </c>
      <c r="N1392" s="482">
        <v>17710</v>
      </c>
      <c r="O1392" s="440">
        <v>0</v>
      </c>
      <c r="P1392" s="440">
        <v>0</v>
      </c>
      <c r="Q1392" s="440">
        <v>17710</v>
      </c>
      <c r="R1392" s="440">
        <v>0</v>
      </c>
      <c r="S1392" s="440">
        <v>17710</v>
      </c>
      <c r="T1392" s="440">
        <v>0</v>
      </c>
      <c r="U1392" s="440">
        <v>50745</v>
      </c>
      <c r="V1392" s="440">
        <v>28781</v>
      </c>
      <c r="W1392" s="440">
        <v>21964</v>
      </c>
      <c r="X1392" s="440">
        <v>0</v>
      </c>
      <c r="Y1392" s="482">
        <v>0</v>
      </c>
      <c r="Z1392" s="482">
        <v>633</v>
      </c>
      <c r="AA1392" s="440">
        <v>0</v>
      </c>
      <c r="AB1392" s="440">
        <v>0</v>
      </c>
      <c r="AC1392" s="440">
        <v>0</v>
      </c>
      <c r="AD1392" s="440">
        <v>0</v>
      </c>
      <c r="AE1392" s="440">
        <v>0</v>
      </c>
      <c r="AF1392" s="440">
        <v>0</v>
      </c>
      <c r="AG1392" s="440">
        <v>1020200</v>
      </c>
      <c r="AH1392" s="440">
        <v>470000</v>
      </c>
      <c r="AI1392" s="440">
        <v>550200</v>
      </c>
      <c r="AJ1392" s="482">
        <v>946280</v>
      </c>
      <c r="AK1392" s="482">
        <v>0</v>
      </c>
      <c r="AL1392" s="482">
        <v>0</v>
      </c>
      <c r="AM1392" s="482">
        <v>216070</v>
      </c>
      <c r="AN1392" s="440">
        <v>946280</v>
      </c>
      <c r="AO1392" s="440">
        <v>216070</v>
      </c>
      <c r="AP1392" s="440">
        <v>78967</v>
      </c>
      <c r="AQ1392" s="440">
        <v>13978</v>
      </c>
      <c r="AR1392" s="440">
        <v>64989</v>
      </c>
      <c r="AS1392" s="482">
        <v>65155</v>
      </c>
      <c r="AT1392" s="482">
        <v>0</v>
      </c>
      <c r="AU1392" s="482">
        <v>0</v>
      </c>
      <c r="AV1392" s="482">
        <v>4078</v>
      </c>
      <c r="AW1392" s="440">
        <v>59821</v>
      </c>
      <c r="AX1392" s="440">
        <v>0</v>
      </c>
      <c r="AY1392" s="440">
        <v>4400</v>
      </c>
      <c r="AZ1392" s="503">
        <v>0</v>
      </c>
      <c r="BA1392" s="503">
        <v>0</v>
      </c>
      <c r="BB1392" s="441">
        <v>4400</v>
      </c>
      <c r="BC1392" s="200">
        <v>0</v>
      </c>
      <c r="BD1392" s="539">
        <v>370269</v>
      </c>
      <c r="BE1392" s="650">
        <v>742935</v>
      </c>
      <c r="BF1392" s="650">
        <v>72449</v>
      </c>
      <c r="BG1392" s="539">
        <v>5930</v>
      </c>
    </row>
    <row r="1393" spans="1:59" x14ac:dyDescent="0.2">
      <c r="A1393" s="609" t="s">
        <v>3238</v>
      </c>
      <c r="B1393" t="s">
        <v>3233</v>
      </c>
      <c r="C1393" t="s">
        <v>3239</v>
      </c>
      <c r="D1393" s="442">
        <v>35203</v>
      </c>
      <c r="E1393" s="443">
        <v>0</v>
      </c>
      <c r="F1393" s="443">
        <v>0</v>
      </c>
      <c r="G1393" s="443">
        <v>0</v>
      </c>
      <c r="H1393" s="443">
        <v>0</v>
      </c>
      <c r="I1393" s="443">
        <v>1425200</v>
      </c>
      <c r="J1393" s="443">
        <v>1425200</v>
      </c>
      <c r="K1393" s="443">
        <v>0</v>
      </c>
      <c r="L1393" s="443">
        <v>8470</v>
      </c>
      <c r="M1393" s="483">
        <v>0</v>
      </c>
      <c r="N1393" s="483">
        <v>10080</v>
      </c>
      <c r="O1393" s="443">
        <v>0</v>
      </c>
      <c r="P1393" s="443">
        <v>0</v>
      </c>
      <c r="Q1393" s="443">
        <v>18550</v>
      </c>
      <c r="R1393" s="443">
        <v>8470</v>
      </c>
      <c r="S1393" s="443">
        <v>10080</v>
      </c>
      <c r="T1393" s="443">
        <v>0</v>
      </c>
      <c r="U1393" s="443">
        <v>50900</v>
      </c>
      <c r="V1393" s="443">
        <v>20000</v>
      </c>
      <c r="W1393" s="443">
        <v>30900</v>
      </c>
      <c r="X1393" s="443">
        <v>303</v>
      </c>
      <c r="Y1393" s="483">
        <v>0</v>
      </c>
      <c r="Z1393" s="483">
        <v>360</v>
      </c>
      <c r="AA1393" s="443">
        <v>0</v>
      </c>
      <c r="AB1393" s="443">
        <v>0</v>
      </c>
      <c r="AC1393" s="443">
        <v>26960</v>
      </c>
      <c r="AD1393" s="443">
        <v>0</v>
      </c>
      <c r="AE1393" s="443">
        <v>0</v>
      </c>
      <c r="AF1393" s="443">
        <v>26960</v>
      </c>
      <c r="AG1393" s="443">
        <v>1198510</v>
      </c>
      <c r="AH1393" s="443">
        <v>505000</v>
      </c>
      <c r="AI1393" s="443">
        <v>693510</v>
      </c>
      <c r="AJ1393" s="483">
        <v>1143320</v>
      </c>
      <c r="AK1393" s="483">
        <v>0</v>
      </c>
      <c r="AL1393" s="483">
        <v>0</v>
      </c>
      <c r="AM1393" s="483">
        <v>345580</v>
      </c>
      <c r="AN1393" s="443">
        <v>1143320</v>
      </c>
      <c r="AO1393" s="443">
        <v>345580</v>
      </c>
      <c r="AP1393" s="443">
        <v>95447</v>
      </c>
      <c r="AQ1393" s="443">
        <v>24000</v>
      </c>
      <c r="AR1393" s="443">
        <v>71447</v>
      </c>
      <c r="AS1393" s="483">
        <v>72532</v>
      </c>
      <c r="AT1393" s="483">
        <v>0</v>
      </c>
      <c r="AU1393" s="483">
        <v>0</v>
      </c>
      <c r="AV1393" s="483">
        <v>8098</v>
      </c>
      <c r="AW1393" s="443">
        <v>72532</v>
      </c>
      <c r="AX1393" s="443">
        <v>8098</v>
      </c>
      <c r="AY1393" s="443">
        <v>0</v>
      </c>
      <c r="AZ1393" s="504">
        <v>0</v>
      </c>
      <c r="BA1393" s="504">
        <v>0</v>
      </c>
      <c r="BB1393" s="444">
        <v>0</v>
      </c>
      <c r="BC1393" s="517">
        <v>0</v>
      </c>
      <c r="BD1393" s="540">
        <v>469052</v>
      </c>
      <c r="BE1393" s="651">
        <v>795220</v>
      </c>
      <c r="BF1393" s="651">
        <v>79341</v>
      </c>
      <c r="BG1393" s="540">
        <v>7029</v>
      </c>
    </row>
    <row r="1394" spans="1:59" x14ac:dyDescent="0.2">
      <c r="A1394" s="609" t="s">
        <v>3240</v>
      </c>
      <c r="B1394" t="s">
        <v>3233</v>
      </c>
      <c r="C1394" t="s">
        <v>3241</v>
      </c>
      <c r="D1394" s="439">
        <v>35204</v>
      </c>
      <c r="E1394" s="440">
        <v>0</v>
      </c>
      <c r="F1394" s="440">
        <v>0</v>
      </c>
      <c r="G1394" s="440">
        <v>0</v>
      </c>
      <c r="H1394" s="440">
        <v>0</v>
      </c>
      <c r="I1394" s="440">
        <v>491260</v>
      </c>
      <c r="J1394" s="440">
        <v>491260</v>
      </c>
      <c r="K1394" s="440">
        <v>0</v>
      </c>
      <c r="L1394" s="440">
        <v>0</v>
      </c>
      <c r="M1394" s="482">
        <v>0</v>
      </c>
      <c r="N1394" s="482">
        <v>1120</v>
      </c>
      <c r="O1394" s="440">
        <v>0</v>
      </c>
      <c r="P1394" s="440">
        <v>0</v>
      </c>
      <c r="Q1394" s="440">
        <v>1120</v>
      </c>
      <c r="R1394" s="440">
        <v>0</v>
      </c>
      <c r="S1394" s="440">
        <v>1120</v>
      </c>
      <c r="T1394" s="440">
        <v>0</v>
      </c>
      <c r="U1394" s="440">
        <v>17545</v>
      </c>
      <c r="V1394" s="440">
        <v>8596</v>
      </c>
      <c r="W1394" s="440">
        <v>8949</v>
      </c>
      <c r="X1394" s="440">
        <v>0</v>
      </c>
      <c r="Y1394" s="482">
        <v>0</v>
      </c>
      <c r="Z1394" s="482">
        <v>40</v>
      </c>
      <c r="AA1394" s="440">
        <v>0</v>
      </c>
      <c r="AB1394" s="440">
        <v>0</v>
      </c>
      <c r="AC1394" s="440">
        <v>0</v>
      </c>
      <c r="AD1394" s="440">
        <v>0</v>
      </c>
      <c r="AE1394" s="440">
        <v>0</v>
      </c>
      <c r="AF1394" s="440">
        <v>0</v>
      </c>
      <c r="AG1394" s="440">
        <v>321960</v>
      </c>
      <c r="AH1394" s="440">
        <v>195000</v>
      </c>
      <c r="AI1394" s="440">
        <v>126960</v>
      </c>
      <c r="AJ1394" s="482">
        <v>250160</v>
      </c>
      <c r="AK1394" s="482">
        <v>0</v>
      </c>
      <c r="AL1394" s="482">
        <v>0</v>
      </c>
      <c r="AM1394" s="482">
        <v>101650</v>
      </c>
      <c r="AN1394" s="440">
        <v>250160</v>
      </c>
      <c r="AO1394" s="440">
        <v>101650</v>
      </c>
      <c r="AP1394" s="440">
        <v>21799</v>
      </c>
      <c r="AQ1394" s="440">
        <v>8513</v>
      </c>
      <c r="AR1394" s="440">
        <v>13286</v>
      </c>
      <c r="AS1394" s="482">
        <v>16146</v>
      </c>
      <c r="AT1394" s="482">
        <v>0</v>
      </c>
      <c r="AU1394" s="482">
        <v>0</v>
      </c>
      <c r="AV1394" s="482">
        <v>3559</v>
      </c>
      <c r="AW1394" s="440">
        <v>15521</v>
      </c>
      <c r="AX1394" s="440">
        <v>0</v>
      </c>
      <c r="AY1394" s="440">
        <v>0</v>
      </c>
      <c r="AZ1394" s="503">
        <v>0</v>
      </c>
      <c r="BA1394" s="503">
        <v>0</v>
      </c>
      <c r="BB1394" s="441">
        <v>0</v>
      </c>
      <c r="BC1394" s="200">
        <v>0</v>
      </c>
      <c r="BD1394" s="539">
        <v>172813</v>
      </c>
      <c r="BE1394" s="650">
        <v>231720</v>
      </c>
      <c r="BF1394" s="650">
        <v>21983</v>
      </c>
      <c r="BG1394" s="539">
        <v>2709</v>
      </c>
    </row>
    <row r="1395" spans="1:59" x14ac:dyDescent="0.2">
      <c r="A1395" s="609" t="s">
        <v>3242</v>
      </c>
      <c r="B1395" t="s">
        <v>3233</v>
      </c>
      <c r="C1395" t="s">
        <v>3243</v>
      </c>
      <c r="D1395" s="442">
        <v>35206</v>
      </c>
      <c r="E1395" s="443">
        <v>0</v>
      </c>
      <c r="F1395" s="443">
        <v>0</v>
      </c>
      <c r="G1395" s="443">
        <v>0</v>
      </c>
      <c r="H1395" s="443">
        <v>0</v>
      </c>
      <c r="I1395" s="443">
        <v>921620</v>
      </c>
      <c r="J1395" s="443">
        <v>921620</v>
      </c>
      <c r="K1395" s="443">
        <v>0</v>
      </c>
      <c r="L1395" s="443">
        <v>0</v>
      </c>
      <c r="M1395" s="483">
        <v>0</v>
      </c>
      <c r="N1395" s="483">
        <v>13440</v>
      </c>
      <c r="O1395" s="443">
        <v>0</v>
      </c>
      <c r="P1395" s="443">
        <v>0</v>
      </c>
      <c r="Q1395" s="443">
        <v>13440</v>
      </c>
      <c r="R1395" s="443">
        <v>0</v>
      </c>
      <c r="S1395" s="443">
        <v>13440</v>
      </c>
      <c r="T1395" s="443">
        <v>0</v>
      </c>
      <c r="U1395" s="443">
        <v>32915</v>
      </c>
      <c r="V1395" s="443">
        <v>18000</v>
      </c>
      <c r="W1395" s="443">
        <v>14915</v>
      </c>
      <c r="X1395" s="443">
        <v>0</v>
      </c>
      <c r="Y1395" s="483">
        <v>0</v>
      </c>
      <c r="Z1395" s="483">
        <v>480</v>
      </c>
      <c r="AA1395" s="443">
        <v>0</v>
      </c>
      <c r="AB1395" s="443">
        <v>0</v>
      </c>
      <c r="AC1395" s="443">
        <v>0</v>
      </c>
      <c r="AD1395" s="443">
        <v>0</v>
      </c>
      <c r="AE1395" s="443">
        <v>0</v>
      </c>
      <c r="AF1395" s="443">
        <v>0</v>
      </c>
      <c r="AG1395" s="443">
        <v>725170</v>
      </c>
      <c r="AH1395" s="443">
        <v>335000</v>
      </c>
      <c r="AI1395" s="443">
        <v>390170</v>
      </c>
      <c r="AJ1395" s="483">
        <v>740900</v>
      </c>
      <c r="AK1395" s="483">
        <v>0</v>
      </c>
      <c r="AL1395" s="483">
        <v>0</v>
      </c>
      <c r="AM1395" s="483">
        <v>252000</v>
      </c>
      <c r="AN1395" s="443">
        <v>740900</v>
      </c>
      <c r="AO1395" s="443">
        <v>252000</v>
      </c>
      <c r="AP1395" s="443">
        <v>57532</v>
      </c>
      <c r="AQ1395" s="443">
        <v>56000</v>
      </c>
      <c r="AR1395" s="443">
        <v>1532</v>
      </c>
      <c r="AS1395" s="483">
        <v>4674</v>
      </c>
      <c r="AT1395" s="483">
        <v>0</v>
      </c>
      <c r="AU1395" s="483">
        <v>0</v>
      </c>
      <c r="AV1395" s="483">
        <v>10281</v>
      </c>
      <c r="AW1395" s="443">
        <v>4674</v>
      </c>
      <c r="AX1395" s="443">
        <v>0</v>
      </c>
      <c r="AY1395" s="443">
        <v>4400</v>
      </c>
      <c r="AZ1395" s="504">
        <v>0</v>
      </c>
      <c r="BA1395" s="504">
        <v>0</v>
      </c>
      <c r="BB1395" s="444">
        <v>4400</v>
      </c>
      <c r="BC1395" s="517">
        <v>0</v>
      </c>
      <c r="BD1395" s="540">
        <v>255224</v>
      </c>
      <c r="BE1395" s="651">
        <v>499060</v>
      </c>
      <c r="BF1395" s="651">
        <v>49475</v>
      </c>
      <c r="BG1395" s="540">
        <v>4650</v>
      </c>
    </row>
    <row r="1396" spans="1:59" x14ac:dyDescent="0.2">
      <c r="A1396" s="609" t="s">
        <v>3244</v>
      </c>
      <c r="B1396" t="s">
        <v>3233</v>
      </c>
      <c r="C1396" t="s">
        <v>3245</v>
      </c>
      <c r="D1396" s="439">
        <v>35207</v>
      </c>
      <c r="E1396" s="440">
        <v>94417</v>
      </c>
      <c r="F1396" s="440">
        <v>0</v>
      </c>
      <c r="G1396" s="440">
        <v>94417</v>
      </c>
      <c r="H1396" s="440">
        <v>0</v>
      </c>
      <c r="I1396" s="440">
        <v>279552</v>
      </c>
      <c r="J1396" s="440">
        <v>279552</v>
      </c>
      <c r="K1396" s="440">
        <v>0</v>
      </c>
      <c r="L1396" s="440">
        <v>65128</v>
      </c>
      <c r="M1396" s="482">
        <v>0</v>
      </c>
      <c r="N1396" s="482">
        <v>3430</v>
      </c>
      <c r="O1396" s="440">
        <v>0</v>
      </c>
      <c r="P1396" s="440">
        <v>0</v>
      </c>
      <c r="Q1396" s="440">
        <v>68558</v>
      </c>
      <c r="R1396" s="440">
        <v>65128</v>
      </c>
      <c r="S1396" s="440">
        <v>3430</v>
      </c>
      <c r="T1396" s="440">
        <v>0</v>
      </c>
      <c r="U1396" s="440">
        <v>9984</v>
      </c>
      <c r="V1396" s="440">
        <v>9984</v>
      </c>
      <c r="W1396" s="440">
        <v>0</v>
      </c>
      <c r="X1396" s="440">
        <v>2326</v>
      </c>
      <c r="Y1396" s="482">
        <v>0</v>
      </c>
      <c r="Z1396" s="482">
        <v>123</v>
      </c>
      <c r="AA1396" s="440">
        <v>0</v>
      </c>
      <c r="AB1396" s="440">
        <v>0</v>
      </c>
      <c r="AC1396" s="440">
        <v>0</v>
      </c>
      <c r="AD1396" s="440">
        <v>0</v>
      </c>
      <c r="AE1396" s="440">
        <v>0</v>
      </c>
      <c r="AF1396" s="440">
        <v>0</v>
      </c>
      <c r="AG1396" s="440">
        <v>379890</v>
      </c>
      <c r="AH1396" s="440">
        <v>182050</v>
      </c>
      <c r="AI1396" s="440">
        <v>197840</v>
      </c>
      <c r="AJ1396" s="482">
        <v>327490</v>
      </c>
      <c r="AK1396" s="482">
        <v>0</v>
      </c>
      <c r="AL1396" s="482">
        <v>0</v>
      </c>
      <c r="AM1396" s="482">
        <v>184790</v>
      </c>
      <c r="AN1396" s="440">
        <v>327490</v>
      </c>
      <c r="AO1396" s="440">
        <v>184790</v>
      </c>
      <c r="AP1396" s="440">
        <v>29220</v>
      </c>
      <c r="AQ1396" s="440">
        <v>9559</v>
      </c>
      <c r="AR1396" s="440">
        <v>19661</v>
      </c>
      <c r="AS1396" s="482">
        <v>19717</v>
      </c>
      <c r="AT1396" s="482">
        <v>0</v>
      </c>
      <c r="AU1396" s="482">
        <v>0</v>
      </c>
      <c r="AV1396" s="482">
        <v>7045</v>
      </c>
      <c r="AW1396" s="440">
        <v>19717</v>
      </c>
      <c r="AX1396" s="440">
        <v>0</v>
      </c>
      <c r="AY1396" s="440">
        <v>0</v>
      </c>
      <c r="AZ1396" s="503">
        <v>0</v>
      </c>
      <c r="BA1396" s="503">
        <v>0</v>
      </c>
      <c r="BB1396" s="441">
        <v>0</v>
      </c>
      <c r="BC1396" s="200">
        <v>0</v>
      </c>
      <c r="BD1396" s="539">
        <v>111006</v>
      </c>
      <c r="BE1396" s="650">
        <v>207285</v>
      </c>
      <c r="BF1396" s="650">
        <v>21232</v>
      </c>
      <c r="BG1396" s="539">
        <v>2709</v>
      </c>
    </row>
    <row r="1397" spans="1:59" x14ac:dyDescent="0.2">
      <c r="A1397" s="609" t="s">
        <v>3246</v>
      </c>
      <c r="B1397" t="s">
        <v>3233</v>
      </c>
      <c r="C1397" t="s">
        <v>3247</v>
      </c>
      <c r="D1397" s="442">
        <v>35208</v>
      </c>
      <c r="E1397" s="443">
        <v>0</v>
      </c>
      <c r="F1397" s="443">
        <v>0</v>
      </c>
      <c r="G1397" s="443">
        <v>0</v>
      </c>
      <c r="H1397" s="443">
        <v>0</v>
      </c>
      <c r="I1397" s="443">
        <v>1226890</v>
      </c>
      <c r="J1397" s="443">
        <v>1226890</v>
      </c>
      <c r="K1397" s="443">
        <v>0</v>
      </c>
      <c r="L1397" s="443">
        <v>0</v>
      </c>
      <c r="M1397" s="483">
        <v>0</v>
      </c>
      <c r="N1397" s="483">
        <v>21840</v>
      </c>
      <c r="O1397" s="443">
        <v>0</v>
      </c>
      <c r="P1397" s="443">
        <v>0</v>
      </c>
      <c r="Q1397" s="443">
        <v>21840</v>
      </c>
      <c r="R1397" s="443">
        <v>0</v>
      </c>
      <c r="S1397" s="443">
        <v>21840</v>
      </c>
      <c r="T1397" s="443">
        <v>0</v>
      </c>
      <c r="U1397" s="443">
        <v>43818</v>
      </c>
      <c r="V1397" s="443">
        <v>41512</v>
      </c>
      <c r="W1397" s="443">
        <v>2306</v>
      </c>
      <c r="X1397" s="443">
        <v>0</v>
      </c>
      <c r="Y1397" s="483">
        <v>0</v>
      </c>
      <c r="Z1397" s="483">
        <v>780</v>
      </c>
      <c r="AA1397" s="443">
        <v>0</v>
      </c>
      <c r="AB1397" s="443">
        <v>0</v>
      </c>
      <c r="AC1397" s="443">
        <v>0</v>
      </c>
      <c r="AD1397" s="443">
        <v>0</v>
      </c>
      <c r="AE1397" s="443">
        <v>0</v>
      </c>
      <c r="AF1397" s="443">
        <v>0</v>
      </c>
      <c r="AG1397" s="443">
        <v>829840</v>
      </c>
      <c r="AH1397" s="443">
        <v>415000</v>
      </c>
      <c r="AI1397" s="443">
        <v>414840</v>
      </c>
      <c r="AJ1397" s="483">
        <v>794900</v>
      </c>
      <c r="AK1397" s="483">
        <v>0</v>
      </c>
      <c r="AL1397" s="483">
        <v>0</v>
      </c>
      <c r="AM1397" s="483">
        <v>257190</v>
      </c>
      <c r="AN1397" s="443">
        <v>794900</v>
      </c>
      <c r="AO1397" s="443">
        <v>257190</v>
      </c>
      <c r="AP1397" s="443">
        <v>63561</v>
      </c>
      <c r="AQ1397" s="443">
        <v>31455</v>
      </c>
      <c r="AR1397" s="443">
        <v>32106</v>
      </c>
      <c r="AS1397" s="483">
        <v>36052</v>
      </c>
      <c r="AT1397" s="483">
        <v>0</v>
      </c>
      <c r="AU1397" s="483">
        <v>0</v>
      </c>
      <c r="AV1397" s="483">
        <v>7557</v>
      </c>
      <c r="AW1397" s="443">
        <v>36052</v>
      </c>
      <c r="AX1397" s="443">
        <v>0</v>
      </c>
      <c r="AY1397" s="443">
        <v>4400</v>
      </c>
      <c r="AZ1397" s="504">
        <v>0</v>
      </c>
      <c r="BA1397" s="504">
        <v>0</v>
      </c>
      <c r="BB1397" s="444">
        <v>4400</v>
      </c>
      <c r="BC1397" s="517">
        <v>0</v>
      </c>
      <c r="BD1397" s="540">
        <v>340297</v>
      </c>
      <c r="BE1397" s="651">
        <v>630205</v>
      </c>
      <c r="BF1397" s="651">
        <v>60835</v>
      </c>
      <c r="BG1397" s="540">
        <v>5290</v>
      </c>
    </row>
    <row r="1398" spans="1:59" x14ac:dyDescent="0.2">
      <c r="A1398" s="609" t="s">
        <v>3248</v>
      </c>
      <c r="B1398" t="s">
        <v>3233</v>
      </c>
      <c r="C1398" t="s">
        <v>3249</v>
      </c>
      <c r="D1398" s="439">
        <v>35210</v>
      </c>
      <c r="E1398" s="440">
        <v>104733</v>
      </c>
      <c r="F1398" s="440">
        <v>0</v>
      </c>
      <c r="G1398" s="440">
        <v>104733</v>
      </c>
      <c r="H1398" s="440">
        <v>0</v>
      </c>
      <c r="I1398" s="440">
        <v>300720</v>
      </c>
      <c r="J1398" s="440">
        <v>300720</v>
      </c>
      <c r="K1398" s="440">
        <v>0</v>
      </c>
      <c r="L1398" s="440">
        <v>80150</v>
      </c>
      <c r="M1398" s="482">
        <v>0</v>
      </c>
      <c r="N1398" s="482">
        <v>2240</v>
      </c>
      <c r="O1398" s="440">
        <v>0</v>
      </c>
      <c r="P1398" s="440">
        <v>0</v>
      </c>
      <c r="Q1398" s="440">
        <v>82390</v>
      </c>
      <c r="R1398" s="440">
        <v>80150</v>
      </c>
      <c r="S1398" s="440">
        <v>2240</v>
      </c>
      <c r="T1398" s="440">
        <v>0</v>
      </c>
      <c r="U1398" s="440">
        <v>10740</v>
      </c>
      <c r="V1398" s="440">
        <v>8600</v>
      </c>
      <c r="W1398" s="440">
        <v>2140</v>
      </c>
      <c r="X1398" s="440">
        <v>2863</v>
      </c>
      <c r="Y1398" s="482">
        <v>0</v>
      </c>
      <c r="Z1398" s="482">
        <v>80</v>
      </c>
      <c r="AA1398" s="440">
        <v>0</v>
      </c>
      <c r="AB1398" s="440">
        <v>0</v>
      </c>
      <c r="AC1398" s="440">
        <v>5083</v>
      </c>
      <c r="AD1398" s="440">
        <v>150</v>
      </c>
      <c r="AE1398" s="440">
        <v>0</v>
      </c>
      <c r="AF1398" s="440">
        <v>4933</v>
      </c>
      <c r="AG1398" s="440">
        <v>342270</v>
      </c>
      <c r="AH1398" s="440">
        <v>185000</v>
      </c>
      <c r="AI1398" s="440">
        <v>157270</v>
      </c>
      <c r="AJ1398" s="482">
        <v>277400</v>
      </c>
      <c r="AK1398" s="482">
        <v>0</v>
      </c>
      <c r="AL1398" s="482">
        <v>0</v>
      </c>
      <c r="AM1398" s="482">
        <v>142160</v>
      </c>
      <c r="AN1398" s="440">
        <v>277400</v>
      </c>
      <c r="AO1398" s="440">
        <v>142160</v>
      </c>
      <c r="AP1398" s="440">
        <v>25113</v>
      </c>
      <c r="AQ1398" s="440">
        <v>6500</v>
      </c>
      <c r="AR1398" s="440">
        <v>18613</v>
      </c>
      <c r="AS1398" s="482">
        <v>19461</v>
      </c>
      <c r="AT1398" s="482">
        <v>0</v>
      </c>
      <c r="AU1398" s="482">
        <v>0</v>
      </c>
      <c r="AV1398" s="482">
        <v>5588</v>
      </c>
      <c r="AW1398" s="440">
        <v>19461</v>
      </c>
      <c r="AX1398" s="440">
        <v>5588</v>
      </c>
      <c r="AY1398" s="440">
        <v>0</v>
      </c>
      <c r="AZ1398" s="503">
        <v>0</v>
      </c>
      <c r="BA1398" s="503">
        <v>0</v>
      </c>
      <c r="BB1398" s="441">
        <v>0</v>
      </c>
      <c r="BC1398" s="200">
        <v>0</v>
      </c>
      <c r="BD1398" s="539">
        <v>123947</v>
      </c>
      <c r="BE1398" s="650">
        <v>206135</v>
      </c>
      <c r="BF1398" s="650">
        <v>20480</v>
      </c>
      <c r="BG1398" s="539">
        <v>2949</v>
      </c>
    </row>
    <row r="1399" spans="1:59" x14ac:dyDescent="0.2">
      <c r="A1399" s="609" t="s">
        <v>3250</v>
      </c>
      <c r="B1399" t="s">
        <v>3233</v>
      </c>
      <c r="C1399" t="s">
        <v>3251</v>
      </c>
      <c r="D1399" s="442">
        <v>35211</v>
      </c>
      <c r="E1399" s="443">
        <v>0</v>
      </c>
      <c r="F1399" s="443">
        <v>0</v>
      </c>
      <c r="G1399" s="443">
        <v>0</v>
      </c>
      <c r="H1399" s="443">
        <v>0</v>
      </c>
      <c r="I1399" s="443">
        <v>311990</v>
      </c>
      <c r="J1399" s="443">
        <v>311990</v>
      </c>
      <c r="K1399" s="443">
        <v>0</v>
      </c>
      <c r="L1399" s="443">
        <v>8120</v>
      </c>
      <c r="M1399" s="483">
        <v>0</v>
      </c>
      <c r="N1399" s="483">
        <v>0</v>
      </c>
      <c r="O1399" s="443">
        <v>0</v>
      </c>
      <c r="P1399" s="443">
        <v>0</v>
      </c>
      <c r="Q1399" s="443">
        <v>8120</v>
      </c>
      <c r="R1399" s="443">
        <v>8120</v>
      </c>
      <c r="S1399" s="443">
        <v>0</v>
      </c>
      <c r="T1399" s="443">
        <v>0</v>
      </c>
      <c r="U1399" s="443">
        <v>11143</v>
      </c>
      <c r="V1399" s="443">
        <v>6575</v>
      </c>
      <c r="W1399" s="443">
        <v>4568</v>
      </c>
      <c r="X1399" s="443">
        <v>290</v>
      </c>
      <c r="Y1399" s="483">
        <v>0</v>
      </c>
      <c r="Z1399" s="483">
        <v>0</v>
      </c>
      <c r="AA1399" s="443">
        <v>0</v>
      </c>
      <c r="AB1399" s="443">
        <v>0</v>
      </c>
      <c r="AC1399" s="443">
        <v>4589</v>
      </c>
      <c r="AD1399" s="443">
        <v>0</v>
      </c>
      <c r="AE1399" s="443">
        <v>0</v>
      </c>
      <c r="AF1399" s="443">
        <v>4589</v>
      </c>
      <c r="AG1399" s="443">
        <v>235930</v>
      </c>
      <c r="AH1399" s="443">
        <v>135000</v>
      </c>
      <c r="AI1399" s="443">
        <v>100930</v>
      </c>
      <c r="AJ1399" s="483">
        <v>191390</v>
      </c>
      <c r="AK1399" s="483">
        <v>0</v>
      </c>
      <c r="AL1399" s="483">
        <v>0</v>
      </c>
      <c r="AM1399" s="483">
        <v>74690</v>
      </c>
      <c r="AN1399" s="443">
        <v>191390</v>
      </c>
      <c r="AO1399" s="443">
        <v>74690</v>
      </c>
      <c r="AP1399" s="443">
        <v>15882</v>
      </c>
      <c r="AQ1399" s="443">
        <v>14381</v>
      </c>
      <c r="AR1399" s="443">
        <v>1501</v>
      </c>
      <c r="AS1399" s="483">
        <v>3536</v>
      </c>
      <c r="AT1399" s="483">
        <v>0</v>
      </c>
      <c r="AU1399" s="483">
        <v>0</v>
      </c>
      <c r="AV1399" s="483">
        <v>3452</v>
      </c>
      <c r="AW1399" s="443">
        <v>3536</v>
      </c>
      <c r="AX1399" s="443">
        <v>3452</v>
      </c>
      <c r="AY1399" s="443">
        <v>0</v>
      </c>
      <c r="AZ1399" s="504">
        <v>0</v>
      </c>
      <c r="BA1399" s="504">
        <v>0</v>
      </c>
      <c r="BB1399" s="444">
        <v>0</v>
      </c>
      <c r="BC1399" s="517">
        <v>0</v>
      </c>
      <c r="BD1399" s="540">
        <v>122354</v>
      </c>
      <c r="BE1399" s="651">
        <v>155145</v>
      </c>
      <c r="BF1399" s="651">
        <v>14882</v>
      </c>
      <c r="BG1399" s="540">
        <v>2229</v>
      </c>
    </row>
    <row r="1400" spans="1:59" x14ac:dyDescent="0.2">
      <c r="A1400" s="609" t="s">
        <v>3252</v>
      </c>
      <c r="B1400" t="s">
        <v>3233</v>
      </c>
      <c r="C1400" t="s">
        <v>3253</v>
      </c>
      <c r="D1400" s="439">
        <v>35212</v>
      </c>
      <c r="E1400" s="440">
        <v>0</v>
      </c>
      <c r="F1400" s="440">
        <v>0</v>
      </c>
      <c r="G1400" s="440">
        <v>0</v>
      </c>
      <c r="H1400" s="440">
        <v>0</v>
      </c>
      <c r="I1400" s="440">
        <v>299320</v>
      </c>
      <c r="J1400" s="440">
        <v>299320</v>
      </c>
      <c r="K1400" s="440">
        <v>0</v>
      </c>
      <c r="L1400" s="440">
        <v>9310</v>
      </c>
      <c r="M1400" s="482">
        <v>0</v>
      </c>
      <c r="N1400" s="482">
        <v>3710</v>
      </c>
      <c r="O1400" s="440">
        <v>0</v>
      </c>
      <c r="P1400" s="440">
        <v>0</v>
      </c>
      <c r="Q1400" s="440">
        <v>13020</v>
      </c>
      <c r="R1400" s="440">
        <v>9310</v>
      </c>
      <c r="S1400" s="440">
        <v>3710</v>
      </c>
      <c r="T1400" s="440">
        <v>0</v>
      </c>
      <c r="U1400" s="440">
        <v>10690</v>
      </c>
      <c r="V1400" s="440">
        <v>8470</v>
      </c>
      <c r="W1400" s="440">
        <v>2220</v>
      </c>
      <c r="X1400" s="440">
        <v>333</v>
      </c>
      <c r="Y1400" s="482">
        <v>0</v>
      </c>
      <c r="Z1400" s="482">
        <v>132</v>
      </c>
      <c r="AA1400" s="440">
        <v>0</v>
      </c>
      <c r="AB1400" s="440">
        <v>0</v>
      </c>
      <c r="AC1400" s="440">
        <v>0</v>
      </c>
      <c r="AD1400" s="440">
        <v>0</v>
      </c>
      <c r="AE1400" s="440">
        <v>0</v>
      </c>
      <c r="AF1400" s="440">
        <v>0</v>
      </c>
      <c r="AG1400" s="440">
        <v>214290</v>
      </c>
      <c r="AH1400" s="440">
        <v>150000</v>
      </c>
      <c r="AI1400" s="440">
        <v>64290</v>
      </c>
      <c r="AJ1400" s="482">
        <v>148260</v>
      </c>
      <c r="AK1400" s="482">
        <v>0</v>
      </c>
      <c r="AL1400" s="482">
        <v>0</v>
      </c>
      <c r="AM1400" s="482">
        <v>99930</v>
      </c>
      <c r="AN1400" s="440">
        <v>148260</v>
      </c>
      <c r="AO1400" s="440">
        <v>99930</v>
      </c>
      <c r="AP1400" s="440">
        <v>14966</v>
      </c>
      <c r="AQ1400" s="440">
        <v>6637</v>
      </c>
      <c r="AR1400" s="440">
        <v>8329</v>
      </c>
      <c r="AS1400" s="482">
        <v>9342</v>
      </c>
      <c r="AT1400" s="482">
        <v>0</v>
      </c>
      <c r="AU1400" s="482">
        <v>0</v>
      </c>
      <c r="AV1400" s="482">
        <v>4907</v>
      </c>
      <c r="AW1400" s="440">
        <v>9342</v>
      </c>
      <c r="AX1400" s="440">
        <v>0</v>
      </c>
      <c r="AY1400" s="440">
        <v>0</v>
      </c>
      <c r="AZ1400" s="503">
        <v>0</v>
      </c>
      <c r="BA1400" s="503">
        <v>0</v>
      </c>
      <c r="BB1400" s="441">
        <v>0</v>
      </c>
      <c r="BC1400" s="200">
        <v>0</v>
      </c>
      <c r="BD1400" s="539">
        <v>101551</v>
      </c>
      <c r="BE1400" s="650">
        <v>152205</v>
      </c>
      <c r="BF1400" s="650">
        <v>14571</v>
      </c>
      <c r="BG1400" s="539">
        <v>1989</v>
      </c>
    </row>
    <row r="1401" spans="1:59" x14ac:dyDescent="0.2">
      <c r="A1401" s="609" t="s">
        <v>3254</v>
      </c>
      <c r="B1401" t="s">
        <v>3233</v>
      </c>
      <c r="C1401" t="s">
        <v>3255</v>
      </c>
      <c r="D1401" s="442">
        <v>35213</v>
      </c>
      <c r="E1401" s="443">
        <v>0</v>
      </c>
      <c r="F1401" s="443">
        <v>0</v>
      </c>
      <c r="G1401" s="443">
        <v>0</v>
      </c>
      <c r="H1401" s="443">
        <v>0</v>
      </c>
      <c r="I1401" s="443">
        <v>200480</v>
      </c>
      <c r="J1401" s="443">
        <v>200480</v>
      </c>
      <c r="K1401" s="443">
        <v>0</v>
      </c>
      <c r="L1401" s="443">
        <v>0</v>
      </c>
      <c r="M1401" s="483">
        <v>0</v>
      </c>
      <c r="N1401" s="483">
        <v>420</v>
      </c>
      <c r="O1401" s="443">
        <v>0</v>
      </c>
      <c r="P1401" s="443">
        <v>0</v>
      </c>
      <c r="Q1401" s="443">
        <v>420</v>
      </c>
      <c r="R1401" s="443">
        <v>0</v>
      </c>
      <c r="S1401" s="443">
        <v>420</v>
      </c>
      <c r="T1401" s="443">
        <v>0</v>
      </c>
      <c r="U1401" s="443">
        <v>7160</v>
      </c>
      <c r="V1401" s="443">
        <v>7160</v>
      </c>
      <c r="W1401" s="443">
        <v>0</v>
      </c>
      <c r="X1401" s="443">
        <v>0</v>
      </c>
      <c r="Y1401" s="483">
        <v>0</v>
      </c>
      <c r="Z1401" s="483">
        <v>15</v>
      </c>
      <c r="AA1401" s="443">
        <v>0</v>
      </c>
      <c r="AB1401" s="443">
        <v>0</v>
      </c>
      <c r="AC1401" s="443">
        <v>15</v>
      </c>
      <c r="AD1401" s="443">
        <v>0</v>
      </c>
      <c r="AE1401" s="443">
        <v>0</v>
      </c>
      <c r="AF1401" s="443">
        <v>15</v>
      </c>
      <c r="AG1401" s="443">
        <v>172030</v>
      </c>
      <c r="AH1401" s="443">
        <v>96500</v>
      </c>
      <c r="AI1401" s="443">
        <v>75530</v>
      </c>
      <c r="AJ1401" s="483">
        <v>128600</v>
      </c>
      <c r="AK1401" s="483">
        <v>0</v>
      </c>
      <c r="AL1401" s="483">
        <v>0</v>
      </c>
      <c r="AM1401" s="483">
        <v>45020</v>
      </c>
      <c r="AN1401" s="443">
        <v>128600</v>
      </c>
      <c r="AO1401" s="443">
        <v>45020</v>
      </c>
      <c r="AP1401" s="443">
        <v>11630</v>
      </c>
      <c r="AQ1401" s="443">
        <v>7578</v>
      </c>
      <c r="AR1401" s="443">
        <v>4052</v>
      </c>
      <c r="AS1401" s="483">
        <v>5065</v>
      </c>
      <c r="AT1401" s="483">
        <v>0</v>
      </c>
      <c r="AU1401" s="483">
        <v>0</v>
      </c>
      <c r="AV1401" s="483">
        <v>1770</v>
      </c>
      <c r="AW1401" s="443">
        <v>5065</v>
      </c>
      <c r="AX1401" s="443">
        <v>1770</v>
      </c>
      <c r="AY1401" s="443">
        <v>0</v>
      </c>
      <c r="AZ1401" s="504">
        <v>0</v>
      </c>
      <c r="BA1401" s="504">
        <v>0</v>
      </c>
      <c r="BB1401" s="444">
        <v>0</v>
      </c>
      <c r="BC1401" s="517">
        <v>0</v>
      </c>
      <c r="BD1401" s="540">
        <v>81774</v>
      </c>
      <c r="BE1401" s="651">
        <v>101785</v>
      </c>
      <c r="BF1401" s="651">
        <v>9911</v>
      </c>
      <c r="BG1401" s="540">
        <v>1749</v>
      </c>
    </row>
    <row r="1402" spans="1:59" x14ac:dyDescent="0.2">
      <c r="A1402" s="609" t="s">
        <v>3256</v>
      </c>
      <c r="B1402" t="s">
        <v>3233</v>
      </c>
      <c r="C1402" t="s">
        <v>3257</v>
      </c>
      <c r="D1402" s="439">
        <v>35215</v>
      </c>
      <c r="E1402" s="440">
        <v>0</v>
      </c>
      <c r="F1402" s="440">
        <v>0</v>
      </c>
      <c r="G1402" s="440">
        <v>0</v>
      </c>
      <c r="H1402" s="440">
        <v>0</v>
      </c>
      <c r="I1402" s="440">
        <v>1175650</v>
      </c>
      <c r="J1402" s="440">
        <v>1175650</v>
      </c>
      <c r="K1402" s="440">
        <v>0</v>
      </c>
      <c r="L1402" s="440">
        <v>0</v>
      </c>
      <c r="M1402" s="482">
        <v>0</v>
      </c>
      <c r="N1402" s="482">
        <v>0</v>
      </c>
      <c r="O1402" s="440">
        <v>0</v>
      </c>
      <c r="P1402" s="440">
        <v>0</v>
      </c>
      <c r="Q1402" s="440">
        <v>0</v>
      </c>
      <c r="R1402" s="440">
        <v>0</v>
      </c>
      <c r="S1402" s="440">
        <v>0</v>
      </c>
      <c r="T1402" s="440">
        <v>0</v>
      </c>
      <c r="U1402" s="440">
        <v>41988</v>
      </c>
      <c r="V1402" s="440">
        <v>10500</v>
      </c>
      <c r="W1402" s="440">
        <v>31488</v>
      </c>
      <c r="X1402" s="440">
        <v>0</v>
      </c>
      <c r="Y1402" s="482">
        <v>0</v>
      </c>
      <c r="Z1402" s="482">
        <v>0</v>
      </c>
      <c r="AA1402" s="440">
        <v>0</v>
      </c>
      <c r="AB1402" s="440">
        <v>0</v>
      </c>
      <c r="AC1402" s="440">
        <v>0</v>
      </c>
      <c r="AD1402" s="440">
        <v>0</v>
      </c>
      <c r="AE1402" s="440">
        <v>0</v>
      </c>
      <c r="AF1402" s="440">
        <v>0</v>
      </c>
      <c r="AG1402" s="440">
        <v>869930</v>
      </c>
      <c r="AH1402" s="440">
        <v>335000</v>
      </c>
      <c r="AI1402" s="440">
        <v>534930</v>
      </c>
      <c r="AJ1402" s="482">
        <v>875350</v>
      </c>
      <c r="AK1402" s="482">
        <v>0</v>
      </c>
      <c r="AL1402" s="482">
        <v>0</v>
      </c>
      <c r="AM1402" s="482">
        <v>318930</v>
      </c>
      <c r="AN1402" s="440">
        <v>875350</v>
      </c>
      <c r="AO1402" s="440">
        <v>318930</v>
      </c>
      <c r="AP1402" s="440">
        <v>69287</v>
      </c>
      <c r="AQ1402" s="440">
        <v>11847</v>
      </c>
      <c r="AR1402" s="440">
        <v>57440</v>
      </c>
      <c r="AS1402" s="482">
        <v>57818</v>
      </c>
      <c r="AT1402" s="482">
        <v>0</v>
      </c>
      <c r="AU1402" s="482">
        <v>0</v>
      </c>
      <c r="AV1402" s="482">
        <v>13830</v>
      </c>
      <c r="AW1402" s="440">
        <v>42345</v>
      </c>
      <c r="AX1402" s="440">
        <v>0</v>
      </c>
      <c r="AY1402" s="440">
        <v>0</v>
      </c>
      <c r="AZ1402" s="503">
        <v>0</v>
      </c>
      <c r="BA1402" s="503">
        <v>0</v>
      </c>
      <c r="BB1402" s="441">
        <v>0</v>
      </c>
      <c r="BC1402" s="200">
        <v>0</v>
      </c>
      <c r="BD1402" s="539">
        <v>297774</v>
      </c>
      <c r="BE1402" s="650">
        <v>600170</v>
      </c>
      <c r="BF1402" s="650">
        <v>59447</v>
      </c>
      <c r="BG1402" s="539">
        <v>5749</v>
      </c>
    </row>
    <row r="1403" spans="1:59" x14ac:dyDescent="0.2">
      <c r="A1403" s="609" t="s">
        <v>3258</v>
      </c>
      <c r="B1403" t="s">
        <v>3233</v>
      </c>
      <c r="C1403" t="s">
        <v>3259</v>
      </c>
      <c r="D1403" s="442">
        <v>35216</v>
      </c>
      <c r="E1403" s="443">
        <v>0</v>
      </c>
      <c r="F1403" s="443">
        <v>0</v>
      </c>
      <c r="G1403" s="443">
        <v>0</v>
      </c>
      <c r="H1403" s="443">
        <v>0</v>
      </c>
      <c r="I1403" s="443">
        <v>468160</v>
      </c>
      <c r="J1403" s="443">
        <v>468160</v>
      </c>
      <c r="K1403" s="443">
        <v>0</v>
      </c>
      <c r="L1403" s="443">
        <v>63350</v>
      </c>
      <c r="M1403" s="483">
        <v>0</v>
      </c>
      <c r="N1403" s="483">
        <v>70</v>
      </c>
      <c r="O1403" s="443">
        <v>0</v>
      </c>
      <c r="P1403" s="443">
        <v>0</v>
      </c>
      <c r="Q1403" s="443">
        <v>63420</v>
      </c>
      <c r="R1403" s="443">
        <v>63350</v>
      </c>
      <c r="S1403" s="443">
        <v>70</v>
      </c>
      <c r="T1403" s="443">
        <v>0</v>
      </c>
      <c r="U1403" s="443">
        <v>16720</v>
      </c>
      <c r="V1403" s="443">
        <v>10608</v>
      </c>
      <c r="W1403" s="443">
        <v>6112</v>
      </c>
      <c r="X1403" s="443">
        <v>2263</v>
      </c>
      <c r="Y1403" s="483">
        <v>0</v>
      </c>
      <c r="Z1403" s="483">
        <v>2</v>
      </c>
      <c r="AA1403" s="443">
        <v>0</v>
      </c>
      <c r="AB1403" s="443">
        <v>0</v>
      </c>
      <c r="AC1403" s="443">
        <v>0</v>
      </c>
      <c r="AD1403" s="443">
        <v>0</v>
      </c>
      <c r="AE1403" s="443">
        <v>0</v>
      </c>
      <c r="AF1403" s="443">
        <v>0</v>
      </c>
      <c r="AG1403" s="443">
        <v>413570</v>
      </c>
      <c r="AH1403" s="443">
        <v>265000</v>
      </c>
      <c r="AI1403" s="443">
        <v>148570</v>
      </c>
      <c r="AJ1403" s="483">
        <v>315010</v>
      </c>
      <c r="AK1403" s="483">
        <v>0</v>
      </c>
      <c r="AL1403" s="483">
        <v>0</v>
      </c>
      <c r="AM1403" s="483">
        <v>174530</v>
      </c>
      <c r="AN1403" s="443">
        <v>315010</v>
      </c>
      <c r="AO1403" s="443">
        <v>174530</v>
      </c>
      <c r="AP1403" s="443">
        <v>30670</v>
      </c>
      <c r="AQ1403" s="443">
        <v>23226</v>
      </c>
      <c r="AR1403" s="443">
        <v>7444</v>
      </c>
      <c r="AS1403" s="483">
        <v>9120</v>
      </c>
      <c r="AT1403" s="483">
        <v>0</v>
      </c>
      <c r="AU1403" s="483">
        <v>0</v>
      </c>
      <c r="AV1403" s="483">
        <v>7541</v>
      </c>
      <c r="AW1403" s="443">
        <v>9120</v>
      </c>
      <c r="AX1403" s="443">
        <v>3495</v>
      </c>
      <c r="AY1403" s="443">
        <v>0</v>
      </c>
      <c r="AZ1403" s="504">
        <v>0</v>
      </c>
      <c r="BA1403" s="504">
        <v>0</v>
      </c>
      <c r="BB1403" s="444">
        <v>0</v>
      </c>
      <c r="BC1403" s="517">
        <v>0</v>
      </c>
      <c r="BD1403" s="540">
        <v>148174</v>
      </c>
      <c r="BE1403" s="651">
        <v>276790</v>
      </c>
      <c r="BF1403" s="651">
        <v>27066</v>
      </c>
      <c r="BG1403" s="540">
        <v>2949</v>
      </c>
    </row>
    <row r="1404" spans="1:59" x14ac:dyDescent="0.2">
      <c r="A1404" s="609" t="s">
        <v>3260</v>
      </c>
      <c r="B1404" t="s">
        <v>3233</v>
      </c>
      <c r="C1404" t="s">
        <v>3261</v>
      </c>
      <c r="D1404" s="439">
        <v>35305</v>
      </c>
      <c r="E1404" s="440">
        <v>0</v>
      </c>
      <c r="F1404" s="440">
        <v>0</v>
      </c>
      <c r="G1404" s="440">
        <v>0</v>
      </c>
      <c r="H1404" s="440">
        <v>0</v>
      </c>
      <c r="I1404" s="440">
        <v>223650</v>
      </c>
      <c r="J1404" s="440">
        <v>223650</v>
      </c>
      <c r="K1404" s="440">
        <v>0</v>
      </c>
      <c r="L1404" s="440">
        <v>0</v>
      </c>
      <c r="M1404" s="482">
        <v>0</v>
      </c>
      <c r="N1404" s="482">
        <v>0</v>
      </c>
      <c r="O1404" s="440">
        <v>0</v>
      </c>
      <c r="P1404" s="440">
        <v>0</v>
      </c>
      <c r="Q1404" s="440">
        <v>0</v>
      </c>
      <c r="R1404" s="440">
        <v>0</v>
      </c>
      <c r="S1404" s="440">
        <v>0</v>
      </c>
      <c r="T1404" s="440">
        <v>0</v>
      </c>
      <c r="U1404" s="440">
        <v>7988</v>
      </c>
      <c r="V1404" s="440">
        <v>5768</v>
      </c>
      <c r="W1404" s="440">
        <v>2220</v>
      </c>
      <c r="X1404" s="440">
        <v>0</v>
      </c>
      <c r="Y1404" s="482">
        <v>0</v>
      </c>
      <c r="Z1404" s="482">
        <v>0</v>
      </c>
      <c r="AA1404" s="440">
        <v>0</v>
      </c>
      <c r="AB1404" s="440">
        <v>0</v>
      </c>
      <c r="AC1404" s="440">
        <v>2220</v>
      </c>
      <c r="AD1404" s="440">
        <v>0</v>
      </c>
      <c r="AE1404" s="440">
        <v>0</v>
      </c>
      <c r="AF1404" s="440">
        <v>2220</v>
      </c>
      <c r="AG1404" s="440">
        <v>105320</v>
      </c>
      <c r="AH1404" s="440">
        <v>75000</v>
      </c>
      <c r="AI1404" s="440">
        <v>30320</v>
      </c>
      <c r="AJ1404" s="482">
        <v>52680</v>
      </c>
      <c r="AK1404" s="482">
        <v>0</v>
      </c>
      <c r="AL1404" s="482">
        <v>0</v>
      </c>
      <c r="AM1404" s="482">
        <v>49980</v>
      </c>
      <c r="AN1404" s="440">
        <v>52680</v>
      </c>
      <c r="AO1404" s="440">
        <v>49980</v>
      </c>
      <c r="AP1404" s="440">
        <v>6377</v>
      </c>
      <c r="AQ1404" s="440">
        <v>1950</v>
      </c>
      <c r="AR1404" s="440">
        <v>4427</v>
      </c>
      <c r="AS1404" s="482">
        <v>3750</v>
      </c>
      <c r="AT1404" s="482">
        <v>0</v>
      </c>
      <c r="AU1404" s="482">
        <v>0</v>
      </c>
      <c r="AV1404" s="482">
        <v>2732</v>
      </c>
      <c r="AW1404" s="440">
        <v>3750</v>
      </c>
      <c r="AX1404" s="440">
        <v>2732</v>
      </c>
      <c r="AY1404" s="440">
        <v>0</v>
      </c>
      <c r="AZ1404" s="503">
        <v>0</v>
      </c>
      <c r="BA1404" s="503">
        <v>0</v>
      </c>
      <c r="BB1404" s="441">
        <v>0</v>
      </c>
      <c r="BC1404" s="200">
        <v>0</v>
      </c>
      <c r="BD1404" s="539">
        <v>65856</v>
      </c>
      <c r="BE1404" s="650">
        <v>94350</v>
      </c>
      <c r="BF1404" s="650">
        <v>8564</v>
      </c>
      <c r="BG1404" s="539">
        <v>1509</v>
      </c>
    </row>
    <row r="1405" spans="1:59" x14ac:dyDescent="0.2">
      <c r="A1405" s="609" t="s">
        <v>3262</v>
      </c>
      <c r="B1405" t="s">
        <v>3233</v>
      </c>
      <c r="C1405" t="s">
        <v>3263</v>
      </c>
      <c r="D1405" s="442">
        <v>35321</v>
      </c>
      <c r="E1405" s="443">
        <v>0</v>
      </c>
      <c r="F1405" s="443">
        <v>0</v>
      </c>
      <c r="G1405" s="443">
        <v>0</v>
      </c>
      <c r="H1405" s="443">
        <v>0</v>
      </c>
      <c r="I1405" s="443">
        <v>29344</v>
      </c>
      <c r="J1405" s="443">
        <v>29344</v>
      </c>
      <c r="K1405" s="443">
        <v>0</v>
      </c>
      <c r="L1405" s="443">
        <v>7266</v>
      </c>
      <c r="M1405" s="483">
        <v>0</v>
      </c>
      <c r="N1405" s="483">
        <v>490</v>
      </c>
      <c r="O1405" s="443">
        <v>0</v>
      </c>
      <c r="P1405" s="443">
        <v>0</v>
      </c>
      <c r="Q1405" s="443">
        <v>7756</v>
      </c>
      <c r="R1405" s="443">
        <v>7266</v>
      </c>
      <c r="S1405" s="443">
        <v>490</v>
      </c>
      <c r="T1405" s="443">
        <v>0</v>
      </c>
      <c r="U1405" s="443">
        <v>1048</v>
      </c>
      <c r="V1405" s="443">
        <v>1048</v>
      </c>
      <c r="W1405" s="443">
        <v>0</v>
      </c>
      <c r="X1405" s="443">
        <v>260</v>
      </c>
      <c r="Y1405" s="483">
        <v>0</v>
      </c>
      <c r="Z1405" s="483">
        <v>17</v>
      </c>
      <c r="AA1405" s="443">
        <v>0</v>
      </c>
      <c r="AB1405" s="443">
        <v>0</v>
      </c>
      <c r="AC1405" s="443">
        <v>277</v>
      </c>
      <c r="AD1405" s="443">
        <v>0</v>
      </c>
      <c r="AE1405" s="443">
        <v>277</v>
      </c>
      <c r="AF1405" s="443">
        <v>0</v>
      </c>
      <c r="AG1405" s="443">
        <v>39050</v>
      </c>
      <c r="AH1405" s="443">
        <v>15500</v>
      </c>
      <c r="AI1405" s="443">
        <v>23550</v>
      </c>
      <c r="AJ1405" s="483">
        <v>38940</v>
      </c>
      <c r="AK1405" s="483">
        <v>0</v>
      </c>
      <c r="AL1405" s="483">
        <v>0</v>
      </c>
      <c r="AM1405" s="483">
        <v>14450</v>
      </c>
      <c r="AN1405" s="443">
        <v>38940</v>
      </c>
      <c r="AO1405" s="443">
        <v>14450</v>
      </c>
      <c r="AP1405" s="443">
        <v>2934</v>
      </c>
      <c r="AQ1405" s="443">
        <v>2934</v>
      </c>
      <c r="AR1405" s="443">
        <v>0</v>
      </c>
      <c r="AS1405" s="483">
        <v>0</v>
      </c>
      <c r="AT1405" s="483">
        <v>0</v>
      </c>
      <c r="AU1405" s="483">
        <v>0</v>
      </c>
      <c r="AV1405" s="483">
        <v>645</v>
      </c>
      <c r="AW1405" s="443">
        <v>0</v>
      </c>
      <c r="AX1405" s="443">
        <v>645</v>
      </c>
      <c r="AY1405" s="443">
        <v>0</v>
      </c>
      <c r="AZ1405" s="504">
        <v>0</v>
      </c>
      <c r="BA1405" s="504">
        <v>0</v>
      </c>
      <c r="BB1405" s="444">
        <v>0</v>
      </c>
      <c r="BC1405" s="517">
        <v>0</v>
      </c>
      <c r="BD1405" s="540">
        <v>17757</v>
      </c>
      <c r="BE1405" s="651">
        <v>21755</v>
      </c>
      <c r="BF1405" s="651">
        <v>2207</v>
      </c>
      <c r="BG1405" s="540">
        <v>1029</v>
      </c>
    </row>
    <row r="1406" spans="1:59" x14ac:dyDescent="0.2">
      <c r="A1406" s="609" t="s">
        <v>3264</v>
      </c>
      <c r="B1406" t="s">
        <v>3233</v>
      </c>
      <c r="C1406" t="s">
        <v>3265</v>
      </c>
      <c r="D1406" s="439">
        <v>35341</v>
      </c>
      <c r="E1406" s="440">
        <v>17287</v>
      </c>
      <c r="F1406" s="440">
        <v>0</v>
      </c>
      <c r="G1406" s="440">
        <v>17287</v>
      </c>
      <c r="H1406" s="440">
        <v>0</v>
      </c>
      <c r="I1406" s="440">
        <v>44380</v>
      </c>
      <c r="J1406" s="440">
        <v>44380</v>
      </c>
      <c r="K1406" s="440">
        <v>0</v>
      </c>
      <c r="L1406" s="440">
        <v>0</v>
      </c>
      <c r="M1406" s="482">
        <v>0</v>
      </c>
      <c r="N1406" s="482">
        <v>0</v>
      </c>
      <c r="O1406" s="440">
        <v>0</v>
      </c>
      <c r="P1406" s="440">
        <v>0</v>
      </c>
      <c r="Q1406" s="440">
        <v>0</v>
      </c>
      <c r="R1406" s="440">
        <v>0</v>
      </c>
      <c r="S1406" s="440">
        <v>0</v>
      </c>
      <c r="T1406" s="440">
        <v>0</v>
      </c>
      <c r="U1406" s="440">
        <v>1585</v>
      </c>
      <c r="V1406" s="440">
        <v>1268</v>
      </c>
      <c r="W1406" s="440">
        <v>317</v>
      </c>
      <c r="X1406" s="440">
        <v>0</v>
      </c>
      <c r="Y1406" s="482">
        <v>0</v>
      </c>
      <c r="Z1406" s="482">
        <v>0</v>
      </c>
      <c r="AA1406" s="440">
        <v>0</v>
      </c>
      <c r="AB1406" s="440">
        <v>0</v>
      </c>
      <c r="AC1406" s="440">
        <v>317</v>
      </c>
      <c r="AD1406" s="440">
        <v>0</v>
      </c>
      <c r="AE1406" s="440">
        <v>0</v>
      </c>
      <c r="AF1406" s="440">
        <v>317</v>
      </c>
      <c r="AG1406" s="440">
        <v>17100</v>
      </c>
      <c r="AH1406" s="440">
        <v>13000</v>
      </c>
      <c r="AI1406" s="440">
        <v>4100</v>
      </c>
      <c r="AJ1406" s="482">
        <v>11370</v>
      </c>
      <c r="AK1406" s="482">
        <v>0</v>
      </c>
      <c r="AL1406" s="482">
        <v>0</v>
      </c>
      <c r="AM1406" s="482">
        <v>5990</v>
      </c>
      <c r="AN1406" s="440">
        <v>11370</v>
      </c>
      <c r="AO1406" s="440">
        <v>5990</v>
      </c>
      <c r="AP1406" s="440">
        <v>1028</v>
      </c>
      <c r="AQ1406" s="440">
        <v>784</v>
      </c>
      <c r="AR1406" s="440">
        <v>244</v>
      </c>
      <c r="AS1406" s="482">
        <v>324</v>
      </c>
      <c r="AT1406" s="482">
        <v>0</v>
      </c>
      <c r="AU1406" s="482">
        <v>0</v>
      </c>
      <c r="AV1406" s="482">
        <v>309</v>
      </c>
      <c r="AW1406" s="440">
        <v>324</v>
      </c>
      <c r="AX1406" s="440">
        <v>309</v>
      </c>
      <c r="AY1406" s="440">
        <v>0</v>
      </c>
      <c r="AZ1406" s="503">
        <v>0</v>
      </c>
      <c r="BA1406" s="503">
        <v>0</v>
      </c>
      <c r="BB1406" s="441">
        <v>0</v>
      </c>
      <c r="BC1406" s="200">
        <v>0</v>
      </c>
      <c r="BD1406" s="539">
        <v>20152</v>
      </c>
      <c r="BE1406" s="650">
        <v>17705</v>
      </c>
      <c r="BF1406" s="650">
        <v>1584</v>
      </c>
      <c r="BG1406" s="539">
        <v>789</v>
      </c>
    </row>
    <row r="1407" spans="1:59" x14ac:dyDescent="0.2">
      <c r="A1407" s="609" t="s">
        <v>3266</v>
      </c>
      <c r="B1407" t="s">
        <v>3233</v>
      </c>
      <c r="C1407" t="s">
        <v>3267</v>
      </c>
      <c r="D1407" s="442">
        <v>35343</v>
      </c>
      <c r="E1407" s="443">
        <v>41360</v>
      </c>
      <c r="F1407" s="443">
        <v>0</v>
      </c>
      <c r="G1407" s="443">
        <v>41360</v>
      </c>
      <c r="H1407" s="443">
        <v>0</v>
      </c>
      <c r="I1407" s="443">
        <v>122990</v>
      </c>
      <c r="J1407" s="443">
        <v>122990</v>
      </c>
      <c r="K1407" s="443">
        <v>0</v>
      </c>
      <c r="L1407" s="443">
        <v>980</v>
      </c>
      <c r="M1407" s="483">
        <v>0</v>
      </c>
      <c r="N1407" s="483">
        <v>0</v>
      </c>
      <c r="O1407" s="443">
        <v>0</v>
      </c>
      <c r="P1407" s="443">
        <v>0</v>
      </c>
      <c r="Q1407" s="443">
        <v>980</v>
      </c>
      <c r="R1407" s="443">
        <v>980</v>
      </c>
      <c r="S1407" s="443">
        <v>0</v>
      </c>
      <c r="T1407" s="443">
        <v>0</v>
      </c>
      <c r="U1407" s="443">
        <v>4393</v>
      </c>
      <c r="V1407" s="443">
        <v>4393</v>
      </c>
      <c r="W1407" s="443">
        <v>0</v>
      </c>
      <c r="X1407" s="443">
        <v>35</v>
      </c>
      <c r="Y1407" s="483">
        <v>0</v>
      </c>
      <c r="Z1407" s="483">
        <v>0</v>
      </c>
      <c r="AA1407" s="443">
        <v>0</v>
      </c>
      <c r="AB1407" s="443">
        <v>0</v>
      </c>
      <c r="AC1407" s="443">
        <v>35</v>
      </c>
      <c r="AD1407" s="443">
        <v>35</v>
      </c>
      <c r="AE1407" s="443">
        <v>0</v>
      </c>
      <c r="AF1407" s="443">
        <v>0</v>
      </c>
      <c r="AG1407" s="443">
        <v>104590</v>
      </c>
      <c r="AH1407" s="443">
        <v>61500</v>
      </c>
      <c r="AI1407" s="443">
        <v>43090</v>
      </c>
      <c r="AJ1407" s="483">
        <v>79810</v>
      </c>
      <c r="AK1407" s="483">
        <v>7900</v>
      </c>
      <c r="AL1407" s="483">
        <v>0</v>
      </c>
      <c r="AM1407" s="483">
        <v>11690</v>
      </c>
      <c r="AN1407" s="443">
        <v>87710</v>
      </c>
      <c r="AO1407" s="443">
        <v>11690</v>
      </c>
      <c r="AP1407" s="443">
        <v>7481</v>
      </c>
      <c r="AQ1407" s="443">
        <v>1825</v>
      </c>
      <c r="AR1407" s="443">
        <v>5656</v>
      </c>
      <c r="AS1407" s="483">
        <v>5967</v>
      </c>
      <c r="AT1407" s="483">
        <v>0</v>
      </c>
      <c r="AU1407" s="483">
        <v>0</v>
      </c>
      <c r="AV1407" s="483">
        <v>0</v>
      </c>
      <c r="AW1407" s="443">
        <v>5967</v>
      </c>
      <c r="AX1407" s="443">
        <v>0</v>
      </c>
      <c r="AY1407" s="443">
        <v>0</v>
      </c>
      <c r="AZ1407" s="504">
        <v>0</v>
      </c>
      <c r="BA1407" s="504">
        <v>0</v>
      </c>
      <c r="BB1407" s="444">
        <v>0</v>
      </c>
      <c r="BC1407" s="517">
        <v>0</v>
      </c>
      <c r="BD1407" s="540">
        <v>48070</v>
      </c>
      <c r="BE1407" s="651">
        <v>64155</v>
      </c>
      <c r="BF1407" s="651">
        <v>6332</v>
      </c>
      <c r="BG1407" s="540">
        <v>1269</v>
      </c>
    </row>
    <row r="1408" spans="1:59" x14ac:dyDescent="0.2">
      <c r="A1408" s="609" t="s">
        <v>3268</v>
      </c>
      <c r="B1408" t="s">
        <v>3233</v>
      </c>
      <c r="C1408" t="s">
        <v>3269</v>
      </c>
      <c r="D1408" s="439">
        <v>35344</v>
      </c>
      <c r="E1408" s="440">
        <v>0</v>
      </c>
      <c r="F1408" s="440">
        <v>0</v>
      </c>
      <c r="G1408" s="440">
        <v>0</v>
      </c>
      <c r="H1408" s="440">
        <v>0</v>
      </c>
      <c r="I1408" s="440">
        <v>95620</v>
      </c>
      <c r="J1408" s="440">
        <v>95620</v>
      </c>
      <c r="K1408" s="440">
        <v>0</v>
      </c>
      <c r="L1408" s="440">
        <v>0</v>
      </c>
      <c r="M1408" s="482">
        <v>0</v>
      </c>
      <c r="N1408" s="482">
        <v>840</v>
      </c>
      <c r="O1408" s="440">
        <v>0</v>
      </c>
      <c r="P1408" s="440">
        <v>0</v>
      </c>
      <c r="Q1408" s="440">
        <v>840</v>
      </c>
      <c r="R1408" s="440">
        <v>0</v>
      </c>
      <c r="S1408" s="440">
        <v>840</v>
      </c>
      <c r="T1408" s="440">
        <v>0</v>
      </c>
      <c r="U1408" s="440">
        <v>3415</v>
      </c>
      <c r="V1408" s="440">
        <v>2061</v>
      </c>
      <c r="W1408" s="440">
        <v>1354</v>
      </c>
      <c r="X1408" s="440">
        <v>0</v>
      </c>
      <c r="Y1408" s="482">
        <v>0</v>
      </c>
      <c r="Z1408" s="482">
        <v>30</v>
      </c>
      <c r="AA1408" s="440">
        <v>0</v>
      </c>
      <c r="AB1408" s="440">
        <v>0</v>
      </c>
      <c r="AC1408" s="440">
        <v>1384</v>
      </c>
      <c r="AD1408" s="440">
        <v>0</v>
      </c>
      <c r="AE1408" s="440">
        <v>0</v>
      </c>
      <c r="AF1408" s="440">
        <v>1384</v>
      </c>
      <c r="AG1408" s="440">
        <v>81800</v>
      </c>
      <c r="AH1408" s="440">
        <v>42000</v>
      </c>
      <c r="AI1408" s="440">
        <v>39800</v>
      </c>
      <c r="AJ1408" s="482">
        <v>75380</v>
      </c>
      <c r="AK1408" s="482">
        <v>0</v>
      </c>
      <c r="AL1408" s="482">
        <v>0</v>
      </c>
      <c r="AM1408" s="482">
        <v>25850</v>
      </c>
      <c r="AN1408" s="440">
        <v>75380</v>
      </c>
      <c r="AO1408" s="440">
        <v>25850</v>
      </c>
      <c r="AP1408" s="440">
        <v>5706</v>
      </c>
      <c r="AQ1408" s="440">
        <v>1900</v>
      </c>
      <c r="AR1408" s="440">
        <v>3806</v>
      </c>
      <c r="AS1408" s="482">
        <v>4449</v>
      </c>
      <c r="AT1408" s="482">
        <v>0</v>
      </c>
      <c r="AU1408" s="482">
        <v>0</v>
      </c>
      <c r="AV1408" s="482">
        <v>865</v>
      </c>
      <c r="AW1408" s="440">
        <v>4449</v>
      </c>
      <c r="AX1408" s="440">
        <v>0</v>
      </c>
      <c r="AY1408" s="440">
        <v>0</v>
      </c>
      <c r="AZ1408" s="503">
        <v>0</v>
      </c>
      <c r="BA1408" s="503">
        <v>0</v>
      </c>
      <c r="BB1408" s="441">
        <v>0</v>
      </c>
      <c r="BC1408" s="200">
        <v>0</v>
      </c>
      <c r="BD1408" s="539">
        <v>44506</v>
      </c>
      <c r="BE1408" s="650">
        <v>49960</v>
      </c>
      <c r="BF1408" s="650">
        <v>4879</v>
      </c>
      <c r="BG1408" s="539">
        <v>1269</v>
      </c>
    </row>
    <row r="1409" spans="1:59" x14ac:dyDescent="0.2">
      <c r="A1409" s="609" t="s">
        <v>3270</v>
      </c>
      <c r="B1409" t="s">
        <v>3233</v>
      </c>
      <c r="C1409" t="s">
        <v>3271</v>
      </c>
      <c r="D1409" s="442">
        <v>35502</v>
      </c>
      <c r="E1409" s="443">
        <v>18291</v>
      </c>
      <c r="F1409" s="443">
        <v>0</v>
      </c>
      <c r="G1409" s="443">
        <v>18291</v>
      </c>
      <c r="H1409" s="443">
        <v>0</v>
      </c>
      <c r="I1409" s="443">
        <v>29904</v>
      </c>
      <c r="J1409" s="443">
        <v>29904</v>
      </c>
      <c r="K1409" s="443">
        <v>0</v>
      </c>
      <c r="L1409" s="443">
        <v>8316</v>
      </c>
      <c r="M1409" s="483">
        <v>0</v>
      </c>
      <c r="N1409" s="483">
        <v>0</v>
      </c>
      <c r="O1409" s="443">
        <v>0</v>
      </c>
      <c r="P1409" s="443">
        <v>0</v>
      </c>
      <c r="Q1409" s="443">
        <v>8316</v>
      </c>
      <c r="R1409" s="443">
        <v>8316</v>
      </c>
      <c r="S1409" s="443">
        <v>0</v>
      </c>
      <c r="T1409" s="443">
        <v>0</v>
      </c>
      <c r="U1409" s="443">
        <v>1068</v>
      </c>
      <c r="V1409" s="443">
        <v>1068</v>
      </c>
      <c r="W1409" s="443">
        <v>0</v>
      </c>
      <c r="X1409" s="443">
        <v>297</v>
      </c>
      <c r="Y1409" s="483">
        <v>0</v>
      </c>
      <c r="Z1409" s="483">
        <v>0</v>
      </c>
      <c r="AA1409" s="443">
        <v>0</v>
      </c>
      <c r="AB1409" s="443">
        <v>0</v>
      </c>
      <c r="AC1409" s="443">
        <v>297</v>
      </c>
      <c r="AD1409" s="443">
        <v>297</v>
      </c>
      <c r="AE1409" s="443">
        <v>0</v>
      </c>
      <c r="AF1409" s="443">
        <v>0</v>
      </c>
      <c r="AG1409" s="443">
        <v>24270</v>
      </c>
      <c r="AH1409" s="443">
        <v>24270</v>
      </c>
      <c r="AI1409" s="443">
        <v>0</v>
      </c>
      <c r="AJ1409" s="483">
        <v>9980</v>
      </c>
      <c r="AK1409" s="483">
        <v>0</v>
      </c>
      <c r="AL1409" s="483">
        <v>0</v>
      </c>
      <c r="AM1409" s="483">
        <v>11590</v>
      </c>
      <c r="AN1409" s="443">
        <v>9980</v>
      </c>
      <c r="AO1409" s="443">
        <v>11590</v>
      </c>
      <c r="AP1409" s="443">
        <v>1464</v>
      </c>
      <c r="AQ1409" s="443">
        <v>725</v>
      </c>
      <c r="AR1409" s="443">
        <v>739</v>
      </c>
      <c r="AS1409" s="483">
        <v>1032</v>
      </c>
      <c r="AT1409" s="483">
        <v>0</v>
      </c>
      <c r="AU1409" s="483">
        <v>0</v>
      </c>
      <c r="AV1409" s="483">
        <v>501</v>
      </c>
      <c r="AW1409" s="443">
        <v>1032</v>
      </c>
      <c r="AX1409" s="443">
        <v>501</v>
      </c>
      <c r="AY1409" s="443">
        <v>0</v>
      </c>
      <c r="AZ1409" s="504">
        <v>0</v>
      </c>
      <c r="BA1409" s="504">
        <v>0</v>
      </c>
      <c r="BB1409" s="444">
        <v>0</v>
      </c>
      <c r="BC1409" s="517">
        <v>0</v>
      </c>
      <c r="BD1409" s="540">
        <v>21458</v>
      </c>
      <c r="BE1409" s="651">
        <v>17320</v>
      </c>
      <c r="BF1409" s="651">
        <v>1606</v>
      </c>
      <c r="BG1409" s="540">
        <v>789</v>
      </c>
    </row>
    <row r="1410" spans="1:59" x14ac:dyDescent="0.2">
      <c r="A1410" s="609" t="s">
        <v>3272</v>
      </c>
      <c r="B1410" t="s">
        <v>3273</v>
      </c>
      <c r="C1410">
        <v>0</v>
      </c>
      <c r="D1410" s="439">
        <v>36000</v>
      </c>
      <c r="E1410" s="440">
        <v>500000</v>
      </c>
      <c r="F1410" s="440">
        <v>0</v>
      </c>
      <c r="G1410" s="440">
        <v>180451</v>
      </c>
      <c r="H1410" s="440">
        <v>319549</v>
      </c>
      <c r="I1410" s="440">
        <v>0</v>
      </c>
      <c r="J1410" s="440">
        <v>0</v>
      </c>
      <c r="K1410" s="440">
        <v>0</v>
      </c>
      <c r="L1410" s="440">
        <v>0</v>
      </c>
      <c r="M1410" s="482">
        <v>0</v>
      </c>
      <c r="N1410" s="482">
        <v>0</v>
      </c>
      <c r="O1410" s="440">
        <v>0</v>
      </c>
      <c r="P1410" s="440">
        <v>0</v>
      </c>
      <c r="Q1410" s="440">
        <v>0</v>
      </c>
      <c r="R1410" s="440">
        <v>0</v>
      </c>
      <c r="S1410" s="440">
        <v>0</v>
      </c>
      <c r="T1410" s="440">
        <v>0</v>
      </c>
      <c r="U1410" s="440">
        <v>0</v>
      </c>
      <c r="V1410" s="440">
        <v>0</v>
      </c>
      <c r="W1410" s="440">
        <v>0</v>
      </c>
      <c r="X1410" s="440">
        <v>0</v>
      </c>
      <c r="Y1410" s="482">
        <v>0</v>
      </c>
      <c r="Z1410" s="482">
        <v>0</v>
      </c>
      <c r="AA1410" s="440">
        <v>0</v>
      </c>
      <c r="AB1410" s="440">
        <v>0</v>
      </c>
      <c r="AC1410" s="440">
        <v>0</v>
      </c>
      <c r="AD1410" s="440">
        <v>0</v>
      </c>
      <c r="AE1410" s="440">
        <v>0</v>
      </c>
      <c r="AF1410" s="440">
        <v>0</v>
      </c>
      <c r="AG1410" s="440">
        <v>0</v>
      </c>
      <c r="AH1410" s="440">
        <v>0</v>
      </c>
      <c r="AI1410" s="440">
        <v>0</v>
      </c>
      <c r="AJ1410" s="482">
        <v>0</v>
      </c>
      <c r="AK1410" s="482">
        <v>0</v>
      </c>
      <c r="AL1410" s="482">
        <v>0</v>
      </c>
      <c r="AM1410" s="482">
        <v>0</v>
      </c>
      <c r="AN1410" s="440">
        <v>0</v>
      </c>
      <c r="AO1410" s="440">
        <v>0</v>
      </c>
      <c r="AP1410" s="440">
        <v>0</v>
      </c>
      <c r="AQ1410" s="440">
        <v>0</v>
      </c>
      <c r="AR1410" s="440">
        <v>0</v>
      </c>
      <c r="AS1410" s="482">
        <v>0</v>
      </c>
      <c r="AT1410" s="482">
        <v>0</v>
      </c>
      <c r="AU1410" s="482">
        <v>0</v>
      </c>
      <c r="AV1410" s="482">
        <v>0</v>
      </c>
      <c r="AW1410" s="440">
        <v>0</v>
      </c>
      <c r="AX1410" s="440">
        <v>0</v>
      </c>
      <c r="AY1410" s="440">
        <v>0</v>
      </c>
      <c r="AZ1410" s="503">
        <v>0</v>
      </c>
      <c r="BA1410" s="503">
        <v>0</v>
      </c>
      <c r="BB1410" s="441">
        <v>0</v>
      </c>
      <c r="BC1410" s="200">
        <v>0</v>
      </c>
      <c r="BD1410" s="539">
        <v>3804566</v>
      </c>
      <c r="BE1410" s="539">
        <v>0</v>
      </c>
      <c r="BF1410" s="539">
        <v>0</v>
      </c>
      <c r="BG1410" s="539">
        <v>0</v>
      </c>
    </row>
    <row r="1411" spans="1:59" x14ac:dyDescent="0.2">
      <c r="A1411" s="609" t="s">
        <v>3274</v>
      </c>
      <c r="B1411" t="s">
        <v>3273</v>
      </c>
      <c r="C1411" t="s">
        <v>3275</v>
      </c>
      <c r="D1411" s="442">
        <v>36201</v>
      </c>
      <c r="E1411" s="443">
        <v>0</v>
      </c>
      <c r="F1411" s="443">
        <v>0</v>
      </c>
      <c r="G1411" s="443">
        <v>0</v>
      </c>
      <c r="H1411" s="443">
        <v>0</v>
      </c>
      <c r="I1411" s="443">
        <v>2348850</v>
      </c>
      <c r="J1411" s="443">
        <v>2348850</v>
      </c>
      <c r="K1411" s="443">
        <v>0</v>
      </c>
      <c r="L1411" s="443">
        <v>0</v>
      </c>
      <c r="M1411" s="483">
        <v>0</v>
      </c>
      <c r="N1411" s="483">
        <v>0</v>
      </c>
      <c r="O1411" s="443">
        <v>0</v>
      </c>
      <c r="P1411" s="443">
        <v>0</v>
      </c>
      <c r="Q1411" s="443">
        <v>0</v>
      </c>
      <c r="R1411" s="443">
        <v>0</v>
      </c>
      <c r="S1411" s="443">
        <v>0</v>
      </c>
      <c r="T1411" s="443">
        <v>0</v>
      </c>
      <c r="U1411" s="443">
        <v>83888</v>
      </c>
      <c r="V1411" s="443">
        <v>83888</v>
      </c>
      <c r="W1411" s="443">
        <v>0</v>
      </c>
      <c r="X1411" s="443">
        <v>0</v>
      </c>
      <c r="Y1411" s="483">
        <v>0</v>
      </c>
      <c r="Z1411" s="483">
        <v>0</v>
      </c>
      <c r="AA1411" s="443">
        <v>0</v>
      </c>
      <c r="AB1411" s="443">
        <v>0</v>
      </c>
      <c r="AC1411" s="443">
        <v>0</v>
      </c>
      <c r="AD1411" s="443">
        <v>0</v>
      </c>
      <c r="AE1411" s="443">
        <v>0</v>
      </c>
      <c r="AF1411" s="443">
        <v>0</v>
      </c>
      <c r="AG1411" s="443">
        <v>1585950</v>
      </c>
      <c r="AH1411" s="443">
        <v>799070</v>
      </c>
      <c r="AI1411" s="443">
        <v>786880</v>
      </c>
      <c r="AJ1411" s="483">
        <v>1368940</v>
      </c>
      <c r="AK1411" s="483">
        <v>0</v>
      </c>
      <c r="AL1411" s="483">
        <v>0</v>
      </c>
      <c r="AM1411" s="483">
        <v>451850</v>
      </c>
      <c r="AN1411" s="443">
        <v>1368940</v>
      </c>
      <c r="AO1411" s="443">
        <v>451850</v>
      </c>
      <c r="AP1411" s="443">
        <v>121991</v>
      </c>
      <c r="AQ1411" s="443">
        <v>91140</v>
      </c>
      <c r="AR1411" s="443">
        <v>30851</v>
      </c>
      <c r="AS1411" s="483">
        <v>33417</v>
      </c>
      <c r="AT1411" s="483">
        <v>0</v>
      </c>
      <c r="AU1411" s="483">
        <v>0</v>
      </c>
      <c r="AV1411" s="483">
        <v>16311</v>
      </c>
      <c r="AW1411" s="443">
        <v>33417</v>
      </c>
      <c r="AX1411" s="443">
        <v>16311</v>
      </c>
      <c r="AY1411" s="443">
        <v>0</v>
      </c>
      <c r="AZ1411" s="504">
        <v>0</v>
      </c>
      <c r="BA1411" s="504">
        <v>0</v>
      </c>
      <c r="BB1411" s="444">
        <v>0</v>
      </c>
      <c r="BC1411" s="517">
        <v>0</v>
      </c>
      <c r="BD1411" s="540">
        <v>553902</v>
      </c>
      <c r="BE1411" s="651">
        <v>1178560</v>
      </c>
      <c r="BF1411" s="651">
        <v>114609</v>
      </c>
      <c r="BG1411" s="540">
        <v>8629</v>
      </c>
    </row>
    <row r="1412" spans="1:59" x14ac:dyDescent="0.2">
      <c r="A1412" s="609" t="s">
        <v>3276</v>
      </c>
      <c r="B1412" t="s">
        <v>3273</v>
      </c>
      <c r="C1412" t="s">
        <v>3277</v>
      </c>
      <c r="D1412" s="439">
        <v>36202</v>
      </c>
      <c r="E1412" s="440">
        <v>0</v>
      </c>
      <c r="F1412" s="440">
        <v>0</v>
      </c>
      <c r="G1412" s="440">
        <v>0</v>
      </c>
      <c r="H1412" s="440">
        <v>0</v>
      </c>
      <c r="I1412" s="440">
        <v>511420</v>
      </c>
      <c r="J1412" s="440">
        <v>511420</v>
      </c>
      <c r="K1412" s="440">
        <v>0</v>
      </c>
      <c r="L1412" s="440">
        <v>16030</v>
      </c>
      <c r="M1412" s="482">
        <v>0</v>
      </c>
      <c r="N1412" s="482">
        <v>0</v>
      </c>
      <c r="O1412" s="440">
        <v>0</v>
      </c>
      <c r="P1412" s="440">
        <v>0</v>
      </c>
      <c r="Q1412" s="440">
        <v>16030</v>
      </c>
      <c r="R1412" s="440">
        <v>16030</v>
      </c>
      <c r="S1412" s="440">
        <v>0</v>
      </c>
      <c r="T1412" s="440">
        <v>0</v>
      </c>
      <c r="U1412" s="440">
        <v>18265</v>
      </c>
      <c r="V1412" s="440">
        <v>4294</v>
      </c>
      <c r="W1412" s="440">
        <v>13971</v>
      </c>
      <c r="X1412" s="440">
        <v>573</v>
      </c>
      <c r="Y1412" s="482">
        <v>0</v>
      </c>
      <c r="Z1412" s="482">
        <v>0</v>
      </c>
      <c r="AA1412" s="440">
        <v>0</v>
      </c>
      <c r="AB1412" s="440">
        <v>0</v>
      </c>
      <c r="AC1412" s="440">
        <v>4370</v>
      </c>
      <c r="AD1412" s="440">
        <v>0</v>
      </c>
      <c r="AE1412" s="440">
        <v>0</v>
      </c>
      <c r="AF1412" s="440">
        <v>4370</v>
      </c>
      <c r="AG1412" s="440">
        <v>391130</v>
      </c>
      <c r="AH1412" s="440">
        <v>210500</v>
      </c>
      <c r="AI1412" s="440">
        <v>180630</v>
      </c>
      <c r="AJ1412" s="482">
        <v>316110</v>
      </c>
      <c r="AK1412" s="482">
        <v>0</v>
      </c>
      <c r="AL1412" s="482">
        <v>0</v>
      </c>
      <c r="AM1412" s="482">
        <v>103580</v>
      </c>
      <c r="AN1412" s="440">
        <v>316110</v>
      </c>
      <c r="AO1412" s="440">
        <v>103580</v>
      </c>
      <c r="AP1412" s="440">
        <v>27244</v>
      </c>
      <c r="AQ1412" s="440">
        <v>6165</v>
      </c>
      <c r="AR1412" s="440">
        <v>21079</v>
      </c>
      <c r="AS1412" s="482">
        <v>23199</v>
      </c>
      <c r="AT1412" s="482">
        <v>0</v>
      </c>
      <c r="AU1412" s="482">
        <v>0</v>
      </c>
      <c r="AV1412" s="482">
        <v>2527</v>
      </c>
      <c r="AW1412" s="440">
        <v>23199</v>
      </c>
      <c r="AX1412" s="440">
        <v>2527</v>
      </c>
      <c r="AY1412" s="440">
        <v>3300</v>
      </c>
      <c r="AZ1412" s="503">
        <v>-3300</v>
      </c>
      <c r="BA1412" s="503">
        <v>0</v>
      </c>
      <c r="BB1412" s="441">
        <v>0</v>
      </c>
      <c r="BC1412" s="200">
        <v>0</v>
      </c>
      <c r="BD1412" s="539">
        <v>148634</v>
      </c>
      <c r="BE1412" s="650">
        <v>264715</v>
      </c>
      <c r="BF1412" s="650">
        <v>25506</v>
      </c>
      <c r="BG1412" s="539">
        <v>2709</v>
      </c>
    </row>
    <row r="1413" spans="1:59" x14ac:dyDescent="0.2">
      <c r="A1413" s="609" t="s">
        <v>3278</v>
      </c>
      <c r="B1413" t="s">
        <v>3273</v>
      </c>
      <c r="C1413" t="s">
        <v>3279</v>
      </c>
      <c r="D1413" s="442">
        <v>36203</v>
      </c>
      <c r="E1413" s="443">
        <v>20000</v>
      </c>
      <c r="F1413" s="443">
        <v>0</v>
      </c>
      <c r="G1413" s="443">
        <v>0</v>
      </c>
      <c r="H1413" s="443">
        <v>20000</v>
      </c>
      <c r="I1413" s="443">
        <v>330400</v>
      </c>
      <c r="J1413" s="443">
        <v>330400</v>
      </c>
      <c r="K1413" s="443">
        <v>0</v>
      </c>
      <c r="L1413" s="443">
        <v>0</v>
      </c>
      <c r="M1413" s="483">
        <v>0</v>
      </c>
      <c r="N1413" s="483">
        <v>420</v>
      </c>
      <c r="O1413" s="443">
        <v>0</v>
      </c>
      <c r="P1413" s="443">
        <v>0</v>
      </c>
      <c r="Q1413" s="443">
        <v>420</v>
      </c>
      <c r="R1413" s="443">
        <v>0</v>
      </c>
      <c r="S1413" s="443">
        <v>420</v>
      </c>
      <c r="T1413" s="443">
        <v>0</v>
      </c>
      <c r="U1413" s="443">
        <v>11800</v>
      </c>
      <c r="V1413" s="443">
        <v>9440</v>
      </c>
      <c r="W1413" s="443">
        <v>2360</v>
      </c>
      <c r="X1413" s="443">
        <v>0</v>
      </c>
      <c r="Y1413" s="483">
        <v>0</v>
      </c>
      <c r="Z1413" s="483">
        <v>15</v>
      </c>
      <c r="AA1413" s="443">
        <v>0</v>
      </c>
      <c r="AB1413" s="443">
        <v>0</v>
      </c>
      <c r="AC1413" s="443">
        <v>2375</v>
      </c>
      <c r="AD1413" s="443">
        <v>0</v>
      </c>
      <c r="AE1413" s="443">
        <v>0</v>
      </c>
      <c r="AF1413" s="443">
        <v>2375</v>
      </c>
      <c r="AG1413" s="443">
        <v>255620</v>
      </c>
      <c r="AH1413" s="443">
        <v>133800</v>
      </c>
      <c r="AI1413" s="443">
        <v>121820</v>
      </c>
      <c r="AJ1413" s="483">
        <v>201590</v>
      </c>
      <c r="AK1413" s="483">
        <v>0</v>
      </c>
      <c r="AL1413" s="483">
        <v>0</v>
      </c>
      <c r="AM1413" s="483">
        <v>121600</v>
      </c>
      <c r="AN1413" s="443">
        <v>201590</v>
      </c>
      <c r="AO1413" s="443">
        <v>116020</v>
      </c>
      <c r="AP1413" s="443">
        <v>18127</v>
      </c>
      <c r="AQ1413" s="443">
        <v>3240</v>
      </c>
      <c r="AR1413" s="443">
        <v>14887</v>
      </c>
      <c r="AS1413" s="483">
        <v>15469</v>
      </c>
      <c r="AT1413" s="483">
        <v>0</v>
      </c>
      <c r="AU1413" s="483">
        <v>0</v>
      </c>
      <c r="AV1413" s="483">
        <v>5527</v>
      </c>
      <c r="AW1413" s="443">
        <v>15469</v>
      </c>
      <c r="AX1413" s="443">
        <v>1678</v>
      </c>
      <c r="AY1413" s="443">
        <v>0</v>
      </c>
      <c r="AZ1413" s="504">
        <v>0</v>
      </c>
      <c r="BA1413" s="504">
        <v>0</v>
      </c>
      <c r="BB1413" s="444">
        <v>0</v>
      </c>
      <c r="BC1413" s="517">
        <v>0</v>
      </c>
      <c r="BD1413" s="540">
        <v>102688</v>
      </c>
      <c r="BE1413" s="651">
        <v>168790</v>
      </c>
      <c r="BF1413" s="651">
        <v>16385</v>
      </c>
      <c r="BG1413" s="540">
        <v>2229</v>
      </c>
    </row>
    <row r="1414" spans="1:59" x14ac:dyDescent="0.2">
      <c r="A1414" s="609" t="s">
        <v>3280</v>
      </c>
      <c r="B1414" t="s">
        <v>3273</v>
      </c>
      <c r="C1414" t="s">
        <v>3281</v>
      </c>
      <c r="D1414" s="439">
        <v>36204</v>
      </c>
      <c r="E1414" s="440">
        <v>0</v>
      </c>
      <c r="F1414" s="440">
        <v>0</v>
      </c>
      <c r="G1414" s="440">
        <v>0</v>
      </c>
      <c r="H1414" s="440">
        <v>0</v>
      </c>
      <c r="I1414" s="440">
        <v>555310</v>
      </c>
      <c r="J1414" s="440">
        <v>555310</v>
      </c>
      <c r="K1414" s="440">
        <v>0</v>
      </c>
      <c r="L1414" s="440">
        <v>0</v>
      </c>
      <c r="M1414" s="482">
        <v>0</v>
      </c>
      <c r="N1414" s="482">
        <v>16240</v>
      </c>
      <c r="O1414" s="440">
        <v>0</v>
      </c>
      <c r="P1414" s="440">
        <v>0</v>
      </c>
      <c r="Q1414" s="440">
        <v>16240</v>
      </c>
      <c r="R1414" s="440">
        <v>0</v>
      </c>
      <c r="S1414" s="440">
        <v>16240</v>
      </c>
      <c r="T1414" s="440">
        <v>0</v>
      </c>
      <c r="U1414" s="440">
        <v>19833</v>
      </c>
      <c r="V1414" s="440">
        <v>19833</v>
      </c>
      <c r="W1414" s="440">
        <v>0</v>
      </c>
      <c r="X1414" s="440">
        <v>0</v>
      </c>
      <c r="Y1414" s="482">
        <v>0</v>
      </c>
      <c r="Z1414" s="482">
        <v>580</v>
      </c>
      <c r="AA1414" s="440">
        <v>0</v>
      </c>
      <c r="AB1414" s="440">
        <v>0</v>
      </c>
      <c r="AC1414" s="440">
        <v>0</v>
      </c>
      <c r="AD1414" s="440">
        <v>0</v>
      </c>
      <c r="AE1414" s="440">
        <v>0</v>
      </c>
      <c r="AF1414" s="440">
        <v>0</v>
      </c>
      <c r="AG1414" s="440">
        <v>469820</v>
      </c>
      <c r="AH1414" s="440">
        <v>225600</v>
      </c>
      <c r="AI1414" s="440">
        <v>244220</v>
      </c>
      <c r="AJ1414" s="482">
        <v>436480</v>
      </c>
      <c r="AK1414" s="482">
        <v>0</v>
      </c>
      <c r="AL1414" s="482">
        <v>0</v>
      </c>
      <c r="AM1414" s="482">
        <v>25330</v>
      </c>
      <c r="AN1414" s="440">
        <v>436480</v>
      </c>
      <c r="AO1414" s="440">
        <v>25330</v>
      </c>
      <c r="AP1414" s="440">
        <v>34017</v>
      </c>
      <c r="AQ1414" s="440">
        <v>5490</v>
      </c>
      <c r="AR1414" s="440">
        <v>28527</v>
      </c>
      <c r="AS1414" s="482">
        <v>32366</v>
      </c>
      <c r="AT1414" s="482">
        <v>0</v>
      </c>
      <c r="AU1414" s="482">
        <v>0</v>
      </c>
      <c r="AV1414" s="482">
        <v>0</v>
      </c>
      <c r="AW1414" s="440">
        <v>28500</v>
      </c>
      <c r="AX1414" s="440">
        <v>0</v>
      </c>
      <c r="AY1414" s="440">
        <v>0</v>
      </c>
      <c r="AZ1414" s="503">
        <v>0</v>
      </c>
      <c r="BA1414" s="503">
        <v>0</v>
      </c>
      <c r="BB1414" s="441">
        <v>0</v>
      </c>
      <c r="BC1414" s="200">
        <v>0</v>
      </c>
      <c r="BD1414" s="539">
        <v>164734</v>
      </c>
      <c r="BE1414" s="650">
        <v>301155</v>
      </c>
      <c r="BF1414" s="650">
        <v>29477</v>
      </c>
      <c r="BG1414" s="539">
        <v>2949</v>
      </c>
    </row>
    <row r="1415" spans="1:59" x14ac:dyDescent="0.2">
      <c r="A1415" s="609" t="s">
        <v>3282</v>
      </c>
      <c r="B1415" t="s">
        <v>3273</v>
      </c>
      <c r="C1415" t="s">
        <v>3283</v>
      </c>
      <c r="D1415" s="442">
        <v>36205</v>
      </c>
      <c r="E1415" s="443">
        <v>0</v>
      </c>
      <c r="F1415" s="443">
        <v>0</v>
      </c>
      <c r="G1415" s="443">
        <v>0</v>
      </c>
      <c r="H1415" s="443">
        <v>0</v>
      </c>
      <c r="I1415" s="443">
        <v>373450</v>
      </c>
      <c r="J1415" s="443">
        <v>373450</v>
      </c>
      <c r="K1415" s="443">
        <v>0</v>
      </c>
      <c r="L1415" s="443">
        <v>2170</v>
      </c>
      <c r="M1415" s="483">
        <v>0</v>
      </c>
      <c r="N1415" s="483">
        <v>0</v>
      </c>
      <c r="O1415" s="443">
        <v>0</v>
      </c>
      <c r="P1415" s="443">
        <v>0</v>
      </c>
      <c r="Q1415" s="443">
        <v>2170</v>
      </c>
      <c r="R1415" s="443">
        <v>2170</v>
      </c>
      <c r="S1415" s="443">
        <v>0</v>
      </c>
      <c r="T1415" s="443">
        <v>0</v>
      </c>
      <c r="U1415" s="443">
        <v>13338</v>
      </c>
      <c r="V1415" s="443">
        <v>8600</v>
      </c>
      <c r="W1415" s="443">
        <v>4738</v>
      </c>
      <c r="X1415" s="443">
        <v>77</v>
      </c>
      <c r="Y1415" s="483">
        <v>0</v>
      </c>
      <c r="Z1415" s="483">
        <v>0</v>
      </c>
      <c r="AA1415" s="443">
        <v>0</v>
      </c>
      <c r="AB1415" s="443">
        <v>0</v>
      </c>
      <c r="AC1415" s="443">
        <v>0</v>
      </c>
      <c r="AD1415" s="443">
        <v>0</v>
      </c>
      <c r="AE1415" s="443">
        <v>0</v>
      </c>
      <c r="AF1415" s="443">
        <v>0</v>
      </c>
      <c r="AG1415" s="443">
        <v>269190</v>
      </c>
      <c r="AH1415" s="443">
        <v>205000</v>
      </c>
      <c r="AI1415" s="443">
        <v>64190</v>
      </c>
      <c r="AJ1415" s="483">
        <v>191660</v>
      </c>
      <c r="AK1415" s="483">
        <v>0</v>
      </c>
      <c r="AL1415" s="483">
        <v>0</v>
      </c>
      <c r="AM1415" s="483">
        <v>100510</v>
      </c>
      <c r="AN1415" s="443">
        <v>191660</v>
      </c>
      <c r="AO1415" s="443">
        <v>100510</v>
      </c>
      <c r="AP1415" s="443">
        <v>18654</v>
      </c>
      <c r="AQ1415" s="443">
        <v>3378</v>
      </c>
      <c r="AR1415" s="443">
        <v>15276</v>
      </c>
      <c r="AS1415" s="483">
        <v>19150</v>
      </c>
      <c r="AT1415" s="483">
        <v>0</v>
      </c>
      <c r="AU1415" s="483">
        <v>0</v>
      </c>
      <c r="AV1415" s="483">
        <v>3133</v>
      </c>
      <c r="AW1415" s="443">
        <v>18110</v>
      </c>
      <c r="AX1415" s="443">
        <v>0</v>
      </c>
      <c r="AY1415" s="443">
        <v>0</v>
      </c>
      <c r="AZ1415" s="504">
        <v>0</v>
      </c>
      <c r="BA1415" s="504">
        <v>0</v>
      </c>
      <c r="BB1415" s="444">
        <v>0</v>
      </c>
      <c r="BC1415" s="517">
        <v>0</v>
      </c>
      <c r="BD1415" s="540">
        <v>133476</v>
      </c>
      <c r="BE1415" s="651">
        <v>186355</v>
      </c>
      <c r="BF1415" s="651">
        <v>17829</v>
      </c>
      <c r="BG1415" s="540">
        <v>2469</v>
      </c>
    </row>
    <row r="1416" spans="1:59" x14ac:dyDescent="0.2">
      <c r="A1416" s="609" t="s">
        <v>3284</v>
      </c>
      <c r="B1416" t="s">
        <v>3273</v>
      </c>
      <c r="C1416" t="s">
        <v>3285</v>
      </c>
      <c r="D1416" s="439">
        <v>36206</v>
      </c>
      <c r="E1416" s="440">
        <v>0</v>
      </c>
      <c r="F1416" s="440">
        <v>0</v>
      </c>
      <c r="G1416" s="440">
        <v>0</v>
      </c>
      <c r="H1416" s="440">
        <v>0</v>
      </c>
      <c r="I1416" s="440">
        <v>314720</v>
      </c>
      <c r="J1416" s="440">
        <v>314720</v>
      </c>
      <c r="K1416" s="440">
        <v>0</v>
      </c>
      <c r="L1416" s="440">
        <v>0</v>
      </c>
      <c r="M1416" s="482">
        <v>0</v>
      </c>
      <c r="N1416" s="482">
        <v>0</v>
      </c>
      <c r="O1416" s="440">
        <v>0</v>
      </c>
      <c r="P1416" s="440">
        <v>0</v>
      </c>
      <c r="Q1416" s="440">
        <v>0</v>
      </c>
      <c r="R1416" s="440">
        <v>0</v>
      </c>
      <c r="S1416" s="440">
        <v>0</v>
      </c>
      <c r="T1416" s="440">
        <v>0</v>
      </c>
      <c r="U1416" s="440">
        <v>11240</v>
      </c>
      <c r="V1416" s="440">
        <v>11240</v>
      </c>
      <c r="W1416" s="440">
        <v>0</v>
      </c>
      <c r="X1416" s="440">
        <v>0</v>
      </c>
      <c r="Y1416" s="482">
        <v>0</v>
      </c>
      <c r="Z1416" s="482">
        <v>0</v>
      </c>
      <c r="AA1416" s="440">
        <v>0</v>
      </c>
      <c r="AB1416" s="440">
        <v>0</v>
      </c>
      <c r="AC1416" s="440">
        <v>0</v>
      </c>
      <c r="AD1416" s="440">
        <v>0</v>
      </c>
      <c r="AE1416" s="440">
        <v>0</v>
      </c>
      <c r="AF1416" s="440">
        <v>0</v>
      </c>
      <c r="AG1416" s="440">
        <v>242410</v>
      </c>
      <c r="AH1416" s="440">
        <v>185000</v>
      </c>
      <c r="AI1416" s="440">
        <v>57410</v>
      </c>
      <c r="AJ1416" s="482">
        <v>169070</v>
      </c>
      <c r="AK1416" s="482">
        <v>0</v>
      </c>
      <c r="AL1416" s="482">
        <v>0</v>
      </c>
      <c r="AM1416" s="482">
        <v>11230</v>
      </c>
      <c r="AN1416" s="440">
        <v>169070</v>
      </c>
      <c r="AO1416" s="440">
        <v>11230</v>
      </c>
      <c r="AP1416" s="440">
        <v>16197</v>
      </c>
      <c r="AQ1416" s="440">
        <v>13970</v>
      </c>
      <c r="AR1416" s="440">
        <v>2227</v>
      </c>
      <c r="AS1416" s="482">
        <v>5673</v>
      </c>
      <c r="AT1416" s="482">
        <v>0</v>
      </c>
      <c r="AU1416" s="482">
        <v>0</v>
      </c>
      <c r="AV1416" s="482">
        <v>0</v>
      </c>
      <c r="AW1416" s="440">
        <v>5673</v>
      </c>
      <c r="AX1416" s="440">
        <v>0</v>
      </c>
      <c r="AY1416" s="440">
        <v>0</v>
      </c>
      <c r="AZ1416" s="503">
        <v>0</v>
      </c>
      <c r="BA1416" s="503">
        <v>0</v>
      </c>
      <c r="BB1416" s="441">
        <v>0</v>
      </c>
      <c r="BC1416" s="200">
        <v>0</v>
      </c>
      <c r="BD1416" s="539">
        <v>118528</v>
      </c>
      <c r="BE1416" s="650">
        <v>156515</v>
      </c>
      <c r="BF1416" s="650">
        <v>15027</v>
      </c>
      <c r="BG1416" s="539">
        <v>2229</v>
      </c>
    </row>
    <row r="1417" spans="1:59" x14ac:dyDescent="0.2">
      <c r="A1417" s="609" t="s">
        <v>3286</v>
      </c>
      <c r="B1417" t="s">
        <v>3273</v>
      </c>
      <c r="C1417" t="s">
        <v>3287</v>
      </c>
      <c r="D1417" s="442">
        <v>36207</v>
      </c>
      <c r="E1417" s="443">
        <v>3000</v>
      </c>
      <c r="F1417" s="443">
        <v>0</v>
      </c>
      <c r="G1417" s="443">
        <v>3000</v>
      </c>
      <c r="H1417" s="443">
        <v>0</v>
      </c>
      <c r="I1417" s="443">
        <v>277900</v>
      </c>
      <c r="J1417" s="443">
        <v>277900</v>
      </c>
      <c r="K1417" s="443">
        <v>0</v>
      </c>
      <c r="L1417" s="443">
        <v>0</v>
      </c>
      <c r="M1417" s="483">
        <v>0</v>
      </c>
      <c r="N1417" s="483">
        <v>0</v>
      </c>
      <c r="O1417" s="443">
        <v>0</v>
      </c>
      <c r="P1417" s="443">
        <v>0</v>
      </c>
      <c r="Q1417" s="443">
        <v>0</v>
      </c>
      <c r="R1417" s="443">
        <v>0</v>
      </c>
      <c r="S1417" s="443">
        <v>0</v>
      </c>
      <c r="T1417" s="443">
        <v>0</v>
      </c>
      <c r="U1417" s="443">
        <v>9925</v>
      </c>
      <c r="V1417" s="443">
        <v>9925</v>
      </c>
      <c r="W1417" s="443">
        <v>0</v>
      </c>
      <c r="X1417" s="443">
        <v>0</v>
      </c>
      <c r="Y1417" s="483">
        <v>0</v>
      </c>
      <c r="Z1417" s="483">
        <v>0</v>
      </c>
      <c r="AA1417" s="443">
        <v>0</v>
      </c>
      <c r="AB1417" s="443">
        <v>0</v>
      </c>
      <c r="AC1417" s="443">
        <v>0</v>
      </c>
      <c r="AD1417" s="443">
        <v>0</v>
      </c>
      <c r="AE1417" s="443">
        <v>0</v>
      </c>
      <c r="AF1417" s="443">
        <v>0</v>
      </c>
      <c r="AG1417" s="443">
        <v>187290</v>
      </c>
      <c r="AH1417" s="443">
        <v>125000</v>
      </c>
      <c r="AI1417" s="443">
        <v>62290</v>
      </c>
      <c r="AJ1417" s="483">
        <v>133420</v>
      </c>
      <c r="AK1417" s="483">
        <v>0</v>
      </c>
      <c r="AL1417" s="483">
        <v>0</v>
      </c>
      <c r="AM1417" s="483">
        <v>63980</v>
      </c>
      <c r="AN1417" s="443">
        <v>133420</v>
      </c>
      <c r="AO1417" s="443">
        <v>63980</v>
      </c>
      <c r="AP1417" s="443">
        <v>13022</v>
      </c>
      <c r="AQ1417" s="443">
        <v>10000</v>
      </c>
      <c r="AR1417" s="443">
        <v>3022</v>
      </c>
      <c r="AS1417" s="483">
        <v>4522</v>
      </c>
      <c r="AT1417" s="483">
        <v>0</v>
      </c>
      <c r="AU1417" s="483">
        <v>0</v>
      </c>
      <c r="AV1417" s="483">
        <v>2461</v>
      </c>
      <c r="AW1417" s="443">
        <v>4522</v>
      </c>
      <c r="AX1417" s="443">
        <v>2461</v>
      </c>
      <c r="AY1417" s="443">
        <v>0</v>
      </c>
      <c r="AZ1417" s="504">
        <v>0</v>
      </c>
      <c r="BA1417" s="504">
        <v>0</v>
      </c>
      <c r="BB1417" s="444">
        <v>0</v>
      </c>
      <c r="BC1417" s="517">
        <v>0</v>
      </c>
      <c r="BD1417" s="540">
        <v>105321</v>
      </c>
      <c r="BE1417" s="651">
        <v>133635</v>
      </c>
      <c r="BF1417" s="651">
        <v>12775</v>
      </c>
      <c r="BG1417" s="540">
        <v>1749</v>
      </c>
    </row>
    <row r="1418" spans="1:59" x14ac:dyDescent="0.2">
      <c r="A1418" s="609" t="s">
        <v>3288</v>
      </c>
      <c r="B1418" t="s">
        <v>3273</v>
      </c>
      <c r="C1418" t="s">
        <v>3289</v>
      </c>
      <c r="D1418" s="439">
        <v>36208</v>
      </c>
      <c r="E1418" s="440">
        <v>0</v>
      </c>
      <c r="F1418" s="440">
        <v>0</v>
      </c>
      <c r="G1418" s="440">
        <v>0</v>
      </c>
      <c r="H1418" s="440">
        <v>0</v>
      </c>
      <c r="I1418" s="440">
        <v>231896</v>
      </c>
      <c r="J1418" s="440">
        <v>231896</v>
      </c>
      <c r="K1418" s="440">
        <v>0</v>
      </c>
      <c r="L1418" s="440">
        <v>55734</v>
      </c>
      <c r="M1418" s="482">
        <v>0</v>
      </c>
      <c r="N1418" s="482">
        <v>0</v>
      </c>
      <c r="O1418" s="440">
        <v>0</v>
      </c>
      <c r="P1418" s="440">
        <v>0</v>
      </c>
      <c r="Q1418" s="440">
        <v>55734</v>
      </c>
      <c r="R1418" s="440">
        <v>55734</v>
      </c>
      <c r="S1418" s="440">
        <v>0</v>
      </c>
      <c r="T1418" s="440">
        <v>0</v>
      </c>
      <c r="U1418" s="440">
        <v>8282</v>
      </c>
      <c r="V1418" s="440">
        <v>3763</v>
      </c>
      <c r="W1418" s="440">
        <v>4519</v>
      </c>
      <c r="X1418" s="440">
        <v>1991</v>
      </c>
      <c r="Y1418" s="482">
        <v>0</v>
      </c>
      <c r="Z1418" s="482">
        <v>0</v>
      </c>
      <c r="AA1418" s="440">
        <v>0</v>
      </c>
      <c r="AB1418" s="440">
        <v>0</v>
      </c>
      <c r="AC1418" s="440">
        <v>0</v>
      </c>
      <c r="AD1418" s="440">
        <v>0</v>
      </c>
      <c r="AE1418" s="440">
        <v>0</v>
      </c>
      <c r="AF1418" s="440">
        <v>0</v>
      </c>
      <c r="AG1418" s="440">
        <v>171510</v>
      </c>
      <c r="AH1418" s="440">
        <v>95000</v>
      </c>
      <c r="AI1418" s="440">
        <v>76510</v>
      </c>
      <c r="AJ1418" s="482">
        <v>136650</v>
      </c>
      <c r="AK1418" s="482">
        <v>0</v>
      </c>
      <c r="AL1418" s="482">
        <v>0</v>
      </c>
      <c r="AM1418" s="482">
        <v>55370</v>
      </c>
      <c r="AN1418" s="440">
        <v>136650</v>
      </c>
      <c r="AO1418" s="440">
        <v>55370</v>
      </c>
      <c r="AP1418" s="440">
        <v>11260</v>
      </c>
      <c r="AQ1418" s="440">
        <v>8442</v>
      </c>
      <c r="AR1418" s="440">
        <v>2818</v>
      </c>
      <c r="AS1418" s="482">
        <v>3956</v>
      </c>
      <c r="AT1418" s="482">
        <v>0</v>
      </c>
      <c r="AU1418" s="482">
        <v>0</v>
      </c>
      <c r="AV1418" s="482">
        <v>3154</v>
      </c>
      <c r="AW1418" s="440">
        <v>3956</v>
      </c>
      <c r="AX1418" s="440">
        <v>3154</v>
      </c>
      <c r="AY1418" s="440">
        <v>0</v>
      </c>
      <c r="AZ1418" s="503">
        <v>0</v>
      </c>
      <c r="BA1418" s="503">
        <v>0</v>
      </c>
      <c r="BB1418" s="441">
        <v>0</v>
      </c>
      <c r="BC1418" s="200">
        <v>0</v>
      </c>
      <c r="BD1418" s="539">
        <v>101928</v>
      </c>
      <c r="BE1418" s="650">
        <v>130620</v>
      </c>
      <c r="BF1418" s="650">
        <v>12236</v>
      </c>
      <c r="BG1418" s="539">
        <v>1749</v>
      </c>
    </row>
    <row r="1419" spans="1:59" x14ac:dyDescent="0.2">
      <c r="A1419" s="609" t="s">
        <v>3290</v>
      </c>
      <c r="B1419" t="s">
        <v>3273</v>
      </c>
      <c r="C1419" t="s">
        <v>3291</v>
      </c>
      <c r="D1419" s="442">
        <v>36301</v>
      </c>
      <c r="E1419" s="443">
        <v>0</v>
      </c>
      <c r="F1419" s="443">
        <v>0</v>
      </c>
      <c r="G1419" s="443">
        <v>0</v>
      </c>
      <c r="H1419" s="443">
        <v>0</v>
      </c>
      <c r="I1419" s="443">
        <v>43960</v>
      </c>
      <c r="J1419" s="443">
        <v>43960</v>
      </c>
      <c r="K1419" s="443">
        <v>0</v>
      </c>
      <c r="L1419" s="443">
        <v>0</v>
      </c>
      <c r="M1419" s="483">
        <v>0</v>
      </c>
      <c r="N1419" s="483">
        <v>1050</v>
      </c>
      <c r="O1419" s="443">
        <v>0</v>
      </c>
      <c r="P1419" s="443">
        <v>0</v>
      </c>
      <c r="Q1419" s="443">
        <v>1050</v>
      </c>
      <c r="R1419" s="443">
        <v>0</v>
      </c>
      <c r="S1419" s="443">
        <v>1050</v>
      </c>
      <c r="T1419" s="443">
        <v>0</v>
      </c>
      <c r="U1419" s="443">
        <v>1570</v>
      </c>
      <c r="V1419" s="443">
        <v>1570</v>
      </c>
      <c r="W1419" s="443">
        <v>0</v>
      </c>
      <c r="X1419" s="443">
        <v>0</v>
      </c>
      <c r="Y1419" s="483">
        <v>0</v>
      </c>
      <c r="Z1419" s="483">
        <v>38</v>
      </c>
      <c r="AA1419" s="443">
        <v>0</v>
      </c>
      <c r="AB1419" s="443">
        <v>0</v>
      </c>
      <c r="AC1419" s="443">
        <v>38</v>
      </c>
      <c r="AD1419" s="443">
        <v>0</v>
      </c>
      <c r="AE1419" s="443">
        <v>0</v>
      </c>
      <c r="AF1419" s="443">
        <v>38</v>
      </c>
      <c r="AG1419" s="443">
        <v>34980</v>
      </c>
      <c r="AH1419" s="443">
        <v>17500</v>
      </c>
      <c r="AI1419" s="443">
        <v>17480</v>
      </c>
      <c r="AJ1419" s="483">
        <v>28540</v>
      </c>
      <c r="AK1419" s="483">
        <v>0</v>
      </c>
      <c r="AL1419" s="483">
        <v>0</v>
      </c>
      <c r="AM1419" s="483">
        <v>13140</v>
      </c>
      <c r="AN1419" s="443">
        <v>28540</v>
      </c>
      <c r="AO1419" s="443">
        <v>13140</v>
      </c>
      <c r="AP1419" s="443">
        <v>2311</v>
      </c>
      <c r="AQ1419" s="443">
        <v>626</v>
      </c>
      <c r="AR1419" s="443">
        <v>1685</v>
      </c>
      <c r="AS1419" s="483">
        <v>1941</v>
      </c>
      <c r="AT1419" s="483">
        <v>0</v>
      </c>
      <c r="AU1419" s="483">
        <v>0</v>
      </c>
      <c r="AV1419" s="483">
        <v>507</v>
      </c>
      <c r="AW1419" s="443">
        <v>1941</v>
      </c>
      <c r="AX1419" s="443">
        <v>507</v>
      </c>
      <c r="AY1419" s="443">
        <v>0</v>
      </c>
      <c r="AZ1419" s="504">
        <v>0</v>
      </c>
      <c r="BA1419" s="504">
        <v>0</v>
      </c>
      <c r="BB1419" s="444">
        <v>0</v>
      </c>
      <c r="BC1419" s="517">
        <v>0</v>
      </c>
      <c r="BD1419" s="540">
        <v>30183</v>
      </c>
      <c r="BE1419" s="651">
        <v>22015</v>
      </c>
      <c r="BF1419" s="651">
        <v>2115</v>
      </c>
      <c r="BG1419" s="540">
        <v>789</v>
      </c>
    </row>
    <row r="1420" spans="1:59" x14ac:dyDescent="0.2">
      <c r="A1420" s="609" t="s">
        <v>3292</v>
      </c>
      <c r="B1420" t="s">
        <v>3273</v>
      </c>
      <c r="C1420" t="s">
        <v>3293</v>
      </c>
      <c r="D1420" s="439">
        <v>36302</v>
      </c>
      <c r="E1420" s="440">
        <v>0</v>
      </c>
      <c r="F1420" s="440">
        <v>0</v>
      </c>
      <c r="G1420" s="440">
        <v>0</v>
      </c>
      <c r="H1420" s="440">
        <v>0</v>
      </c>
      <c r="I1420" s="440">
        <v>24150</v>
      </c>
      <c r="J1420" s="440">
        <v>24150</v>
      </c>
      <c r="K1420" s="440">
        <v>0</v>
      </c>
      <c r="L1420" s="440">
        <v>0</v>
      </c>
      <c r="M1420" s="482">
        <v>0</v>
      </c>
      <c r="N1420" s="482">
        <v>0</v>
      </c>
      <c r="O1420" s="440">
        <v>0</v>
      </c>
      <c r="P1420" s="440">
        <v>0</v>
      </c>
      <c r="Q1420" s="440">
        <v>0</v>
      </c>
      <c r="R1420" s="440">
        <v>0</v>
      </c>
      <c r="S1420" s="440">
        <v>0</v>
      </c>
      <c r="T1420" s="440">
        <v>0</v>
      </c>
      <c r="U1420" s="440">
        <v>863</v>
      </c>
      <c r="V1420" s="440">
        <v>863</v>
      </c>
      <c r="W1420" s="440">
        <v>0</v>
      </c>
      <c r="X1420" s="440">
        <v>0</v>
      </c>
      <c r="Y1420" s="482">
        <v>0</v>
      </c>
      <c r="Z1420" s="482">
        <v>0</v>
      </c>
      <c r="AA1420" s="440">
        <v>0</v>
      </c>
      <c r="AB1420" s="440">
        <v>0</v>
      </c>
      <c r="AC1420" s="440">
        <v>0</v>
      </c>
      <c r="AD1420" s="440">
        <v>0</v>
      </c>
      <c r="AE1420" s="440">
        <v>0</v>
      </c>
      <c r="AF1420" s="440">
        <v>0</v>
      </c>
      <c r="AG1420" s="440">
        <v>9800</v>
      </c>
      <c r="AH1420" s="440">
        <v>8500</v>
      </c>
      <c r="AI1420" s="440">
        <v>1300</v>
      </c>
      <c r="AJ1420" s="482">
        <v>6410</v>
      </c>
      <c r="AK1420" s="482">
        <v>0</v>
      </c>
      <c r="AL1420" s="482">
        <v>0</v>
      </c>
      <c r="AM1420" s="482">
        <v>2040</v>
      </c>
      <c r="AN1420" s="440">
        <v>6410</v>
      </c>
      <c r="AO1420" s="440">
        <v>2040</v>
      </c>
      <c r="AP1420" s="440">
        <v>600</v>
      </c>
      <c r="AQ1420" s="440">
        <v>100</v>
      </c>
      <c r="AR1420" s="440">
        <v>500</v>
      </c>
      <c r="AS1420" s="482">
        <v>644</v>
      </c>
      <c r="AT1420" s="482">
        <v>0</v>
      </c>
      <c r="AU1420" s="482">
        <v>0</v>
      </c>
      <c r="AV1420" s="482">
        <v>37</v>
      </c>
      <c r="AW1420" s="440">
        <v>500</v>
      </c>
      <c r="AX1420" s="440">
        <v>44</v>
      </c>
      <c r="AY1420" s="440">
        <v>0</v>
      </c>
      <c r="AZ1420" s="503">
        <v>0</v>
      </c>
      <c r="BA1420" s="503">
        <v>0</v>
      </c>
      <c r="BB1420" s="441">
        <v>0</v>
      </c>
      <c r="BC1420" s="200">
        <v>0</v>
      </c>
      <c r="BD1420" s="539">
        <v>12507</v>
      </c>
      <c r="BE1420" s="650">
        <v>9765</v>
      </c>
      <c r="BF1420" s="539">
        <v>880</v>
      </c>
      <c r="BG1420" s="539">
        <v>789</v>
      </c>
    </row>
    <row r="1421" spans="1:59" x14ac:dyDescent="0.2">
      <c r="A1421" s="609" t="s">
        <v>3294</v>
      </c>
      <c r="B1421" t="s">
        <v>3273</v>
      </c>
      <c r="C1421" t="s">
        <v>3295</v>
      </c>
      <c r="D1421" s="442">
        <v>36321</v>
      </c>
      <c r="E1421" s="443">
        <v>10558</v>
      </c>
      <c r="F1421" s="443">
        <v>0</v>
      </c>
      <c r="G1421" s="443">
        <v>0</v>
      </c>
      <c r="H1421" s="443">
        <v>10558</v>
      </c>
      <c r="I1421" s="443">
        <v>19530</v>
      </c>
      <c r="J1421" s="443">
        <v>19530</v>
      </c>
      <c r="K1421" s="443">
        <v>0</v>
      </c>
      <c r="L1421" s="443">
        <v>0</v>
      </c>
      <c r="M1421" s="483">
        <v>0</v>
      </c>
      <c r="N1421" s="483">
        <v>0</v>
      </c>
      <c r="O1421" s="443">
        <v>0</v>
      </c>
      <c r="P1421" s="443">
        <v>0</v>
      </c>
      <c r="Q1421" s="443">
        <v>0</v>
      </c>
      <c r="R1421" s="443">
        <v>0</v>
      </c>
      <c r="S1421" s="443">
        <v>0</v>
      </c>
      <c r="T1421" s="443">
        <v>0</v>
      </c>
      <c r="U1421" s="443">
        <v>698</v>
      </c>
      <c r="V1421" s="443">
        <v>698</v>
      </c>
      <c r="W1421" s="443">
        <v>0</v>
      </c>
      <c r="X1421" s="443">
        <v>0</v>
      </c>
      <c r="Y1421" s="483">
        <v>0</v>
      </c>
      <c r="Z1421" s="483">
        <v>0</v>
      </c>
      <c r="AA1421" s="443">
        <v>0</v>
      </c>
      <c r="AB1421" s="443">
        <v>0</v>
      </c>
      <c r="AC1421" s="443">
        <v>0</v>
      </c>
      <c r="AD1421" s="443">
        <v>0</v>
      </c>
      <c r="AE1421" s="443">
        <v>0</v>
      </c>
      <c r="AF1421" s="443">
        <v>0</v>
      </c>
      <c r="AG1421" s="443">
        <v>15880</v>
      </c>
      <c r="AH1421" s="443">
        <v>7650</v>
      </c>
      <c r="AI1421" s="443">
        <v>8230</v>
      </c>
      <c r="AJ1421" s="483">
        <v>12360</v>
      </c>
      <c r="AK1421" s="483">
        <v>0</v>
      </c>
      <c r="AL1421" s="483">
        <v>0</v>
      </c>
      <c r="AM1421" s="483">
        <v>8730</v>
      </c>
      <c r="AN1421" s="443">
        <v>12360</v>
      </c>
      <c r="AO1421" s="443">
        <v>8730</v>
      </c>
      <c r="AP1421" s="443">
        <v>1004</v>
      </c>
      <c r="AQ1421" s="443">
        <v>195</v>
      </c>
      <c r="AR1421" s="443">
        <v>809</v>
      </c>
      <c r="AS1421" s="483">
        <v>829</v>
      </c>
      <c r="AT1421" s="483">
        <v>0</v>
      </c>
      <c r="AU1421" s="483">
        <v>0</v>
      </c>
      <c r="AV1421" s="483">
        <v>444</v>
      </c>
      <c r="AW1421" s="443">
        <v>150</v>
      </c>
      <c r="AX1421" s="443">
        <v>0</v>
      </c>
      <c r="AY1421" s="443">
        <v>0</v>
      </c>
      <c r="AZ1421" s="504">
        <v>0</v>
      </c>
      <c r="BA1421" s="504">
        <v>0</v>
      </c>
      <c r="BB1421" s="444">
        <v>0</v>
      </c>
      <c r="BC1421" s="517">
        <v>0</v>
      </c>
      <c r="BD1421" s="540">
        <v>15390</v>
      </c>
      <c r="BE1421" s="651">
        <v>9430</v>
      </c>
      <c r="BF1421" s="540">
        <v>902</v>
      </c>
      <c r="BG1421" s="540">
        <v>789</v>
      </c>
    </row>
    <row r="1422" spans="1:59" x14ac:dyDescent="0.2">
      <c r="A1422" s="609" t="s">
        <v>3296</v>
      </c>
      <c r="B1422" t="s">
        <v>3273</v>
      </c>
      <c r="C1422" t="s">
        <v>3297</v>
      </c>
      <c r="D1422" s="439">
        <v>36341</v>
      </c>
      <c r="E1422" s="440">
        <v>65672</v>
      </c>
      <c r="F1422" s="440">
        <v>0</v>
      </c>
      <c r="G1422" s="440">
        <v>65672</v>
      </c>
      <c r="H1422" s="440">
        <v>0</v>
      </c>
      <c r="I1422" s="440">
        <v>190680</v>
      </c>
      <c r="J1422" s="440">
        <v>190680</v>
      </c>
      <c r="K1422" s="440">
        <v>0</v>
      </c>
      <c r="L1422" s="440">
        <v>7770</v>
      </c>
      <c r="M1422" s="482">
        <v>0</v>
      </c>
      <c r="N1422" s="482">
        <v>630</v>
      </c>
      <c r="O1422" s="440">
        <v>0</v>
      </c>
      <c r="P1422" s="440">
        <v>0</v>
      </c>
      <c r="Q1422" s="440">
        <v>8400</v>
      </c>
      <c r="R1422" s="440">
        <v>7770</v>
      </c>
      <c r="S1422" s="440">
        <v>630</v>
      </c>
      <c r="T1422" s="440">
        <v>0</v>
      </c>
      <c r="U1422" s="440">
        <v>6810</v>
      </c>
      <c r="V1422" s="440">
        <v>6810</v>
      </c>
      <c r="W1422" s="440">
        <v>0</v>
      </c>
      <c r="X1422" s="440">
        <v>278</v>
      </c>
      <c r="Y1422" s="482">
        <v>0</v>
      </c>
      <c r="Z1422" s="482">
        <v>22</v>
      </c>
      <c r="AA1422" s="440">
        <v>0</v>
      </c>
      <c r="AB1422" s="440">
        <v>0</v>
      </c>
      <c r="AC1422" s="440">
        <v>0</v>
      </c>
      <c r="AD1422" s="440">
        <v>0</v>
      </c>
      <c r="AE1422" s="440">
        <v>0</v>
      </c>
      <c r="AF1422" s="440">
        <v>0</v>
      </c>
      <c r="AG1422" s="440">
        <v>168540</v>
      </c>
      <c r="AH1422" s="440">
        <v>81500</v>
      </c>
      <c r="AI1422" s="440">
        <v>87040</v>
      </c>
      <c r="AJ1422" s="482">
        <v>169550</v>
      </c>
      <c r="AK1422" s="482">
        <v>0</v>
      </c>
      <c r="AL1422" s="482">
        <v>0</v>
      </c>
      <c r="AM1422" s="482">
        <v>71540</v>
      </c>
      <c r="AN1422" s="440">
        <v>169550</v>
      </c>
      <c r="AO1422" s="440">
        <v>71540</v>
      </c>
      <c r="AP1422" s="440">
        <v>12147</v>
      </c>
      <c r="AQ1422" s="440">
        <v>2125</v>
      </c>
      <c r="AR1422" s="440">
        <v>10022</v>
      </c>
      <c r="AS1422" s="482">
        <v>11846</v>
      </c>
      <c r="AT1422" s="482">
        <v>0</v>
      </c>
      <c r="AU1422" s="482">
        <v>0</v>
      </c>
      <c r="AV1422" s="482">
        <v>3082</v>
      </c>
      <c r="AW1422" s="440">
        <v>11846</v>
      </c>
      <c r="AX1422" s="440">
        <v>3082</v>
      </c>
      <c r="AY1422" s="440">
        <v>0</v>
      </c>
      <c r="AZ1422" s="503">
        <v>0</v>
      </c>
      <c r="BA1422" s="503">
        <v>0</v>
      </c>
      <c r="BB1422" s="441">
        <v>0</v>
      </c>
      <c r="BC1422" s="200">
        <v>0</v>
      </c>
      <c r="BD1422" s="539">
        <v>82081</v>
      </c>
      <c r="BE1422" s="650">
        <v>106380</v>
      </c>
      <c r="BF1422" s="650">
        <v>10432</v>
      </c>
      <c r="BG1422" s="539">
        <v>1509</v>
      </c>
    </row>
    <row r="1423" spans="1:59" x14ac:dyDescent="0.2">
      <c r="A1423" s="609" t="s">
        <v>3298</v>
      </c>
      <c r="B1423" t="s">
        <v>3273</v>
      </c>
      <c r="C1423" t="s">
        <v>3299</v>
      </c>
      <c r="D1423" s="442">
        <v>36342</v>
      </c>
      <c r="E1423" s="443">
        <v>25295</v>
      </c>
      <c r="F1423" s="443">
        <v>0</v>
      </c>
      <c r="G1423" s="443">
        <v>25295</v>
      </c>
      <c r="H1423" s="443">
        <v>0</v>
      </c>
      <c r="I1423" s="443">
        <v>69230</v>
      </c>
      <c r="J1423" s="443">
        <v>69230</v>
      </c>
      <c r="K1423" s="443">
        <v>0</v>
      </c>
      <c r="L1423" s="443">
        <v>1190</v>
      </c>
      <c r="M1423" s="483">
        <v>0</v>
      </c>
      <c r="N1423" s="483">
        <v>0</v>
      </c>
      <c r="O1423" s="443">
        <v>0</v>
      </c>
      <c r="P1423" s="443">
        <v>0</v>
      </c>
      <c r="Q1423" s="443">
        <v>1190</v>
      </c>
      <c r="R1423" s="443">
        <v>1190</v>
      </c>
      <c r="S1423" s="443">
        <v>0</v>
      </c>
      <c r="T1423" s="443">
        <v>0</v>
      </c>
      <c r="U1423" s="443">
        <v>2473</v>
      </c>
      <c r="V1423" s="443">
        <v>1978</v>
      </c>
      <c r="W1423" s="443">
        <v>495</v>
      </c>
      <c r="X1423" s="443">
        <v>42</v>
      </c>
      <c r="Y1423" s="483">
        <v>0</v>
      </c>
      <c r="Z1423" s="483">
        <v>0</v>
      </c>
      <c r="AA1423" s="443">
        <v>0</v>
      </c>
      <c r="AB1423" s="443">
        <v>0</v>
      </c>
      <c r="AC1423" s="443">
        <v>0</v>
      </c>
      <c r="AD1423" s="443">
        <v>0</v>
      </c>
      <c r="AE1423" s="443">
        <v>0</v>
      </c>
      <c r="AF1423" s="443">
        <v>0</v>
      </c>
      <c r="AG1423" s="443">
        <v>35720</v>
      </c>
      <c r="AH1423" s="443">
        <v>0</v>
      </c>
      <c r="AI1423" s="443">
        <v>35720</v>
      </c>
      <c r="AJ1423" s="483">
        <v>48920</v>
      </c>
      <c r="AK1423" s="483">
        <v>0</v>
      </c>
      <c r="AL1423" s="483">
        <v>0</v>
      </c>
      <c r="AM1423" s="483">
        <v>14200</v>
      </c>
      <c r="AN1423" s="443">
        <v>48920</v>
      </c>
      <c r="AO1423" s="443">
        <v>14200</v>
      </c>
      <c r="AP1423" s="443">
        <v>2121</v>
      </c>
      <c r="AQ1423" s="443">
        <v>0</v>
      </c>
      <c r="AR1423" s="443">
        <v>2121</v>
      </c>
      <c r="AS1423" s="483">
        <v>2521</v>
      </c>
      <c r="AT1423" s="483">
        <v>0</v>
      </c>
      <c r="AU1423" s="483">
        <v>0</v>
      </c>
      <c r="AV1423" s="483">
        <v>706</v>
      </c>
      <c r="AW1423" s="443">
        <v>2521</v>
      </c>
      <c r="AX1423" s="443">
        <v>706</v>
      </c>
      <c r="AY1423" s="443">
        <v>0</v>
      </c>
      <c r="AZ1423" s="504">
        <v>0</v>
      </c>
      <c r="BA1423" s="504">
        <v>0</v>
      </c>
      <c r="BB1423" s="444">
        <v>0</v>
      </c>
      <c r="BC1423" s="517">
        <v>0</v>
      </c>
      <c r="BD1423" s="540">
        <v>30678</v>
      </c>
      <c r="BE1423" s="651">
        <v>30605</v>
      </c>
      <c r="BF1423" s="651">
        <v>2782</v>
      </c>
      <c r="BG1423" s="540">
        <v>1029</v>
      </c>
    </row>
    <row r="1424" spans="1:59" x14ac:dyDescent="0.2">
      <c r="A1424" s="609" t="s">
        <v>3300</v>
      </c>
      <c r="B1424" t="s">
        <v>3273</v>
      </c>
      <c r="C1424" t="s">
        <v>3301</v>
      </c>
      <c r="D1424" s="439">
        <v>36368</v>
      </c>
      <c r="E1424" s="440">
        <v>0</v>
      </c>
      <c r="F1424" s="440">
        <v>0</v>
      </c>
      <c r="G1424" s="440">
        <v>0</v>
      </c>
      <c r="H1424" s="440">
        <v>0</v>
      </c>
      <c r="I1424" s="440">
        <v>92610</v>
      </c>
      <c r="J1424" s="440">
        <v>92610</v>
      </c>
      <c r="K1424" s="440">
        <v>0</v>
      </c>
      <c r="L1424" s="440">
        <v>420</v>
      </c>
      <c r="M1424" s="482">
        <v>0</v>
      </c>
      <c r="N1424" s="482">
        <v>0</v>
      </c>
      <c r="O1424" s="440">
        <v>0</v>
      </c>
      <c r="P1424" s="440">
        <v>0</v>
      </c>
      <c r="Q1424" s="440">
        <v>420</v>
      </c>
      <c r="R1424" s="440">
        <v>420</v>
      </c>
      <c r="S1424" s="440">
        <v>0</v>
      </c>
      <c r="T1424" s="440">
        <v>0</v>
      </c>
      <c r="U1424" s="440">
        <v>3308</v>
      </c>
      <c r="V1424" s="440">
        <v>1820</v>
      </c>
      <c r="W1424" s="440">
        <v>1488</v>
      </c>
      <c r="X1424" s="440">
        <v>15</v>
      </c>
      <c r="Y1424" s="482">
        <v>0</v>
      </c>
      <c r="Z1424" s="482">
        <v>0</v>
      </c>
      <c r="AA1424" s="440">
        <v>0</v>
      </c>
      <c r="AB1424" s="440">
        <v>0</v>
      </c>
      <c r="AC1424" s="440">
        <v>0</v>
      </c>
      <c r="AD1424" s="440">
        <v>0</v>
      </c>
      <c r="AE1424" s="440">
        <v>0</v>
      </c>
      <c r="AF1424" s="440">
        <v>0</v>
      </c>
      <c r="AG1424" s="440">
        <v>52240</v>
      </c>
      <c r="AH1424" s="440">
        <v>52240</v>
      </c>
      <c r="AI1424" s="440">
        <v>0</v>
      </c>
      <c r="AJ1424" s="482">
        <v>13930</v>
      </c>
      <c r="AK1424" s="482">
        <v>0</v>
      </c>
      <c r="AL1424" s="482">
        <v>0</v>
      </c>
      <c r="AM1424" s="482">
        <v>22130</v>
      </c>
      <c r="AN1424" s="440">
        <v>13930</v>
      </c>
      <c r="AO1424" s="440">
        <v>22130</v>
      </c>
      <c r="AP1424" s="440">
        <v>3449</v>
      </c>
      <c r="AQ1424" s="440">
        <v>3449</v>
      </c>
      <c r="AR1424" s="440">
        <v>0</v>
      </c>
      <c r="AS1424" s="482">
        <v>161</v>
      </c>
      <c r="AT1424" s="482">
        <v>0</v>
      </c>
      <c r="AU1424" s="482">
        <v>0</v>
      </c>
      <c r="AV1424" s="482">
        <v>695</v>
      </c>
      <c r="AW1424" s="440">
        <v>161</v>
      </c>
      <c r="AX1424" s="440">
        <v>695</v>
      </c>
      <c r="AY1424" s="440">
        <v>0</v>
      </c>
      <c r="AZ1424" s="503">
        <v>0</v>
      </c>
      <c r="BA1424" s="503">
        <v>0</v>
      </c>
      <c r="BB1424" s="441">
        <v>0</v>
      </c>
      <c r="BC1424" s="200">
        <v>0</v>
      </c>
      <c r="BD1424" s="539">
        <v>42339</v>
      </c>
      <c r="BE1424" s="650">
        <v>41380</v>
      </c>
      <c r="BF1424" s="650">
        <v>3862</v>
      </c>
      <c r="BG1424" s="539">
        <v>1029</v>
      </c>
    </row>
    <row r="1425" spans="1:59" x14ac:dyDescent="0.2">
      <c r="A1425" s="609" t="s">
        <v>3302</v>
      </c>
      <c r="B1425" t="s">
        <v>3273</v>
      </c>
      <c r="C1425" t="s">
        <v>3303</v>
      </c>
      <c r="D1425" s="442">
        <v>36383</v>
      </c>
      <c r="E1425" s="443">
        <v>22531</v>
      </c>
      <c r="F1425" s="443">
        <v>0</v>
      </c>
      <c r="G1425" s="443">
        <v>7600</v>
      </c>
      <c r="H1425" s="443">
        <v>13500</v>
      </c>
      <c r="I1425" s="443">
        <v>54040</v>
      </c>
      <c r="J1425" s="443">
        <v>54040</v>
      </c>
      <c r="K1425" s="443">
        <v>0</v>
      </c>
      <c r="L1425" s="443">
        <v>0</v>
      </c>
      <c r="M1425" s="483">
        <v>0</v>
      </c>
      <c r="N1425" s="483">
        <v>0</v>
      </c>
      <c r="O1425" s="443">
        <v>0</v>
      </c>
      <c r="P1425" s="443">
        <v>0</v>
      </c>
      <c r="Q1425" s="443">
        <v>0</v>
      </c>
      <c r="R1425" s="443">
        <v>0</v>
      </c>
      <c r="S1425" s="443">
        <v>0</v>
      </c>
      <c r="T1425" s="443">
        <v>0</v>
      </c>
      <c r="U1425" s="443">
        <v>1930</v>
      </c>
      <c r="V1425" s="443">
        <v>230</v>
      </c>
      <c r="W1425" s="443">
        <v>1700</v>
      </c>
      <c r="X1425" s="443">
        <v>0</v>
      </c>
      <c r="Y1425" s="483">
        <v>0</v>
      </c>
      <c r="Z1425" s="483">
        <v>0</v>
      </c>
      <c r="AA1425" s="443">
        <v>0</v>
      </c>
      <c r="AB1425" s="443">
        <v>0</v>
      </c>
      <c r="AC1425" s="443">
        <v>0</v>
      </c>
      <c r="AD1425" s="443">
        <v>0</v>
      </c>
      <c r="AE1425" s="443">
        <v>0</v>
      </c>
      <c r="AF1425" s="443">
        <v>0</v>
      </c>
      <c r="AG1425" s="443">
        <v>27640</v>
      </c>
      <c r="AH1425" s="443">
        <v>16500</v>
      </c>
      <c r="AI1425" s="443">
        <v>11140</v>
      </c>
      <c r="AJ1425" s="483">
        <v>18260</v>
      </c>
      <c r="AK1425" s="483">
        <v>300</v>
      </c>
      <c r="AL1425" s="483">
        <v>0</v>
      </c>
      <c r="AM1425" s="483">
        <v>12100</v>
      </c>
      <c r="AN1425" s="443">
        <v>18560</v>
      </c>
      <c r="AO1425" s="443">
        <v>12100</v>
      </c>
      <c r="AP1425" s="443">
        <v>1729</v>
      </c>
      <c r="AQ1425" s="443">
        <v>225</v>
      </c>
      <c r="AR1425" s="443">
        <v>1504</v>
      </c>
      <c r="AS1425" s="483">
        <v>1585</v>
      </c>
      <c r="AT1425" s="483">
        <v>0</v>
      </c>
      <c r="AU1425" s="483">
        <v>0</v>
      </c>
      <c r="AV1425" s="483">
        <v>528</v>
      </c>
      <c r="AW1425" s="443">
        <v>600</v>
      </c>
      <c r="AX1425" s="443">
        <v>0</v>
      </c>
      <c r="AY1425" s="443">
        <v>0</v>
      </c>
      <c r="AZ1425" s="504">
        <v>0</v>
      </c>
      <c r="BA1425" s="504">
        <v>0</v>
      </c>
      <c r="BB1425" s="444">
        <v>0</v>
      </c>
      <c r="BC1425" s="517">
        <v>0</v>
      </c>
      <c r="BD1425" s="540">
        <v>27087</v>
      </c>
      <c r="BE1425" s="651">
        <v>23155</v>
      </c>
      <c r="BF1425" s="651">
        <v>2126</v>
      </c>
      <c r="BG1425" s="540">
        <v>789</v>
      </c>
    </row>
    <row r="1426" spans="1:59" x14ac:dyDescent="0.2">
      <c r="A1426" s="609" t="s">
        <v>3304</v>
      </c>
      <c r="B1426" t="s">
        <v>3273</v>
      </c>
      <c r="C1426" t="s">
        <v>3305</v>
      </c>
      <c r="D1426" s="439">
        <v>36387</v>
      </c>
      <c r="E1426" s="440">
        <v>31461</v>
      </c>
      <c r="F1426" s="440">
        <v>0</v>
      </c>
      <c r="G1426" s="440">
        <v>17720</v>
      </c>
      <c r="H1426" s="440">
        <v>13741</v>
      </c>
      <c r="I1426" s="440">
        <v>65296</v>
      </c>
      <c r="J1426" s="440">
        <v>65296</v>
      </c>
      <c r="K1426" s="440">
        <v>0</v>
      </c>
      <c r="L1426" s="440">
        <v>14784</v>
      </c>
      <c r="M1426" s="482">
        <v>0</v>
      </c>
      <c r="N1426" s="482">
        <v>1190</v>
      </c>
      <c r="O1426" s="440">
        <v>0</v>
      </c>
      <c r="P1426" s="440">
        <v>0</v>
      </c>
      <c r="Q1426" s="440">
        <v>15974</v>
      </c>
      <c r="R1426" s="440">
        <v>14784</v>
      </c>
      <c r="S1426" s="440">
        <v>1190</v>
      </c>
      <c r="T1426" s="440">
        <v>0</v>
      </c>
      <c r="U1426" s="440">
        <v>2332</v>
      </c>
      <c r="V1426" s="440">
        <v>2332</v>
      </c>
      <c r="W1426" s="440">
        <v>0</v>
      </c>
      <c r="X1426" s="440">
        <v>528</v>
      </c>
      <c r="Y1426" s="482">
        <v>0</v>
      </c>
      <c r="Z1426" s="482">
        <v>43</v>
      </c>
      <c r="AA1426" s="440">
        <v>0</v>
      </c>
      <c r="AB1426" s="440">
        <v>0</v>
      </c>
      <c r="AC1426" s="440">
        <v>571</v>
      </c>
      <c r="AD1426" s="440">
        <v>0</v>
      </c>
      <c r="AE1426" s="440">
        <v>3</v>
      </c>
      <c r="AF1426" s="440">
        <v>568</v>
      </c>
      <c r="AG1426" s="440">
        <v>43640</v>
      </c>
      <c r="AH1426" s="440">
        <v>33500</v>
      </c>
      <c r="AI1426" s="440">
        <v>10140</v>
      </c>
      <c r="AJ1426" s="482">
        <v>28990</v>
      </c>
      <c r="AK1426" s="482">
        <v>0</v>
      </c>
      <c r="AL1426" s="482">
        <v>0</v>
      </c>
      <c r="AM1426" s="482">
        <v>11660</v>
      </c>
      <c r="AN1426" s="440">
        <v>28990</v>
      </c>
      <c r="AO1426" s="440">
        <v>11660</v>
      </c>
      <c r="AP1426" s="440">
        <v>2802</v>
      </c>
      <c r="AQ1426" s="440">
        <v>1530</v>
      </c>
      <c r="AR1426" s="440">
        <v>1272</v>
      </c>
      <c r="AS1426" s="482">
        <v>1793</v>
      </c>
      <c r="AT1426" s="482">
        <v>0</v>
      </c>
      <c r="AU1426" s="482">
        <v>0</v>
      </c>
      <c r="AV1426" s="482">
        <v>348</v>
      </c>
      <c r="AW1426" s="440">
        <v>1793</v>
      </c>
      <c r="AX1426" s="440">
        <v>348</v>
      </c>
      <c r="AY1426" s="440">
        <v>0</v>
      </c>
      <c r="AZ1426" s="503">
        <v>0</v>
      </c>
      <c r="BA1426" s="503">
        <v>0</v>
      </c>
      <c r="BB1426" s="441">
        <v>0</v>
      </c>
      <c r="BC1426" s="200">
        <v>0</v>
      </c>
      <c r="BD1426" s="539">
        <v>37968</v>
      </c>
      <c r="BE1426" s="650">
        <v>36035</v>
      </c>
      <c r="BF1426" s="650">
        <v>3335</v>
      </c>
      <c r="BG1426" s="539">
        <v>1029</v>
      </c>
    </row>
    <row r="1427" spans="1:59" x14ac:dyDescent="0.2">
      <c r="A1427" s="609" t="s">
        <v>3306</v>
      </c>
      <c r="B1427" t="s">
        <v>3273</v>
      </c>
      <c r="C1427" t="s">
        <v>3307</v>
      </c>
      <c r="D1427" s="442">
        <v>36388</v>
      </c>
      <c r="E1427" s="443">
        <v>38516</v>
      </c>
      <c r="F1427" s="443">
        <v>0</v>
      </c>
      <c r="G1427" s="443">
        <v>0</v>
      </c>
      <c r="H1427" s="443">
        <v>38516</v>
      </c>
      <c r="I1427" s="443">
        <v>115710</v>
      </c>
      <c r="J1427" s="443">
        <v>115710</v>
      </c>
      <c r="K1427" s="443">
        <v>0</v>
      </c>
      <c r="L1427" s="443">
        <v>4900</v>
      </c>
      <c r="M1427" s="483">
        <v>0</v>
      </c>
      <c r="N1427" s="483">
        <v>0</v>
      </c>
      <c r="O1427" s="443">
        <v>0</v>
      </c>
      <c r="P1427" s="443">
        <v>0</v>
      </c>
      <c r="Q1427" s="443">
        <v>4900</v>
      </c>
      <c r="R1427" s="443">
        <v>4900</v>
      </c>
      <c r="S1427" s="443">
        <v>0</v>
      </c>
      <c r="T1427" s="443">
        <v>0</v>
      </c>
      <c r="U1427" s="443">
        <v>4133</v>
      </c>
      <c r="V1427" s="443">
        <v>4133</v>
      </c>
      <c r="W1427" s="443">
        <v>0</v>
      </c>
      <c r="X1427" s="443">
        <v>175</v>
      </c>
      <c r="Y1427" s="483">
        <v>0</v>
      </c>
      <c r="Z1427" s="483">
        <v>0</v>
      </c>
      <c r="AA1427" s="443">
        <v>0</v>
      </c>
      <c r="AB1427" s="443">
        <v>0</v>
      </c>
      <c r="AC1427" s="443">
        <v>175</v>
      </c>
      <c r="AD1427" s="443">
        <v>0</v>
      </c>
      <c r="AE1427" s="443">
        <v>0</v>
      </c>
      <c r="AF1427" s="443">
        <v>175</v>
      </c>
      <c r="AG1427" s="443">
        <v>66480</v>
      </c>
      <c r="AH1427" s="443">
        <v>66480</v>
      </c>
      <c r="AI1427" s="443">
        <v>0</v>
      </c>
      <c r="AJ1427" s="483">
        <v>28290</v>
      </c>
      <c r="AK1427" s="483">
        <v>0</v>
      </c>
      <c r="AL1427" s="483">
        <v>0</v>
      </c>
      <c r="AM1427" s="483">
        <v>19110</v>
      </c>
      <c r="AN1427" s="443">
        <v>28290</v>
      </c>
      <c r="AO1427" s="443">
        <v>19110</v>
      </c>
      <c r="AP1427" s="443">
        <v>4008</v>
      </c>
      <c r="AQ1427" s="443">
        <v>4008</v>
      </c>
      <c r="AR1427" s="443">
        <v>0</v>
      </c>
      <c r="AS1427" s="483">
        <v>773</v>
      </c>
      <c r="AT1427" s="483">
        <v>0</v>
      </c>
      <c r="AU1427" s="483">
        <v>0</v>
      </c>
      <c r="AV1427" s="483">
        <v>744</v>
      </c>
      <c r="AW1427" s="443">
        <v>773</v>
      </c>
      <c r="AX1427" s="443">
        <v>744</v>
      </c>
      <c r="AY1427" s="443">
        <v>0</v>
      </c>
      <c r="AZ1427" s="504">
        <v>0</v>
      </c>
      <c r="BA1427" s="504">
        <v>0</v>
      </c>
      <c r="BB1427" s="444">
        <v>0</v>
      </c>
      <c r="BC1427" s="517">
        <v>0</v>
      </c>
      <c r="BD1427" s="540">
        <v>47021</v>
      </c>
      <c r="BE1427" s="651">
        <v>53140</v>
      </c>
      <c r="BF1427" s="651">
        <v>4872</v>
      </c>
      <c r="BG1427" s="540">
        <v>1029</v>
      </c>
    </row>
    <row r="1428" spans="1:59" x14ac:dyDescent="0.2">
      <c r="A1428" s="609" t="s">
        <v>3308</v>
      </c>
      <c r="B1428" t="s">
        <v>3273</v>
      </c>
      <c r="C1428" t="s">
        <v>3309</v>
      </c>
      <c r="D1428" s="439">
        <v>36401</v>
      </c>
      <c r="E1428" s="440">
        <v>27404</v>
      </c>
      <c r="F1428" s="440">
        <v>0</v>
      </c>
      <c r="G1428" s="440">
        <v>27404</v>
      </c>
      <c r="H1428" s="440">
        <v>0</v>
      </c>
      <c r="I1428" s="440">
        <v>87752</v>
      </c>
      <c r="J1428" s="440">
        <v>87752</v>
      </c>
      <c r="K1428" s="440">
        <v>0</v>
      </c>
      <c r="L1428" s="440">
        <v>27958</v>
      </c>
      <c r="M1428" s="482">
        <v>0</v>
      </c>
      <c r="N1428" s="482">
        <v>1890</v>
      </c>
      <c r="O1428" s="440">
        <v>0</v>
      </c>
      <c r="P1428" s="440">
        <v>0</v>
      </c>
      <c r="Q1428" s="440">
        <v>29848</v>
      </c>
      <c r="R1428" s="440">
        <v>27958</v>
      </c>
      <c r="S1428" s="440">
        <v>1890</v>
      </c>
      <c r="T1428" s="440">
        <v>0</v>
      </c>
      <c r="U1428" s="440">
        <v>3134</v>
      </c>
      <c r="V1428" s="440">
        <v>3134</v>
      </c>
      <c r="W1428" s="440">
        <v>0</v>
      </c>
      <c r="X1428" s="440">
        <v>999</v>
      </c>
      <c r="Y1428" s="482">
        <v>0</v>
      </c>
      <c r="Z1428" s="482">
        <v>67</v>
      </c>
      <c r="AA1428" s="440">
        <v>0</v>
      </c>
      <c r="AB1428" s="440">
        <v>0</v>
      </c>
      <c r="AC1428" s="440">
        <v>0</v>
      </c>
      <c r="AD1428" s="440">
        <v>0</v>
      </c>
      <c r="AE1428" s="440">
        <v>0</v>
      </c>
      <c r="AF1428" s="440">
        <v>0</v>
      </c>
      <c r="AG1428" s="440">
        <v>100910</v>
      </c>
      <c r="AH1428" s="440">
        <v>56500</v>
      </c>
      <c r="AI1428" s="440">
        <v>44410</v>
      </c>
      <c r="AJ1428" s="482">
        <v>76360</v>
      </c>
      <c r="AK1428" s="482">
        <v>0</v>
      </c>
      <c r="AL1428" s="482">
        <v>0</v>
      </c>
      <c r="AM1428" s="482">
        <v>38990</v>
      </c>
      <c r="AN1428" s="440">
        <v>76360</v>
      </c>
      <c r="AO1428" s="440">
        <v>38990</v>
      </c>
      <c r="AP1428" s="440">
        <v>7652</v>
      </c>
      <c r="AQ1428" s="440">
        <v>1625</v>
      </c>
      <c r="AR1428" s="440">
        <v>6027</v>
      </c>
      <c r="AS1428" s="482">
        <v>5916</v>
      </c>
      <c r="AT1428" s="482">
        <v>0</v>
      </c>
      <c r="AU1428" s="482">
        <v>0</v>
      </c>
      <c r="AV1428" s="482">
        <v>1599</v>
      </c>
      <c r="AW1428" s="440">
        <v>5916</v>
      </c>
      <c r="AX1428" s="440">
        <v>409</v>
      </c>
      <c r="AY1428" s="440">
        <v>0</v>
      </c>
      <c r="AZ1428" s="503">
        <v>0</v>
      </c>
      <c r="BA1428" s="503">
        <v>0</v>
      </c>
      <c r="BB1428" s="441">
        <v>0</v>
      </c>
      <c r="BC1428" s="200">
        <v>0</v>
      </c>
      <c r="BD1428" s="539">
        <v>34081</v>
      </c>
      <c r="BE1428" s="650">
        <v>64905</v>
      </c>
      <c r="BF1428" s="650">
        <v>6419</v>
      </c>
      <c r="BG1428" s="539">
        <v>1269</v>
      </c>
    </row>
    <row r="1429" spans="1:59" x14ac:dyDescent="0.2">
      <c r="A1429" s="609" t="s">
        <v>3310</v>
      </c>
      <c r="B1429" t="s">
        <v>3273</v>
      </c>
      <c r="C1429" t="s">
        <v>3311</v>
      </c>
      <c r="D1429" s="442">
        <v>36402</v>
      </c>
      <c r="E1429" s="443">
        <v>45231</v>
      </c>
      <c r="F1429" s="443">
        <v>0</v>
      </c>
      <c r="G1429" s="443">
        <v>45231</v>
      </c>
      <c r="H1429" s="443">
        <v>0</v>
      </c>
      <c r="I1429" s="443">
        <v>138530</v>
      </c>
      <c r="J1429" s="443">
        <v>138530</v>
      </c>
      <c r="K1429" s="443">
        <v>0</v>
      </c>
      <c r="L1429" s="443">
        <v>0</v>
      </c>
      <c r="M1429" s="483">
        <v>0</v>
      </c>
      <c r="N1429" s="483">
        <v>1120</v>
      </c>
      <c r="O1429" s="443">
        <v>0</v>
      </c>
      <c r="P1429" s="443">
        <v>0</v>
      </c>
      <c r="Q1429" s="443">
        <v>1120</v>
      </c>
      <c r="R1429" s="443">
        <v>0</v>
      </c>
      <c r="S1429" s="443">
        <v>1120</v>
      </c>
      <c r="T1429" s="443">
        <v>0</v>
      </c>
      <c r="U1429" s="443">
        <v>4948</v>
      </c>
      <c r="V1429" s="443">
        <v>4948</v>
      </c>
      <c r="W1429" s="443">
        <v>0</v>
      </c>
      <c r="X1429" s="443">
        <v>0</v>
      </c>
      <c r="Y1429" s="483">
        <v>0</v>
      </c>
      <c r="Z1429" s="483">
        <v>40</v>
      </c>
      <c r="AA1429" s="443">
        <v>0</v>
      </c>
      <c r="AB1429" s="443">
        <v>0</v>
      </c>
      <c r="AC1429" s="443">
        <v>0</v>
      </c>
      <c r="AD1429" s="443">
        <v>0</v>
      </c>
      <c r="AE1429" s="443">
        <v>0</v>
      </c>
      <c r="AF1429" s="443">
        <v>0</v>
      </c>
      <c r="AG1429" s="443">
        <v>156050</v>
      </c>
      <c r="AH1429" s="443">
        <v>125650</v>
      </c>
      <c r="AI1429" s="443">
        <v>30400</v>
      </c>
      <c r="AJ1429" s="483">
        <v>110140</v>
      </c>
      <c r="AK1429" s="483">
        <v>0</v>
      </c>
      <c r="AL1429" s="483">
        <v>0</v>
      </c>
      <c r="AM1429" s="483">
        <v>42570</v>
      </c>
      <c r="AN1429" s="443">
        <v>110140</v>
      </c>
      <c r="AO1429" s="443">
        <v>42570</v>
      </c>
      <c r="AP1429" s="443">
        <v>11780</v>
      </c>
      <c r="AQ1429" s="443">
        <v>5000</v>
      </c>
      <c r="AR1429" s="443">
        <v>6780</v>
      </c>
      <c r="AS1429" s="483">
        <v>8631</v>
      </c>
      <c r="AT1429" s="483">
        <v>0</v>
      </c>
      <c r="AU1429" s="483">
        <v>0</v>
      </c>
      <c r="AV1429" s="483">
        <v>972</v>
      </c>
      <c r="AW1429" s="443">
        <v>7000</v>
      </c>
      <c r="AX1429" s="443">
        <v>0</v>
      </c>
      <c r="AY1429" s="443">
        <v>0</v>
      </c>
      <c r="AZ1429" s="504">
        <v>0</v>
      </c>
      <c r="BA1429" s="504">
        <v>0</v>
      </c>
      <c r="BB1429" s="444">
        <v>0</v>
      </c>
      <c r="BC1429" s="517">
        <v>0</v>
      </c>
      <c r="BD1429" s="540">
        <v>57512</v>
      </c>
      <c r="BE1429" s="651">
        <v>85085</v>
      </c>
      <c r="BF1429" s="651">
        <v>8682</v>
      </c>
      <c r="BG1429" s="540">
        <v>1509</v>
      </c>
    </row>
    <row r="1430" spans="1:59" x14ac:dyDescent="0.2">
      <c r="A1430" s="609" t="s">
        <v>3312</v>
      </c>
      <c r="B1430" t="s">
        <v>3273</v>
      </c>
      <c r="C1430" t="s">
        <v>3313</v>
      </c>
      <c r="D1430" s="439">
        <v>36403</v>
      </c>
      <c r="E1430" s="440">
        <v>0</v>
      </c>
      <c r="F1430" s="440">
        <v>0</v>
      </c>
      <c r="G1430" s="440">
        <v>0</v>
      </c>
      <c r="H1430" s="440">
        <v>0</v>
      </c>
      <c r="I1430" s="440">
        <v>215530</v>
      </c>
      <c r="J1430" s="440">
        <v>215530</v>
      </c>
      <c r="K1430" s="440">
        <v>0</v>
      </c>
      <c r="L1430" s="440">
        <v>10360</v>
      </c>
      <c r="M1430" s="482">
        <v>0</v>
      </c>
      <c r="N1430" s="482">
        <v>6090</v>
      </c>
      <c r="O1430" s="440">
        <v>0</v>
      </c>
      <c r="P1430" s="440">
        <v>0</v>
      </c>
      <c r="Q1430" s="440">
        <v>16450</v>
      </c>
      <c r="R1430" s="440">
        <v>10360</v>
      </c>
      <c r="S1430" s="440">
        <v>6090</v>
      </c>
      <c r="T1430" s="440">
        <v>0</v>
      </c>
      <c r="U1430" s="440">
        <v>7698</v>
      </c>
      <c r="V1430" s="440">
        <v>7698</v>
      </c>
      <c r="W1430" s="440">
        <v>0</v>
      </c>
      <c r="X1430" s="440">
        <v>370</v>
      </c>
      <c r="Y1430" s="482">
        <v>0</v>
      </c>
      <c r="Z1430" s="482">
        <v>217</v>
      </c>
      <c r="AA1430" s="440">
        <v>0</v>
      </c>
      <c r="AB1430" s="440">
        <v>0</v>
      </c>
      <c r="AC1430" s="440">
        <v>43</v>
      </c>
      <c r="AD1430" s="440">
        <v>0</v>
      </c>
      <c r="AE1430" s="440">
        <v>0</v>
      </c>
      <c r="AF1430" s="440">
        <v>43</v>
      </c>
      <c r="AG1430" s="440">
        <v>240320</v>
      </c>
      <c r="AH1430" s="440">
        <v>208550</v>
      </c>
      <c r="AI1430" s="440">
        <v>31770</v>
      </c>
      <c r="AJ1430" s="482">
        <v>134100</v>
      </c>
      <c r="AK1430" s="482">
        <v>0</v>
      </c>
      <c r="AL1430" s="482">
        <v>0</v>
      </c>
      <c r="AM1430" s="482">
        <v>112380</v>
      </c>
      <c r="AN1430" s="440">
        <v>134100</v>
      </c>
      <c r="AO1430" s="440">
        <v>112380</v>
      </c>
      <c r="AP1430" s="440">
        <v>17790</v>
      </c>
      <c r="AQ1430" s="440">
        <v>7400</v>
      </c>
      <c r="AR1430" s="440">
        <v>10390</v>
      </c>
      <c r="AS1430" s="482">
        <v>11500</v>
      </c>
      <c r="AT1430" s="482">
        <v>0</v>
      </c>
      <c r="AU1430" s="482">
        <v>0</v>
      </c>
      <c r="AV1430" s="482">
        <v>5024</v>
      </c>
      <c r="AW1430" s="440">
        <v>11500</v>
      </c>
      <c r="AX1430" s="440">
        <v>1210</v>
      </c>
      <c r="AY1430" s="440">
        <v>0</v>
      </c>
      <c r="AZ1430" s="503">
        <v>0</v>
      </c>
      <c r="BA1430" s="503">
        <v>0</v>
      </c>
      <c r="BB1430" s="441">
        <v>0</v>
      </c>
      <c r="BC1430" s="200">
        <v>0</v>
      </c>
      <c r="BD1430" s="539">
        <v>89122</v>
      </c>
      <c r="BE1430" s="650">
        <v>137775</v>
      </c>
      <c r="BF1430" s="650">
        <v>13810</v>
      </c>
      <c r="BG1430" s="539">
        <v>1749</v>
      </c>
    </row>
    <row r="1431" spans="1:59" x14ac:dyDescent="0.2">
      <c r="A1431" s="609" t="s">
        <v>3314</v>
      </c>
      <c r="B1431" t="s">
        <v>3273</v>
      </c>
      <c r="C1431" t="s">
        <v>3315</v>
      </c>
      <c r="D1431" s="442">
        <v>36404</v>
      </c>
      <c r="E1431" s="443">
        <v>0</v>
      </c>
      <c r="F1431" s="443">
        <v>0</v>
      </c>
      <c r="G1431" s="443">
        <v>0</v>
      </c>
      <c r="H1431" s="443">
        <v>0</v>
      </c>
      <c r="I1431" s="443">
        <v>94808</v>
      </c>
      <c r="J1431" s="443">
        <v>94808</v>
      </c>
      <c r="K1431" s="443">
        <v>0</v>
      </c>
      <c r="L1431" s="443">
        <v>25312</v>
      </c>
      <c r="M1431" s="483">
        <v>0</v>
      </c>
      <c r="N1431" s="483">
        <v>0</v>
      </c>
      <c r="O1431" s="443">
        <v>0</v>
      </c>
      <c r="P1431" s="443">
        <v>0</v>
      </c>
      <c r="Q1431" s="443">
        <v>25312</v>
      </c>
      <c r="R1431" s="443">
        <v>25312</v>
      </c>
      <c r="S1431" s="443">
        <v>0</v>
      </c>
      <c r="T1431" s="443">
        <v>0</v>
      </c>
      <c r="U1431" s="443">
        <v>3386</v>
      </c>
      <c r="V1431" s="443">
        <v>3386</v>
      </c>
      <c r="W1431" s="443">
        <v>0</v>
      </c>
      <c r="X1431" s="443">
        <v>904</v>
      </c>
      <c r="Y1431" s="483">
        <v>0</v>
      </c>
      <c r="Z1431" s="483">
        <v>0</v>
      </c>
      <c r="AA1431" s="443">
        <v>0</v>
      </c>
      <c r="AB1431" s="443">
        <v>0</v>
      </c>
      <c r="AC1431" s="443">
        <v>904</v>
      </c>
      <c r="AD1431" s="443">
        <v>904</v>
      </c>
      <c r="AE1431" s="443">
        <v>0</v>
      </c>
      <c r="AF1431" s="443">
        <v>0</v>
      </c>
      <c r="AG1431" s="443">
        <v>91690</v>
      </c>
      <c r="AH1431" s="443">
        <v>91690</v>
      </c>
      <c r="AI1431" s="443">
        <v>0</v>
      </c>
      <c r="AJ1431" s="483">
        <v>37540</v>
      </c>
      <c r="AK1431" s="483">
        <v>0</v>
      </c>
      <c r="AL1431" s="483">
        <v>0</v>
      </c>
      <c r="AM1431" s="483">
        <v>33410</v>
      </c>
      <c r="AN1431" s="443">
        <v>37540</v>
      </c>
      <c r="AO1431" s="443">
        <v>33410</v>
      </c>
      <c r="AP1431" s="443">
        <v>6263</v>
      </c>
      <c r="AQ1431" s="443">
        <v>4350</v>
      </c>
      <c r="AR1431" s="443">
        <v>1913</v>
      </c>
      <c r="AS1431" s="483">
        <v>2664</v>
      </c>
      <c r="AT1431" s="483">
        <v>0</v>
      </c>
      <c r="AU1431" s="483">
        <v>0</v>
      </c>
      <c r="AV1431" s="483">
        <v>1148</v>
      </c>
      <c r="AW1431" s="443">
        <v>2664</v>
      </c>
      <c r="AX1431" s="443">
        <v>830</v>
      </c>
      <c r="AY1431" s="443">
        <v>3300</v>
      </c>
      <c r="AZ1431" s="504">
        <v>0</v>
      </c>
      <c r="BA1431" s="504">
        <v>0</v>
      </c>
      <c r="BB1431" s="444">
        <v>2957</v>
      </c>
      <c r="BC1431" s="517">
        <v>0</v>
      </c>
      <c r="BD1431" s="540">
        <v>44646</v>
      </c>
      <c r="BE1431" s="651">
        <v>60615</v>
      </c>
      <c r="BF1431" s="651">
        <v>5821</v>
      </c>
      <c r="BG1431" s="540">
        <v>810</v>
      </c>
    </row>
    <row r="1432" spans="1:59" x14ac:dyDescent="0.2">
      <c r="A1432" s="609" t="s">
        <v>3316</v>
      </c>
      <c r="B1432" t="s">
        <v>3273</v>
      </c>
      <c r="C1432" t="s">
        <v>3317</v>
      </c>
      <c r="D1432" s="439">
        <v>36405</v>
      </c>
      <c r="E1432" s="440">
        <v>0</v>
      </c>
      <c r="F1432" s="440">
        <v>0</v>
      </c>
      <c r="G1432" s="440">
        <v>0</v>
      </c>
      <c r="H1432" s="440">
        <v>0</v>
      </c>
      <c r="I1432" s="440">
        <v>76608</v>
      </c>
      <c r="J1432" s="440">
        <v>76608</v>
      </c>
      <c r="K1432" s="440">
        <v>0</v>
      </c>
      <c r="L1432" s="440">
        <v>26642</v>
      </c>
      <c r="M1432" s="482">
        <v>0</v>
      </c>
      <c r="N1432" s="482">
        <v>0</v>
      </c>
      <c r="O1432" s="440">
        <v>0</v>
      </c>
      <c r="P1432" s="440">
        <v>0</v>
      </c>
      <c r="Q1432" s="440">
        <v>26642</v>
      </c>
      <c r="R1432" s="440">
        <v>26642</v>
      </c>
      <c r="S1432" s="440">
        <v>0</v>
      </c>
      <c r="T1432" s="440">
        <v>0</v>
      </c>
      <c r="U1432" s="440">
        <v>2736</v>
      </c>
      <c r="V1432" s="440">
        <v>2736</v>
      </c>
      <c r="W1432" s="440">
        <v>0</v>
      </c>
      <c r="X1432" s="440">
        <v>952</v>
      </c>
      <c r="Y1432" s="482">
        <v>0</v>
      </c>
      <c r="Z1432" s="482">
        <v>0</v>
      </c>
      <c r="AA1432" s="440">
        <v>0</v>
      </c>
      <c r="AB1432" s="440">
        <v>0</v>
      </c>
      <c r="AC1432" s="440">
        <v>952</v>
      </c>
      <c r="AD1432" s="440">
        <v>0</v>
      </c>
      <c r="AE1432" s="440">
        <v>0</v>
      </c>
      <c r="AF1432" s="440">
        <v>952</v>
      </c>
      <c r="AG1432" s="440">
        <v>78780</v>
      </c>
      <c r="AH1432" s="440">
        <v>51500</v>
      </c>
      <c r="AI1432" s="440">
        <v>27280</v>
      </c>
      <c r="AJ1432" s="482">
        <v>65120</v>
      </c>
      <c r="AK1432" s="482">
        <v>0</v>
      </c>
      <c r="AL1432" s="482">
        <v>0</v>
      </c>
      <c r="AM1432" s="482">
        <v>33530</v>
      </c>
      <c r="AN1432" s="440">
        <v>65120</v>
      </c>
      <c r="AO1432" s="440">
        <v>33530</v>
      </c>
      <c r="AP1432" s="440">
        <v>5351</v>
      </c>
      <c r="AQ1432" s="440">
        <v>3300</v>
      </c>
      <c r="AR1432" s="440">
        <v>2051</v>
      </c>
      <c r="AS1432" s="482">
        <v>2872</v>
      </c>
      <c r="AT1432" s="482">
        <v>0</v>
      </c>
      <c r="AU1432" s="482">
        <v>0</v>
      </c>
      <c r="AV1432" s="482">
        <v>1430</v>
      </c>
      <c r="AW1432" s="440">
        <v>2872</v>
      </c>
      <c r="AX1432" s="440">
        <v>1430</v>
      </c>
      <c r="AY1432" s="440">
        <v>3300</v>
      </c>
      <c r="AZ1432" s="503">
        <v>0</v>
      </c>
      <c r="BA1432" s="503">
        <v>0</v>
      </c>
      <c r="BB1432" s="441">
        <v>3300</v>
      </c>
      <c r="BC1432" s="200">
        <v>0</v>
      </c>
      <c r="BD1432" s="539">
        <v>42173</v>
      </c>
      <c r="BE1432" s="650">
        <v>52635</v>
      </c>
      <c r="BF1432" s="650">
        <v>5023</v>
      </c>
      <c r="BG1432" s="539">
        <v>570</v>
      </c>
    </row>
    <row r="1433" spans="1:59" x14ac:dyDescent="0.2">
      <c r="A1433" s="609" t="s">
        <v>3318</v>
      </c>
      <c r="B1433" t="s">
        <v>3273</v>
      </c>
      <c r="C1433" t="s">
        <v>3319</v>
      </c>
      <c r="D1433" s="442">
        <v>36468</v>
      </c>
      <c r="E1433" s="443">
        <v>0</v>
      </c>
      <c r="F1433" s="443">
        <v>0</v>
      </c>
      <c r="G1433" s="443">
        <v>0</v>
      </c>
      <c r="H1433" s="443">
        <v>0</v>
      </c>
      <c r="I1433" s="443">
        <v>111300</v>
      </c>
      <c r="J1433" s="443">
        <v>111300</v>
      </c>
      <c r="K1433" s="443">
        <v>0</v>
      </c>
      <c r="L1433" s="443">
        <v>0</v>
      </c>
      <c r="M1433" s="483">
        <v>0</v>
      </c>
      <c r="N1433" s="483">
        <v>0</v>
      </c>
      <c r="O1433" s="443">
        <v>0</v>
      </c>
      <c r="P1433" s="443">
        <v>0</v>
      </c>
      <c r="Q1433" s="443">
        <v>0</v>
      </c>
      <c r="R1433" s="443">
        <v>0</v>
      </c>
      <c r="S1433" s="443">
        <v>0</v>
      </c>
      <c r="T1433" s="443">
        <v>0</v>
      </c>
      <c r="U1433" s="443">
        <v>3975</v>
      </c>
      <c r="V1433" s="443">
        <v>3180</v>
      </c>
      <c r="W1433" s="443">
        <v>795</v>
      </c>
      <c r="X1433" s="443">
        <v>0</v>
      </c>
      <c r="Y1433" s="483">
        <v>0</v>
      </c>
      <c r="Z1433" s="483">
        <v>0</v>
      </c>
      <c r="AA1433" s="443">
        <v>0</v>
      </c>
      <c r="AB1433" s="443">
        <v>0</v>
      </c>
      <c r="AC1433" s="443">
        <v>795</v>
      </c>
      <c r="AD1433" s="443">
        <v>0</v>
      </c>
      <c r="AE1433" s="443">
        <v>0</v>
      </c>
      <c r="AF1433" s="443">
        <v>795</v>
      </c>
      <c r="AG1433" s="443">
        <v>55020</v>
      </c>
      <c r="AH1433" s="443">
        <v>0</v>
      </c>
      <c r="AI1433" s="443">
        <v>55020</v>
      </c>
      <c r="AJ1433" s="483">
        <v>77860</v>
      </c>
      <c r="AK1433" s="483">
        <v>0</v>
      </c>
      <c r="AL1433" s="483">
        <v>0</v>
      </c>
      <c r="AM1433" s="483">
        <v>12670</v>
      </c>
      <c r="AN1433" s="443">
        <v>77860</v>
      </c>
      <c r="AO1433" s="443">
        <v>12670</v>
      </c>
      <c r="AP1433" s="443">
        <v>3600</v>
      </c>
      <c r="AQ1433" s="443">
        <v>0</v>
      </c>
      <c r="AR1433" s="443">
        <v>3600</v>
      </c>
      <c r="AS1433" s="483">
        <v>4081</v>
      </c>
      <c r="AT1433" s="483">
        <v>0</v>
      </c>
      <c r="AU1433" s="483">
        <v>0</v>
      </c>
      <c r="AV1433" s="483">
        <v>558</v>
      </c>
      <c r="AW1433" s="443">
        <v>4081</v>
      </c>
      <c r="AX1433" s="443">
        <v>558</v>
      </c>
      <c r="AY1433" s="443">
        <v>0</v>
      </c>
      <c r="AZ1433" s="504">
        <v>0</v>
      </c>
      <c r="BA1433" s="504">
        <v>0</v>
      </c>
      <c r="BB1433" s="444">
        <v>0</v>
      </c>
      <c r="BC1433" s="517">
        <v>0</v>
      </c>
      <c r="BD1433" s="540">
        <v>42108</v>
      </c>
      <c r="BE1433" s="651">
        <v>47985</v>
      </c>
      <c r="BF1433" s="651">
        <v>4431</v>
      </c>
      <c r="BG1433" s="540">
        <v>1029</v>
      </c>
    </row>
    <row r="1434" spans="1:59" x14ac:dyDescent="0.2">
      <c r="A1434" s="609" t="s">
        <v>3320</v>
      </c>
      <c r="B1434" t="s">
        <v>3273</v>
      </c>
      <c r="C1434" t="s">
        <v>3321</v>
      </c>
      <c r="D1434" s="439">
        <v>36489</v>
      </c>
      <c r="E1434" s="440">
        <v>48286</v>
      </c>
      <c r="F1434" s="440">
        <v>0</v>
      </c>
      <c r="G1434" s="440">
        <v>48286</v>
      </c>
      <c r="H1434" s="440">
        <v>0</v>
      </c>
      <c r="I1434" s="440">
        <v>121870</v>
      </c>
      <c r="J1434" s="440">
        <v>121870</v>
      </c>
      <c r="K1434" s="440">
        <v>0</v>
      </c>
      <c r="L1434" s="440">
        <v>0</v>
      </c>
      <c r="M1434" s="482">
        <v>0</v>
      </c>
      <c r="N1434" s="482">
        <v>3220</v>
      </c>
      <c r="O1434" s="440">
        <v>0</v>
      </c>
      <c r="P1434" s="440">
        <v>0</v>
      </c>
      <c r="Q1434" s="440">
        <v>3220</v>
      </c>
      <c r="R1434" s="440">
        <v>0</v>
      </c>
      <c r="S1434" s="440">
        <v>3220</v>
      </c>
      <c r="T1434" s="440">
        <v>0</v>
      </c>
      <c r="U1434" s="440">
        <v>4353</v>
      </c>
      <c r="V1434" s="440">
        <v>4353</v>
      </c>
      <c r="W1434" s="440">
        <v>0</v>
      </c>
      <c r="X1434" s="440">
        <v>0</v>
      </c>
      <c r="Y1434" s="482">
        <v>0</v>
      </c>
      <c r="Z1434" s="482">
        <v>115</v>
      </c>
      <c r="AA1434" s="440">
        <v>0</v>
      </c>
      <c r="AB1434" s="440">
        <v>0</v>
      </c>
      <c r="AC1434" s="440">
        <v>115</v>
      </c>
      <c r="AD1434" s="440">
        <v>0</v>
      </c>
      <c r="AE1434" s="440">
        <v>9</v>
      </c>
      <c r="AF1434" s="440">
        <v>106</v>
      </c>
      <c r="AG1434" s="440">
        <v>95670</v>
      </c>
      <c r="AH1434" s="440">
        <v>44020</v>
      </c>
      <c r="AI1434" s="440">
        <v>51650</v>
      </c>
      <c r="AJ1434" s="482">
        <v>87360</v>
      </c>
      <c r="AK1434" s="482">
        <v>0</v>
      </c>
      <c r="AL1434" s="482">
        <v>0</v>
      </c>
      <c r="AM1434" s="482">
        <v>5680</v>
      </c>
      <c r="AN1434" s="440">
        <v>87360</v>
      </c>
      <c r="AO1434" s="440">
        <v>5530</v>
      </c>
      <c r="AP1434" s="440">
        <v>6797</v>
      </c>
      <c r="AQ1434" s="440">
        <v>4239</v>
      </c>
      <c r="AR1434" s="440">
        <v>2558</v>
      </c>
      <c r="AS1434" s="482">
        <v>3373</v>
      </c>
      <c r="AT1434" s="482">
        <v>0</v>
      </c>
      <c r="AU1434" s="482">
        <v>0</v>
      </c>
      <c r="AV1434" s="482">
        <v>0</v>
      </c>
      <c r="AW1434" s="440">
        <v>3373</v>
      </c>
      <c r="AX1434" s="440">
        <v>0</v>
      </c>
      <c r="AY1434" s="440">
        <v>0</v>
      </c>
      <c r="AZ1434" s="503">
        <v>0</v>
      </c>
      <c r="BA1434" s="503">
        <v>0</v>
      </c>
      <c r="BB1434" s="441">
        <v>0</v>
      </c>
      <c r="BC1434" s="200">
        <v>0</v>
      </c>
      <c r="BD1434" s="539">
        <v>58782</v>
      </c>
      <c r="BE1434" s="650">
        <v>62975</v>
      </c>
      <c r="BF1434" s="650">
        <v>6114</v>
      </c>
      <c r="BG1434" s="539">
        <v>1269</v>
      </c>
    </row>
    <row r="1435" spans="1:59" x14ac:dyDescent="0.2">
      <c r="A1435" s="609" t="s">
        <v>3322</v>
      </c>
      <c r="B1435" t="s">
        <v>3323</v>
      </c>
      <c r="C1435">
        <v>0</v>
      </c>
      <c r="D1435" s="442">
        <v>37000</v>
      </c>
      <c r="E1435" s="443">
        <v>0</v>
      </c>
      <c r="F1435" s="443">
        <v>0</v>
      </c>
      <c r="G1435" s="443">
        <v>0</v>
      </c>
      <c r="H1435" s="443">
        <v>0</v>
      </c>
      <c r="I1435" s="443">
        <v>0</v>
      </c>
      <c r="J1435" s="443">
        <v>0</v>
      </c>
      <c r="K1435" s="443">
        <v>0</v>
      </c>
      <c r="L1435" s="443">
        <v>0</v>
      </c>
      <c r="M1435" s="483">
        <v>0</v>
      </c>
      <c r="N1435" s="483">
        <v>0</v>
      </c>
      <c r="O1435" s="443">
        <v>0</v>
      </c>
      <c r="P1435" s="443">
        <v>0</v>
      </c>
      <c r="Q1435" s="443">
        <v>0</v>
      </c>
      <c r="R1435" s="443">
        <v>0</v>
      </c>
      <c r="S1435" s="443">
        <v>0</v>
      </c>
      <c r="T1435" s="443">
        <v>0</v>
      </c>
      <c r="U1435" s="443">
        <v>0</v>
      </c>
      <c r="V1435" s="443">
        <v>0</v>
      </c>
      <c r="W1435" s="443">
        <v>0</v>
      </c>
      <c r="X1435" s="443">
        <v>0</v>
      </c>
      <c r="Y1435" s="483">
        <v>0</v>
      </c>
      <c r="Z1435" s="483">
        <v>0</v>
      </c>
      <c r="AA1435" s="443">
        <v>0</v>
      </c>
      <c r="AB1435" s="443">
        <v>0</v>
      </c>
      <c r="AC1435" s="443">
        <v>0</v>
      </c>
      <c r="AD1435" s="443">
        <v>0</v>
      </c>
      <c r="AE1435" s="443">
        <v>0</v>
      </c>
      <c r="AF1435" s="443">
        <v>0</v>
      </c>
      <c r="AG1435" s="443">
        <v>0</v>
      </c>
      <c r="AH1435" s="443">
        <v>0</v>
      </c>
      <c r="AI1435" s="443">
        <v>0</v>
      </c>
      <c r="AJ1435" s="483">
        <v>0</v>
      </c>
      <c r="AK1435" s="483">
        <v>0</v>
      </c>
      <c r="AL1435" s="483">
        <v>0</v>
      </c>
      <c r="AM1435" s="483">
        <v>0</v>
      </c>
      <c r="AN1435" s="443">
        <v>0</v>
      </c>
      <c r="AO1435" s="443">
        <v>0</v>
      </c>
      <c r="AP1435" s="443">
        <v>0</v>
      </c>
      <c r="AQ1435" s="443">
        <v>0</v>
      </c>
      <c r="AR1435" s="443">
        <v>0</v>
      </c>
      <c r="AS1435" s="483">
        <v>0</v>
      </c>
      <c r="AT1435" s="483">
        <v>0</v>
      </c>
      <c r="AU1435" s="483">
        <v>0</v>
      </c>
      <c r="AV1435" s="483">
        <v>0</v>
      </c>
      <c r="AW1435" s="443">
        <v>0</v>
      </c>
      <c r="AX1435" s="443">
        <v>0</v>
      </c>
      <c r="AY1435" s="443">
        <v>0</v>
      </c>
      <c r="AZ1435" s="504">
        <v>0</v>
      </c>
      <c r="BA1435" s="504">
        <v>0</v>
      </c>
      <c r="BB1435" s="444">
        <v>0</v>
      </c>
      <c r="BC1435" s="517">
        <v>0</v>
      </c>
      <c r="BD1435" s="540">
        <v>3910552</v>
      </c>
      <c r="BE1435" s="540">
        <v>0</v>
      </c>
      <c r="BF1435" s="540">
        <v>0</v>
      </c>
      <c r="BG1435" s="540">
        <v>0</v>
      </c>
    </row>
    <row r="1436" spans="1:59" x14ac:dyDescent="0.2">
      <c r="A1436" s="609" t="s">
        <v>3324</v>
      </c>
      <c r="B1436" t="s">
        <v>3323</v>
      </c>
      <c r="C1436" t="s">
        <v>3325</v>
      </c>
      <c r="D1436" s="439">
        <v>37201</v>
      </c>
      <c r="E1436" s="440">
        <v>0</v>
      </c>
      <c r="F1436" s="440">
        <v>0</v>
      </c>
      <c r="G1436" s="440">
        <v>0</v>
      </c>
      <c r="H1436" s="440">
        <v>0</v>
      </c>
      <c r="I1436" s="440">
        <v>3210760</v>
      </c>
      <c r="J1436" s="440">
        <v>3210760</v>
      </c>
      <c r="K1436" s="440">
        <v>0</v>
      </c>
      <c r="L1436" s="440">
        <v>59850</v>
      </c>
      <c r="M1436" s="482">
        <v>0</v>
      </c>
      <c r="N1436" s="482">
        <v>25970</v>
      </c>
      <c r="O1436" s="440">
        <v>0</v>
      </c>
      <c r="P1436" s="440">
        <v>0</v>
      </c>
      <c r="Q1436" s="440">
        <v>85820</v>
      </c>
      <c r="R1436" s="440">
        <v>59850</v>
      </c>
      <c r="S1436" s="440">
        <v>25970</v>
      </c>
      <c r="T1436" s="440">
        <v>0</v>
      </c>
      <c r="U1436" s="440">
        <v>114670</v>
      </c>
      <c r="V1436" s="440">
        <v>96766</v>
      </c>
      <c r="W1436" s="440">
        <v>17904</v>
      </c>
      <c r="X1436" s="440">
        <v>2138</v>
      </c>
      <c r="Y1436" s="482">
        <v>0</v>
      </c>
      <c r="Z1436" s="482">
        <v>927</v>
      </c>
      <c r="AA1436" s="440">
        <v>0</v>
      </c>
      <c r="AB1436" s="440">
        <v>0</v>
      </c>
      <c r="AC1436" s="440">
        <v>20969</v>
      </c>
      <c r="AD1436" s="440">
        <v>0</v>
      </c>
      <c r="AE1436" s="440">
        <v>0</v>
      </c>
      <c r="AF1436" s="440">
        <v>20969</v>
      </c>
      <c r="AG1436" s="440">
        <v>2705070</v>
      </c>
      <c r="AH1436" s="440">
        <v>1168800</v>
      </c>
      <c r="AI1436" s="440">
        <v>1536270</v>
      </c>
      <c r="AJ1436" s="482">
        <v>2444590</v>
      </c>
      <c r="AK1436" s="482">
        <v>0</v>
      </c>
      <c r="AL1436" s="482">
        <v>0</v>
      </c>
      <c r="AM1436" s="482">
        <v>1116440</v>
      </c>
      <c r="AN1436" s="440">
        <v>2444590</v>
      </c>
      <c r="AO1436" s="440">
        <v>1116440</v>
      </c>
      <c r="AP1436" s="440">
        <v>213788</v>
      </c>
      <c r="AQ1436" s="440">
        <v>40252</v>
      </c>
      <c r="AR1436" s="440">
        <v>173536</v>
      </c>
      <c r="AS1436" s="482">
        <v>168946</v>
      </c>
      <c r="AT1436" s="482">
        <v>0</v>
      </c>
      <c r="AU1436" s="482">
        <v>0</v>
      </c>
      <c r="AV1436" s="482">
        <v>34843</v>
      </c>
      <c r="AW1436" s="440">
        <v>168946</v>
      </c>
      <c r="AX1436" s="440">
        <v>34843</v>
      </c>
      <c r="AY1436" s="440">
        <v>0</v>
      </c>
      <c r="AZ1436" s="503">
        <v>0</v>
      </c>
      <c r="BA1436" s="503">
        <v>0</v>
      </c>
      <c r="BB1436" s="441">
        <v>0</v>
      </c>
      <c r="BC1436" s="200">
        <v>0</v>
      </c>
      <c r="BD1436" s="539">
        <v>911377</v>
      </c>
      <c r="BE1436" s="650">
        <v>1810100</v>
      </c>
      <c r="BF1436" s="650">
        <v>180063</v>
      </c>
      <c r="BG1436" s="539">
        <v>12789</v>
      </c>
    </row>
    <row r="1437" spans="1:59" x14ac:dyDescent="0.2">
      <c r="A1437" s="609" t="s">
        <v>3326</v>
      </c>
      <c r="B1437" t="s">
        <v>3323</v>
      </c>
      <c r="C1437" t="s">
        <v>3327</v>
      </c>
      <c r="D1437" s="442">
        <v>37202</v>
      </c>
      <c r="E1437" s="443">
        <v>0</v>
      </c>
      <c r="F1437" s="443">
        <v>0</v>
      </c>
      <c r="G1437" s="443">
        <v>0</v>
      </c>
      <c r="H1437" s="443">
        <v>0</v>
      </c>
      <c r="I1437" s="443">
        <v>603736</v>
      </c>
      <c r="J1437" s="443">
        <v>603736</v>
      </c>
      <c r="K1437" s="443">
        <v>0</v>
      </c>
      <c r="L1437" s="443">
        <v>223104</v>
      </c>
      <c r="M1437" s="483">
        <v>0</v>
      </c>
      <c r="N1437" s="483">
        <v>0</v>
      </c>
      <c r="O1437" s="443">
        <v>0</v>
      </c>
      <c r="P1437" s="443">
        <v>0</v>
      </c>
      <c r="Q1437" s="443">
        <v>223104</v>
      </c>
      <c r="R1437" s="443">
        <v>223104</v>
      </c>
      <c r="S1437" s="443">
        <v>0</v>
      </c>
      <c r="T1437" s="443">
        <v>0</v>
      </c>
      <c r="U1437" s="443">
        <v>21562</v>
      </c>
      <c r="V1437" s="443">
        <v>21562</v>
      </c>
      <c r="W1437" s="443">
        <v>0</v>
      </c>
      <c r="X1437" s="443">
        <v>7968</v>
      </c>
      <c r="Y1437" s="483">
        <v>0</v>
      </c>
      <c r="Z1437" s="483">
        <v>0</v>
      </c>
      <c r="AA1437" s="443">
        <v>0</v>
      </c>
      <c r="AB1437" s="443">
        <v>0</v>
      </c>
      <c r="AC1437" s="443">
        <v>7968</v>
      </c>
      <c r="AD1437" s="443">
        <v>7968</v>
      </c>
      <c r="AE1437" s="443">
        <v>0</v>
      </c>
      <c r="AF1437" s="443">
        <v>0</v>
      </c>
      <c r="AG1437" s="443">
        <v>766770</v>
      </c>
      <c r="AH1437" s="443">
        <v>406730</v>
      </c>
      <c r="AI1437" s="443">
        <v>360040</v>
      </c>
      <c r="AJ1437" s="483">
        <v>674770</v>
      </c>
      <c r="AK1437" s="483">
        <v>0</v>
      </c>
      <c r="AL1437" s="483">
        <v>0</v>
      </c>
      <c r="AM1437" s="483">
        <v>265010</v>
      </c>
      <c r="AN1437" s="443">
        <v>674770</v>
      </c>
      <c r="AO1437" s="443">
        <v>265010</v>
      </c>
      <c r="AP1437" s="443">
        <v>57350</v>
      </c>
      <c r="AQ1437" s="443">
        <v>13162</v>
      </c>
      <c r="AR1437" s="443">
        <v>44188</v>
      </c>
      <c r="AS1437" s="483">
        <v>47164</v>
      </c>
      <c r="AT1437" s="483">
        <v>0</v>
      </c>
      <c r="AU1437" s="483">
        <v>0</v>
      </c>
      <c r="AV1437" s="483">
        <v>9737</v>
      </c>
      <c r="AW1437" s="443">
        <v>47164</v>
      </c>
      <c r="AX1437" s="443">
        <v>9737</v>
      </c>
      <c r="AY1437" s="443">
        <v>0</v>
      </c>
      <c r="AZ1437" s="504">
        <v>0</v>
      </c>
      <c r="BA1437" s="504">
        <v>0</v>
      </c>
      <c r="BB1437" s="444">
        <v>0</v>
      </c>
      <c r="BC1437" s="517">
        <v>0</v>
      </c>
      <c r="BD1437" s="540">
        <v>283900</v>
      </c>
      <c r="BE1437" s="651">
        <v>465590</v>
      </c>
      <c r="BF1437" s="651">
        <v>46316</v>
      </c>
      <c r="BG1437" s="540">
        <v>4629</v>
      </c>
    </row>
    <row r="1438" spans="1:59" x14ac:dyDescent="0.2">
      <c r="A1438" s="609" t="s">
        <v>3328</v>
      </c>
      <c r="B1438" t="s">
        <v>3323</v>
      </c>
      <c r="C1438" t="s">
        <v>3329</v>
      </c>
      <c r="D1438" s="439">
        <v>37203</v>
      </c>
      <c r="E1438" s="440">
        <v>96640</v>
      </c>
      <c r="F1438" s="440">
        <v>0</v>
      </c>
      <c r="G1438" s="440">
        <v>96640</v>
      </c>
      <c r="H1438" s="440">
        <v>0</v>
      </c>
      <c r="I1438" s="440">
        <v>448630</v>
      </c>
      <c r="J1438" s="440">
        <v>448630</v>
      </c>
      <c r="K1438" s="440">
        <v>0</v>
      </c>
      <c r="L1438" s="440">
        <v>11130</v>
      </c>
      <c r="M1438" s="482">
        <v>0</v>
      </c>
      <c r="N1438" s="482">
        <v>1190</v>
      </c>
      <c r="O1438" s="440">
        <v>0</v>
      </c>
      <c r="P1438" s="440">
        <v>0</v>
      </c>
      <c r="Q1438" s="440">
        <v>12320</v>
      </c>
      <c r="R1438" s="440">
        <v>11130</v>
      </c>
      <c r="S1438" s="440">
        <v>1190</v>
      </c>
      <c r="T1438" s="440">
        <v>0</v>
      </c>
      <c r="U1438" s="440">
        <v>16023</v>
      </c>
      <c r="V1438" s="440">
        <v>15039</v>
      </c>
      <c r="W1438" s="440">
        <v>984</v>
      </c>
      <c r="X1438" s="440">
        <v>397</v>
      </c>
      <c r="Y1438" s="482">
        <v>0</v>
      </c>
      <c r="Z1438" s="482">
        <v>43</v>
      </c>
      <c r="AA1438" s="440">
        <v>0</v>
      </c>
      <c r="AB1438" s="440">
        <v>0</v>
      </c>
      <c r="AC1438" s="440">
        <v>1424</v>
      </c>
      <c r="AD1438" s="440">
        <v>0</v>
      </c>
      <c r="AE1438" s="440">
        <v>0</v>
      </c>
      <c r="AF1438" s="440">
        <v>1424</v>
      </c>
      <c r="AG1438" s="440">
        <v>367950</v>
      </c>
      <c r="AH1438" s="440">
        <v>160000</v>
      </c>
      <c r="AI1438" s="440">
        <v>207950</v>
      </c>
      <c r="AJ1438" s="482">
        <v>338340</v>
      </c>
      <c r="AK1438" s="482">
        <v>0</v>
      </c>
      <c r="AL1438" s="482">
        <v>0</v>
      </c>
      <c r="AM1438" s="482">
        <v>93270</v>
      </c>
      <c r="AN1438" s="440">
        <v>338340</v>
      </c>
      <c r="AO1438" s="440">
        <v>93270</v>
      </c>
      <c r="AP1438" s="440">
        <v>26436</v>
      </c>
      <c r="AQ1438" s="440">
        <v>3238</v>
      </c>
      <c r="AR1438" s="440">
        <v>23198</v>
      </c>
      <c r="AS1438" s="482">
        <v>24711</v>
      </c>
      <c r="AT1438" s="482">
        <v>0</v>
      </c>
      <c r="AU1438" s="482">
        <v>0</v>
      </c>
      <c r="AV1438" s="482">
        <v>1898</v>
      </c>
      <c r="AW1438" s="440">
        <v>24711</v>
      </c>
      <c r="AX1438" s="440">
        <v>1898</v>
      </c>
      <c r="AY1438" s="440">
        <v>0</v>
      </c>
      <c r="AZ1438" s="503">
        <v>0</v>
      </c>
      <c r="BA1438" s="503">
        <v>0</v>
      </c>
      <c r="BB1438" s="441">
        <v>0</v>
      </c>
      <c r="BC1438" s="200">
        <v>0</v>
      </c>
      <c r="BD1438" s="539">
        <v>121476</v>
      </c>
      <c r="BE1438" s="650">
        <v>237735</v>
      </c>
      <c r="BF1438" s="650">
        <v>23211</v>
      </c>
      <c r="BG1438" s="539">
        <v>2469</v>
      </c>
    </row>
    <row r="1439" spans="1:59" x14ac:dyDescent="0.2">
      <c r="A1439" s="609" t="s">
        <v>3330</v>
      </c>
      <c r="B1439" t="s">
        <v>3323</v>
      </c>
      <c r="C1439" t="s">
        <v>3331</v>
      </c>
      <c r="D1439" s="442">
        <v>37204</v>
      </c>
      <c r="E1439" s="443">
        <v>13975</v>
      </c>
      <c r="F1439" s="443">
        <v>0</v>
      </c>
      <c r="G1439" s="443">
        <v>13975</v>
      </c>
      <c r="H1439" s="443">
        <v>0</v>
      </c>
      <c r="I1439" s="443">
        <v>236530</v>
      </c>
      <c r="J1439" s="443">
        <v>236530</v>
      </c>
      <c r="K1439" s="443">
        <v>0</v>
      </c>
      <c r="L1439" s="443">
        <v>17080</v>
      </c>
      <c r="M1439" s="483">
        <v>0</v>
      </c>
      <c r="N1439" s="483">
        <v>0</v>
      </c>
      <c r="O1439" s="443">
        <v>0</v>
      </c>
      <c r="P1439" s="443">
        <v>0</v>
      </c>
      <c r="Q1439" s="443">
        <v>17080</v>
      </c>
      <c r="R1439" s="443">
        <v>17080</v>
      </c>
      <c r="S1439" s="443">
        <v>0</v>
      </c>
      <c r="T1439" s="443">
        <v>0</v>
      </c>
      <c r="U1439" s="443">
        <v>8448</v>
      </c>
      <c r="V1439" s="443">
        <v>3000</v>
      </c>
      <c r="W1439" s="443">
        <v>5448</v>
      </c>
      <c r="X1439" s="443">
        <v>610</v>
      </c>
      <c r="Y1439" s="483">
        <v>0</v>
      </c>
      <c r="Z1439" s="483">
        <v>0</v>
      </c>
      <c r="AA1439" s="443">
        <v>0</v>
      </c>
      <c r="AB1439" s="443">
        <v>0</v>
      </c>
      <c r="AC1439" s="443">
        <v>0</v>
      </c>
      <c r="AD1439" s="443">
        <v>0</v>
      </c>
      <c r="AE1439" s="443">
        <v>0</v>
      </c>
      <c r="AF1439" s="443">
        <v>0</v>
      </c>
      <c r="AG1439" s="443">
        <v>214530</v>
      </c>
      <c r="AH1439" s="443">
        <v>113500</v>
      </c>
      <c r="AI1439" s="443">
        <v>101030</v>
      </c>
      <c r="AJ1439" s="483">
        <v>177960</v>
      </c>
      <c r="AK1439" s="483">
        <v>0</v>
      </c>
      <c r="AL1439" s="483">
        <v>0</v>
      </c>
      <c r="AM1439" s="483">
        <v>81580</v>
      </c>
      <c r="AN1439" s="443">
        <v>177960</v>
      </c>
      <c r="AO1439" s="443">
        <v>81580</v>
      </c>
      <c r="AP1439" s="443">
        <v>16018</v>
      </c>
      <c r="AQ1439" s="443">
        <v>2607</v>
      </c>
      <c r="AR1439" s="443">
        <v>13411</v>
      </c>
      <c r="AS1439" s="483">
        <v>13748</v>
      </c>
      <c r="AT1439" s="483">
        <v>0</v>
      </c>
      <c r="AU1439" s="483">
        <v>0</v>
      </c>
      <c r="AV1439" s="483">
        <v>3689</v>
      </c>
      <c r="AW1439" s="443">
        <v>9043</v>
      </c>
      <c r="AX1439" s="443">
        <v>0</v>
      </c>
      <c r="AY1439" s="443">
        <v>0</v>
      </c>
      <c r="AZ1439" s="504">
        <v>0</v>
      </c>
      <c r="BA1439" s="504">
        <v>0</v>
      </c>
      <c r="BB1439" s="444">
        <v>0</v>
      </c>
      <c r="BC1439" s="517">
        <v>0</v>
      </c>
      <c r="BD1439" s="540">
        <v>92973</v>
      </c>
      <c r="BE1439" s="651">
        <v>137775</v>
      </c>
      <c r="BF1439" s="651">
        <v>13548</v>
      </c>
      <c r="BG1439" s="540">
        <v>1989</v>
      </c>
    </row>
    <row r="1440" spans="1:59" x14ac:dyDescent="0.2">
      <c r="A1440" s="609" t="s">
        <v>3332</v>
      </c>
      <c r="B1440" t="s">
        <v>3323</v>
      </c>
      <c r="C1440" t="s">
        <v>3333</v>
      </c>
      <c r="D1440" s="439">
        <v>37205</v>
      </c>
      <c r="E1440" s="440">
        <v>0</v>
      </c>
      <c r="F1440" s="440">
        <v>0</v>
      </c>
      <c r="G1440" s="440">
        <v>0</v>
      </c>
      <c r="H1440" s="440">
        <v>0</v>
      </c>
      <c r="I1440" s="440">
        <v>407330</v>
      </c>
      <c r="J1440" s="440">
        <v>407330</v>
      </c>
      <c r="K1440" s="440">
        <v>0</v>
      </c>
      <c r="L1440" s="440">
        <v>21910</v>
      </c>
      <c r="M1440" s="482">
        <v>0</v>
      </c>
      <c r="N1440" s="482">
        <v>9660</v>
      </c>
      <c r="O1440" s="440">
        <v>0</v>
      </c>
      <c r="P1440" s="440">
        <v>0</v>
      </c>
      <c r="Q1440" s="440">
        <v>31570</v>
      </c>
      <c r="R1440" s="440">
        <v>21910</v>
      </c>
      <c r="S1440" s="440">
        <v>9660</v>
      </c>
      <c r="T1440" s="440">
        <v>0</v>
      </c>
      <c r="U1440" s="440">
        <v>14548</v>
      </c>
      <c r="V1440" s="440">
        <v>11708</v>
      </c>
      <c r="W1440" s="440">
        <v>2840</v>
      </c>
      <c r="X1440" s="440">
        <v>782</v>
      </c>
      <c r="Y1440" s="482">
        <v>0</v>
      </c>
      <c r="Z1440" s="482">
        <v>345</v>
      </c>
      <c r="AA1440" s="440">
        <v>0</v>
      </c>
      <c r="AB1440" s="440">
        <v>0</v>
      </c>
      <c r="AC1440" s="440">
        <v>3967</v>
      </c>
      <c r="AD1440" s="440">
        <v>0</v>
      </c>
      <c r="AE1440" s="440">
        <v>0</v>
      </c>
      <c r="AF1440" s="440">
        <v>3967</v>
      </c>
      <c r="AG1440" s="440">
        <v>420610</v>
      </c>
      <c r="AH1440" s="440">
        <v>260000</v>
      </c>
      <c r="AI1440" s="440">
        <v>160610</v>
      </c>
      <c r="AJ1440" s="482">
        <v>293490</v>
      </c>
      <c r="AK1440" s="482">
        <v>0</v>
      </c>
      <c r="AL1440" s="482">
        <v>0</v>
      </c>
      <c r="AM1440" s="482">
        <v>66630</v>
      </c>
      <c r="AN1440" s="440">
        <v>293490</v>
      </c>
      <c r="AO1440" s="440">
        <v>66630</v>
      </c>
      <c r="AP1440" s="440">
        <v>30167</v>
      </c>
      <c r="AQ1440" s="440">
        <v>9975</v>
      </c>
      <c r="AR1440" s="440">
        <v>20192</v>
      </c>
      <c r="AS1440" s="482">
        <v>21759</v>
      </c>
      <c r="AT1440" s="482">
        <v>0</v>
      </c>
      <c r="AU1440" s="482">
        <v>0</v>
      </c>
      <c r="AV1440" s="482">
        <v>0</v>
      </c>
      <c r="AW1440" s="440">
        <v>21759</v>
      </c>
      <c r="AX1440" s="440">
        <v>0</v>
      </c>
      <c r="AY1440" s="440">
        <v>0</v>
      </c>
      <c r="AZ1440" s="503">
        <v>0</v>
      </c>
      <c r="BA1440" s="503">
        <v>0</v>
      </c>
      <c r="BB1440" s="441">
        <v>0</v>
      </c>
      <c r="BC1440" s="200">
        <v>0</v>
      </c>
      <c r="BD1440" s="539">
        <v>167450</v>
      </c>
      <c r="BE1440" s="650">
        <v>240685</v>
      </c>
      <c r="BF1440" s="650">
        <v>23927</v>
      </c>
      <c r="BG1440" s="539">
        <v>2709</v>
      </c>
    </row>
    <row r="1441" spans="1:59" x14ac:dyDescent="0.2">
      <c r="A1441" s="609" t="s">
        <v>3334</v>
      </c>
      <c r="B1441" t="s">
        <v>3323</v>
      </c>
      <c r="C1441" t="s">
        <v>3335</v>
      </c>
      <c r="D1441" s="442">
        <v>37206</v>
      </c>
      <c r="E1441" s="443">
        <v>0</v>
      </c>
      <c r="F1441" s="443">
        <v>0</v>
      </c>
      <c r="G1441" s="443">
        <v>0</v>
      </c>
      <c r="H1441" s="443">
        <v>0</v>
      </c>
      <c r="I1441" s="443">
        <v>378770</v>
      </c>
      <c r="J1441" s="443">
        <v>378770</v>
      </c>
      <c r="K1441" s="443">
        <v>0</v>
      </c>
      <c r="L1441" s="443">
        <v>26880</v>
      </c>
      <c r="M1441" s="483">
        <v>0</v>
      </c>
      <c r="N1441" s="483">
        <v>0</v>
      </c>
      <c r="O1441" s="443">
        <v>0</v>
      </c>
      <c r="P1441" s="443">
        <v>0</v>
      </c>
      <c r="Q1441" s="443">
        <v>26880</v>
      </c>
      <c r="R1441" s="443">
        <v>26880</v>
      </c>
      <c r="S1441" s="443">
        <v>0</v>
      </c>
      <c r="T1441" s="443">
        <v>0</v>
      </c>
      <c r="U1441" s="443">
        <v>13528</v>
      </c>
      <c r="V1441" s="443">
        <v>11885</v>
      </c>
      <c r="W1441" s="443">
        <v>1643</v>
      </c>
      <c r="X1441" s="443">
        <v>960</v>
      </c>
      <c r="Y1441" s="483">
        <v>0</v>
      </c>
      <c r="Z1441" s="483">
        <v>0</v>
      </c>
      <c r="AA1441" s="443">
        <v>0</v>
      </c>
      <c r="AB1441" s="443">
        <v>0</v>
      </c>
      <c r="AC1441" s="443">
        <v>2603</v>
      </c>
      <c r="AD1441" s="443">
        <v>4</v>
      </c>
      <c r="AE1441" s="443">
        <v>8</v>
      </c>
      <c r="AF1441" s="443">
        <v>2591</v>
      </c>
      <c r="AG1441" s="443">
        <v>336490</v>
      </c>
      <c r="AH1441" s="443">
        <v>177500</v>
      </c>
      <c r="AI1441" s="443">
        <v>158990</v>
      </c>
      <c r="AJ1441" s="483">
        <v>276760</v>
      </c>
      <c r="AK1441" s="483">
        <v>0</v>
      </c>
      <c r="AL1441" s="483">
        <v>0</v>
      </c>
      <c r="AM1441" s="483">
        <v>124300</v>
      </c>
      <c r="AN1441" s="443">
        <v>276760</v>
      </c>
      <c r="AO1441" s="443">
        <v>124300</v>
      </c>
      <c r="AP1441" s="443">
        <v>23433</v>
      </c>
      <c r="AQ1441" s="443">
        <v>13700</v>
      </c>
      <c r="AR1441" s="443">
        <v>9733</v>
      </c>
      <c r="AS1441" s="483">
        <v>11890</v>
      </c>
      <c r="AT1441" s="483">
        <v>0</v>
      </c>
      <c r="AU1441" s="483">
        <v>0</v>
      </c>
      <c r="AV1441" s="483">
        <v>5812</v>
      </c>
      <c r="AW1441" s="443">
        <v>11890</v>
      </c>
      <c r="AX1441" s="443">
        <v>5812</v>
      </c>
      <c r="AY1441" s="443">
        <v>0</v>
      </c>
      <c r="AZ1441" s="504">
        <v>0</v>
      </c>
      <c r="BA1441" s="504">
        <v>0</v>
      </c>
      <c r="BB1441" s="444">
        <v>0</v>
      </c>
      <c r="BC1441" s="517">
        <v>0</v>
      </c>
      <c r="BD1441" s="540">
        <v>152174</v>
      </c>
      <c r="BE1441" s="651">
        <v>208235</v>
      </c>
      <c r="BF1441" s="651">
        <v>20298</v>
      </c>
      <c r="BG1441" s="540">
        <v>2709</v>
      </c>
    </row>
    <row r="1442" spans="1:59" x14ac:dyDescent="0.2">
      <c r="A1442" s="609" t="s">
        <v>3336</v>
      </c>
      <c r="B1442" t="s">
        <v>3323</v>
      </c>
      <c r="C1442" t="s">
        <v>3337</v>
      </c>
      <c r="D1442" s="439">
        <v>37207</v>
      </c>
      <c r="E1442" s="440">
        <v>40000</v>
      </c>
      <c r="F1442" s="440">
        <v>0</v>
      </c>
      <c r="G1442" s="440">
        <v>39832</v>
      </c>
      <c r="H1442" s="440">
        <v>168</v>
      </c>
      <c r="I1442" s="440">
        <v>234920</v>
      </c>
      <c r="J1442" s="440">
        <v>234920</v>
      </c>
      <c r="K1442" s="440">
        <v>0</v>
      </c>
      <c r="L1442" s="440">
        <v>59220</v>
      </c>
      <c r="M1442" s="482">
        <v>0</v>
      </c>
      <c r="N1442" s="482">
        <v>0</v>
      </c>
      <c r="O1442" s="440">
        <v>0</v>
      </c>
      <c r="P1442" s="440">
        <v>0</v>
      </c>
      <c r="Q1442" s="440">
        <v>59220</v>
      </c>
      <c r="R1442" s="440">
        <v>59220</v>
      </c>
      <c r="S1442" s="440">
        <v>0</v>
      </c>
      <c r="T1442" s="440">
        <v>0</v>
      </c>
      <c r="U1442" s="440">
        <v>8390</v>
      </c>
      <c r="V1442" s="440">
        <v>4079</v>
      </c>
      <c r="W1442" s="440">
        <v>4311</v>
      </c>
      <c r="X1442" s="440">
        <v>2115</v>
      </c>
      <c r="Y1442" s="482">
        <v>0</v>
      </c>
      <c r="Z1442" s="482">
        <v>0</v>
      </c>
      <c r="AA1442" s="440">
        <v>0</v>
      </c>
      <c r="AB1442" s="440">
        <v>0</v>
      </c>
      <c r="AC1442" s="440">
        <v>18</v>
      </c>
      <c r="AD1442" s="440">
        <v>18</v>
      </c>
      <c r="AE1442" s="440">
        <v>0</v>
      </c>
      <c r="AF1442" s="440">
        <v>0</v>
      </c>
      <c r="AG1442" s="440">
        <v>208640</v>
      </c>
      <c r="AH1442" s="440">
        <v>97500</v>
      </c>
      <c r="AI1442" s="440">
        <v>111140</v>
      </c>
      <c r="AJ1442" s="482">
        <v>189150</v>
      </c>
      <c r="AK1442" s="482">
        <v>0</v>
      </c>
      <c r="AL1442" s="482">
        <v>0</v>
      </c>
      <c r="AM1442" s="482">
        <v>70810</v>
      </c>
      <c r="AN1442" s="440">
        <v>189150</v>
      </c>
      <c r="AO1442" s="440">
        <v>70810</v>
      </c>
      <c r="AP1442" s="440">
        <v>13991</v>
      </c>
      <c r="AQ1442" s="440">
        <v>3701</v>
      </c>
      <c r="AR1442" s="440">
        <v>10290</v>
      </c>
      <c r="AS1442" s="482">
        <v>11793</v>
      </c>
      <c r="AT1442" s="482">
        <v>0</v>
      </c>
      <c r="AU1442" s="482">
        <v>0</v>
      </c>
      <c r="AV1442" s="482">
        <v>3661</v>
      </c>
      <c r="AW1442" s="440">
        <v>8209</v>
      </c>
      <c r="AX1442" s="440">
        <v>0</v>
      </c>
      <c r="AY1442" s="440">
        <v>0</v>
      </c>
      <c r="AZ1442" s="503">
        <v>0</v>
      </c>
      <c r="BA1442" s="503">
        <v>0</v>
      </c>
      <c r="BB1442" s="441">
        <v>0</v>
      </c>
      <c r="BC1442" s="200">
        <v>0</v>
      </c>
      <c r="BD1442" s="539">
        <v>103787</v>
      </c>
      <c r="BE1442" s="650">
        <v>141005</v>
      </c>
      <c r="BF1442" s="650">
        <v>13469</v>
      </c>
      <c r="BG1442" s="539">
        <v>1989</v>
      </c>
    </row>
    <row r="1443" spans="1:59" x14ac:dyDescent="0.2">
      <c r="A1443" s="609" t="s">
        <v>3338</v>
      </c>
      <c r="B1443" t="s">
        <v>3323</v>
      </c>
      <c r="C1443" t="s">
        <v>3339</v>
      </c>
      <c r="D1443" s="442">
        <v>37208</v>
      </c>
      <c r="E1443" s="443">
        <v>0</v>
      </c>
      <c r="F1443" s="443">
        <v>0</v>
      </c>
      <c r="G1443" s="443">
        <v>0</v>
      </c>
      <c r="H1443" s="443">
        <v>0</v>
      </c>
      <c r="I1443" s="443">
        <v>403200</v>
      </c>
      <c r="J1443" s="443">
        <v>403200</v>
      </c>
      <c r="K1443" s="443">
        <v>0</v>
      </c>
      <c r="L1443" s="443">
        <v>14560</v>
      </c>
      <c r="M1443" s="483">
        <v>0</v>
      </c>
      <c r="N1443" s="483">
        <v>14210</v>
      </c>
      <c r="O1443" s="443">
        <v>0</v>
      </c>
      <c r="P1443" s="443">
        <v>0</v>
      </c>
      <c r="Q1443" s="443">
        <v>28770</v>
      </c>
      <c r="R1443" s="443">
        <v>14560</v>
      </c>
      <c r="S1443" s="443">
        <v>14210</v>
      </c>
      <c r="T1443" s="443">
        <v>0</v>
      </c>
      <c r="U1443" s="443">
        <v>14400</v>
      </c>
      <c r="V1443" s="443">
        <v>12427</v>
      </c>
      <c r="W1443" s="443">
        <v>1973</v>
      </c>
      <c r="X1443" s="443">
        <v>520</v>
      </c>
      <c r="Y1443" s="483">
        <v>0</v>
      </c>
      <c r="Z1443" s="483">
        <v>508</v>
      </c>
      <c r="AA1443" s="443">
        <v>0</v>
      </c>
      <c r="AB1443" s="443">
        <v>0</v>
      </c>
      <c r="AC1443" s="443">
        <v>3001</v>
      </c>
      <c r="AD1443" s="443">
        <v>0</v>
      </c>
      <c r="AE1443" s="443">
        <v>0</v>
      </c>
      <c r="AF1443" s="443">
        <v>3001</v>
      </c>
      <c r="AG1443" s="443">
        <v>465620</v>
      </c>
      <c r="AH1443" s="443">
        <v>185690</v>
      </c>
      <c r="AI1443" s="443">
        <v>279930</v>
      </c>
      <c r="AJ1443" s="483">
        <v>435460</v>
      </c>
      <c r="AK1443" s="483">
        <v>0</v>
      </c>
      <c r="AL1443" s="483">
        <v>0</v>
      </c>
      <c r="AM1443" s="483">
        <v>64580</v>
      </c>
      <c r="AN1443" s="443">
        <v>435460</v>
      </c>
      <c r="AO1443" s="443">
        <v>64580</v>
      </c>
      <c r="AP1443" s="443">
        <v>32224</v>
      </c>
      <c r="AQ1443" s="443">
        <v>6529</v>
      </c>
      <c r="AR1443" s="443">
        <v>25695</v>
      </c>
      <c r="AS1443" s="483">
        <v>28442</v>
      </c>
      <c r="AT1443" s="483">
        <v>0</v>
      </c>
      <c r="AU1443" s="483">
        <v>0</v>
      </c>
      <c r="AV1443" s="483">
        <v>0</v>
      </c>
      <c r="AW1443" s="443">
        <v>27495</v>
      </c>
      <c r="AX1443" s="443">
        <v>344</v>
      </c>
      <c r="AY1443" s="443">
        <v>0</v>
      </c>
      <c r="AZ1443" s="504">
        <v>0</v>
      </c>
      <c r="BA1443" s="504">
        <v>0</v>
      </c>
      <c r="BB1443" s="444">
        <v>0</v>
      </c>
      <c r="BC1443" s="517">
        <v>0</v>
      </c>
      <c r="BD1443" s="540">
        <v>199365</v>
      </c>
      <c r="BE1443" s="651">
        <v>242795</v>
      </c>
      <c r="BF1443" s="651">
        <v>24296</v>
      </c>
      <c r="BG1443" s="540">
        <v>2709</v>
      </c>
    </row>
    <row r="1444" spans="1:59" x14ac:dyDescent="0.2">
      <c r="A1444" s="609" t="s">
        <v>3340</v>
      </c>
      <c r="B1444" t="s">
        <v>3323</v>
      </c>
      <c r="C1444" t="s">
        <v>3341</v>
      </c>
      <c r="D1444" s="439">
        <v>37322</v>
      </c>
      <c r="E1444" s="440">
        <v>0</v>
      </c>
      <c r="F1444" s="440">
        <v>0</v>
      </c>
      <c r="G1444" s="440">
        <v>0</v>
      </c>
      <c r="H1444" s="440">
        <v>0</v>
      </c>
      <c r="I1444" s="440">
        <v>108584</v>
      </c>
      <c r="J1444" s="440">
        <v>108584</v>
      </c>
      <c r="K1444" s="440">
        <v>0</v>
      </c>
      <c r="L1444" s="440">
        <v>23156</v>
      </c>
      <c r="M1444" s="482">
        <v>0</v>
      </c>
      <c r="N1444" s="482">
        <v>0</v>
      </c>
      <c r="O1444" s="440">
        <v>0</v>
      </c>
      <c r="P1444" s="440">
        <v>0</v>
      </c>
      <c r="Q1444" s="440">
        <v>23156</v>
      </c>
      <c r="R1444" s="440">
        <v>23156</v>
      </c>
      <c r="S1444" s="440">
        <v>0</v>
      </c>
      <c r="T1444" s="440">
        <v>0</v>
      </c>
      <c r="U1444" s="440">
        <v>3878</v>
      </c>
      <c r="V1444" s="440">
        <v>3878</v>
      </c>
      <c r="W1444" s="440">
        <v>0</v>
      </c>
      <c r="X1444" s="440">
        <v>827</v>
      </c>
      <c r="Y1444" s="482">
        <v>0</v>
      </c>
      <c r="Z1444" s="482">
        <v>0</v>
      </c>
      <c r="AA1444" s="440">
        <v>0</v>
      </c>
      <c r="AB1444" s="440">
        <v>0</v>
      </c>
      <c r="AC1444" s="440">
        <v>827</v>
      </c>
      <c r="AD1444" s="440">
        <v>827</v>
      </c>
      <c r="AE1444" s="440">
        <v>0</v>
      </c>
      <c r="AF1444" s="440">
        <v>0</v>
      </c>
      <c r="AG1444" s="440">
        <v>100170</v>
      </c>
      <c r="AH1444" s="440">
        <v>56750</v>
      </c>
      <c r="AI1444" s="440">
        <v>43420</v>
      </c>
      <c r="AJ1444" s="482">
        <v>81600</v>
      </c>
      <c r="AK1444" s="482">
        <v>0</v>
      </c>
      <c r="AL1444" s="482">
        <v>0</v>
      </c>
      <c r="AM1444" s="482">
        <v>36040</v>
      </c>
      <c r="AN1444" s="440">
        <v>81600</v>
      </c>
      <c r="AO1444" s="440">
        <v>36040</v>
      </c>
      <c r="AP1444" s="440">
        <v>6691</v>
      </c>
      <c r="AQ1444" s="440">
        <v>4336</v>
      </c>
      <c r="AR1444" s="440">
        <v>2355</v>
      </c>
      <c r="AS1444" s="482">
        <v>3333</v>
      </c>
      <c r="AT1444" s="482">
        <v>0</v>
      </c>
      <c r="AU1444" s="482">
        <v>0</v>
      </c>
      <c r="AV1444" s="482">
        <v>1332</v>
      </c>
      <c r="AW1444" s="440">
        <v>3333</v>
      </c>
      <c r="AX1444" s="440">
        <v>1332</v>
      </c>
      <c r="AY1444" s="440">
        <v>0</v>
      </c>
      <c r="AZ1444" s="503">
        <v>0</v>
      </c>
      <c r="BA1444" s="503">
        <v>0</v>
      </c>
      <c r="BB1444" s="441">
        <v>0</v>
      </c>
      <c r="BC1444" s="200">
        <v>0</v>
      </c>
      <c r="BD1444" s="539">
        <v>60161</v>
      </c>
      <c r="BE1444" s="650">
        <v>64630</v>
      </c>
      <c r="BF1444" s="650">
        <v>6200</v>
      </c>
      <c r="BG1444" s="539">
        <v>1269</v>
      </c>
    </row>
    <row r="1445" spans="1:59" x14ac:dyDescent="0.2">
      <c r="A1445" s="609" t="s">
        <v>3342</v>
      </c>
      <c r="B1445" t="s">
        <v>3323</v>
      </c>
      <c r="C1445" t="s">
        <v>3343</v>
      </c>
      <c r="D1445" s="442">
        <v>37324</v>
      </c>
      <c r="E1445" s="443">
        <v>40072</v>
      </c>
      <c r="F1445" s="443">
        <v>0</v>
      </c>
      <c r="G1445" s="443">
        <v>40072</v>
      </c>
      <c r="H1445" s="443">
        <v>0</v>
      </c>
      <c r="I1445" s="443">
        <v>114912</v>
      </c>
      <c r="J1445" s="443">
        <v>114912</v>
      </c>
      <c r="K1445" s="443">
        <v>0</v>
      </c>
      <c r="L1445" s="443">
        <v>29288</v>
      </c>
      <c r="M1445" s="483">
        <v>0</v>
      </c>
      <c r="N1445" s="483">
        <v>350</v>
      </c>
      <c r="O1445" s="443">
        <v>0</v>
      </c>
      <c r="P1445" s="443">
        <v>0</v>
      </c>
      <c r="Q1445" s="443">
        <v>29638</v>
      </c>
      <c r="R1445" s="443">
        <v>29288</v>
      </c>
      <c r="S1445" s="443">
        <v>350</v>
      </c>
      <c r="T1445" s="443">
        <v>0</v>
      </c>
      <c r="U1445" s="443">
        <v>4104</v>
      </c>
      <c r="V1445" s="443">
        <v>3973</v>
      </c>
      <c r="W1445" s="443">
        <v>131</v>
      </c>
      <c r="X1445" s="443">
        <v>1046</v>
      </c>
      <c r="Y1445" s="483">
        <v>0</v>
      </c>
      <c r="Z1445" s="483">
        <v>13</v>
      </c>
      <c r="AA1445" s="443">
        <v>0</v>
      </c>
      <c r="AB1445" s="443">
        <v>0</v>
      </c>
      <c r="AC1445" s="443">
        <v>1190</v>
      </c>
      <c r="AD1445" s="443">
        <v>107</v>
      </c>
      <c r="AE1445" s="443">
        <v>1083</v>
      </c>
      <c r="AF1445" s="443">
        <v>0</v>
      </c>
      <c r="AG1445" s="443">
        <v>102390</v>
      </c>
      <c r="AH1445" s="443">
        <v>57900</v>
      </c>
      <c r="AI1445" s="443">
        <v>44490</v>
      </c>
      <c r="AJ1445" s="483">
        <v>90440</v>
      </c>
      <c r="AK1445" s="483">
        <v>0</v>
      </c>
      <c r="AL1445" s="483">
        <v>0</v>
      </c>
      <c r="AM1445" s="483">
        <v>36270</v>
      </c>
      <c r="AN1445" s="443">
        <v>90440</v>
      </c>
      <c r="AO1445" s="443">
        <v>36270</v>
      </c>
      <c r="AP1445" s="443">
        <v>6946</v>
      </c>
      <c r="AQ1445" s="443">
        <v>4271</v>
      </c>
      <c r="AR1445" s="443">
        <v>2675</v>
      </c>
      <c r="AS1445" s="483">
        <v>3844</v>
      </c>
      <c r="AT1445" s="483">
        <v>0</v>
      </c>
      <c r="AU1445" s="483">
        <v>0</v>
      </c>
      <c r="AV1445" s="483">
        <v>1354</v>
      </c>
      <c r="AW1445" s="443">
        <v>3844</v>
      </c>
      <c r="AX1445" s="443">
        <v>1354</v>
      </c>
      <c r="AY1445" s="443">
        <v>0</v>
      </c>
      <c r="AZ1445" s="504">
        <v>0</v>
      </c>
      <c r="BA1445" s="504">
        <v>0</v>
      </c>
      <c r="BB1445" s="444">
        <v>0</v>
      </c>
      <c r="BC1445" s="517">
        <v>0</v>
      </c>
      <c r="BD1445" s="540">
        <v>63258</v>
      </c>
      <c r="BE1445" s="651">
        <v>69885</v>
      </c>
      <c r="BF1445" s="651">
        <v>6682</v>
      </c>
      <c r="BG1445" s="540">
        <v>1269</v>
      </c>
    </row>
    <row r="1446" spans="1:59" x14ac:dyDescent="0.2">
      <c r="A1446" s="609" t="s">
        <v>3344</v>
      </c>
      <c r="B1446" t="s">
        <v>3323</v>
      </c>
      <c r="C1446" t="s">
        <v>3345</v>
      </c>
      <c r="D1446" s="439">
        <v>37341</v>
      </c>
      <c r="E1446" s="440">
        <v>0</v>
      </c>
      <c r="F1446" s="440">
        <v>0</v>
      </c>
      <c r="G1446" s="440">
        <v>0</v>
      </c>
      <c r="H1446" s="440">
        <v>0</v>
      </c>
      <c r="I1446" s="440">
        <v>194460</v>
      </c>
      <c r="J1446" s="440">
        <v>194460</v>
      </c>
      <c r="K1446" s="440">
        <v>0</v>
      </c>
      <c r="L1446" s="440">
        <v>6090</v>
      </c>
      <c r="M1446" s="482">
        <v>0</v>
      </c>
      <c r="N1446" s="482">
        <v>0</v>
      </c>
      <c r="O1446" s="440">
        <v>0</v>
      </c>
      <c r="P1446" s="440">
        <v>0</v>
      </c>
      <c r="Q1446" s="440">
        <v>6090</v>
      </c>
      <c r="R1446" s="440">
        <v>6090</v>
      </c>
      <c r="S1446" s="440">
        <v>0</v>
      </c>
      <c r="T1446" s="440">
        <v>0</v>
      </c>
      <c r="U1446" s="440">
        <v>6945</v>
      </c>
      <c r="V1446" s="440">
        <v>3538</v>
      </c>
      <c r="W1446" s="440">
        <v>3407</v>
      </c>
      <c r="X1446" s="440">
        <v>218</v>
      </c>
      <c r="Y1446" s="482">
        <v>0</v>
      </c>
      <c r="Z1446" s="482">
        <v>0</v>
      </c>
      <c r="AA1446" s="440">
        <v>0</v>
      </c>
      <c r="AB1446" s="440">
        <v>0</v>
      </c>
      <c r="AC1446" s="440">
        <v>3625</v>
      </c>
      <c r="AD1446" s="440">
        <v>0</v>
      </c>
      <c r="AE1446" s="440">
        <v>2763</v>
      </c>
      <c r="AF1446" s="440">
        <v>862</v>
      </c>
      <c r="AG1446" s="440">
        <v>186420</v>
      </c>
      <c r="AH1446" s="440">
        <v>126300</v>
      </c>
      <c r="AI1446" s="440">
        <v>60120</v>
      </c>
      <c r="AJ1446" s="482">
        <v>140660</v>
      </c>
      <c r="AK1446" s="482">
        <v>110</v>
      </c>
      <c r="AL1446" s="482">
        <v>0</v>
      </c>
      <c r="AM1446" s="482">
        <v>74930</v>
      </c>
      <c r="AN1446" s="440">
        <v>140770</v>
      </c>
      <c r="AO1446" s="440">
        <v>74930</v>
      </c>
      <c r="AP1446" s="440">
        <v>13614</v>
      </c>
      <c r="AQ1446" s="440">
        <v>5935</v>
      </c>
      <c r="AR1446" s="440">
        <v>7679</v>
      </c>
      <c r="AS1446" s="482">
        <v>9076</v>
      </c>
      <c r="AT1446" s="482">
        <v>0</v>
      </c>
      <c r="AU1446" s="482">
        <v>0</v>
      </c>
      <c r="AV1446" s="482">
        <v>3155</v>
      </c>
      <c r="AW1446" s="440">
        <v>9076</v>
      </c>
      <c r="AX1446" s="440">
        <v>3155</v>
      </c>
      <c r="AY1446" s="440">
        <v>0</v>
      </c>
      <c r="AZ1446" s="503">
        <v>0</v>
      </c>
      <c r="BA1446" s="503">
        <v>0</v>
      </c>
      <c r="BB1446" s="441">
        <v>0</v>
      </c>
      <c r="BC1446" s="200">
        <v>0</v>
      </c>
      <c r="BD1446" s="539">
        <v>78767</v>
      </c>
      <c r="BE1446" s="650">
        <v>110060</v>
      </c>
      <c r="BF1446" s="650">
        <v>10975</v>
      </c>
      <c r="BG1446" s="539">
        <v>1509</v>
      </c>
    </row>
    <row r="1447" spans="1:59" x14ac:dyDescent="0.2">
      <c r="A1447" s="609" t="s">
        <v>3346</v>
      </c>
      <c r="B1447" t="s">
        <v>3323</v>
      </c>
      <c r="C1447" t="s">
        <v>3347</v>
      </c>
      <c r="D1447" s="442">
        <v>37364</v>
      </c>
      <c r="E1447" s="443">
        <v>0</v>
      </c>
      <c r="F1447" s="443">
        <v>0</v>
      </c>
      <c r="G1447" s="443">
        <v>0</v>
      </c>
      <c r="H1447" s="443">
        <v>0</v>
      </c>
      <c r="I1447" s="443">
        <v>15400</v>
      </c>
      <c r="J1447" s="443">
        <v>15400</v>
      </c>
      <c r="K1447" s="443">
        <v>0</v>
      </c>
      <c r="L1447" s="443">
        <v>1330</v>
      </c>
      <c r="M1447" s="483">
        <v>0</v>
      </c>
      <c r="N1447" s="483">
        <v>0</v>
      </c>
      <c r="O1447" s="443">
        <v>0</v>
      </c>
      <c r="P1447" s="443">
        <v>0</v>
      </c>
      <c r="Q1447" s="443">
        <v>1330</v>
      </c>
      <c r="R1447" s="443">
        <v>1330</v>
      </c>
      <c r="S1447" s="443">
        <v>0</v>
      </c>
      <c r="T1447" s="443">
        <v>0</v>
      </c>
      <c r="U1447" s="443">
        <v>550</v>
      </c>
      <c r="V1447" s="443">
        <v>550</v>
      </c>
      <c r="W1447" s="443">
        <v>0</v>
      </c>
      <c r="X1447" s="443">
        <v>48</v>
      </c>
      <c r="Y1447" s="483">
        <v>0</v>
      </c>
      <c r="Z1447" s="483">
        <v>0</v>
      </c>
      <c r="AA1447" s="443">
        <v>0</v>
      </c>
      <c r="AB1447" s="443">
        <v>0</v>
      </c>
      <c r="AC1447" s="443">
        <v>48</v>
      </c>
      <c r="AD1447" s="443">
        <v>6</v>
      </c>
      <c r="AE1447" s="443">
        <v>0</v>
      </c>
      <c r="AF1447" s="443">
        <v>42</v>
      </c>
      <c r="AG1447" s="443">
        <v>22440</v>
      </c>
      <c r="AH1447" s="443">
        <v>11000</v>
      </c>
      <c r="AI1447" s="443">
        <v>11440</v>
      </c>
      <c r="AJ1447" s="483">
        <v>18880</v>
      </c>
      <c r="AK1447" s="483">
        <v>0</v>
      </c>
      <c r="AL1447" s="483">
        <v>0</v>
      </c>
      <c r="AM1447" s="483">
        <v>700</v>
      </c>
      <c r="AN1447" s="443">
        <v>18880</v>
      </c>
      <c r="AO1447" s="443">
        <v>700</v>
      </c>
      <c r="AP1447" s="443">
        <v>1670</v>
      </c>
      <c r="AQ1447" s="443">
        <v>45</v>
      </c>
      <c r="AR1447" s="443">
        <v>1625</v>
      </c>
      <c r="AS1447" s="483">
        <v>1655</v>
      </c>
      <c r="AT1447" s="483">
        <v>0</v>
      </c>
      <c r="AU1447" s="483">
        <v>0</v>
      </c>
      <c r="AV1447" s="483">
        <v>0</v>
      </c>
      <c r="AW1447" s="443">
        <v>1655</v>
      </c>
      <c r="AX1447" s="443">
        <v>0</v>
      </c>
      <c r="AY1447" s="443">
        <v>0</v>
      </c>
      <c r="AZ1447" s="504">
        <v>0</v>
      </c>
      <c r="BA1447" s="504">
        <v>0</v>
      </c>
      <c r="BB1447" s="444">
        <v>0</v>
      </c>
      <c r="BC1447" s="517">
        <v>0</v>
      </c>
      <c r="BD1447" s="540">
        <v>16169</v>
      </c>
      <c r="BE1447" s="651">
        <v>10295</v>
      </c>
      <c r="BF1447" s="651">
        <v>1084</v>
      </c>
      <c r="BG1447" s="540">
        <v>789</v>
      </c>
    </row>
    <row r="1448" spans="1:59" x14ac:dyDescent="0.2">
      <c r="A1448" s="609" t="s">
        <v>3348</v>
      </c>
      <c r="B1448" t="s">
        <v>3323</v>
      </c>
      <c r="C1448" t="s">
        <v>3349</v>
      </c>
      <c r="D1448" s="439">
        <v>37386</v>
      </c>
      <c r="E1448" s="440">
        <v>32846</v>
      </c>
      <c r="F1448" s="440">
        <v>0</v>
      </c>
      <c r="G1448" s="440">
        <v>32846</v>
      </c>
      <c r="H1448" s="440">
        <v>0</v>
      </c>
      <c r="I1448" s="440">
        <v>93296</v>
      </c>
      <c r="J1448" s="440">
        <v>93296</v>
      </c>
      <c r="K1448" s="440">
        <v>0</v>
      </c>
      <c r="L1448" s="440">
        <v>42854</v>
      </c>
      <c r="M1448" s="482">
        <v>0</v>
      </c>
      <c r="N1448" s="482">
        <v>210</v>
      </c>
      <c r="O1448" s="440">
        <v>0</v>
      </c>
      <c r="P1448" s="440">
        <v>0</v>
      </c>
      <c r="Q1448" s="440">
        <v>43064</v>
      </c>
      <c r="R1448" s="440">
        <v>42854</v>
      </c>
      <c r="S1448" s="440">
        <v>210</v>
      </c>
      <c r="T1448" s="440">
        <v>0</v>
      </c>
      <c r="U1448" s="440">
        <v>3332</v>
      </c>
      <c r="V1448" s="440">
        <v>3332</v>
      </c>
      <c r="W1448" s="440">
        <v>0</v>
      </c>
      <c r="X1448" s="440">
        <v>1531</v>
      </c>
      <c r="Y1448" s="482">
        <v>0</v>
      </c>
      <c r="Z1448" s="482">
        <v>7</v>
      </c>
      <c r="AA1448" s="440">
        <v>0</v>
      </c>
      <c r="AB1448" s="440">
        <v>0</v>
      </c>
      <c r="AC1448" s="440">
        <v>1538</v>
      </c>
      <c r="AD1448" s="440">
        <v>0</v>
      </c>
      <c r="AE1448" s="440">
        <v>1538</v>
      </c>
      <c r="AF1448" s="440">
        <v>0</v>
      </c>
      <c r="AG1448" s="440">
        <v>123730</v>
      </c>
      <c r="AH1448" s="440">
        <v>85000</v>
      </c>
      <c r="AI1448" s="440">
        <v>38730</v>
      </c>
      <c r="AJ1448" s="482">
        <v>53120</v>
      </c>
      <c r="AK1448" s="482">
        <v>0</v>
      </c>
      <c r="AL1448" s="482">
        <v>0</v>
      </c>
      <c r="AM1448" s="482">
        <v>91140</v>
      </c>
      <c r="AN1448" s="440">
        <v>53120</v>
      </c>
      <c r="AO1448" s="440">
        <v>91140</v>
      </c>
      <c r="AP1448" s="440">
        <v>9595</v>
      </c>
      <c r="AQ1448" s="440">
        <v>5868</v>
      </c>
      <c r="AR1448" s="440">
        <v>3727</v>
      </c>
      <c r="AS1448" s="482">
        <v>2697</v>
      </c>
      <c r="AT1448" s="482">
        <v>0</v>
      </c>
      <c r="AU1448" s="482">
        <v>0</v>
      </c>
      <c r="AV1448" s="482">
        <v>3404</v>
      </c>
      <c r="AW1448" s="440">
        <v>2697</v>
      </c>
      <c r="AX1448" s="440">
        <v>3404</v>
      </c>
      <c r="AY1448" s="440">
        <v>0</v>
      </c>
      <c r="AZ1448" s="503">
        <v>0</v>
      </c>
      <c r="BA1448" s="503">
        <v>0</v>
      </c>
      <c r="BB1448" s="441">
        <v>0</v>
      </c>
      <c r="BC1448" s="200">
        <v>0</v>
      </c>
      <c r="BD1448" s="539">
        <v>41937</v>
      </c>
      <c r="BE1448" s="650">
        <v>78550</v>
      </c>
      <c r="BF1448" s="650">
        <v>7821</v>
      </c>
      <c r="BG1448" s="539">
        <v>1509</v>
      </c>
    </row>
    <row r="1449" spans="1:59" x14ac:dyDescent="0.2">
      <c r="A1449" s="609" t="s">
        <v>3350</v>
      </c>
      <c r="B1449" t="s">
        <v>3323</v>
      </c>
      <c r="C1449" t="s">
        <v>3351</v>
      </c>
      <c r="D1449" s="442">
        <v>37387</v>
      </c>
      <c r="E1449" s="443">
        <v>45634</v>
      </c>
      <c r="F1449" s="443">
        <v>0</v>
      </c>
      <c r="G1449" s="443">
        <v>45634</v>
      </c>
      <c r="H1449" s="443">
        <v>0</v>
      </c>
      <c r="I1449" s="443">
        <v>116032</v>
      </c>
      <c r="J1449" s="443">
        <v>116032</v>
      </c>
      <c r="K1449" s="443">
        <v>0</v>
      </c>
      <c r="L1449" s="443">
        <v>0</v>
      </c>
      <c r="M1449" s="483">
        <v>0</v>
      </c>
      <c r="N1449" s="483">
        <v>40418</v>
      </c>
      <c r="O1449" s="443">
        <v>0</v>
      </c>
      <c r="P1449" s="443">
        <v>0</v>
      </c>
      <c r="Q1449" s="443">
        <v>40418</v>
      </c>
      <c r="R1449" s="443">
        <v>0</v>
      </c>
      <c r="S1449" s="443">
        <v>40418</v>
      </c>
      <c r="T1449" s="443">
        <v>0</v>
      </c>
      <c r="U1449" s="443">
        <v>4144</v>
      </c>
      <c r="V1449" s="443">
        <v>3130</v>
      </c>
      <c r="W1449" s="443">
        <v>1014</v>
      </c>
      <c r="X1449" s="443">
        <v>0</v>
      </c>
      <c r="Y1449" s="483">
        <v>0</v>
      </c>
      <c r="Z1449" s="483">
        <v>1444</v>
      </c>
      <c r="AA1449" s="443">
        <v>0</v>
      </c>
      <c r="AB1449" s="443">
        <v>0</v>
      </c>
      <c r="AC1449" s="443">
        <v>2458</v>
      </c>
      <c r="AD1449" s="443">
        <v>0</v>
      </c>
      <c r="AE1449" s="443">
        <v>12</v>
      </c>
      <c r="AF1449" s="443">
        <v>2446</v>
      </c>
      <c r="AG1449" s="443">
        <v>174480</v>
      </c>
      <c r="AH1449" s="443">
        <v>78950</v>
      </c>
      <c r="AI1449" s="443">
        <v>95530</v>
      </c>
      <c r="AJ1449" s="483">
        <v>158110</v>
      </c>
      <c r="AK1449" s="483">
        <v>0</v>
      </c>
      <c r="AL1449" s="483">
        <v>0</v>
      </c>
      <c r="AM1449" s="483">
        <v>37770</v>
      </c>
      <c r="AN1449" s="443">
        <v>158110</v>
      </c>
      <c r="AO1449" s="443">
        <v>37770</v>
      </c>
      <c r="AP1449" s="443">
        <v>12164</v>
      </c>
      <c r="AQ1449" s="443">
        <v>4500</v>
      </c>
      <c r="AR1449" s="443">
        <v>7664</v>
      </c>
      <c r="AS1449" s="483">
        <v>9132</v>
      </c>
      <c r="AT1449" s="483">
        <v>0</v>
      </c>
      <c r="AU1449" s="483">
        <v>0</v>
      </c>
      <c r="AV1449" s="483">
        <v>0</v>
      </c>
      <c r="AW1449" s="443">
        <v>7664</v>
      </c>
      <c r="AX1449" s="443">
        <v>0</v>
      </c>
      <c r="AY1449" s="443">
        <v>0</v>
      </c>
      <c r="AZ1449" s="504">
        <v>0</v>
      </c>
      <c r="BA1449" s="504">
        <v>0</v>
      </c>
      <c r="BB1449" s="444">
        <v>0</v>
      </c>
      <c r="BC1449" s="517">
        <v>0</v>
      </c>
      <c r="BD1449" s="540">
        <v>76253</v>
      </c>
      <c r="BE1449" s="651">
        <v>88725</v>
      </c>
      <c r="BF1449" s="651">
        <v>8952</v>
      </c>
      <c r="BG1449" s="540">
        <v>1269</v>
      </c>
    </row>
    <row r="1450" spans="1:59" x14ac:dyDescent="0.2">
      <c r="A1450" s="609" t="s">
        <v>3352</v>
      </c>
      <c r="B1450" t="s">
        <v>3323</v>
      </c>
      <c r="C1450" t="s">
        <v>3353</v>
      </c>
      <c r="D1450" s="439">
        <v>37403</v>
      </c>
      <c r="E1450" s="440">
        <v>20067</v>
      </c>
      <c r="F1450" s="440">
        <v>0</v>
      </c>
      <c r="G1450" s="440">
        <v>20067</v>
      </c>
      <c r="H1450" s="440">
        <v>0</v>
      </c>
      <c r="I1450" s="440">
        <v>85470</v>
      </c>
      <c r="J1450" s="440">
        <v>85470</v>
      </c>
      <c r="K1450" s="440">
        <v>0</v>
      </c>
      <c r="L1450" s="440">
        <v>0</v>
      </c>
      <c r="M1450" s="482">
        <v>0</v>
      </c>
      <c r="N1450" s="482">
        <v>3710</v>
      </c>
      <c r="O1450" s="440">
        <v>0</v>
      </c>
      <c r="P1450" s="440">
        <v>0</v>
      </c>
      <c r="Q1450" s="440">
        <v>3710</v>
      </c>
      <c r="R1450" s="440">
        <v>0</v>
      </c>
      <c r="S1450" s="440">
        <v>3710</v>
      </c>
      <c r="T1450" s="440">
        <v>0</v>
      </c>
      <c r="U1450" s="440">
        <v>3053</v>
      </c>
      <c r="V1450" s="440">
        <v>2442</v>
      </c>
      <c r="W1450" s="440">
        <v>611</v>
      </c>
      <c r="X1450" s="440">
        <v>0</v>
      </c>
      <c r="Y1450" s="482">
        <v>0</v>
      </c>
      <c r="Z1450" s="482">
        <v>132</v>
      </c>
      <c r="AA1450" s="440">
        <v>0</v>
      </c>
      <c r="AB1450" s="440">
        <v>0</v>
      </c>
      <c r="AC1450" s="440">
        <v>0</v>
      </c>
      <c r="AD1450" s="440">
        <v>0</v>
      </c>
      <c r="AE1450" s="440">
        <v>0</v>
      </c>
      <c r="AF1450" s="440">
        <v>0</v>
      </c>
      <c r="AG1450" s="440">
        <v>64560</v>
      </c>
      <c r="AH1450" s="440">
        <v>34350</v>
      </c>
      <c r="AI1450" s="440">
        <v>30210</v>
      </c>
      <c r="AJ1450" s="482">
        <v>52650</v>
      </c>
      <c r="AK1450" s="482">
        <v>0</v>
      </c>
      <c r="AL1450" s="482">
        <v>0</v>
      </c>
      <c r="AM1450" s="482">
        <v>25854</v>
      </c>
      <c r="AN1450" s="440">
        <v>52650</v>
      </c>
      <c r="AO1450" s="440">
        <v>25854</v>
      </c>
      <c r="AP1450" s="440">
        <v>4375</v>
      </c>
      <c r="AQ1450" s="440">
        <v>1110</v>
      </c>
      <c r="AR1450" s="440">
        <v>3265</v>
      </c>
      <c r="AS1450" s="482">
        <v>3713</v>
      </c>
      <c r="AT1450" s="482">
        <v>0</v>
      </c>
      <c r="AU1450" s="482">
        <v>0</v>
      </c>
      <c r="AV1450" s="482">
        <v>1117</v>
      </c>
      <c r="AW1450" s="440">
        <v>3713</v>
      </c>
      <c r="AX1450" s="440">
        <v>1117</v>
      </c>
      <c r="AY1450" s="440">
        <v>0</v>
      </c>
      <c r="AZ1450" s="503">
        <v>0</v>
      </c>
      <c r="BA1450" s="503">
        <v>0</v>
      </c>
      <c r="BB1450" s="441">
        <v>0</v>
      </c>
      <c r="BC1450" s="200">
        <v>0</v>
      </c>
      <c r="BD1450" s="539">
        <v>41543</v>
      </c>
      <c r="BE1450" s="650">
        <v>43385</v>
      </c>
      <c r="BF1450" s="650">
        <v>4152</v>
      </c>
      <c r="BG1450" s="539">
        <v>1029</v>
      </c>
    </row>
    <row r="1451" spans="1:59" x14ac:dyDescent="0.2">
      <c r="A1451" s="609" t="s">
        <v>3354</v>
      </c>
      <c r="B1451" t="s">
        <v>3323</v>
      </c>
      <c r="C1451" t="s">
        <v>3355</v>
      </c>
      <c r="D1451" s="442">
        <v>37404</v>
      </c>
      <c r="E1451" s="443">
        <v>0</v>
      </c>
      <c r="F1451" s="443">
        <v>0</v>
      </c>
      <c r="G1451" s="443">
        <v>0</v>
      </c>
      <c r="H1451" s="443">
        <v>0</v>
      </c>
      <c r="I1451" s="443">
        <v>172970</v>
      </c>
      <c r="J1451" s="443">
        <v>172970</v>
      </c>
      <c r="K1451" s="443">
        <v>0</v>
      </c>
      <c r="L1451" s="443">
        <v>26460</v>
      </c>
      <c r="M1451" s="483">
        <v>0</v>
      </c>
      <c r="N1451" s="483">
        <v>0</v>
      </c>
      <c r="O1451" s="443">
        <v>0</v>
      </c>
      <c r="P1451" s="443">
        <v>0</v>
      </c>
      <c r="Q1451" s="443">
        <v>26460</v>
      </c>
      <c r="R1451" s="443">
        <v>26460</v>
      </c>
      <c r="S1451" s="443">
        <v>0</v>
      </c>
      <c r="T1451" s="443">
        <v>0</v>
      </c>
      <c r="U1451" s="443">
        <v>6178</v>
      </c>
      <c r="V1451" s="443">
        <v>4978</v>
      </c>
      <c r="W1451" s="443">
        <v>1200</v>
      </c>
      <c r="X1451" s="443">
        <v>945</v>
      </c>
      <c r="Y1451" s="483">
        <v>0</v>
      </c>
      <c r="Z1451" s="483">
        <v>0</v>
      </c>
      <c r="AA1451" s="443">
        <v>0</v>
      </c>
      <c r="AB1451" s="443">
        <v>0</v>
      </c>
      <c r="AC1451" s="443">
        <v>2145</v>
      </c>
      <c r="AD1451" s="443">
        <v>0</v>
      </c>
      <c r="AE1451" s="443">
        <v>0</v>
      </c>
      <c r="AF1451" s="443">
        <v>2145</v>
      </c>
      <c r="AG1451" s="443">
        <v>159170</v>
      </c>
      <c r="AH1451" s="443">
        <v>90000</v>
      </c>
      <c r="AI1451" s="443">
        <v>69170</v>
      </c>
      <c r="AJ1451" s="483">
        <v>140660</v>
      </c>
      <c r="AK1451" s="483">
        <v>0</v>
      </c>
      <c r="AL1451" s="483">
        <v>0</v>
      </c>
      <c r="AM1451" s="483">
        <v>75640</v>
      </c>
      <c r="AN1451" s="443">
        <v>140660</v>
      </c>
      <c r="AO1451" s="443">
        <v>75640</v>
      </c>
      <c r="AP1451" s="443">
        <v>11464</v>
      </c>
      <c r="AQ1451" s="443">
        <v>3423</v>
      </c>
      <c r="AR1451" s="443">
        <v>8041</v>
      </c>
      <c r="AS1451" s="483">
        <v>9369</v>
      </c>
      <c r="AT1451" s="483">
        <v>0</v>
      </c>
      <c r="AU1451" s="483">
        <v>0</v>
      </c>
      <c r="AV1451" s="483">
        <v>3040</v>
      </c>
      <c r="AW1451" s="443">
        <v>9369</v>
      </c>
      <c r="AX1451" s="443">
        <v>3040</v>
      </c>
      <c r="AY1451" s="443">
        <v>0</v>
      </c>
      <c r="AZ1451" s="504">
        <v>0</v>
      </c>
      <c r="BA1451" s="504">
        <v>0</v>
      </c>
      <c r="BB1451" s="444">
        <v>0</v>
      </c>
      <c r="BC1451" s="517">
        <v>0</v>
      </c>
      <c r="BD1451" s="540">
        <v>61248</v>
      </c>
      <c r="BE1451" s="651">
        <v>103690</v>
      </c>
      <c r="BF1451" s="651">
        <v>10103</v>
      </c>
      <c r="BG1451" s="540">
        <v>1509</v>
      </c>
    </row>
    <row r="1452" spans="1:59" x14ac:dyDescent="0.2">
      <c r="A1452" s="609" t="s">
        <v>3356</v>
      </c>
      <c r="B1452" t="s">
        <v>3323</v>
      </c>
      <c r="C1452" t="s">
        <v>3357</v>
      </c>
      <c r="D1452" s="439">
        <v>37406</v>
      </c>
      <c r="E1452" s="440">
        <v>0</v>
      </c>
      <c r="F1452" s="440">
        <v>0</v>
      </c>
      <c r="G1452" s="440">
        <v>0</v>
      </c>
      <c r="H1452" s="440">
        <v>0</v>
      </c>
      <c r="I1452" s="440">
        <v>128590</v>
      </c>
      <c r="J1452" s="440">
        <v>128590</v>
      </c>
      <c r="K1452" s="440">
        <v>0</v>
      </c>
      <c r="L1452" s="440">
        <v>0</v>
      </c>
      <c r="M1452" s="482">
        <v>0</v>
      </c>
      <c r="N1452" s="482">
        <v>0</v>
      </c>
      <c r="O1452" s="440">
        <v>0</v>
      </c>
      <c r="P1452" s="440">
        <v>0</v>
      </c>
      <c r="Q1452" s="440">
        <v>0</v>
      </c>
      <c r="R1452" s="440">
        <v>0</v>
      </c>
      <c r="S1452" s="440">
        <v>0</v>
      </c>
      <c r="T1452" s="440">
        <v>0</v>
      </c>
      <c r="U1452" s="440">
        <v>4593</v>
      </c>
      <c r="V1452" s="440">
        <v>1947</v>
      </c>
      <c r="W1452" s="440">
        <v>2646</v>
      </c>
      <c r="X1452" s="440">
        <v>0</v>
      </c>
      <c r="Y1452" s="482">
        <v>0</v>
      </c>
      <c r="Z1452" s="482">
        <v>0</v>
      </c>
      <c r="AA1452" s="440">
        <v>0</v>
      </c>
      <c r="AB1452" s="440">
        <v>0</v>
      </c>
      <c r="AC1452" s="440">
        <v>0</v>
      </c>
      <c r="AD1452" s="440">
        <v>0</v>
      </c>
      <c r="AE1452" s="440">
        <v>0</v>
      </c>
      <c r="AF1452" s="440">
        <v>0</v>
      </c>
      <c r="AG1452" s="440">
        <v>128360</v>
      </c>
      <c r="AH1452" s="440">
        <v>66600</v>
      </c>
      <c r="AI1452" s="440">
        <v>61760</v>
      </c>
      <c r="AJ1452" s="482">
        <v>118450</v>
      </c>
      <c r="AK1452" s="482">
        <v>0</v>
      </c>
      <c r="AL1452" s="482">
        <v>0</v>
      </c>
      <c r="AM1452" s="482">
        <v>49550</v>
      </c>
      <c r="AN1452" s="440">
        <v>118450</v>
      </c>
      <c r="AO1452" s="440">
        <v>49550</v>
      </c>
      <c r="AP1452" s="440">
        <v>8843</v>
      </c>
      <c r="AQ1452" s="440">
        <v>2461</v>
      </c>
      <c r="AR1452" s="440">
        <v>6382</v>
      </c>
      <c r="AS1452" s="482">
        <v>7719</v>
      </c>
      <c r="AT1452" s="482">
        <v>0</v>
      </c>
      <c r="AU1452" s="482">
        <v>0</v>
      </c>
      <c r="AV1452" s="482">
        <v>2005</v>
      </c>
      <c r="AW1452" s="440">
        <v>4410</v>
      </c>
      <c r="AX1452" s="440">
        <v>0</v>
      </c>
      <c r="AY1452" s="440">
        <v>0</v>
      </c>
      <c r="AZ1452" s="503">
        <v>0</v>
      </c>
      <c r="BA1452" s="503">
        <v>0</v>
      </c>
      <c r="BB1452" s="441">
        <v>0</v>
      </c>
      <c r="BC1452" s="200">
        <v>0</v>
      </c>
      <c r="BD1452" s="539">
        <v>69382</v>
      </c>
      <c r="BE1452" s="650">
        <v>69390</v>
      </c>
      <c r="BF1452" s="650">
        <v>6844</v>
      </c>
      <c r="BG1452" s="539">
        <v>1269</v>
      </c>
    </row>
    <row r="1453" spans="1:59" x14ac:dyDescent="0.2">
      <c r="A1453" s="609" t="s">
        <v>3358</v>
      </c>
      <c r="B1453" t="s">
        <v>3359</v>
      </c>
      <c r="C1453">
        <v>0</v>
      </c>
      <c r="D1453" s="442">
        <v>38000</v>
      </c>
      <c r="E1453" s="443">
        <v>935746</v>
      </c>
      <c r="F1453" s="443">
        <v>0</v>
      </c>
      <c r="G1453" s="443">
        <v>0</v>
      </c>
      <c r="H1453" s="443">
        <v>935746</v>
      </c>
      <c r="I1453" s="443">
        <v>0</v>
      </c>
      <c r="J1453" s="443">
        <v>0</v>
      </c>
      <c r="K1453" s="443">
        <v>0</v>
      </c>
      <c r="L1453" s="443">
        <v>0</v>
      </c>
      <c r="M1453" s="483">
        <v>0</v>
      </c>
      <c r="N1453" s="483">
        <v>0</v>
      </c>
      <c r="O1453" s="443">
        <v>0</v>
      </c>
      <c r="P1453" s="443">
        <v>0</v>
      </c>
      <c r="Q1453" s="443">
        <v>0</v>
      </c>
      <c r="R1453" s="443">
        <v>0</v>
      </c>
      <c r="S1453" s="443">
        <v>0</v>
      </c>
      <c r="T1453" s="443">
        <v>0</v>
      </c>
      <c r="U1453" s="443">
        <v>0</v>
      </c>
      <c r="V1453" s="443">
        <v>0</v>
      </c>
      <c r="W1453" s="443">
        <v>0</v>
      </c>
      <c r="X1453" s="443">
        <v>0</v>
      </c>
      <c r="Y1453" s="483">
        <v>0</v>
      </c>
      <c r="Z1453" s="483">
        <v>0</v>
      </c>
      <c r="AA1453" s="443">
        <v>0</v>
      </c>
      <c r="AB1453" s="443">
        <v>0</v>
      </c>
      <c r="AC1453" s="443">
        <v>0</v>
      </c>
      <c r="AD1453" s="443">
        <v>0</v>
      </c>
      <c r="AE1453" s="443">
        <v>0</v>
      </c>
      <c r="AF1453" s="443">
        <v>0</v>
      </c>
      <c r="AG1453" s="443">
        <v>0</v>
      </c>
      <c r="AH1453" s="443">
        <v>0</v>
      </c>
      <c r="AI1453" s="443">
        <v>0</v>
      </c>
      <c r="AJ1453" s="483">
        <v>0</v>
      </c>
      <c r="AK1453" s="483">
        <v>0</v>
      </c>
      <c r="AL1453" s="483">
        <v>0</v>
      </c>
      <c r="AM1453" s="483">
        <v>0</v>
      </c>
      <c r="AN1453" s="443">
        <v>0</v>
      </c>
      <c r="AO1453" s="443">
        <v>0</v>
      </c>
      <c r="AP1453" s="443">
        <v>0</v>
      </c>
      <c r="AQ1453" s="443">
        <v>0</v>
      </c>
      <c r="AR1453" s="443">
        <v>0</v>
      </c>
      <c r="AS1453" s="483">
        <v>0</v>
      </c>
      <c r="AT1453" s="483">
        <v>0</v>
      </c>
      <c r="AU1453" s="483">
        <v>0</v>
      </c>
      <c r="AV1453" s="483">
        <v>0</v>
      </c>
      <c r="AW1453" s="443">
        <v>0</v>
      </c>
      <c r="AX1453" s="443">
        <v>0</v>
      </c>
      <c r="AY1453" s="443">
        <v>0</v>
      </c>
      <c r="AZ1453" s="504">
        <v>0</v>
      </c>
      <c r="BA1453" s="504">
        <v>0</v>
      </c>
      <c r="BB1453" s="444">
        <v>0</v>
      </c>
      <c r="BC1453" s="517">
        <v>0</v>
      </c>
      <c r="BD1453" s="540">
        <v>5492377</v>
      </c>
      <c r="BE1453" s="540">
        <v>0</v>
      </c>
      <c r="BF1453" s="540">
        <v>0</v>
      </c>
      <c r="BG1453" s="540">
        <v>0</v>
      </c>
    </row>
    <row r="1454" spans="1:59" x14ac:dyDescent="0.2">
      <c r="A1454" s="609" t="s">
        <v>3360</v>
      </c>
      <c r="B1454" t="s">
        <v>3359</v>
      </c>
      <c r="C1454" t="s">
        <v>3361</v>
      </c>
      <c r="D1454" s="439">
        <v>38201</v>
      </c>
      <c r="E1454" s="440">
        <v>0</v>
      </c>
      <c r="F1454" s="440">
        <v>0</v>
      </c>
      <c r="G1454" s="440">
        <v>0</v>
      </c>
      <c r="H1454" s="440">
        <v>0</v>
      </c>
      <c r="I1454" s="440">
        <v>4836230</v>
      </c>
      <c r="J1454" s="440">
        <v>4836230</v>
      </c>
      <c r="K1454" s="440">
        <v>0</v>
      </c>
      <c r="L1454" s="440">
        <v>0</v>
      </c>
      <c r="M1454" s="482">
        <v>0</v>
      </c>
      <c r="N1454" s="482">
        <v>146020</v>
      </c>
      <c r="O1454" s="440">
        <v>70</v>
      </c>
      <c r="P1454" s="440">
        <v>0</v>
      </c>
      <c r="Q1454" s="440">
        <v>146090</v>
      </c>
      <c r="R1454" s="440">
        <v>0</v>
      </c>
      <c r="S1454" s="440">
        <v>146020</v>
      </c>
      <c r="T1454" s="440">
        <v>70</v>
      </c>
      <c r="U1454" s="440">
        <v>172723</v>
      </c>
      <c r="V1454" s="440">
        <v>87624</v>
      </c>
      <c r="W1454" s="440">
        <v>85099</v>
      </c>
      <c r="X1454" s="440">
        <v>0</v>
      </c>
      <c r="Y1454" s="482">
        <v>0</v>
      </c>
      <c r="Z1454" s="482">
        <v>5215</v>
      </c>
      <c r="AA1454" s="440">
        <v>2</v>
      </c>
      <c r="AB1454" s="440">
        <v>0</v>
      </c>
      <c r="AC1454" s="440">
        <v>0</v>
      </c>
      <c r="AD1454" s="440">
        <v>0</v>
      </c>
      <c r="AE1454" s="440">
        <v>0</v>
      </c>
      <c r="AF1454" s="440">
        <v>0</v>
      </c>
      <c r="AG1454" s="440">
        <v>3186610</v>
      </c>
      <c r="AH1454" s="440">
        <v>1700000</v>
      </c>
      <c r="AI1454" s="440">
        <v>1486610</v>
      </c>
      <c r="AJ1454" s="482">
        <v>2830910</v>
      </c>
      <c r="AK1454" s="482">
        <v>0</v>
      </c>
      <c r="AL1454" s="482">
        <v>0</v>
      </c>
      <c r="AM1454" s="482">
        <v>1511800</v>
      </c>
      <c r="AN1454" s="440">
        <v>2830910</v>
      </c>
      <c r="AO1454" s="440">
        <v>1511800</v>
      </c>
      <c r="AP1454" s="440">
        <v>243217</v>
      </c>
      <c r="AQ1454" s="440">
        <v>76497</v>
      </c>
      <c r="AR1454" s="440">
        <v>166720</v>
      </c>
      <c r="AS1454" s="482">
        <v>176841</v>
      </c>
      <c r="AT1454" s="482">
        <v>0</v>
      </c>
      <c r="AU1454" s="482">
        <v>0</v>
      </c>
      <c r="AV1454" s="482">
        <v>64705</v>
      </c>
      <c r="AW1454" s="440">
        <v>176841</v>
      </c>
      <c r="AX1454" s="440">
        <v>64705</v>
      </c>
      <c r="AY1454" s="440">
        <v>0</v>
      </c>
      <c r="AZ1454" s="503">
        <v>0</v>
      </c>
      <c r="BA1454" s="503">
        <v>0</v>
      </c>
      <c r="BB1454" s="441">
        <v>0</v>
      </c>
      <c r="BC1454" s="200">
        <v>0</v>
      </c>
      <c r="BD1454" s="539">
        <v>1077671</v>
      </c>
      <c r="BE1454" s="650">
        <v>2513925</v>
      </c>
      <c r="BF1454" s="650">
        <v>241628</v>
      </c>
      <c r="BG1454" s="539">
        <v>15509</v>
      </c>
    </row>
    <row r="1455" spans="1:59" x14ac:dyDescent="0.2">
      <c r="A1455" s="609" t="s">
        <v>3362</v>
      </c>
      <c r="B1455" t="s">
        <v>3359</v>
      </c>
      <c r="C1455" t="s">
        <v>3363</v>
      </c>
      <c r="D1455" s="442">
        <v>38202</v>
      </c>
      <c r="E1455" s="443">
        <v>73225</v>
      </c>
      <c r="F1455" s="443">
        <v>0</v>
      </c>
      <c r="G1455" s="443">
        <v>73225</v>
      </c>
      <c r="H1455" s="443">
        <v>0</v>
      </c>
      <c r="I1455" s="443">
        <v>1569890</v>
      </c>
      <c r="J1455" s="443">
        <v>1569890</v>
      </c>
      <c r="K1455" s="443">
        <v>0</v>
      </c>
      <c r="L1455" s="443">
        <v>0</v>
      </c>
      <c r="M1455" s="483">
        <v>0</v>
      </c>
      <c r="N1455" s="483">
        <v>41720</v>
      </c>
      <c r="O1455" s="443">
        <v>0</v>
      </c>
      <c r="P1455" s="443">
        <v>0</v>
      </c>
      <c r="Q1455" s="443">
        <v>41720</v>
      </c>
      <c r="R1455" s="443">
        <v>0</v>
      </c>
      <c r="S1455" s="443">
        <v>41720</v>
      </c>
      <c r="T1455" s="443">
        <v>0</v>
      </c>
      <c r="U1455" s="443">
        <v>56068</v>
      </c>
      <c r="V1455" s="443">
        <v>44854</v>
      </c>
      <c r="W1455" s="443">
        <v>11214</v>
      </c>
      <c r="X1455" s="443">
        <v>0</v>
      </c>
      <c r="Y1455" s="483">
        <v>0</v>
      </c>
      <c r="Z1455" s="483">
        <v>1490</v>
      </c>
      <c r="AA1455" s="443">
        <v>0</v>
      </c>
      <c r="AB1455" s="443">
        <v>0</v>
      </c>
      <c r="AC1455" s="443">
        <v>12704</v>
      </c>
      <c r="AD1455" s="443">
        <v>0</v>
      </c>
      <c r="AE1455" s="443">
        <v>2285</v>
      </c>
      <c r="AF1455" s="443">
        <v>10419</v>
      </c>
      <c r="AG1455" s="443">
        <v>1052410</v>
      </c>
      <c r="AH1455" s="443">
        <v>570000</v>
      </c>
      <c r="AI1455" s="443">
        <v>482410</v>
      </c>
      <c r="AJ1455" s="483">
        <v>1016450</v>
      </c>
      <c r="AK1455" s="483">
        <v>0</v>
      </c>
      <c r="AL1455" s="483">
        <v>0</v>
      </c>
      <c r="AM1455" s="483">
        <v>82630</v>
      </c>
      <c r="AN1455" s="443">
        <v>1016450</v>
      </c>
      <c r="AO1455" s="443">
        <v>82630</v>
      </c>
      <c r="AP1455" s="443">
        <v>71826</v>
      </c>
      <c r="AQ1455" s="443">
        <v>20000</v>
      </c>
      <c r="AR1455" s="443">
        <v>51826</v>
      </c>
      <c r="AS1455" s="483">
        <v>63683</v>
      </c>
      <c r="AT1455" s="483">
        <v>0</v>
      </c>
      <c r="AU1455" s="483">
        <v>0</v>
      </c>
      <c r="AV1455" s="483">
        <v>0</v>
      </c>
      <c r="AW1455" s="443">
        <v>63683</v>
      </c>
      <c r="AX1455" s="443">
        <v>0</v>
      </c>
      <c r="AY1455" s="443">
        <v>0</v>
      </c>
      <c r="AZ1455" s="504">
        <v>0</v>
      </c>
      <c r="BA1455" s="504">
        <v>0</v>
      </c>
      <c r="BB1455" s="444">
        <v>0</v>
      </c>
      <c r="BC1455" s="517">
        <v>0</v>
      </c>
      <c r="BD1455" s="540">
        <v>439293</v>
      </c>
      <c r="BE1455" s="651">
        <v>776355</v>
      </c>
      <c r="BF1455" s="651">
        <v>73490</v>
      </c>
      <c r="BG1455" s="540">
        <v>6229</v>
      </c>
    </row>
    <row r="1456" spans="1:59" x14ac:dyDescent="0.2">
      <c r="A1456" s="609" t="s">
        <v>3364</v>
      </c>
      <c r="B1456" t="s">
        <v>3359</v>
      </c>
      <c r="C1456" t="s">
        <v>3365</v>
      </c>
      <c r="D1456" s="439">
        <v>38203</v>
      </c>
      <c r="E1456" s="440">
        <v>0</v>
      </c>
      <c r="F1456" s="440">
        <v>0</v>
      </c>
      <c r="G1456" s="440">
        <v>0</v>
      </c>
      <c r="H1456" s="440">
        <v>0</v>
      </c>
      <c r="I1456" s="440">
        <v>820890</v>
      </c>
      <c r="J1456" s="440">
        <v>820890</v>
      </c>
      <c r="K1456" s="440">
        <v>0</v>
      </c>
      <c r="L1456" s="440">
        <v>3500</v>
      </c>
      <c r="M1456" s="482">
        <v>0</v>
      </c>
      <c r="N1456" s="482">
        <v>4130</v>
      </c>
      <c r="O1456" s="440">
        <v>0</v>
      </c>
      <c r="P1456" s="440">
        <v>0</v>
      </c>
      <c r="Q1456" s="440">
        <v>7630</v>
      </c>
      <c r="R1456" s="440">
        <v>3500</v>
      </c>
      <c r="S1456" s="440">
        <v>4130</v>
      </c>
      <c r="T1456" s="440">
        <v>0</v>
      </c>
      <c r="U1456" s="440">
        <v>29318</v>
      </c>
      <c r="V1456" s="440">
        <v>14000</v>
      </c>
      <c r="W1456" s="440">
        <v>15318</v>
      </c>
      <c r="X1456" s="440">
        <v>125</v>
      </c>
      <c r="Y1456" s="482">
        <v>0</v>
      </c>
      <c r="Z1456" s="482">
        <v>147</v>
      </c>
      <c r="AA1456" s="440">
        <v>0</v>
      </c>
      <c r="AB1456" s="440">
        <v>0</v>
      </c>
      <c r="AC1456" s="440">
        <v>21</v>
      </c>
      <c r="AD1456" s="440">
        <v>0</v>
      </c>
      <c r="AE1456" s="440">
        <v>21</v>
      </c>
      <c r="AF1456" s="440">
        <v>0</v>
      </c>
      <c r="AG1456" s="440">
        <v>504700</v>
      </c>
      <c r="AH1456" s="440">
        <v>310000</v>
      </c>
      <c r="AI1456" s="440">
        <v>194700</v>
      </c>
      <c r="AJ1456" s="482">
        <v>388000</v>
      </c>
      <c r="AK1456" s="482">
        <v>0</v>
      </c>
      <c r="AL1456" s="482">
        <v>0</v>
      </c>
      <c r="AM1456" s="482">
        <v>161150</v>
      </c>
      <c r="AN1456" s="440">
        <v>388000</v>
      </c>
      <c r="AO1456" s="440">
        <v>161150</v>
      </c>
      <c r="AP1456" s="440">
        <v>33433</v>
      </c>
      <c r="AQ1456" s="440">
        <v>7000</v>
      </c>
      <c r="AR1456" s="440">
        <v>26433</v>
      </c>
      <c r="AS1456" s="482">
        <v>30355</v>
      </c>
      <c r="AT1456" s="482">
        <v>0</v>
      </c>
      <c r="AU1456" s="482">
        <v>0</v>
      </c>
      <c r="AV1456" s="482">
        <v>5839</v>
      </c>
      <c r="AW1456" s="440">
        <v>28430</v>
      </c>
      <c r="AX1456" s="440">
        <v>0</v>
      </c>
      <c r="AY1456" s="440">
        <v>0</v>
      </c>
      <c r="AZ1456" s="503">
        <v>0</v>
      </c>
      <c r="BA1456" s="503">
        <v>0</v>
      </c>
      <c r="BB1456" s="441">
        <v>0</v>
      </c>
      <c r="BC1456" s="200">
        <v>0</v>
      </c>
      <c r="BD1456" s="539">
        <v>267151</v>
      </c>
      <c r="BE1456" s="650">
        <v>388615</v>
      </c>
      <c r="BF1456" s="650">
        <v>36392</v>
      </c>
      <c r="BG1456" s="539">
        <v>3429</v>
      </c>
    </row>
    <row r="1457" spans="1:59" x14ac:dyDescent="0.2">
      <c r="A1457" s="609" t="s">
        <v>3366</v>
      </c>
      <c r="B1457" t="s">
        <v>3359</v>
      </c>
      <c r="C1457" t="s">
        <v>3367</v>
      </c>
      <c r="D1457" s="442">
        <v>38204</v>
      </c>
      <c r="E1457" s="443">
        <v>0</v>
      </c>
      <c r="F1457" s="443">
        <v>0</v>
      </c>
      <c r="G1457" s="443">
        <v>0</v>
      </c>
      <c r="H1457" s="443">
        <v>0</v>
      </c>
      <c r="I1457" s="443">
        <v>330190</v>
      </c>
      <c r="J1457" s="443">
        <v>330190</v>
      </c>
      <c r="K1457" s="443">
        <v>0</v>
      </c>
      <c r="L1457" s="443">
        <v>8890</v>
      </c>
      <c r="M1457" s="483">
        <v>0</v>
      </c>
      <c r="N1457" s="483">
        <v>2100</v>
      </c>
      <c r="O1457" s="443">
        <v>0</v>
      </c>
      <c r="P1457" s="443">
        <v>0</v>
      </c>
      <c r="Q1457" s="443">
        <v>10990</v>
      </c>
      <c r="R1457" s="443">
        <v>8890</v>
      </c>
      <c r="S1457" s="443">
        <v>2100</v>
      </c>
      <c r="T1457" s="443">
        <v>0</v>
      </c>
      <c r="U1457" s="443">
        <v>11793</v>
      </c>
      <c r="V1457" s="443">
        <v>2889</v>
      </c>
      <c r="W1457" s="443">
        <v>8904</v>
      </c>
      <c r="X1457" s="443">
        <v>317</v>
      </c>
      <c r="Y1457" s="483">
        <v>0</v>
      </c>
      <c r="Z1457" s="483">
        <v>75</v>
      </c>
      <c r="AA1457" s="443">
        <v>0</v>
      </c>
      <c r="AB1457" s="443">
        <v>0</v>
      </c>
      <c r="AC1457" s="443">
        <v>0</v>
      </c>
      <c r="AD1457" s="443">
        <v>0</v>
      </c>
      <c r="AE1457" s="443">
        <v>0</v>
      </c>
      <c r="AF1457" s="443">
        <v>0</v>
      </c>
      <c r="AG1457" s="443">
        <v>230010</v>
      </c>
      <c r="AH1457" s="443">
        <v>129000</v>
      </c>
      <c r="AI1457" s="443">
        <v>101010</v>
      </c>
      <c r="AJ1457" s="483">
        <v>181200</v>
      </c>
      <c r="AK1457" s="483">
        <v>0</v>
      </c>
      <c r="AL1457" s="483">
        <v>0</v>
      </c>
      <c r="AM1457" s="483">
        <v>67780</v>
      </c>
      <c r="AN1457" s="443">
        <v>181200</v>
      </c>
      <c r="AO1457" s="443">
        <v>67780</v>
      </c>
      <c r="AP1457" s="443">
        <v>15558</v>
      </c>
      <c r="AQ1457" s="443">
        <v>1370</v>
      </c>
      <c r="AR1457" s="443">
        <v>14188</v>
      </c>
      <c r="AS1457" s="483">
        <v>15452</v>
      </c>
      <c r="AT1457" s="483">
        <v>0</v>
      </c>
      <c r="AU1457" s="483">
        <v>0</v>
      </c>
      <c r="AV1457" s="483">
        <v>2767</v>
      </c>
      <c r="AW1457" s="443">
        <v>14650</v>
      </c>
      <c r="AX1457" s="443">
        <v>0</v>
      </c>
      <c r="AY1457" s="443">
        <v>0</v>
      </c>
      <c r="AZ1457" s="504">
        <v>0</v>
      </c>
      <c r="BA1457" s="504">
        <v>0</v>
      </c>
      <c r="BB1457" s="444">
        <v>0</v>
      </c>
      <c r="BC1457" s="517">
        <v>0</v>
      </c>
      <c r="BD1457" s="540">
        <v>126834</v>
      </c>
      <c r="BE1457" s="651">
        <v>161980</v>
      </c>
      <c r="BF1457" s="651">
        <v>15352</v>
      </c>
      <c r="BG1457" s="540">
        <v>2229</v>
      </c>
    </row>
    <row r="1458" spans="1:59" x14ac:dyDescent="0.2">
      <c r="A1458" s="609" t="s">
        <v>3368</v>
      </c>
      <c r="B1458" t="s">
        <v>3359</v>
      </c>
      <c r="C1458" t="s">
        <v>3369</v>
      </c>
      <c r="D1458" s="439">
        <v>38205</v>
      </c>
      <c r="E1458" s="440">
        <v>60360</v>
      </c>
      <c r="F1458" s="440">
        <v>0</v>
      </c>
      <c r="G1458" s="440">
        <v>60360</v>
      </c>
      <c r="H1458" s="440">
        <v>0</v>
      </c>
      <c r="I1458" s="440">
        <v>1078490</v>
      </c>
      <c r="J1458" s="440">
        <v>1078490</v>
      </c>
      <c r="K1458" s="440">
        <v>0</v>
      </c>
      <c r="L1458" s="440">
        <v>0</v>
      </c>
      <c r="M1458" s="482">
        <v>0</v>
      </c>
      <c r="N1458" s="482">
        <v>6650</v>
      </c>
      <c r="O1458" s="440">
        <v>0</v>
      </c>
      <c r="P1458" s="440">
        <v>0</v>
      </c>
      <c r="Q1458" s="440">
        <v>6650</v>
      </c>
      <c r="R1458" s="440">
        <v>0</v>
      </c>
      <c r="S1458" s="440">
        <v>6650</v>
      </c>
      <c r="T1458" s="440">
        <v>0</v>
      </c>
      <c r="U1458" s="440">
        <v>38518</v>
      </c>
      <c r="V1458" s="440">
        <v>24515</v>
      </c>
      <c r="W1458" s="440">
        <v>14003</v>
      </c>
      <c r="X1458" s="440">
        <v>0</v>
      </c>
      <c r="Y1458" s="482">
        <v>0</v>
      </c>
      <c r="Z1458" s="482">
        <v>237</v>
      </c>
      <c r="AA1458" s="440">
        <v>0</v>
      </c>
      <c r="AB1458" s="440">
        <v>0</v>
      </c>
      <c r="AC1458" s="440">
        <v>4258</v>
      </c>
      <c r="AD1458" s="440">
        <v>0</v>
      </c>
      <c r="AE1458" s="440">
        <v>1986</v>
      </c>
      <c r="AF1458" s="440">
        <v>2272</v>
      </c>
      <c r="AG1458" s="440">
        <v>797360</v>
      </c>
      <c r="AH1458" s="440">
        <v>422500</v>
      </c>
      <c r="AI1458" s="440">
        <v>374860</v>
      </c>
      <c r="AJ1458" s="482">
        <v>837050</v>
      </c>
      <c r="AK1458" s="482">
        <v>0</v>
      </c>
      <c r="AL1458" s="482">
        <v>0</v>
      </c>
      <c r="AM1458" s="482">
        <v>163990</v>
      </c>
      <c r="AN1458" s="440">
        <v>837050</v>
      </c>
      <c r="AO1458" s="440">
        <v>163990</v>
      </c>
      <c r="AP1458" s="440">
        <v>58181</v>
      </c>
      <c r="AQ1458" s="440">
        <v>24588</v>
      </c>
      <c r="AR1458" s="440">
        <v>33593</v>
      </c>
      <c r="AS1458" s="482">
        <v>44132</v>
      </c>
      <c r="AT1458" s="482">
        <v>0</v>
      </c>
      <c r="AU1458" s="482">
        <v>0</v>
      </c>
      <c r="AV1458" s="482">
        <v>4801</v>
      </c>
      <c r="AW1458" s="440">
        <v>44132</v>
      </c>
      <c r="AX1458" s="440">
        <v>4801</v>
      </c>
      <c r="AY1458" s="440">
        <v>4400</v>
      </c>
      <c r="AZ1458" s="503">
        <v>0</v>
      </c>
      <c r="BA1458" s="503">
        <v>0</v>
      </c>
      <c r="BB1458" s="441">
        <v>4400</v>
      </c>
      <c r="BC1458" s="200">
        <v>0</v>
      </c>
      <c r="BD1458" s="539">
        <v>261144</v>
      </c>
      <c r="BE1458" s="650">
        <v>552230</v>
      </c>
      <c r="BF1458" s="650">
        <v>53501</v>
      </c>
      <c r="BG1458" s="539">
        <v>4650</v>
      </c>
    </row>
    <row r="1459" spans="1:59" x14ac:dyDescent="0.2">
      <c r="A1459" s="609" t="s">
        <v>3370</v>
      </c>
      <c r="B1459" t="s">
        <v>3359</v>
      </c>
      <c r="C1459" t="s">
        <v>3371</v>
      </c>
      <c r="D1459" s="442">
        <v>38206</v>
      </c>
      <c r="E1459" s="443">
        <v>0</v>
      </c>
      <c r="F1459" s="443">
        <v>0</v>
      </c>
      <c r="G1459" s="443">
        <v>0</v>
      </c>
      <c r="H1459" s="443">
        <v>0</v>
      </c>
      <c r="I1459" s="443">
        <v>754712</v>
      </c>
      <c r="J1459" s="443">
        <v>754712</v>
      </c>
      <c r="K1459" s="443">
        <v>0</v>
      </c>
      <c r="L1459" s="443">
        <v>230748</v>
      </c>
      <c r="M1459" s="483">
        <v>0</v>
      </c>
      <c r="N1459" s="483">
        <v>8540</v>
      </c>
      <c r="O1459" s="443">
        <v>0</v>
      </c>
      <c r="P1459" s="443">
        <v>0</v>
      </c>
      <c r="Q1459" s="443">
        <v>239288</v>
      </c>
      <c r="R1459" s="443">
        <v>230748</v>
      </c>
      <c r="S1459" s="443">
        <v>8540</v>
      </c>
      <c r="T1459" s="443">
        <v>0</v>
      </c>
      <c r="U1459" s="443">
        <v>26954</v>
      </c>
      <c r="V1459" s="443">
        <v>26954</v>
      </c>
      <c r="W1459" s="443">
        <v>0</v>
      </c>
      <c r="X1459" s="443">
        <v>8241</v>
      </c>
      <c r="Y1459" s="483">
        <v>0</v>
      </c>
      <c r="Z1459" s="483">
        <v>305</v>
      </c>
      <c r="AA1459" s="443">
        <v>0</v>
      </c>
      <c r="AB1459" s="443">
        <v>0</v>
      </c>
      <c r="AC1459" s="443">
        <v>8546</v>
      </c>
      <c r="AD1459" s="443">
        <v>0</v>
      </c>
      <c r="AE1459" s="443">
        <v>8546</v>
      </c>
      <c r="AF1459" s="443">
        <v>0</v>
      </c>
      <c r="AG1459" s="443">
        <v>728060</v>
      </c>
      <c r="AH1459" s="443">
        <v>540000</v>
      </c>
      <c r="AI1459" s="443">
        <v>188060</v>
      </c>
      <c r="AJ1459" s="483">
        <v>528050</v>
      </c>
      <c r="AK1459" s="483">
        <v>0</v>
      </c>
      <c r="AL1459" s="483">
        <v>0</v>
      </c>
      <c r="AM1459" s="483">
        <v>307010</v>
      </c>
      <c r="AN1459" s="443">
        <v>528050</v>
      </c>
      <c r="AO1459" s="443">
        <v>307010</v>
      </c>
      <c r="AP1459" s="443">
        <v>51846</v>
      </c>
      <c r="AQ1459" s="443">
        <v>23511</v>
      </c>
      <c r="AR1459" s="443">
        <v>28335</v>
      </c>
      <c r="AS1459" s="483">
        <v>33603</v>
      </c>
      <c r="AT1459" s="483">
        <v>0</v>
      </c>
      <c r="AU1459" s="483">
        <v>0</v>
      </c>
      <c r="AV1459" s="483">
        <v>12149</v>
      </c>
      <c r="AW1459" s="443">
        <v>33603</v>
      </c>
      <c r="AX1459" s="443">
        <v>12149</v>
      </c>
      <c r="AY1459" s="443">
        <v>0</v>
      </c>
      <c r="AZ1459" s="504">
        <v>0</v>
      </c>
      <c r="BA1459" s="504">
        <v>0</v>
      </c>
      <c r="BB1459" s="444">
        <v>0</v>
      </c>
      <c r="BC1459" s="517">
        <v>0</v>
      </c>
      <c r="BD1459" s="540">
        <v>281955</v>
      </c>
      <c r="BE1459" s="651">
        <v>502545</v>
      </c>
      <c r="BF1459" s="651">
        <v>48408</v>
      </c>
      <c r="BG1459" s="540">
        <v>4629</v>
      </c>
    </row>
    <row r="1460" spans="1:59" x14ac:dyDescent="0.2">
      <c r="A1460" s="609" t="s">
        <v>3372</v>
      </c>
      <c r="B1460" t="s">
        <v>3359</v>
      </c>
      <c r="C1460" t="s">
        <v>3373</v>
      </c>
      <c r="D1460" s="439">
        <v>38207</v>
      </c>
      <c r="E1460" s="440">
        <v>0</v>
      </c>
      <c r="F1460" s="440">
        <v>0</v>
      </c>
      <c r="G1460" s="440">
        <v>0</v>
      </c>
      <c r="H1460" s="440">
        <v>0</v>
      </c>
      <c r="I1460" s="440">
        <v>415030</v>
      </c>
      <c r="J1460" s="440">
        <v>415030</v>
      </c>
      <c r="K1460" s="440">
        <v>0</v>
      </c>
      <c r="L1460" s="440">
        <v>16240</v>
      </c>
      <c r="M1460" s="482">
        <v>0</v>
      </c>
      <c r="N1460" s="482">
        <v>1260</v>
      </c>
      <c r="O1460" s="440">
        <v>0</v>
      </c>
      <c r="P1460" s="440">
        <v>0</v>
      </c>
      <c r="Q1460" s="440">
        <v>17500</v>
      </c>
      <c r="R1460" s="440">
        <v>16240</v>
      </c>
      <c r="S1460" s="440">
        <v>1260</v>
      </c>
      <c r="T1460" s="440">
        <v>0</v>
      </c>
      <c r="U1460" s="440">
        <v>14823</v>
      </c>
      <c r="V1460" s="440">
        <v>4871</v>
      </c>
      <c r="W1460" s="440">
        <v>9952</v>
      </c>
      <c r="X1460" s="440">
        <v>580</v>
      </c>
      <c r="Y1460" s="482">
        <v>0</v>
      </c>
      <c r="Z1460" s="482">
        <v>45</v>
      </c>
      <c r="AA1460" s="440">
        <v>0</v>
      </c>
      <c r="AB1460" s="440">
        <v>0</v>
      </c>
      <c r="AC1460" s="440">
        <v>1026</v>
      </c>
      <c r="AD1460" s="440">
        <v>1026</v>
      </c>
      <c r="AE1460" s="440">
        <v>0</v>
      </c>
      <c r="AF1460" s="440">
        <v>0</v>
      </c>
      <c r="AG1460" s="440">
        <v>285650</v>
      </c>
      <c r="AH1460" s="440">
        <v>170000</v>
      </c>
      <c r="AI1460" s="440">
        <v>115650</v>
      </c>
      <c r="AJ1460" s="482">
        <v>260470</v>
      </c>
      <c r="AK1460" s="482">
        <v>0</v>
      </c>
      <c r="AL1460" s="482">
        <v>0</v>
      </c>
      <c r="AM1460" s="482">
        <v>65210</v>
      </c>
      <c r="AN1460" s="440">
        <v>260470</v>
      </c>
      <c r="AO1460" s="440">
        <v>65210</v>
      </c>
      <c r="AP1460" s="440">
        <v>19412</v>
      </c>
      <c r="AQ1460" s="440">
        <v>2744</v>
      </c>
      <c r="AR1460" s="440">
        <v>16668</v>
      </c>
      <c r="AS1460" s="482">
        <v>20255</v>
      </c>
      <c r="AT1460" s="482">
        <v>0</v>
      </c>
      <c r="AU1460" s="482">
        <v>0</v>
      </c>
      <c r="AV1460" s="482">
        <v>1709</v>
      </c>
      <c r="AW1460" s="440">
        <v>14897</v>
      </c>
      <c r="AX1460" s="440">
        <v>509</v>
      </c>
      <c r="AY1460" s="440">
        <v>0</v>
      </c>
      <c r="AZ1460" s="503">
        <v>0</v>
      </c>
      <c r="BA1460" s="503">
        <v>0</v>
      </c>
      <c r="BB1460" s="441">
        <v>0</v>
      </c>
      <c r="BC1460" s="200">
        <v>0</v>
      </c>
      <c r="BD1460" s="539">
        <v>153064</v>
      </c>
      <c r="BE1460" s="650">
        <v>209620</v>
      </c>
      <c r="BF1460" s="650">
        <v>19820</v>
      </c>
      <c r="BG1460" s="539">
        <v>2469</v>
      </c>
    </row>
    <row r="1461" spans="1:59" x14ac:dyDescent="0.2">
      <c r="A1461" s="609" t="s">
        <v>3374</v>
      </c>
      <c r="B1461" t="s">
        <v>3359</v>
      </c>
      <c r="C1461" t="s">
        <v>3375</v>
      </c>
      <c r="D1461" s="442">
        <v>38210</v>
      </c>
      <c r="E1461" s="443">
        <v>0</v>
      </c>
      <c r="F1461" s="443">
        <v>0</v>
      </c>
      <c r="G1461" s="443">
        <v>0</v>
      </c>
      <c r="H1461" s="443">
        <v>0</v>
      </c>
      <c r="I1461" s="443">
        <v>299600</v>
      </c>
      <c r="J1461" s="443">
        <v>299600</v>
      </c>
      <c r="K1461" s="443">
        <v>0</v>
      </c>
      <c r="L1461" s="443">
        <v>560</v>
      </c>
      <c r="M1461" s="483">
        <v>0</v>
      </c>
      <c r="N1461" s="483">
        <v>2240</v>
      </c>
      <c r="O1461" s="443">
        <v>0</v>
      </c>
      <c r="P1461" s="443">
        <v>0</v>
      </c>
      <c r="Q1461" s="443">
        <v>2800</v>
      </c>
      <c r="R1461" s="443">
        <v>560</v>
      </c>
      <c r="S1461" s="443">
        <v>2240</v>
      </c>
      <c r="T1461" s="443">
        <v>0</v>
      </c>
      <c r="U1461" s="443">
        <v>10700</v>
      </c>
      <c r="V1461" s="443">
        <v>5529</v>
      </c>
      <c r="W1461" s="443">
        <v>5171</v>
      </c>
      <c r="X1461" s="443">
        <v>20</v>
      </c>
      <c r="Y1461" s="483">
        <v>0</v>
      </c>
      <c r="Z1461" s="483">
        <v>80</v>
      </c>
      <c r="AA1461" s="443">
        <v>0</v>
      </c>
      <c r="AB1461" s="443">
        <v>0</v>
      </c>
      <c r="AC1461" s="443">
        <v>0</v>
      </c>
      <c r="AD1461" s="443">
        <v>0</v>
      </c>
      <c r="AE1461" s="443">
        <v>0</v>
      </c>
      <c r="AF1461" s="443">
        <v>0</v>
      </c>
      <c r="AG1461" s="443">
        <v>247790</v>
      </c>
      <c r="AH1461" s="443">
        <v>145500</v>
      </c>
      <c r="AI1461" s="443">
        <v>102290</v>
      </c>
      <c r="AJ1461" s="483">
        <v>236380</v>
      </c>
      <c r="AK1461" s="483">
        <v>0</v>
      </c>
      <c r="AL1461" s="483">
        <v>0</v>
      </c>
      <c r="AM1461" s="483">
        <v>115320</v>
      </c>
      <c r="AN1461" s="443">
        <v>236380</v>
      </c>
      <c r="AO1461" s="443">
        <v>115320</v>
      </c>
      <c r="AP1461" s="443">
        <v>17055</v>
      </c>
      <c r="AQ1461" s="443">
        <v>16799</v>
      </c>
      <c r="AR1461" s="443">
        <v>256</v>
      </c>
      <c r="AS1461" s="483">
        <v>3692</v>
      </c>
      <c r="AT1461" s="483">
        <v>0</v>
      </c>
      <c r="AU1461" s="483">
        <v>0</v>
      </c>
      <c r="AV1461" s="483">
        <v>4710</v>
      </c>
      <c r="AW1461" s="443">
        <v>3692</v>
      </c>
      <c r="AX1461" s="443">
        <v>0</v>
      </c>
      <c r="AY1461" s="443">
        <v>0</v>
      </c>
      <c r="AZ1461" s="504">
        <v>0</v>
      </c>
      <c r="BA1461" s="504">
        <v>0</v>
      </c>
      <c r="BB1461" s="444">
        <v>0</v>
      </c>
      <c r="BC1461" s="517">
        <v>0</v>
      </c>
      <c r="BD1461" s="540">
        <v>120978</v>
      </c>
      <c r="BE1461" s="651">
        <v>156940</v>
      </c>
      <c r="BF1461" s="651">
        <v>15202</v>
      </c>
      <c r="BG1461" s="540">
        <v>2229</v>
      </c>
    </row>
    <row r="1462" spans="1:59" x14ac:dyDescent="0.2">
      <c r="A1462" s="609" t="s">
        <v>3376</v>
      </c>
      <c r="B1462" t="s">
        <v>3359</v>
      </c>
      <c r="C1462" t="s">
        <v>3377</v>
      </c>
      <c r="D1462" s="439">
        <v>38213</v>
      </c>
      <c r="E1462" s="440">
        <v>0</v>
      </c>
      <c r="F1462" s="440">
        <v>0</v>
      </c>
      <c r="G1462" s="440">
        <v>0</v>
      </c>
      <c r="H1462" s="440">
        <v>0</v>
      </c>
      <c r="I1462" s="440">
        <v>631260</v>
      </c>
      <c r="J1462" s="440">
        <v>631260</v>
      </c>
      <c r="K1462" s="440">
        <v>0</v>
      </c>
      <c r="L1462" s="440">
        <v>22050</v>
      </c>
      <c r="M1462" s="482">
        <v>0</v>
      </c>
      <c r="N1462" s="482">
        <v>0</v>
      </c>
      <c r="O1462" s="440">
        <v>0</v>
      </c>
      <c r="P1462" s="440">
        <v>0</v>
      </c>
      <c r="Q1462" s="440">
        <v>22050</v>
      </c>
      <c r="R1462" s="440">
        <v>22050</v>
      </c>
      <c r="S1462" s="440">
        <v>0</v>
      </c>
      <c r="T1462" s="440">
        <v>0</v>
      </c>
      <c r="U1462" s="440">
        <v>22545</v>
      </c>
      <c r="V1462" s="440">
        <v>12000</v>
      </c>
      <c r="W1462" s="440">
        <v>10545</v>
      </c>
      <c r="X1462" s="440">
        <v>788</v>
      </c>
      <c r="Y1462" s="482">
        <v>0</v>
      </c>
      <c r="Z1462" s="482">
        <v>0</v>
      </c>
      <c r="AA1462" s="440">
        <v>0</v>
      </c>
      <c r="AB1462" s="440">
        <v>0</v>
      </c>
      <c r="AC1462" s="440">
        <v>8648</v>
      </c>
      <c r="AD1462" s="440">
        <v>0</v>
      </c>
      <c r="AE1462" s="440">
        <v>8648</v>
      </c>
      <c r="AF1462" s="440">
        <v>0</v>
      </c>
      <c r="AG1462" s="440">
        <v>587410</v>
      </c>
      <c r="AH1462" s="440">
        <v>375000</v>
      </c>
      <c r="AI1462" s="440">
        <v>212410</v>
      </c>
      <c r="AJ1462" s="482">
        <v>403230</v>
      </c>
      <c r="AK1462" s="482">
        <v>0</v>
      </c>
      <c r="AL1462" s="482">
        <v>0</v>
      </c>
      <c r="AM1462" s="482">
        <v>202640</v>
      </c>
      <c r="AN1462" s="440">
        <v>403230</v>
      </c>
      <c r="AO1462" s="440">
        <v>202640</v>
      </c>
      <c r="AP1462" s="440">
        <v>43417</v>
      </c>
      <c r="AQ1462" s="440">
        <v>10000</v>
      </c>
      <c r="AR1462" s="440">
        <v>33417</v>
      </c>
      <c r="AS1462" s="482">
        <v>33479</v>
      </c>
      <c r="AT1462" s="482">
        <v>0</v>
      </c>
      <c r="AU1462" s="482">
        <v>0</v>
      </c>
      <c r="AV1462" s="482">
        <v>7512</v>
      </c>
      <c r="AW1462" s="440">
        <v>33479</v>
      </c>
      <c r="AX1462" s="440">
        <v>0</v>
      </c>
      <c r="AY1462" s="440">
        <v>0</v>
      </c>
      <c r="AZ1462" s="503">
        <v>0</v>
      </c>
      <c r="BA1462" s="503">
        <v>0</v>
      </c>
      <c r="BB1462" s="441">
        <v>0</v>
      </c>
      <c r="BC1462" s="200">
        <v>0</v>
      </c>
      <c r="BD1462" s="539">
        <v>193663</v>
      </c>
      <c r="BE1462" s="650">
        <v>353880</v>
      </c>
      <c r="BF1462" s="650">
        <v>35157</v>
      </c>
      <c r="BG1462" s="539">
        <v>3669</v>
      </c>
    </row>
    <row r="1463" spans="1:59" x14ac:dyDescent="0.2">
      <c r="A1463" s="609" t="s">
        <v>3378</v>
      </c>
      <c r="B1463" t="s">
        <v>3359</v>
      </c>
      <c r="C1463" t="s">
        <v>3379</v>
      </c>
      <c r="D1463" s="442">
        <v>38214</v>
      </c>
      <c r="E1463" s="443">
        <v>0</v>
      </c>
      <c r="F1463" s="443">
        <v>0</v>
      </c>
      <c r="G1463" s="443">
        <v>0</v>
      </c>
      <c r="H1463" s="443">
        <v>0</v>
      </c>
      <c r="I1463" s="443">
        <v>435820</v>
      </c>
      <c r="J1463" s="443">
        <v>435820</v>
      </c>
      <c r="K1463" s="443">
        <v>0</v>
      </c>
      <c r="L1463" s="443">
        <v>0</v>
      </c>
      <c r="M1463" s="483">
        <v>0</v>
      </c>
      <c r="N1463" s="483">
        <v>1400</v>
      </c>
      <c r="O1463" s="443">
        <v>0</v>
      </c>
      <c r="P1463" s="443">
        <v>0</v>
      </c>
      <c r="Q1463" s="443">
        <v>1400</v>
      </c>
      <c r="R1463" s="443">
        <v>0</v>
      </c>
      <c r="S1463" s="443">
        <v>1400</v>
      </c>
      <c r="T1463" s="443">
        <v>0</v>
      </c>
      <c r="U1463" s="443">
        <v>15565</v>
      </c>
      <c r="V1463" s="443">
        <v>2917</v>
      </c>
      <c r="W1463" s="443">
        <v>12648</v>
      </c>
      <c r="X1463" s="443">
        <v>0</v>
      </c>
      <c r="Y1463" s="483">
        <v>0</v>
      </c>
      <c r="Z1463" s="483">
        <v>50</v>
      </c>
      <c r="AA1463" s="443">
        <v>0</v>
      </c>
      <c r="AB1463" s="443">
        <v>0</v>
      </c>
      <c r="AC1463" s="443">
        <v>3</v>
      </c>
      <c r="AD1463" s="443">
        <v>0</v>
      </c>
      <c r="AE1463" s="443">
        <v>0</v>
      </c>
      <c r="AF1463" s="443">
        <v>3</v>
      </c>
      <c r="AG1463" s="443">
        <v>252320</v>
      </c>
      <c r="AH1463" s="443">
        <v>167500</v>
      </c>
      <c r="AI1463" s="443">
        <v>84820</v>
      </c>
      <c r="AJ1463" s="483">
        <v>208550</v>
      </c>
      <c r="AK1463" s="483">
        <v>0</v>
      </c>
      <c r="AL1463" s="483">
        <v>0</v>
      </c>
      <c r="AM1463" s="483">
        <v>81750</v>
      </c>
      <c r="AN1463" s="443">
        <v>208550</v>
      </c>
      <c r="AO1463" s="443">
        <v>81750</v>
      </c>
      <c r="AP1463" s="443">
        <v>16068</v>
      </c>
      <c r="AQ1463" s="443">
        <v>1606</v>
      </c>
      <c r="AR1463" s="443">
        <v>14462</v>
      </c>
      <c r="AS1463" s="483">
        <v>17856</v>
      </c>
      <c r="AT1463" s="483">
        <v>0</v>
      </c>
      <c r="AU1463" s="483">
        <v>0</v>
      </c>
      <c r="AV1463" s="483">
        <v>2493</v>
      </c>
      <c r="AW1463" s="443">
        <v>11665</v>
      </c>
      <c r="AX1463" s="443">
        <v>0</v>
      </c>
      <c r="AY1463" s="443">
        <v>0</v>
      </c>
      <c r="AZ1463" s="504">
        <v>0</v>
      </c>
      <c r="BA1463" s="504">
        <v>0</v>
      </c>
      <c r="BB1463" s="444">
        <v>0</v>
      </c>
      <c r="BC1463" s="517">
        <v>0</v>
      </c>
      <c r="BD1463" s="540">
        <v>146386</v>
      </c>
      <c r="BE1463" s="651">
        <v>198610</v>
      </c>
      <c r="BF1463" s="651">
        <v>18376</v>
      </c>
      <c r="BG1463" s="540">
        <v>2229</v>
      </c>
    </row>
    <row r="1464" spans="1:59" x14ac:dyDescent="0.2">
      <c r="A1464" s="609" t="s">
        <v>3380</v>
      </c>
      <c r="B1464" t="s">
        <v>3359</v>
      </c>
      <c r="C1464" t="s">
        <v>3381</v>
      </c>
      <c r="D1464" s="439">
        <v>38215</v>
      </c>
      <c r="E1464" s="440">
        <v>0</v>
      </c>
      <c r="F1464" s="440">
        <v>0</v>
      </c>
      <c r="G1464" s="440">
        <v>0</v>
      </c>
      <c r="H1464" s="440">
        <v>0</v>
      </c>
      <c r="I1464" s="440">
        <v>286230</v>
      </c>
      <c r="J1464" s="440">
        <v>286230</v>
      </c>
      <c r="K1464" s="440">
        <v>0</v>
      </c>
      <c r="L1464" s="440">
        <v>13510</v>
      </c>
      <c r="M1464" s="482">
        <v>0</v>
      </c>
      <c r="N1464" s="482">
        <v>0</v>
      </c>
      <c r="O1464" s="440">
        <v>0</v>
      </c>
      <c r="P1464" s="440">
        <v>0</v>
      </c>
      <c r="Q1464" s="440">
        <v>13510</v>
      </c>
      <c r="R1464" s="440">
        <v>13510</v>
      </c>
      <c r="S1464" s="440">
        <v>0</v>
      </c>
      <c r="T1464" s="440">
        <v>0</v>
      </c>
      <c r="U1464" s="440">
        <v>10223</v>
      </c>
      <c r="V1464" s="440">
        <v>4772</v>
      </c>
      <c r="W1464" s="440">
        <v>5451</v>
      </c>
      <c r="X1464" s="440">
        <v>482</v>
      </c>
      <c r="Y1464" s="482">
        <v>0</v>
      </c>
      <c r="Z1464" s="482">
        <v>0</v>
      </c>
      <c r="AA1464" s="440">
        <v>0</v>
      </c>
      <c r="AB1464" s="440">
        <v>0</v>
      </c>
      <c r="AC1464" s="440">
        <v>0</v>
      </c>
      <c r="AD1464" s="440">
        <v>0</v>
      </c>
      <c r="AE1464" s="440">
        <v>0</v>
      </c>
      <c r="AF1464" s="440">
        <v>0</v>
      </c>
      <c r="AG1464" s="440">
        <v>219020</v>
      </c>
      <c r="AH1464" s="440">
        <v>132500</v>
      </c>
      <c r="AI1464" s="440">
        <v>86520</v>
      </c>
      <c r="AJ1464" s="482">
        <v>198150</v>
      </c>
      <c r="AK1464" s="482">
        <v>0</v>
      </c>
      <c r="AL1464" s="482">
        <v>0</v>
      </c>
      <c r="AM1464" s="482">
        <v>114450</v>
      </c>
      <c r="AN1464" s="440">
        <v>198150</v>
      </c>
      <c r="AO1464" s="440">
        <v>114450</v>
      </c>
      <c r="AP1464" s="440">
        <v>15742</v>
      </c>
      <c r="AQ1464" s="440">
        <v>2083</v>
      </c>
      <c r="AR1464" s="440">
        <v>13659</v>
      </c>
      <c r="AS1464" s="482">
        <v>15782</v>
      </c>
      <c r="AT1464" s="482">
        <v>0</v>
      </c>
      <c r="AU1464" s="482">
        <v>0</v>
      </c>
      <c r="AV1464" s="482">
        <v>4668</v>
      </c>
      <c r="AW1464" s="440">
        <v>7691</v>
      </c>
      <c r="AX1464" s="440">
        <v>0</v>
      </c>
      <c r="AY1464" s="440">
        <v>0</v>
      </c>
      <c r="AZ1464" s="503">
        <v>0</v>
      </c>
      <c r="BA1464" s="503">
        <v>0</v>
      </c>
      <c r="BB1464" s="441">
        <v>0</v>
      </c>
      <c r="BC1464" s="200">
        <v>0</v>
      </c>
      <c r="BD1464" s="539">
        <v>102627</v>
      </c>
      <c r="BE1464" s="650">
        <v>153445</v>
      </c>
      <c r="BF1464" s="650">
        <v>14803</v>
      </c>
      <c r="BG1464" s="539">
        <v>2229</v>
      </c>
    </row>
    <row r="1465" spans="1:59" x14ac:dyDescent="0.2">
      <c r="A1465" s="609" t="s">
        <v>3382</v>
      </c>
      <c r="B1465" t="s">
        <v>3359</v>
      </c>
      <c r="C1465" t="s">
        <v>3383</v>
      </c>
      <c r="D1465" s="442">
        <v>38356</v>
      </c>
      <c r="E1465" s="443">
        <v>0</v>
      </c>
      <c r="F1465" s="443">
        <v>0</v>
      </c>
      <c r="G1465" s="443">
        <v>0</v>
      </c>
      <c r="H1465" s="443">
        <v>0</v>
      </c>
      <c r="I1465" s="443">
        <v>72660</v>
      </c>
      <c r="J1465" s="443">
        <v>72660</v>
      </c>
      <c r="K1465" s="443">
        <v>0</v>
      </c>
      <c r="L1465" s="443">
        <v>0</v>
      </c>
      <c r="M1465" s="483">
        <v>0</v>
      </c>
      <c r="N1465" s="483">
        <v>0</v>
      </c>
      <c r="O1465" s="443">
        <v>0</v>
      </c>
      <c r="P1465" s="443">
        <v>0</v>
      </c>
      <c r="Q1465" s="443">
        <v>0</v>
      </c>
      <c r="R1465" s="443">
        <v>0</v>
      </c>
      <c r="S1465" s="443">
        <v>0</v>
      </c>
      <c r="T1465" s="443">
        <v>0</v>
      </c>
      <c r="U1465" s="443">
        <v>2595</v>
      </c>
      <c r="V1465" s="443">
        <v>2524</v>
      </c>
      <c r="W1465" s="443">
        <v>71</v>
      </c>
      <c r="X1465" s="443">
        <v>0</v>
      </c>
      <c r="Y1465" s="483">
        <v>0</v>
      </c>
      <c r="Z1465" s="483">
        <v>0</v>
      </c>
      <c r="AA1465" s="443">
        <v>0</v>
      </c>
      <c r="AB1465" s="443">
        <v>0</v>
      </c>
      <c r="AC1465" s="443">
        <v>71</v>
      </c>
      <c r="AD1465" s="443">
        <v>0</v>
      </c>
      <c r="AE1465" s="443">
        <v>0</v>
      </c>
      <c r="AF1465" s="443">
        <v>71</v>
      </c>
      <c r="AG1465" s="443">
        <v>47510</v>
      </c>
      <c r="AH1465" s="443">
        <v>46000</v>
      </c>
      <c r="AI1465" s="443">
        <v>1510</v>
      </c>
      <c r="AJ1465" s="483">
        <v>26300</v>
      </c>
      <c r="AK1465" s="483">
        <v>0</v>
      </c>
      <c r="AL1465" s="483">
        <v>0</v>
      </c>
      <c r="AM1465" s="483">
        <v>16660</v>
      </c>
      <c r="AN1465" s="443">
        <v>26300</v>
      </c>
      <c r="AO1465" s="443">
        <v>16660</v>
      </c>
      <c r="AP1465" s="443">
        <v>2887</v>
      </c>
      <c r="AQ1465" s="443">
        <v>2887</v>
      </c>
      <c r="AR1465" s="443">
        <v>0</v>
      </c>
      <c r="AS1465" s="483">
        <v>713</v>
      </c>
      <c r="AT1465" s="483">
        <v>0</v>
      </c>
      <c r="AU1465" s="483">
        <v>0</v>
      </c>
      <c r="AV1465" s="483">
        <v>534</v>
      </c>
      <c r="AW1465" s="443">
        <v>713</v>
      </c>
      <c r="AX1465" s="443">
        <v>534</v>
      </c>
      <c r="AY1465" s="443">
        <v>0</v>
      </c>
      <c r="AZ1465" s="504">
        <v>0</v>
      </c>
      <c r="BA1465" s="504">
        <v>0</v>
      </c>
      <c r="BB1465" s="444">
        <v>0</v>
      </c>
      <c r="BC1465" s="517">
        <v>0</v>
      </c>
      <c r="BD1465" s="540">
        <v>38176</v>
      </c>
      <c r="BE1465" s="651">
        <v>33035</v>
      </c>
      <c r="BF1465" s="651">
        <v>3089</v>
      </c>
      <c r="BG1465" s="540">
        <v>1029</v>
      </c>
    </row>
    <row r="1466" spans="1:59" x14ac:dyDescent="0.2">
      <c r="A1466" s="609" t="s">
        <v>3384</v>
      </c>
      <c r="B1466" t="s">
        <v>3359</v>
      </c>
      <c r="C1466" t="s">
        <v>3385</v>
      </c>
      <c r="D1466" s="439">
        <v>38386</v>
      </c>
      <c r="E1466" s="440">
        <v>0</v>
      </c>
      <c r="F1466" s="440">
        <v>0</v>
      </c>
      <c r="G1466" s="440">
        <v>0</v>
      </c>
      <c r="H1466" s="440">
        <v>0</v>
      </c>
      <c r="I1466" s="440">
        <v>121870</v>
      </c>
      <c r="J1466" s="440">
        <v>121870</v>
      </c>
      <c r="K1466" s="440">
        <v>0</v>
      </c>
      <c r="L1466" s="440">
        <v>0</v>
      </c>
      <c r="M1466" s="482">
        <v>0</v>
      </c>
      <c r="N1466" s="482">
        <v>0</v>
      </c>
      <c r="O1466" s="440">
        <v>0</v>
      </c>
      <c r="P1466" s="440">
        <v>0</v>
      </c>
      <c r="Q1466" s="440">
        <v>0</v>
      </c>
      <c r="R1466" s="440">
        <v>0</v>
      </c>
      <c r="S1466" s="440">
        <v>0</v>
      </c>
      <c r="T1466" s="440">
        <v>0</v>
      </c>
      <c r="U1466" s="440">
        <v>4353</v>
      </c>
      <c r="V1466" s="440">
        <v>2000</v>
      </c>
      <c r="W1466" s="440">
        <v>2353</v>
      </c>
      <c r="X1466" s="440">
        <v>0</v>
      </c>
      <c r="Y1466" s="482">
        <v>0</v>
      </c>
      <c r="Z1466" s="482">
        <v>0</v>
      </c>
      <c r="AA1466" s="440">
        <v>0</v>
      </c>
      <c r="AB1466" s="440">
        <v>0</v>
      </c>
      <c r="AC1466" s="440">
        <v>0</v>
      </c>
      <c r="AD1466" s="440">
        <v>0</v>
      </c>
      <c r="AE1466" s="440">
        <v>0</v>
      </c>
      <c r="AF1466" s="440">
        <v>0</v>
      </c>
      <c r="AG1466" s="440">
        <v>50230</v>
      </c>
      <c r="AH1466" s="440">
        <v>38000</v>
      </c>
      <c r="AI1466" s="440">
        <v>12230</v>
      </c>
      <c r="AJ1466" s="482">
        <v>28370</v>
      </c>
      <c r="AK1466" s="482">
        <v>0</v>
      </c>
      <c r="AL1466" s="482">
        <v>0</v>
      </c>
      <c r="AM1466" s="482">
        <v>27690</v>
      </c>
      <c r="AN1466" s="440">
        <v>28370</v>
      </c>
      <c r="AO1466" s="440">
        <v>27690</v>
      </c>
      <c r="AP1466" s="440">
        <v>3144</v>
      </c>
      <c r="AQ1466" s="440">
        <v>1151</v>
      </c>
      <c r="AR1466" s="440">
        <v>1993</v>
      </c>
      <c r="AS1466" s="482">
        <v>2455</v>
      </c>
      <c r="AT1466" s="482">
        <v>0</v>
      </c>
      <c r="AU1466" s="482">
        <v>0</v>
      </c>
      <c r="AV1466" s="482">
        <v>747</v>
      </c>
      <c r="AW1466" s="440">
        <v>2455</v>
      </c>
      <c r="AX1466" s="440">
        <v>221</v>
      </c>
      <c r="AY1466" s="440">
        <v>0</v>
      </c>
      <c r="AZ1466" s="503">
        <v>0</v>
      </c>
      <c r="BA1466" s="503">
        <v>0</v>
      </c>
      <c r="BB1466" s="441">
        <v>0</v>
      </c>
      <c r="BC1466" s="200">
        <v>0</v>
      </c>
      <c r="BD1466" s="539">
        <v>43017</v>
      </c>
      <c r="BE1466" s="650">
        <v>49780</v>
      </c>
      <c r="BF1466" s="650">
        <v>4474</v>
      </c>
      <c r="BG1466" s="539">
        <v>1029</v>
      </c>
    </row>
    <row r="1467" spans="1:59" x14ac:dyDescent="0.2">
      <c r="A1467" s="609" t="s">
        <v>3386</v>
      </c>
      <c r="B1467" t="s">
        <v>3359</v>
      </c>
      <c r="C1467" t="s">
        <v>560</v>
      </c>
      <c r="D1467" s="442">
        <v>38401</v>
      </c>
      <c r="E1467" s="443">
        <v>0</v>
      </c>
      <c r="F1467" s="443">
        <v>0</v>
      </c>
      <c r="G1467" s="443">
        <v>0</v>
      </c>
      <c r="H1467" s="443">
        <v>0</v>
      </c>
      <c r="I1467" s="443">
        <v>234010</v>
      </c>
      <c r="J1467" s="443">
        <v>234010</v>
      </c>
      <c r="K1467" s="443">
        <v>0</v>
      </c>
      <c r="L1467" s="443">
        <v>6860</v>
      </c>
      <c r="M1467" s="483">
        <v>0</v>
      </c>
      <c r="N1467" s="483">
        <v>0</v>
      </c>
      <c r="O1467" s="443">
        <v>0</v>
      </c>
      <c r="P1467" s="443">
        <v>0</v>
      </c>
      <c r="Q1467" s="443">
        <v>6860</v>
      </c>
      <c r="R1467" s="443">
        <v>6860</v>
      </c>
      <c r="S1467" s="443">
        <v>0</v>
      </c>
      <c r="T1467" s="443">
        <v>0</v>
      </c>
      <c r="U1467" s="443">
        <v>8358</v>
      </c>
      <c r="V1467" s="443">
        <v>3984</v>
      </c>
      <c r="W1467" s="443">
        <v>4374</v>
      </c>
      <c r="X1467" s="443">
        <v>245</v>
      </c>
      <c r="Y1467" s="483">
        <v>0</v>
      </c>
      <c r="Z1467" s="483">
        <v>0</v>
      </c>
      <c r="AA1467" s="443">
        <v>0</v>
      </c>
      <c r="AB1467" s="443">
        <v>0</v>
      </c>
      <c r="AC1467" s="443">
        <v>0</v>
      </c>
      <c r="AD1467" s="443">
        <v>0</v>
      </c>
      <c r="AE1467" s="443">
        <v>0</v>
      </c>
      <c r="AF1467" s="443">
        <v>0</v>
      </c>
      <c r="AG1467" s="443">
        <v>206750</v>
      </c>
      <c r="AH1467" s="443">
        <v>124000</v>
      </c>
      <c r="AI1467" s="443">
        <v>82750</v>
      </c>
      <c r="AJ1467" s="483">
        <v>201970</v>
      </c>
      <c r="AK1467" s="483">
        <v>0</v>
      </c>
      <c r="AL1467" s="483">
        <v>0</v>
      </c>
      <c r="AM1467" s="483">
        <v>103240</v>
      </c>
      <c r="AN1467" s="443">
        <v>201970</v>
      </c>
      <c r="AO1467" s="443">
        <v>103240</v>
      </c>
      <c r="AP1467" s="443">
        <v>14671</v>
      </c>
      <c r="AQ1467" s="443">
        <v>2603</v>
      </c>
      <c r="AR1467" s="443">
        <v>12068</v>
      </c>
      <c r="AS1467" s="483">
        <v>14790</v>
      </c>
      <c r="AT1467" s="483">
        <v>0</v>
      </c>
      <c r="AU1467" s="483">
        <v>0</v>
      </c>
      <c r="AV1467" s="483">
        <v>4905</v>
      </c>
      <c r="AW1467" s="443">
        <v>10918</v>
      </c>
      <c r="AX1467" s="443">
        <v>0</v>
      </c>
      <c r="AY1467" s="443">
        <v>0</v>
      </c>
      <c r="AZ1467" s="504">
        <v>0</v>
      </c>
      <c r="BA1467" s="504">
        <v>0</v>
      </c>
      <c r="BB1467" s="444">
        <v>0</v>
      </c>
      <c r="BC1467" s="517">
        <v>0</v>
      </c>
      <c r="BD1467" s="540">
        <v>75482</v>
      </c>
      <c r="BE1467" s="651">
        <v>129235</v>
      </c>
      <c r="BF1467" s="651">
        <v>12622</v>
      </c>
      <c r="BG1467" s="540">
        <v>1749</v>
      </c>
    </row>
    <row r="1468" spans="1:59" x14ac:dyDescent="0.2">
      <c r="A1468" s="609" t="s">
        <v>3387</v>
      </c>
      <c r="B1468" t="s">
        <v>3359</v>
      </c>
      <c r="C1468" t="s">
        <v>3388</v>
      </c>
      <c r="D1468" s="439">
        <v>38402</v>
      </c>
      <c r="E1468" s="440">
        <v>10000</v>
      </c>
      <c r="F1468" s="440">
        <v>0</v>
      </c>
      <c r="G1468" s="440">
        <v>10000</v>
      </c>
      <c r="H1468" s="440">
        <v>0</v>
      </c>
      <c r="I1468" s="440">
        <v>173040</v>
      </c>
      <c r="J1468" s="440">
        <v>173040</v>
      </c>
      <c r="K1468" s="440">
        <v>0</v>
      </c>
      <c r="L1468" s="440">
        <v>6930</v>
      </c>
      <c r="M1468" s="482">
        <v>0</v>
      </c>
      <c r="N1468" s="482">
        <v>0</v>
      </c>
      <c r="O1468" s="440">
        <v>0</v>
      </c>
      <c r="P1468" s="440">
        <v>0</v>
      </c>
      <c r="Q1468" s="440">
        <v>6930</v>
      </c>
      <c r="R1468" s="440">
        <v>6930</v>
      </c>
      <c r="S1468" s="440">
        <v>0</v>
      </c>
      <c r="T1468" s="440">
        <v>0</v>
      </c>
      <c r="U1468" s="440">
        <v>6180</v>
      </c>
      <c r="V1468" s="440">
        <v>1923</v>
      </c>
      <c r="W1468" s="440">
        <v>4257</v>
      </c>
      <c r="X1468" s="440">
        <v>248</v>
      </c>
      <c r="Y1468" s="482">
        <v>0</v>
      </c>
      <c r="Z1468" s="482">
        <v>0</v>
      </c>
      <c r="AA1468" s="440">
        <v>0</v>
      </c>
      <c r="AB1468" s="440">
        <v>0</v>
      </c>
      <c r="AC1468" s="440">
        <v>0</v>
      </c>
      <c r="AD1468" s="440">
        <v>0</v>
      </c>
      <c r="AE1468" s="440">
        <v>0</v>
      </c>
      <c r="AF1468" s="440">
        <v>0</v>
      </c>
      <c r="AG1468" s="440">
        <v>138520</v>
      </c>
      <c r="AH1468" s="440">
        <v>95000</v>
      </c>
      <c r="AI1468" s="440">
        <v>43520</v>
      </c>
      <c r="AJ1468" s="482">
        <v>139950</v>
      </c>
      <c r="AK1468" s="482">
        <v>0</v>
      </c>
      <c r="AL1468" s="482">
        <v>0</v>
      </c>
      <c r="AM1468" s="482">
        <v>40040</v>
      </c>
      <c r="AN1468" s="440">
        <v>139950</v>
      </c>
      <c r="AO1468" s="440">
        <v>40040</v>
      </c>
      <c r="AP1468" s="440">
        <v>9639</v>
      </c>
      <c r="AQ1468" s="440">
        <v>1366</v>
      </c>
      <c r="AR1468" s="440">
        <v>8273</v>
      </c>
      <c r="AS1468" s="482">
        <v>10814</v>
      </c>
      <c r="AT1468" s="482">
        <v>0</v>
      </c>
      <c r="AU1468" s="482">
        <v>0</v>
      </c>
      <c r="AV1468" s="482">
        <v>1359</v>
      </c>
      <c r="AW1468" s="440">
        <v>6470</v>
      </c>
      <c r="AX1468" s="440">
        <v>622</v>
      </c>
      <c r="AY1468" s="440">
        <v>0</v>
      </c>
      <c r="AZ1468" s="503">
        <v>0</v>
      </c>
      <c r="BA1468" s="503">
        <v>0</v>
      </c>
      <c r="BB1468" s="441">
        <v>0</v>
      </c>
      <c r="BC1468" s="200">
        <v>0</v>
      </c>
      <c r="BD1468" s="539">
        <v>72580</v>
      </c>
      <c r="BE1468" s="650">
        <v>92980</v>
      </c>
      <c r="BF1468" s="650">
        <v>8949</v>
      </c>
      <c r="BG1468" s="539">
        <v>1269</v>
      </c>
    </row>
    <row r="1469" spans="1:59" x14ac:dyDescent="0.2">
      <c r="A1469" s="609" t="s">
        <v>3389</v>
      </c>
      <c r="B1469" t="s">
        <v>3359</v>
      </c>
      <c r="C1469" t="s">
        <v>3390</v>
      </c>
      <c r="D1469" s="442">
        <v>38422</v>
      </c>
      <c r="E1469" s="443">
        <v>0</v>
      </c>
      <c r="F1469" s="443">
        <v>0</v>
      </c>
      <c r="G1469" s="443">
        <v>0</v>
      </c>
      <c r="H1469" s="443">
        <v>0</v>
      </c>
      <c r="I1469" s="443">
        <v>160580</v>
      </c>
      <c r="J1469" s="443">
        <v>160580</v>
      </c>
      <c r="K1469" s="443">
        <v>0</v>
      </c>
      <c r="L1469" s="443">
        <v>0</v>
      </c>
      <c r="M1469" s="483">
        <v>0</v>
      </c>
      <c r="N1469" s="483">
        <v>0</v>
      </c>
      <c r="O1469" s="443">
        <v>0</v>
      </c>
      <c r="P1469" s="443">
        <v>0</v>
      </c>
      <c r="Q1469" s="443">
        <v>0</v>
      </c>
      <c r="R1469" s="443">
        <v>0</v>
      </c>
      <c r="S1469" s="443">
        <v>0</v>
      </c>
      <c r="T1469" s="443">
        <v>0</v>
      </c>
      <c r="U1469" s="443">
        <v>5735</v>
      </c>
      <c r="V1469" s="443">
        <v>2062</v>
      </c>
      <c r="W1469" s="443">
        <v>3673</v>
      </c>
      <c r="X1469" s="443">
        <v>0</v>
      </c>
      <c r="Y1469" s="483">
        <v>0</v>
      </c>
      <c r="Z1469" s="483">
        <v>0</v>
      </c>
      <c r="AA1469" s="443">
        <v>0</v>
      </c>
      <c r="AB1469" s="443">
        <v>0</v>
      </c>
      <c r="AC1469" s="443">
        <v>0</v>
      </c>
      <c r="AD1469" s="443">
        <v>0</v>
      </c>
      <c r="AE1469" s="443">
        <v>0</v>
      </c>
      <c r="AF1469" s="443">
        <v>0</v>
      </c>
      <c r="AG1469" s="443">
        <v>106600</v>
      </c>
      <c r="AH1469" s="443">
        <v>66000</v>
      </c>
      <c r="AI1469" s="443">
        <v>40600</v>
      </c>
      <c r="AJ1469" s="483">
        <v>96170</v>
      </c>
      <c r="AK1469" s="483">
        <v>0</v>
      </c>
      <c r="AL1469" s="483">
        <v>0</v>
      </c>
      <c r="AM1469" s="483">
        <v>41550</v>
      </c>
      <c r="AN1469" s="443">
        <v>96170</v>
      </c>
      <c r="AO1469" s="443">
        <v>41550</v>
      </c>
      <c r="AP1469" s="443">
        <v>6972</v>
      </c>
      <c r="AQ1469" s="443">
        <v>1006</v>
      </c>
      <c r="AR1469" s="443">
        <v>5966</v>
      </c>
      <c r="AS1469" s="483">
        <v>6726</v>
      </c>
      <c r="AT1469" s="483">
        <v>0</v>
      </c>
      <c r="AU1469" s="483">
        <v>0</v>
      </c>
      <c r="AV1469" s="483">
        <v>2248</v>
      </c>
      <c r="AW1469" s="443">
        <v>4814</v>
      </c>
      <c r="AX1469" s="443">
        <v>0</v>
      </c>
      <c r="AY1469" s="443">
        <v>0</v>
      </c>
      <c r="AZ1469" s="504">
        <v>0</v>
      </c>
      <c r="BA1469" s="504">
        <v>0</v>
      </c>
      <c r="BB1469" s="444">
        <v>0</v>
      </c>
      <c r="BC1469" s="517">
        <v>0</v>
      </c>
      <c r="BD1469" s="540">
        <v>68245</v>
      </c>
      <c r="BE1469" s="651">
        <v>76935</v>
      </c>
      <c r="BF1469" s="651">
        <v>7204</v>
      </c>
      <c r="BG1469" s="540">
        <v>1269</v>
      </c>
    </row>
    <row r="1470" spans="1:59" x14ac:dyDescent="0.2">
      <c r="A1470" s="609" t="s">
        <v>3391</v>
      </c>
      <c r="B1470" t="s">
        <v>3359</v>
      </c>
      <c r="C1470" t="s">
        <v>3392</v>
      </c>
      <c r="D1470" s="439">
        <v>38442</v>
      </c>
      <c r="E1470" s="440">
        <v>10301</v>
      </c>
      <c r="F1470" s="440">
        <v>0</v>
      </c>
      <c r="G1470" s="440">
        <v>4600</v>
      </c>
      <c r="H1470" s="440">
        <v>5701</v>
      </c>
      <c r="I1470" s="440">
        <v>115780</v>
      </c>
      <c r="J1470" s="440">
        <v>115780</v>
      </c>
      <c r="K1470" s="440">
        <v>0</v>
      </c>
      <c r="L1470" s="440">
        <v>0</v>
      </c>
      <c r="M1470" s="482">
        <v>0</v>
      </c>
      <c r="N1470" s="482">
        <v>0</v>
      </c>
      <c r="O1470" s="440">
        <v>0</v>
      </c>
      <c r="P1470" s="440">
        <v>0</v>
      </c>
      <c r="Q1470" s="440">
        <v>0</v>
      </c>
      <c r="R1470" s="440">
        <v>0</v>
      </c>
      <c r="S1470" s="440">
        <v>0</v>
      </c>
      <c r="T1470" s="440">
        <v>0</v>
      </c>
      <c r="U1470" s="440">
        <v>4135</v>
      </c>
      <c r="V1470" s="440">
        <v>1921</v>
      </c>
      <c r="W1470" s="440">
        <v>2214</v>
      </c>
      <c r="X1470" s="440">
        <v>0</v>
      </c>
      <c r="Y1470" s="482">
        <v>0</v>
      </c>
      <c r="Z1470" s="482">
        <v>0</v>
      </c>
      <c r="AA1470" s="440">
        <v>0</v>
      </c>
      <c r="AB1470" s="440">
        <v>0</v>
      </c>
      <c r="AC1470" s="440">
        <v>2214</v>
      </c>
      <c r="AD1470" s="440">
        <v>0</v>
      </c>
      <c r="AE1470" s="440">
        <v>0</v>
      </c>
      <c r="AF1470" s="440">
        <v>2214</v>
      </c>
      <c r="AG1470" s="440">
        <v>61340</v>
      </c>
      <c r="AH1470" s="440">
        <v>39650</v>
      </c>
      <c r="AI1470" s="440">
        <v>21690</v>
      </c>
      <c r="AJ1470" s="482">
        <v>45930</v>
      </c>
      <c r="AK1470" s="482">
        <v>0</v>
      </c>
      <c r="AL1470" s="482">
        <v>0</v>
      </c>
      <c r="AM1470" s="482">
        <v>21580</v>
      </c>
      <c r="AN1470" s="440">
        <v>45930</v>
      </c>
      <c r="AO1470" s="440">
        <v>21580</v>
      </c>
      <c r="AP1470" s="440">
        <v>3724</v>
      </c>
      <c r="AQ1470" s="440">
        <v>537</v>
      </c>
      <c r="AR1470" s="440">
        <v>3187</v>
      </c>
      <c r="AS1470" s="482">
        <v>3626</v>
      </c>
      <c r="AT1470" s="482">
        <v>0</v>
      </c>
      <c r="AU1470" s="482">
        <v>0</v>
      </c>
      <c r="AV1470" s="482">
        <v>1087</v>
      </c>
      <c r="AW1470" s="440">
        <v>2372</v>
      </c>
      <c r="AX1470" s="440">
        <v>1051</v>
      </c>
      <c r="AY1470" s="440">
        <v>0</v>
      </c>
      <c r="AZ1470" s="503">
        <v>0</v>
      </c>
      <c r="BA1470" s="503">
        <v>0</v>
      </c>
      <c r="BB1470" s="441">
        <v>0</v>
      </c>
      <c r="BC1470" s="200">
        <v>0</v>
      </c>
      <c r="BD1470" s="539">
        <v>31520</v>
      </c>
      <c r="BE1470" s="650">
        <v>50280</v>
      </c>
      <c r="BF1470" s="650">
        <v>4583</v>
      </c>
      <c r="BG1470" s="539">
        <v>1029</v>
      </c>
    </row>
    <row r="1471" spans="1:59" x14ac:dyDescent="0.2">
      <c r="A1471" s="609" t="s">
        <v>3393</v>
      </c>
      <c r="B1471" t="s">
        <v>3359</v>
      </c>
      <c r="C1471" t="s">
        <v>3394</v>
      </c>
      <c r="D1471" s="442">
        <v>38484</v>
      </c>
      <c r="E1471" s="443">
        <v>0</v>
      </c>
      <c r="F1471" s="443">
        <v>0</v>
      </c>
      <c r="G1471" s="443">
        <v>0</v>
      </c>
      <c r="H1471" s="443">
        <v>0</v>
      </c>
      <c r="I1471" s="443">
        <v>60900</v>
      </c>
      <c r="J1471" s="443">
        <v>60900</v>
      </c>
      <c r="K1471" s="443">
        <v>0</v>
      </c>
      <c r="L1471" s="443">
        <v>0</v>
      </c>
      <c r="M1471" s="483">
        <v>0</v>
      </c>
      <c r="N1471" s="483">
        <v>0</v>
      </c>
      <c r="O1471" s="443">
        <v>0</v>
      </c>
      <c r="P1471" s="443">
        <v>0</v>
      </c>
      <c r="Q1471" s="443">
        <v>0</v>
      </c>
      <c r="R1471" s="443">
        <v>0</v>
      </c>
      <c r="S1471" s="443">
        <v>0</v>
      </c>
      <c r="T1471" s="443">
        <v>0</v>
      </c>
      <c r="U1471" s="443">
        <v>2175</v>
      </c>
      <c r="V1471" s="443">
        <v>2064</v>
      </c>
      <c r="W1471" s="443">
        <v>111</v>
      </c>
      <c r="X1471" s="443">
        <v>0</v>
      </c>
      <c r="Y1471" s="483">
        <v>0</v>
      </c>
      <c r="Z1471" s="483">
        <v>0</v>
      </c>
      <c r="AA1471" s="443">
        <v>0</v>
      </c>
      <c r="AB1471" s="443">
        <v>0</v>
      </c>
      <c r="AC1471" s="443">
        <v>111</v>
      </c>
      <c r="AD1471" s="443">
        <v>0</v>
      </c>
      <c r="AE1471" s="443">
        <v>0</v>
      </c>
      <c r="AF1471" s="443">
        <v>111</v>
      </c>
      <c r="AG1471" s="443">
        <v>26940</v>
      </c>
      <c r="AH1471" s="443">
        <v>26000</v>
      </c>
      <c r="AI1471" s="443">
        <v>940</v>
      </c>
      <c r="AJ1471" s="483">
        <v>15130</v>
      </c>
      <c r="AK1471" s="483">
        <v>0</v>
      </c>
      <c r="AL1471" s="483">
        <v>0</v>
      </c>
      <c r="AM1471" s="483">
        <v>10560</v>
      </c>
      <c r="AN1471" s="443">
        <v>15130</v>
      </c>
      <c r="AO1471" s="443">
        <v>10560</v>
      </c>
      <c r="AP1471" s="443">
        <v>1606</v>
      </c>
      <c r="AQ1471" s="443">
        <v>1606</v>
      </c>
      <c r="AR1471" s="443">
        <v>0</v>
      </c>
      <c r="AS1471" s="483">
        <v>440</v>
      </c>
      <c r="AT1471" s="483">
        <v>0</v>
      </c>
      <c r="AU1471" s="483">
        <v>0</v>
      </c>
      <c r="AV1471" s="483">
        <v>468</v>
      </c>
      <c r="AW1471" s="443">
        <v>440</v>
      </c>
      <c r="AX1471" s="443">
        <v>468</v>
      </c>
      <c r="AY1471" s="443">
        <v>0</v>
      </c>
      <c r="AZ1471" s="504">
        <v>0</v>
      </c>
      <c r="BA1471" s="504">
        <v>0</v>
      </c>
      <c r="BB1471" s="444">
        <v>0</v>
      </c>
      <c r="BC1471" s="517">
        <v>0</v>
      </c>
      <c r="BD1471" s="540">
        <v>24503</v>
      </c>
      <c r="BE1471" s="651">
        <v>25040</v>
      </c>
      <c r="BF1471" s="651">
        <v>2259</v>
      </c>
      <c r="BG1471" s="540">
        <v>789</v>
      </c>
    </row>
    <row r="1472" spans="1:59" x14ac:dyDescent="0.2">
      <c r="A1472" s="609" t="s">
        <v>3395</v>
      </c>
      <c r="B1472" t="s">
        <v>3359</v>
      </c>
      <c r="C1472" t="s">
        <v>3396</v>
      </c>
      <c r="D1472" s="439">
        <v>38488</v>
      </c>
      <c r="E1472" s="440">
        <v>0</v>
      </c>
      <c r="F1472" s="440">
        <v>0</v>
      </c>
      <c r="G1472" s="440">
        <v>0</v>
      </c>
      <c r="H1472" s="440">
        <v>0</v>
      </c>
      <c r="I1472" s="440">
        <v>123830</v>
      </c>
      <c r="J1472" s="440">
        <v>123830</v>
      </c>
      <c r="K1472" s="440">
        <v>0</v>
      </c>
      <c r="L1472" s="440">
        <v>2660</v>
      </c>
      <c r="M1472" s="482">
        <v>0</v>
      </c>
      <c r="N1472" s="482">
        <v>1610</v>
      </c>
      <c r="O1472" s="440">
        <v>1120</v>
      </c>
      <c r="P1472" s="440">
        <v>0</v>
      </c>
      <c r="Q1472" s="440">
        <v>4270</v>
      </c>
      <c r="R1472" s="440">
        <v>2660</v>
      </c>
      <c r="S1472" s="440">
        <v>1610</v>
      </c>
      <c r="T1472" s="440">
        <v>0</v>
      </c>
      <c r="U1472" s="440">
        <v>4423</v>
      </c>
      <c r="V1472" s="440">
        <v>2024</v>
      </c>
      <c r="W1472" s="440">
        <v>2399</v>
      </c>
      <c r="X1472" s="440">
        <v>95</v>
      </c>
      <c r="Y1472" s="482">
        <v>0</v>
      </c>
      <c r="Z1472" s="482">
        <v>57</v>
      </c>
      <c r="AA1472" s="440">
        <v>40</v>
      </c>
      <c r="AB1472" s="440">
        <v>0</v>
      </c>
      <c r="AC1472" s="440">
        <v>0</v>
      </c>
      <c r="AD1472" s="440">
        <v>0</v>
      </c>
      <c r="AE1472" s="440">
        <v>0</v>
      </c>
      <c r="AF1472" s="440">
        <v>0</v>
      </c>
      <c r="AG1472" s="440">
        <v>70750</v>
      </c>
      <c r="AH1472" s="440">
        <v>45750</v>
      </c>
      <c r="AI1472" s="440">
        <v>25000</v>
      </c>
      <c r="AJ1472" s="482">
        <v>60310</v>
      </c>
      <c r="AK1472" s="482">
        <v>0</v>
      </c>
      <c r="AL1472" s="482">
        <v>0</v>
      </c>
      <c r="AM1472" s="482">
        <v>16150</v>
      </c>
      <c r="AN1472" s="440">
        <v>60310</v>
      </c>
      <c r="AO1472" s="440">
        <v>16150</v>
      </c>
      <c r="AP1472" s="440">
        <v>4446</v>
      </c>
      <c r="AQ1472" s="440">
        <v>860</v>
      </c>
      <c r="AR1472" s="440">
        <v>3586</v>
      </c>
      <c r="AS1472" s="482">
        <v>4630</v>
      </c>
      <c r="AT1472" s="482">
        <v>0</v>
      </c>
      <c r="AU1472" s="482">
        <v>0</v>
      </c>
      <c r="AV1472" s="482">
        <v>781</v>
      </c>
      <c r="AW1472" s="440">
        <v>3762</v>
      </c>
      <c r="AX1472" s="440">
        <v>0</v>
      </c>
      <c r="AY1472" s="440">
        <v>0</v>
      </c>
      <c r="AZ1472" s="503">
        <v>0</v>
      </c>
      <c r="BA1472" s="503">
        <v>0</v>
      </c>
      <c r="BB1472" s="441">
        <v>0</v>
      </c>
      <c r="BC1472" s="200">
        <v>0</v>
      </c>
      <c r="BD1472" s="539">
        <v>49692</v>
      </c>
      <c r="BE1472" s="650">
        <v>57590</v>
      </c>
      <c r="BF1472" s="650">
        <v>5306</v>
      </c>
      <c r="BG1472" s="539">
        <v>1269</v>
      </c>
    </row>
    <row r="1473" spans="1:59" x14ac:dyDescent="0.2">
      <c r="A1473" s="609" t="s">
        <v>3397</v>
      </c>
      <c r="B1473" t="s">
        <v>3359</v>
      </c>
      <c r="C1473" t="s">
        <v>3398</v>
      </c>
      <c r="D1473" s="442">
        <v>38506</v>
      </c>
      <c r="E1473" s="443">
        <v>0</v>
      </c>
      <c r="F1473" s="443">
        <v>0</v>
      </c>
      <c r="G1473" s="443">
        <v>0</v>
      </c>
      <c r="H1473" s="443">
        <v>0</v>
      </c>
      <c r="I1473" s="443">
        <v>268310</v>
      </c>
      <c r="J1473" s="443">
        <v>268310</v>
      </c>
      <c r="K1473" s="443">
        <v>0</v>
      </c>
      <c r="L1473" s="443">
        <v>0</v>
      </c>
      <c r="M1473" s="483">
        <v>0</v>
      </c>
      <c r="N1473" s="483">
        <v>0</v>
      </c>
      <c r="O1473" s="443">
        <v>0</v>
      </c>
      <c r="P1473" s="443">
        <v>0</v>
      </c>
      <c r="Q1473" s="443">
        <v>0</v>
      </c>
      <c r="R1473" s="443">
        <v>0</v>
      </c>
      <c r="S1473" s="443">
        <v>0</v>
      </c>
      <c r="T1473" s="443">
        <v>0</v>
      </c>
      <c r="U1473" s="443">
        <v>9583</v>
      </c>
      <c r="V1473" s="443">
        <v>5020</v>
      </c>
      <c r="W1473" s="443">
        <v>4563</v>
      </c>
      <c r="X1473" s="443">
        <v>0</v>
      </c>
      <c r="Y1473" s="483">
        <v>0</v>
      </c>
      <c r="Z1473" s="483">
        <v>0</v>
      </c>
      <c r="AA1473" s="443">
        <v>0</v>
      </c>
      <c r="AB1473" s="443">
        <v>0</v>
      </c>
      <c r="AC1473" s="443">
        <v>0</v>
      </c>
      <c r="AD1473" s="443">
        <v>0</v>
      </c>
      <c r="AE1473" s="443">
        <v>0</v>
      </c>
      <c r="AF1473" s="443">
        <v>0</v>
      </c>
      <c r="AG1473" s="443">
        <v>133730</v>
      </c>
      <c r="AH1473" s="443">
        <v>85000</v>
      </c>
      <c r="AI1473" s="443">
        <v>48730</v>
      </c>
      <c r="AJ1473" s="483">
        <v>119300</v>
      </c>
      <c r="AK1473" s="483">
        <v>0</v>
      </c>
      <c r="AL1473" s="483">
        <v>0</v>
      </c>
      <c r="AM1473" s="483">
        <v>51280</v>
      </c>
      <c r="AN1473" s="443">
        <v>119300</v>
      </c>
      <c r="AO1473" s="443">
        <v>51280</v>
      </c>
      <c r="AP1473" s="443">
        <v>8753</v>
      </c>
      <c r="AQ1473" s="443">
        <v>4444</v>
      </c>
      <c r="AR1473" s="443">
        <v>4309</v>
      </c>
      <c r="AS1473" s="483">
        <v>5478</v>
      </c>
      <c r="AT1473" s="483">
        <v>0</v>
      </c>
      <c r="AU1473" s="483">
        <v>0</v>
      </c>
      <c r="AV1473" s="483">
        <v>2733</v>
      </c>
      <c r="AW1473" s="443">
        <v>4074</v>
      </c>
      <c r="AX1473" s="443">
        <v>0</v>
      </c>
      <c r="AY1473" s="443">
        <v>0</v>
      </c>
      <c r="AZ1473" s="504">
        <v>0</v>
      </c>
      <c r="BA1473" s="504">
        <v>0</v>
      </c>
      <c r="BB1473" s="444">
        <v>0</v>
      </c>
      <c r="BC1473" s="517">
        <v>0</v>
      </c>
      <c r="BD1473" s="540">
        <v>87228</v>
      </c>
      <c r="BE1473" s="651">
        <v>119240</v>
      </c>
      <c r="BF1473" s="651">
        <v>10918</v>
      </c>
      <c r="BG1473" s="540">
        <v>1509</v>
      </c>
    </row>
    <row r="1474" spans="1:59" x14ac:dyDescent="0.2">
      <c r="A1474" s="609" t="s">
        <v>3399</v>
      </c>
      <c r="B1474" t="s">
        <v>3400</v>
      </c>
      <c r="C1474">
        <v>0</v>
      </c>
      <c r="D1474" s="439">
        <v>39000</v>
      </c>
      <c r="E1474" s="440">
        <v>1712132</v>
      </c>
      <c r="F1474" s="440">
        <v>0</v>
      </c>
      <c r="G1474" s="440">
        <v>0</v>
      </c>
      <c r="H1474" s="440">
        <v>1712132</v>
      </c>
      <c r="I1474" s="440">
        <v>0</v>
      </c>
      <c r="J1474" s="440">
        <v>0</v>
      </c>
      <c r="K1474" s="440">
        <v>0</v>
      </c>
      <c r="L1474" s="440">
        <v>0</v>
      </c>
      <c r="M1474" s="482">
        <v>0</v>
      </c>
      <c r="N1474" s="482">
        <v>0</v>
      </c>
      <c r="O1474" s="440">
        <v>0</v>
      </c>
      <c r="P1474" s="440">
        <v>0</v>
      </c>
      <c r="Q1474" s="440">
        <v>0</v>
      </c>
      <c r="R1474" s="440">
        <v>0</v>
      </c>
      <c r="S1474" s="440">
        <v>0</v>
      </c>
      <c r="T1474" s="440">
        <v>0</v>
      </c>
      <c r="U1474" s="440">
        <v>0</v>
      </c>
      <c r="V1474" s="440">
        <v>0</v>
      </c>
      <c r="W1474" s="440">
        <v>0</v>
      </c>
      <c r="X1474" s="440">
        <v>0</v>
      </c>
      <c r="Y1474" s="482">
        <v>0</v>
      </c>
      <c r="Z1474" s="482">
        <v>0</v>
      </c>
      <c r="AA1474" s="440">
        <v>0</v>
      </c>
      <c r="AB1474" s="440">
        <v>0</v>
      </c>
      <c r="AC1474" s="440">
        <v>0</v>
      </c>
      <c r="AD1474" s="440">
        <v>0</v>
      </c>
      <c r="AE1474" s="440">
        <v>0</v>
      </c>
      <c r="AF1474" s="440">
        <v>0</v>
      </c>
      <c r="AG1474" s="440">
        <v>0</v>
      </c>
      <c r="AH1474" s="440">
        <v>0</v>
      </c>
      <c r="AI1474" s="440">
        <v>0</v>
      </c>
      <c r="AJ1474" s="482">
        <v>0</v>
      </c>
      <c r="AK1474" s="482">
        <v>0</v>
      </c>
      <c r="AL1474" s="482">
        <v>0</v>
      </c>
      <c r="AM1474" s="482">
        <v>0</v>
      </c>
      <c r="AN1474" s="440">
        <v>0</v>
      </c>
      <c r="AO1474" s="440">
        <v>0</v>
      </c>
      <c r="AP1474" s="440">
        <v>0</v>
      </c>
      <c r="AQ1474" s="440">
        <v>0</v>
      </c>
      <c r="AR1474" s="440">
        <v>0</v>
      </c>
      <c r="AS1474" s="482">
        <v>0</v>
      </c>
      <c r="AT1474" s="482">
        <v>0</v>
      </c>
      <c r="AU1474" s="482">
        <v>0</v>
      </c>
      <c r="AV1474" s="482">
        <v>0</v>
      </c>
      <c r="AW1474" s="440">
        <v>0</v>
      </c>
      <c r="AX1474" s="440">
        <v>0</v>
      </c>
      <c r="AY1474" s="440">
        <v>0</v>
      </c>
      <c r="AZ1474" s="503">
        <v>0</v>
      </c>
      <c r="BA1474" s="503">
        <v>0</v>
      </c>
      <c r="BB1474" s="441">
        <v>0</v>
      </c>
      <c r="BC1474" s="200">
        <v>0</v>
      </c>
      <c r="BD1474" s="539">
        <v>4096871</v>
      </c>
      <c r="BE1474" s="539">
        <v>0</v>
      </c>
      <c r="BF1474" s="539">
        <v>0</v>
      </c>
      <c r="BG1474" s="539">
        <v>0</v>
      </c>
    </row>
    <row r="1475" spans="1:59" x14ac:dyDescent="0.2">
      <c r="A1475" s="609" t="s">
        <v>3401</v>
      </c>
      <c r="B1475" t="s">
        <v>3400</v>
      </c>
      <c r="C1475" t="s">
        <v>3402</v>
      </c>
      <c r="D1475" s="442">
        <v>39201</v>
      </c>
      <c r="E1475" s="443">
        <v>0</v>
      </c>
      <c r="F1475" s="443">
        <v>0</v>
      </c>
      <c r="G1475" s="443">
        <v>0</v>
      </c>
      <c r="H1475" s="443">
        <v>0</v>
      </c>
      <c r="I1475" s="443">
        <v>3241840</v>
      </c>
      <c r="J1475" s="443">
        <v>3241840</v>
      </c>
      <c r="K1475" s="443">
        <v>0</v>
      </c>
      <c r="L1475" s="443">
        <v>0</v>
      </c>
      <c r="M1475" s="483">
        <v>0</v>
      </c>
      <c r="N1475" s="483">
        <v>95550</v>
      </c>
      <c r="O1475" s="443">
        <v>0</v>
      </c>
      <c r="P1475" s="443">
        <v>0</v>
      </c>
      <c r="Q1475" s="443">
        <v>95550</v>
      </c>
      <c r="R1475" s="443">
        <v>0</v>
      </c>
      <c r="S1475" s="443">
        <v>95550</v>
      </c>
      <c r="T1475" s="443">
        <v>0</v>
      </c>
      <c r="U1475" s="443">
        <v>115780</v>
      </c>
      <c r="V1475" s="443">
        <v>115780</v>
      </c>
      <c r="W1475" s="443">
        <v>0</v>
      </c>
      <c r="X1475" s="443">
        <v>0</v>
      </c>
      <c r="Y1475" s="483">
        <v>0</v>
      </c>
      <c r="Z1475" s="483">
        <v>3413</v>
      </c>
      <c r="AA1475" s="443">
        <v>0</v>
      </c>
      <c r="AB1475" s="443">
        <v>0</v>
      </c>
      <c r="AC1475" s="443">
        <v>3413</v>
      </c>
      <c r="AD1475" s="443">
        <v>0</v>
      </c>
      <c r="AE1475" s="443">
        <v>3413</v>
      </c>
      <c r="AF1475" s="443">
        <v>0</v>
      </c>
      <c r="AG1475" s="443">
        <v>2093930</v>
      </c>
      <c r="AH1475" s="443">
        <v>950000</v>
      </c>
      <c r="AI1475" s="443">
        <v>1143930</v>
      </c>
      <c r="AJ1475" s="483">
        <v>1893550</v>
      </c>
      <c r="AK1475" s="483">
        <v>0</v>
      </c>
      <c r="AL1475" s="483">
        <v>0</v>
      </c>
      <c r="AM1475" s="483">
        <v>749540</v>
      </c>
      <c r="AN1475" s="443">
        <v>1893550</v>
      </c>
      <c r="AO1475" s="443">
        <v>749540</v>
      </c>
      <c r="AP1475" s="443">
        <v>162319</v>
      </c>
      <c r="AQ1475" s="443">
        <v>8384</v>
      </c>
      <c r="AR1475" s="443">
        <v>153935</v>
      </c>
      <c r="AS1475" s="483">
        <v>156680</v>
      </c>
      <c r="AT1475" s="483">
        <v>0</v>
      </c>
      <c r="AU1475" s="483">
        <v>0</v>
      </c>
      <c r="AV1475" s="483">
        <v>36806</v>
      </c>
      <c r="AW1475" s="443">
        <v>156680</v>
      </c>
      <c r="AX1475" s="443">
        <v>36806</v>
      </c>
      <c r="AY1475" s="443">
        <v>6600</v>
      </c>
      <c r="AZ1475" s="504">
        <v>0</v>
      </c>
      <c r="BA1475" s="504">
        <v>0</v>
      </c>
      <c r="BB1475" s="444">
        <v>5591</v>
      </c>
      <c r="BC1475" s="517">
        <v>0</v>
      </c>
      <c r="BD1475" s="540">
        <v>812064</v>
      </c>
      <c r="BE1475" s="651">
        <v>1674165</v>
      </c>
      <c r="BF1475" s="651">
        <v>161067</v>
      </c>
      <c r="BG1475" s="540">
        <v>10410</v>
      </c>
    </row>
    <row r="1476" spans="1:59" x14ac:dyDescent="0.2">
      <c r="A1476" s="609" t="s">
        <v>3403</v>
      </c>
      <c r="B1476" t="s">
        <v>3400</v>
      </c>
      <c r="C1476" t="s">
        <v>3404</v>
      </c>
      <c r="D1476" s="439">
        <v>39202</v>
      </c>
      <c r="E1476" s="440">
        <v>0</v>
      </c>
      <c r="F1476" s="440">
        <v>0</v>
      </c>
      <c r="G1476" s="440">
        <v>0</v>
      </c>
      <c r="H1476" s="440">
        <v>0</v>
      </c>
      <c r="I1476" s="440">
        <v>169008</v>
      </c>
      <c r="J1476" s="440">
        <v>169008</v>
      </c>
      <c r="K1476" s="440">
        <v>0</v>
      </c>
      <c r="L1476" s="440">
        <v>0</v>
      </c>
      <c r="M1476" s="482">
        <v>0</v>
      </c>
      <c r="N1476" s="482">
        <v>40432</v>
      </c>
      <c r="O1476" s="440">
        <v>0</v>
      </c>
      <c r="P1476" s="440">
        <v>0</v>
      </c>
      <c r="Q1476" s="440">
        <v>40432</v>
      </c>
      <c r="R1476" s="440">
        <v>0</v>
      </c>
      <c r="S1476" s="440">
        <v>40432</v>
      </c>
      <c r="T1476" s="440">
        <v>0</v>
      </c>
      <c r="U1476" s="440">
        <v>6036</v>
      </c>
      <c r="V1476" s="440">
        <v>5420</v>
      </c>
      <c r="W1476" s="440">
        <v>616</v>
      </c>
      <c r="X1476" s="440">
        <v>0</v>
      </c>
      <c r="Y1476" s="482">
        <v>0</v>
      </c>
      <c r="Z1476" s="482">
        <v>1444</v>
      </c>
      <c r="AA1476" s="440">
        <v>0</v>
      </c>
      <c r="AB1476" s="440">
        <v>0</v>
      </c>
      <c r="AC1476" s="440">
        <v>2060</v>
      </c>
      <c r="AD1476" s="440">
        <v>0</v>
      </c>
      <c r="AE1476" s="440">
        <v>720</v>
      </c>
      <c r="AF1476" s="440">
        <v>1340</v>
      </c>
      <c r="AG1476" s="440">
        <v>90500</v>
      </c>
      <c r="AH1476" s="440">
        <v>52600</v>
      </c>
      <c r="AI1476" s="440">
        <v>37900</v>
      </c>
      <c r="AJ1476" s="482">
        <v>82310</v>
      </c>
      <c r="AK1476" s="482">
        <v>0</v>
      </c>
      <c r="AL1476" s="482">
        <v>0</v>
      </c>
      <c r="AM1476" s="482">
        <v>23150</v>
      </c>
      <c r="AN1476" s="440">
        <v>82310</v>
      </c>
      <c r="AO1476" s="440">
        <v>23150</v>
      </c>
      <c r="AP1476" s="440">
        <v>5423</v>
      </c>
      <c r="AQ1476" s="440">
        <v>1300</v>
      </c>
      <c r="AR1476" s="440">
        <v>4123</v>
      </c>
      <c r="AS1476" s="482">
        <v>5537</v>
      </c>
      <c r="AT1476" s="482">
        <v>0</v>
      </c>
      <c r="AU1476" s="482">
        <v>0</v>
      </c>
      <c r="AV1476" s="482">
        <v>686</v>
      </c>
      <c r="AW1476" s="440">
        <v>5537</v>
      </c>
      <c r="AX1476" s="440">
        <v>686</v>
      </c>
      <c r="AY1476" s="440">
        <v>0</v>
      </c>
      <c r="AZ1476" s="503">
        <v>0</v>
      </c>
      <c r="BA1476" s="503">
        <v>0</v>
      </c>
      <c r="BB1476" s="441">
        <v>0</v>
      </c>
      <c r="BC1476" s="200">
        <v>0</v>
      </c>
      <c r="BD1476" s="539">
        <v>57981</v>
      </c>
      <c r="BE1476" s="650">
        <v>88455</v>
      </c>
      <c r="BF1476" s="650">
        <v>7946</v>
      </c>
      <c r="BG1476" s="539">
        <v>1269</v>
      </c>
    </row>
    <row r="1477" spans="1:59" x14ac:dyDescent="0.2">
      <c r="A1477" s="609" t="s">
        <v>3405</v>
      </c>
      <c r="B1477" t="s">
        <v>3400</v>
      </c>
      <c r="C1477" t="s">
        <v>3406</v>
      </c>
      <c r="D1477" s="442">
        <v>39203</v>
      </c>
      <c r="E1477" s="443">
        <v>0</v>
      </c>
      <c r="F1477" s="443">
        <v>0</v>
      </c>
      <c r="G1477" s="443">
        <v>0</v>
      </c>
      <c r="H1477" s="443">
        <v>0</v>
      </c>
      <c r="I1477" s="443">
        <v>140784</v>
      </c>
      <c r="J1477" s="443">
        <v>140784</v>
      </c>
      <c r="K1477" s="443">
        <v>0</v>
      </c>
      <c r="L1477" s="443">
        <v>0</v>
      </c>
      <c r="M1477" s="483">
        <v>0</v>
      </c>
      <c r="N1477" s="483">
        <v>37716</v>
      </c>
      <c r="O1477" s="443">
        <v>0</v>
      </c>
      <c r="P1477" s="443">
        <v>0</v>
      </c>
      <c r="Q1477" s="443">
        <v>37716</v>
      </c>
      <c r="R1477" s="443">
        <v>0</v>
      </c>
      <c r="S1477" s="443">
        <v>37716</v>
      </c>
      <c r="T1477" s="443">
        <v>0</v>
      </c>
      <c r="U1477" s="443">
        <v>5028</v>
      </c>
      <c r="V1477" s="443">
        <v>5028</v>
      </c>
      <c r="W1477" s="443">
        <v>0</v>
      </c>
      <c r="X1477" s="443">
        <v>0</v>
      </c>
      <c r="Y1477" s="483">
        <v>0</v>
      </c>
      <c r="Z1477" s="483">
        <v>1347</v>
      </c>
      <c r="AA1477" s="443">
        <v>0</v>
      </c>
      <c r="AB1477" s="443">
        <v>0</v>
      </c>
      <c r="AC1477" s="443">
        <v>1347</v>
      </c>
      <c r="AD1477" s="443">
        <v>0</v>
      </c>
      <c r="AE1477" s="443">
        <v>1347</v>
      </c>
      <c r="AF1477" s="443">
        <v>0</v>
      </c>
      <c r="AG1477" s="443">
        <v>123790</v>
      </c>
      <c r="AH1477" s="443">
        <v>70000</v>
      </c>
      <c r="AI1477" s="443">
        <v>53790</v>
      </c>
      <c r="AJ1477" s="483">
        <v>86640</v>
      </c>
      <c r="AK1477" s="483">
        <v>0</v>
      </c>
      <c r="AL1477" s="483">
        <v>0</v>
      </c>
      <c r="AM1477" s="483">
        <v>35840</v>
      </c>
      <c r="AN1477" s="443">
        <v>86640</v>
      </c>
      <c r="AO1477" s="443">
        <v>35840</v>
      </c>
      <c r="AP1477" s="443">
        <v>8146</v>
      </c>
      <c r="AQ1477" s="443">
        <v>6018</v>
      </c>
      <c r="AR1477" s="443">
        <v>2128</v>
      </c>
      <c r="AS1477" s="483">
        <v>2854</v>
      </c>
      <c r="AT1477" s="483">
        <v>0</v>
      </c>
      <c r="AU1477" s="483">
        <v>0</v>
      </c>
      <c r="AV1477" s="483">
        <v>1334</v>
      </c>
      <c r="AW1477" s="443">
        <v>2854</v>
      </c>
      <c r="AX1477" s="443">
        <v>1334</v>
      </c>
      <c r="AY1477" s="443">
        <v>0</v>
      </c>
      <c r="AZ1477" s="504">
        <v>0</v>
      </c>
      <c r="BA1477" s="504">
        <v>0</v>
      </c>
      <c r="BB1477" s="444">
        <v>0</v>
      </c>
      <c r="BC1477" s="517">
        <v>0</v>
      </c>
      <c r="BD1477" s="540">
        <v>68735</v>
      </c>
      <c r="BE1477" s="651">
        <v>85465</v>
      </c>
      <c r="BF1477" s="651">
        <v>8079</v>
      </c>
      <c r="BG1477" s="540">
        <v>1509</v>
      </c>
    </row>
    <row r="1478" spans="1:59" x14ac:dyDescent="0.2">
      <c r="A1478" s="609" t="s">
        <v>3407</v>
      </c>
      <c r="B1478" t="s">
        <v>3400</v>
      </c>
      <c r="C1478" t="s">
        <v>3408</v>
      </c>
      <c r="D1478" s="439">
        <v>39204</v>
      </c>
      <c r="E1478" s="440">
        <v>77966</v>
      </c>
      <c r="F1478" s="440">
        <v>0</v>
      </c>
      <c r="G1478" s="440">
        <v>77966</v>
      </c>
      <c r="H1478" s="440">
        <v>0</v>
      </c>
      <c r="I1478" s="440">
        <v>325136</v>
      </c>
      <c r="J1478" s="440">
        <v>325136</v>
      </c>
      <c r="K1478" s="440">
        <v>0</v>
      </c>
      <c r="L1478" s="440">
        <v>0</v>
      </c>
      <c r="M1478" s="482">
        <v>0</v>
      </c>
      <c r="N1478" s="482">
        <v>87094</v>
      </c>
      <c r="O1478" s="440">
        <v>0</v>
      </c>
      <c r="P1478" s="440">
        <v>0</v>
      </c>
      <c r="Q1478" s="440">
        <v>87094</v>
      </c>
      <c r="R1478" s="440">
        <v>0</v>
      </c>
      <c r="S1478" s="440">
        <v>87094</v>
      </c>
      <c r="T1478" s="440">
        <v>0</v>
      </c>
      <c r="U1478" s="440">
        <v>11612</v>
      </c>
      <c r="V1478" s="440">
        <v>11612</v>
      </c>
      <c r="W1478" s="440">
        <v>0</v>
      </c>
      <c r="X1478" s="440">
        <v>0</v>
      </c>
      <c r="Y1478" s="482">
        <v>0</v>
      </c>
      <c r="Z1478" s="482">
        <v>3111</v>
      </c>
      <c r="AA1478" s="440">
        <v>0</v>
      </c>
      <c r="AB1478" s="440">
        <v>0</v>
      </c>
      <c r="AC1478" s="440">
        <v>3111</v>
      </c>
      <c r="AD1478" s="440">
        <v>0</v>
      </c>
      <c r="AE1478" s="440">
        <v>3111</v>
      </c>
      <c r="AF1478" s="440">
        <v>0</v>
      </c>
      <c r="AG1478" s="440">
        <v>314190</v>
      </c>
      <c r="AH1478" s="440">
        <v>181300</v>
      </c>
      <c r="AI1478" s="440">
        <v>132890</v>
      </c>
      <c r="AJ1478" s="482">
        <v>258970</v>
      </c>
      <c r="AK1478" s="482">
        <v>0</v>
      </c>
      <c r="AL1478" s="482">
        <v>0</v>
      </c>
      <c r="AM1478" s="482">
        <v>52490</v>
      </c>
      <c r="AN1478" s="440">
        <v>258970</v>
      </c>
      <c r="AO1478" s="440">
        <v>52490</v>
      </c>
      <c r="AP1478" s="440">
        <v>23031</v>
      </c>
      <c r="AQ1478" s="440">
        <v>4963</v>
      </c>
      <c r="AR1478" s="440">
        <v>18068</v>
      </c>
      <c r="AS1478" s="482">
        <v>20418</v>
      </c>
      <c r="AT1478" s="482">
        <v>0</v>
      </c>
      <c r="AU1478" s="482">
        <v>0</v>
      </c>
      <c r="AV1478" s="482">
        <v>0</v>
      </c>
      <c r="AW1478" s="440">
        <v>4963</v>
      </c>
      <c r="AX1478" s="440">
        <v>15455</v>
      </c>
      <c r="AY1478" s="440">
        <v>0</v>
      </c>
      <c r="AZ1478" s="503">
        <v>0</v>
      </c>
      <c r="BA1478" s="503">
        <v>0</v>
      </c>
      <c r="BB1478" s="441">
        <v>0</v>
      </c>
      <c r="BC1478" s="200">
        <v>0</v>
      </c>
      <c r="BD1478" s="539">
        <v>131158</v>
      </c>
      <c r="BE1478" s="650">
        <v>214130</v>
      </c>
      <c r="BF1478" s="650">
        <v>20808</v>
      </c>
      <c r="BG1478" s="539">
        <v>2709</v>
      </c>
    </row>
    <row r="1479" spans="1:59" x14ac:dyDescent="0.2">
      <c r="A1479" s="609" t="s">
        <v>3409</v>
      </c>
      <c r="B1479" t="s">
        <v>3400</v>
      </c>
      <c r="C1479" t="s">
        <v>3410</v>
      </c>
      <c r="D1479" s="442">
        <v>39205</v>
      </c>
      <c r="E1479" s="443">
        <v>6504</v>
      </c>
      <c r="F1479" s="443">
        <v>0</v>
      </c>
      <c r="G1479" s="443">
        <v>0</v>
      </c>
      <c r="H1479" s="443">
        <v>6504</v>
      </c>
      <c r="I1479" s="443">
        <v>251720</v>
      </c>
      <c r="J1479" s="443">
        <v>251720</v>
      </c>
      <c r="K1479" s="443">
        <v>0</v>
      </c>
      <c r="L1479" s="443">
        <v>0</v>
      </c>
      <c r="M1479" s="483">
        <v>0</v>
      </c>
      <c r="N1479" s="483">
        <v>25480</v>
      </c>
      <c r="O1479" s="443">
        <v>0</v>
      </c>
      <c r="P1479" s="443">
        <v>0</v>
      </c>
      <c r="Q1479" s="443">
        <v>25480</v>
      </c>
      <c r="R1479" s="443">
        <v>0</v>
      </c>
      <c r="S1479" s="443">
        <v>25480</v>
      </c>
      <c r="T1479" s="443">
        <v>0</v>
      </c>
      <c r="U1479" s="443">
        <v>8990</v>
      </c>
      <c r="V1479" s="443">
        <v>8990</v>
      </c>
      <c r="W1479" s="443">
        <v>0</v>
      </c>
      <c r="X1479" s="443">
        <v>0</v>
      </c>
      <c r="Y1479" s="483">
        <v>0</v>
      </c>
      <c r="Z1479" s="483">
        <v>910</v>
      </c>
      <c r="AA1479" s="443">
        <v>0</v>
      </c>
      <c r="AB1479" s="443">
        <v>0</v>
      </c>
      <c r="AC1479" s="443">
        <v>910</v>
      </c>
      <c r="AD1479" s="443">
        <v>0</v>
      </c>
      <c r="AE1479" s="443">
        <v>893</v>
      </c>
      <c r="AF1479" s="443">
        <v>17</v>
      </c>
      <c r="AG1479" s="443">
        <v>180990</v>
      </c>
      <c r="AH1479" s="443">
        <v>125000</v>
      </c>
      <c r="AI1479" s="443">
        <v>55990</v>
      </c>
      <c r="AJ1479" s="483">
        <v>147370</v>
      </c>
      <c r="AK1479" s="483">
        <v>0</v>
      </c>
      <c r="AL1479" s="483">
        <v>0</v>
      </c>
      <c r="AM1479" s="483">
        <v>83440</v>
      </c>
      <c r="AN1479" s="443">
        <v>147370</v>
      </c>
      <c r="AO1479" s="443">
        <v>83440</v>
      </c>
      <c r="AP1479" s="443">
        <v>12612</v>
      </c>
      <c r="AQ1479" s="443">
        <v>3400</v>
      </c>
      <c r="AR1479" s="443">
        <v>9212</v>
      </c>
      <c r="AS1479" s="483">
        <v>11447</v>
      </c>
      <c r="AT1479" s="483">
        <v>0</v>
      </c>
      <c r="AU1479" s="483">
        <v>0</v>
      </c>
      <c r="AV1479" s="483">
        <v>3286</v>
      </c>
      <c r="AW1479" s="443">
        <v>9212</v>
      </c>
      <c r="AX1479" s="443">
        <v>5521</v>
      </c>
      <c r="AY1479" s="443">
        <v>0</v>
      </c>
      <c r="AZ1479" s="504">
        <v>0</v>
      </c>
      <c r="BA1479" s="504">
        <v>0</v>
      </c>
      <c r="BB1479" s="444">
        <v>0</v>
      </c>
      <c r="BC1479" s="517">
        <v>0</v>
      </c>
      <c r="BD1479" s="540">
        <v>83414</v>
      </c>
      <c r="BE1479" s="651">
        <v>135615</v>
      </c>
      <c r="BF1479" s="651">
        <v>12803</v>
      </c>
      <c r="BG1479" s="540">
        <v>1749</v>
      </c>
    </row>
    <row r="1480" spans="1:59" x14ac:dyDescent="0.2">
      <c r="A1480" s="609" t="s">
        <v>3411</v>
      </c>
      <c r="B1480" t="s">
        <v>3400</v>
      </c>
      <c r="C1480" t="s">
        <v>3412</v>
      </c>
      <c r="D1480" s="439">
        <v>39206</v>
      </c>
      <c r="E1480" s="440">
        <v>63743</v>
      </c>
      <c r="F1480" s="440">
        <v>0</v>
      </c>
      <c r="G1480" s="440">
        <v>63743</v>
      </c>
      <c r="H1480" s="440">
        <v>0</v>
      </c>
      <c r="I1480" s="440">
        <v>195720</v>
      </c>
      <c r="J1480" s="440">
        <v>195720</v>
      </c>
      <c r="K1480" s="440">
        <v>0</v>
      </c>
      <c r="L1480" s="440">
        <v>0</v>
      </c>
      <c r="M1480" s="482">
        <v>0</v>
      </c>
      <c r="N1480" s="482">
        <v>59150</v>
      </c>
      <c r="O1480" s="440">
        <v>0</v>
      </c>
      <c r="P1480" s="440">
        <v>0</v>
      </c>
      <c r="Q1480" s="440">
        <v>59150</v>
      </c>
      <c r="R1480" s="440">
        <v>0</v>
      </c>
      <c r="S1480" s="440">
        <v>59150</v>
      </c>
      <c r="T1480" s="440">
        <v>0</v>
      </c>
      <c r="U1480" s="440">
        <v>6990</v>
      </c>
      <c r="V1480" s="440">
        <v>6990</v>
      </c>
      <c r="W1480" s="440">
        <v>0</v>
      </c>
      <c r="X1480" s="440">
        <v>0</v>
      </c>
      <c r="Y1480" s="482">
        <v>3088</v>
      </c>
      <c r="Z1480" s="482">
        <v>2113</v>
      </c>
      <c r="AA1480" s="440">
        <v>0</v>
      </c>
      <c r="AB1480" s="440">
        <v>0</v>
      </c>
      <c r="AC1480" s="440">
        <v>5201</v>
      </c>
      <c r="AD1480" s="440">
        <v>0</v>
      </c>
      <c r="AE1480" s="440">
        <v>5201</v>
      </c>
      <c r="AF1480" s="440">
        <v>0</v>
      </c>
      <c r="AG1480" s="440">
        <v>142550</v>
      </c>
      <c r="AH1480" s="440">
        <v>142550</v>
      </c>
      <c r="AI1480" s="440">
        <v>0</v>
      </c>
      <c r="AJ1480" s="482">
        <v>55090</v>
      </c>
      <c r="AK1480" s="482">
        <v>0</v>
      </c>
      <c r="AL1480" s="482">
        <v>0</v>
      </c>
      <c r="AM1480" s="482">
        <v>67420</v>
      </c>
      <c r="AN1480" s="440">
        <v>55090</v>
      </c>
      <c r="AO1480" s="440">
        <v>67420</v>
      </c>
      <c r="AP1480" s="440">
        <v>9489</v>
      </c>
      <c r="AQ1480" s="440">
        <v>3500</v>
      </c>
      <c r="AR1480" s="440">
        <v>5989</v>
      </c>
      <c r="AS1480" s="482">
        <v>6850</v>
      </c>
      <c r="AT1480" s="482">
        <v>0</v>
      </c>
      <c r="AU1480" s="482">
        <v>0</v>
      </c>
      <c r="AV1480" s="482">
        <v>3042</v>
      </c>
      <c r="AW1480" s="440">
        <v>6850</v>
      </c>
      <c r="AX1480" s="440">
        <v>3042</v>
      </c>
      <c r="AY1480" s="440">
        <v>0</v>
      </c>
      <c r="AZ1480" s="503">
        <v>0</v>
      </c>
      <c r="BA1480" s="503">
        <v>0</v>
      </c>
      <c r="BB1480" s="441">
        <v>0</v>
      </c>
      <c r="BC1480" s="200">
        <v>0</v>
      </c>
      <c r="BD1480" s="539">
        <v>76297</v>
      </c>
      <c r="BE1480" s="650">
        <v>116355</v>
      </c>
      <c r="BF1480" s="650">
        <v>10795</v>
      </c>
      <c r="BG1480" s="539">
        <v>1749</v>
      </c>
    </row>
    <row r="1481" spans="1:59" x14ac:dyDescent="0.2">
      <c r="A1481" s="609" t="s">
        <v>3413</v>
      </c>
      <c r="B1481" t="s">
        <v>3400</v>
      </c>
      <c r="C1481" t="s">
        <v>3414</v>
      </c>
      <c r="D1481" s="442">
        <v>39208</v>
      </c>
      <c r="E1481" s="443">
        <v>66719</v>
      </c>
      <c r="F1481" s="443">
        <v>0</v>
      </c>
      <c r="G1481" s="443">
        <v>66719</v>
      </c>
      <c r="H1481" s="443">
        <v>0</v>
      </c>
      <c r="I1481" s="443">
        <v>190176</v>
      </c>
      <c r="J1481" s="443">
        <v>190176</v>
      </c>
      <c r="K1481" s="443">
        <v>0</v>
      </c>
      <c r="L1481" s="443">
        <v>0</v>
      </c>
      <c r="M1481" s="483">
        <v>0</v>
      </c>
      <c r="N1481" s="483">
        <v>49084</v>
      </c>
      <c r="O1481" s="443">
        <v>0</v>
      </c>
      <c r="P1481" s="443">
        <v>0</v>
      </c>
      <c r="Q1481" s="443">
        <v>49084</v>
      </c>
      <c r="R1481" s="443">
        <v>0</v>
      </c>
      <c r="S1481" s="443">
        <v>49084</v>
      </c>
      <c r="T1481" s="443">
        <v>0</v>
      </c>
      <c r="U1481" s="443">
        <v>6792</v>
      </c>
      <c r="V1481" s="443">
        <v>2933</v>
      </c>
      <c r="W1481" s="443">
        <v>3859</v>
      </c>
      <c r="X1481" s="443">
        <v>0</v>
      </c>
      <c r="Y1481" s="483">
        <v>0</v>
      </c>
      <c r="Z1481" s="483">
        <v>1753</v>
      </c>
      <c r="AA1481" s="443">
        <v>0</v>
      </c>
      <c r="AB1481" s="443">
        <v>0</v>
      </c>
      <c r="AC1481" s="443">
        <v>5612</v>
      </c>
      <c r="AD1481" s="443">
        <v>0</v>
      </c>
      <c r="AE1481" s="443">
        <v>0</v>
      </c>
      <c r="AF1481" s="443">
        <v>5612</v>
      </c>
      <c r="AG1481" s="443">
        <v>133550</v>
      </c>
      <c r="AH1481" s="443">
        <v>89200</v>
      </c>
      <c r="AI1481" s="443">
        <v>44350</v>
      </c>
      <c r="AJ1481" s="483">
        <v>120820</v>
      </c>
      <c r="AK1481" s="483">
        <v>0</v>
      </c>
      <c r="AL1481" s="483">
        <v>0</v>
      </c>
      <c r="AM1481" s="483">
        <v>44520</v>
      </c>
      <c r="AN1481" s="443">
        <v>120820</v>
      </c>
      <c r="AO1481" s="443">
        <v>44520</v>
      </c>
      <c r="AP1481" s="443">
        <v>9032</v>
      </c>
      <c r="AQ1481" s="443">
        <v>3562</v>
      </c>
      <c r="AR1481" s="443">
        <v>5470</v>
      </c>
      <c r="AS1481" s="483">
        <v>7232</v>
      </c>
      <c r="AT1481" s="483">
        <v>0</v>
      </c>
      <c r="AU1481" s="483">
        <v>0</v>
      </c>
      <c r="AV1481" s="483">
        <v>1698</v>
      </c>
      <c r="AW1481" s="443">
        <v>5470</v>
      </c>
      <c r="AX1481" s="443">
        <v>2395</v>
      </c>
      <c r="AY1481" s="443">
        <v>0</v>
      </c>
      <c r="AZ1481" s="504">
        <v>0</v>
      </c>
      <c r="BA1481" s="504">
        <v>0</v>
      </c>
      <c r="BB1481" s="444">
        <v>0</v>
      </c>
      <c r="BC1481" s="517">
        <v>0</v>
      </c>
      <c r="BD1481" s="540">
        <v>80297</v>
      </c>
      <c r="BE1481" s="651">
        <v>111125</v>
      </c>
      <c r="BF1481" s="651">
        <v>10307</v>
      </c>
      <c r="BG1481" s="540">
        <v>1509</v>
      </c>
    </row>
    <row r="1482" spans="1:59" x14ac:dyDescent="0.2">
      <c r="A1482" s="609" t="s">
        <v>3415</v>
      </c>
      <c r="B1482" t="s">
        <v>3400</v>
      </c>
      <c r="C1482" t="s">
        <v>3416</v>
      </c>
      <c r="D1482" s="439">
        <v>39209</v>
      </c>
      <c r="E1482" s="440">
        <v>0</v>
      </c>
      <c r="F1482" s="440">
        <v>0</v>
      </c>
      <c r="G1482" s="440">
        <v>0</v>
      </c>
      <c r="H1482" s="440">
        <v>0</v>
      </c>
      <c r="I1482" s="440">
        <v>157920</v>
      </c>
      <c r="J1482" s="440">
        <v>157920</v>
      </c>
      <c r="K1482" s="440">
        <v>0</v>
      </c>
      <c r="L1482" s="440">
        <v>0</v>
      </c>
      <c r="M1482" s="482">
        <v>0</v>
      </c>
      <c r="N1482" s="482">
        <v>37730</v>
      </c>
      <c r="O1482" s="440">
        <v>0</v>
      </c>
      <c r="P1482" s="440">
        <v>0</v>
      </c>
      <c r="Q1482" s="440">
        <v>37730</v>
      </c>
      <c r="R1482" s="440">
        <v>0</v>
      </c>
      <c r="S1482" s="440">
        <v>37730</v>
      </c>
      <c r="T1482" s="440">
        <v>0</v>
      </c>
      <c r="U1482" s="440">
        <v>5640</v>
      </c>
      <c r="V1482" s="440">
        <v>4177</v>
      </c>
      <c r="W1482" s="440">
        <v>1463</v>
      </c>
      <c r="X1482" s="440">
        <v>0</v>
      </c>
      <c r="Y1482" s="482">
        <v>1057</v>
      </c>
      <c r="Z1482" s="482">
        <v>1348</v>
      </c>
      <c r="AA1482" s="440">
        <v>0</v>
      </c>
      <c r="AB1482" s="440">
        <v>0</v>
      </c>
      <c r="AC1482" s="440">
        <v>3868</v>
      </c>
      <c r="AD1482" s="440">
        <v>0</v>
      </c>
      <c r="AE1482" s="440">
        <v>3868</v>
      </c>
      <c r="AF1482" s="440">
        <v>0</v>
      </c>
      <c r="AG1482" s="440">
        <v>91960</v>
      </c>
      <c r="AH1482" s="440">
        <v>76950</v>
      </c>
      <c r="AI1482" s="440">
        <v>15010</v>
      </c>
      <c r="AJ1482" s="482">
        <v>63090</v>
      </c>
      <c r="AK1482" s="482">
        <v>0</v>
      </c>
      <c r="AL1482" s="482">
        <v>0</v>
      </c>
      <c r="AM1482" s="482">
        <v>38440</v>
      </c>
      <c r="AN1482" s="440">
        <v>63090</v>
      </c>
      <c r="AO1482" s="440">
        <v>38440</v>
      </c>
      <c r="AP1482" s="440">
        <v>5621</v>
      </c>
      <c r="AQ1482" s="440">
        <v>3604</v>
      </c>
      <c r="AR1482" s="440">
        <v>2017</v>
      </c>
      <c r="AS1482" s="482">
        <v>3480</v>
      </c>
      <c r="AT1482" s="482">
        <v>0</v>
      </c>
      <c r="AU1482" s="482">
        <v>0</v>
      </c>
      <c r="AV1482" s="482">
        <v>1657</v>
      </c>
      <c r="AW1482" s="440">
        <v>2017</v>
      </c>
      <c r="AX1482" s="440">
        <v>3120</v>
      </c>
      <c r="AY1482" s="440">
        <v>0</v>
      </c>
      <c r="AZ1482" s="503">
        <v>0</v>
      </c>
      <c r="BA1482" s="503">
        <v>0</v>
      </c>
      <c r="BB1482" s="441">
        <v>0</v>
      </c>
      <c r="BC1482" s="200">
        <v>0</v>
      </c>
      <c r="BD1482" s="539">
        <v>61921</v>
      </c>
      <c r="BE1482" s="650">
        <v>84340</v>
      </c>
      <c r="BF1482" s="650">
        <v>7640</v>
      </c>
      <c r="BG1482" s="539">
        <v>1269</v>
      </c>
    </row>
    <row r="1483" spans="1:59" x14ac:dyDescent="0.2">
      <c r="A1483" s="609" t="s">
        <v>3417</v>
      </c>
      <c r="B1483" t="s">
        <v>3400</v>
      </c>
      <c r="C1483" t="s">
        <v>3418</v>
      </c>
      <c r="D1483" s="442">
        <v>39210</v>
      </c>
      <c r="E1483" s="443">
        <v>102580</v>
      </c>
      <c r="F1483" s="443">
        <v>0</v>
      </c>
      <c r="G1483" s="443">
        <v>102580</v>
      </c>
      <c r="H1483" s="443">
        <v>0</v>
      </c>
      <c r="I1483" s="443">
        <v>298256</v>
      </c>
      <c r="J1483" s="443">
        <v>298256</v>
      </c>
      <c r="K1483" s="443">
        <v>0</v>
      </c>
      <c r="L1483" s="443">
        <v>0</v>
      </c>
      <c r="M1483" s="483">
        <v>0</v>
      </c>
      <c r="N1483" s="483">
        <v>74004</v>
      </c>
      <c r="O1483" s="443">
        <v>0</v>
      </c>
      <c r="P1483" s="443">
        <v>0</v>
      </c>
      <c r="Q1483" s="443">
        <v>74004</v>
      </c>
      <c r="R1483" s="443">
        <v>0</v>
      </c>
      <c r="S1483" s="443">
        <v>74004</v>
      </c>
      <c r="T1483" s="443">
        <v>0</v>
      </c>
      <c r="U1483" s="443">
        <v>10652</v>
      </c>
      <c r="V1483" s="443">
        <v>7527</v>
      </c>
      <c r="W1483" s="443">
        <v>3125</v>
      </c>
      <c r="X1483" s="443">
        <v>0</v>
      </c>
      <c r="Y1483" s="483">
        <v>0</v>
      </c>
      <c r="Z1483" s="483">
        <v>2643</v>
      </c>
      <c r="AA1483" s="443">
        <v>0</v>
      </c>
      <c r="AB1483" s="443">
        <v>0</v>
      </c>
      <c r="AC1483" s="443">
        <v>5768</v>
      </c>
      <c r="AD1483" s="443">
        <v>0</v>
      </c>
      <c r="AE1483" s="443">
        <v>0</v>
      </c>
      <c r="AF1483" s="443">
        <v>5768</v>
      </c>
      <c r="AG1483" s="443">
        <v>222380</v>
      </c>
      <c r="AH1483" s="443">
        <v>135000</v>
      </c>
      <c r="AI1483" s="443">
        <v>87380</v>
      </c>
      <c r="AJ1483" s="483">
        <v>188190</v>
      </c>
      <c r="AK1483" s="483">
        <v>0</v>
      </c>
      <c r="AL1483" s="483">
        <v>0</v>
      </c>
      <c r="AM1483" s="483">
        <v>87240</v>
      </c>
      <c r="AN1483" s="443">
        <v>188190</v>
      </c>
      <c r="AO1483" s="443">
        <v>87240</v>
      </c>
      <c r="AP1483" s="443">
        <v>15796</v>
      </c>
      <c r="AQ1483" s="443">
        <v>5633</v>
      </c>
      <c r="AR1483" s="443">
        <v>10163</v>
      </c>
      <c r="AS1483" s="483">
        <v>12196</v>
      </c>
      <c r="AT1483" s="483">
        <v>0</v>
      </c>
      <c r="AU1483" s="483">
        <v>0</v>
      </c>
      <c r="AV1483" s="483">
        <v>2979</v>
      </c>
      <c r="AW1483" s="443">
        <v>12196</v>
      </c>
      <c r="AX1483" s="443">
        <v>2979</v>
      </c>
      <c r="AY1483" s="443">
        <v>0</v>
      </c>
      <c r="AZ1483" s="504">
        <v>0</v>
      </c>
      <c r="BA1483" s="504">
        <v>0</v>
      </c>
      <c r="BB1483" s="444">
        <v>0</v>
      </c>
      <c r="BC1483" s="517">
        <v>0</v>
      </c>
      <c r="BD1483" s="540">
        <v>132037</v>
      </c>
      <c r="BE1483" s="651">
        <v>178330</v>
      </c>
      <c r="BF1483" s="651">
        <v>16846</v>
      </c>
      <c r="BG1483" s="540">
        <v>2229</v>
      </c>
    </row>
    <row r="1484" spans="1:59" x14ac:dyDescent="0.2">
      <c r="A1484" s="609" t="s">
        <v>3419</v>
      </c>
      <c r="B1484" t="s">
        <v>3400</v>
      </c>
      <c r="C1484" t="s">
        <v>3420</v>
      </c>
      <c r="D1484" s="439">
        <v>39211</v>
      </c>
      <c r="E1484" s="440">
        <v>92861</v>
      </c>
      <c r="F1484" s="440">
        <v>0</v>
      </c>
      <c r="G1484" s="440">
        <v>92861</v>
      </c>
      <c r="H1484" s="440">
        <v>0</v>
      </c>
      <c r="I1484" s="440">
        <v>280560</v>
      </c>
      <c r="J1484" s="440">
        <v>280560</v>
      </c>
      <c r="K1484" s="440">
        <v>0</v>
      </c>
      <c r="L1484" s="440">
        <v>0</v>
      </c>
      <c r="M1484" s="482">
        <v>0</v>
      </c>
      <c r="N1484" s="482">
        <v>14840</v>
      </c>
      <c r="O1484" s="440">
        <v>0</v>
      </c>
      <c r="P1484" s="440">
        <v>0</v>
      </c>
      <c r="Q1484" s="440">
        <v>14840</v>
      </c>
      <c r="R1484" s="440">
        <v>0</v>
      </c>
      <c r="S1484" s="440">
        <v>14840</v>
      </c>
      <c r="T1484" s="440">
        <v>0</v>
      </c>
      <c r="U1484" s="440">
        <v>10020</v>
      </c>
      <c r="V1484" s="440">
        <v>4588</v>
      </c>
      <c r="W1484" s="440">
        <v>5432</v>
      </c>
      <c r="X1484" s="440">
        <v>0</v>
      </c>
      <c r="Y1484" s="482">
        <v>0</v>
      </c>
      <c r="Z1484" s="482">
        <v>530</v>
      </c>
      <c r="AA1484" s="440">
        <v>0</v>
      </c>
      <c r="AB1484" s="440">
        <v>0</v>
      </c>
      <c r="AC1484" s="440">
        <v>5962</v>
      </c>
      <c r="AD1484" s="440">
        <v>0</v>
      </c>
      <c r="AE1484" s="440">
        <v>1499</v>
      </c>
      <c r="AF1484" s="440">
        <v>4463</v>
      </c>
      <c r="AG1484" s="440">
        <v>230450</v>
      </c>
      <c r="AH1484" s="440">
        <v>142500</v>
      </c>
      <c r="AI1484" s="440">
        <v>87950</v>
      </c>
      <c r="AJ1484" s="482">
        <v>179120</v>
      </c>
      <c r="AK1484" s="482">
        <v>0</v>
      </c>
      <c r="AL1484" s="482">
        <v>0</v>
      </c>
      <c r="AM1484" s="482">
        <v>111890</v>
      </c>
      <c r="AN1484" s="440">
        <v>179120</v>
      </c>
      <c r="AO1484" s="440">
        <v>111890</v>
      </c>
      <c r="AP1484" s="440">
        <v>16512</v>
      </c>
      <c r="AQ1484" s="440">
        <v>3439</v>
      </c>
      <c r="AR1484" s="440">
        <v>13073</v>
      </c>
      <c r="AS1484" s="482">
        <v>15187</v>
      </c>
      <c r="AT1484" s="482">
        <v>0</v>
      </c>
      <c r="AU1484" s="482">
        <v>0</v>
      </c>
      <c r="AV1484" s="482">
        <v>4580</v>
      </c>
      <c r="AW1484" s="440">
        <v>8623</v>
      </c>
      <c r="AX1484" s="440">
        <v>0</v>
      </c>
      <c r="AY1484" s="440">
        <v>0</v>
      </c>
      <c r="AZ1484" s="503">
        <v>0</v>
      </c>
      <c r="BA1484" s="503">
        <v>0</v>
      </c>
      <c r="BB1484" s="441">
        <v>0</v>
      </c>
      <c r="BC1484" s="200">
        <v>0</v>
      </c>
      <c r="BD1484" s="539">
        <v>111396</v>
      </c>
      <c r="BE1484" s="650">
        <v>153210</v>
      </c>
      <c r="BF1484" s="650">
        <v>14875</v>
      </c>
      <c r="BG1484" s="539">
        <v>2229</v>
      </c>
    </row>
    <row r="1485" spans="1:59" x14ac:dyDescent="0.2">
      <c r="A1485" s="609" t="s">
        <v>3421</v>
      </c>
      <c r="B1485" t="s">
        <v>3400</v>
      </c>
      <c r="C1485" t="s">
        <v>3422</v>
      </c>
      <c r="D1485" s="442">
        <v>39212</v>
      </c>
      <c r="E1485" s="443">
        <v>81918</v>
      </c>
      <c r="F1485" s="443">
        <v>0</v>
      </c>
      <c r="G1485" s="443">
        <v>81918</v>
      </c>
      <c r="H1485" s="443">
        <v>0</v>
      </c>
      <c r="I1485" s="443">
        <v>246680</v>
      </c>
      <c r="J1485" s="443">
        <v>246680</v>
      </c>
      <c r="K1485" s="443">
        <v>0</v>
      </c>
      <c r="L1485" s="443">
        <v>0</v>
      </c>
      <c r="M1485" s="483">
        <v>0</v>
      </c>
      <c r="N1485" s="483">
        <v>63560</v>
      </c>
      <c r="O1485" s="443">
        <v>0</v>
      </c>
      <c r="P1485" s="443">
        <v>0</v>
      </c>
      <c r="Q1485" s="443">
        <v>63560</v>
      </c>
      <c r="R1485" s="443">
        <v>0</v>
      </c>
      <c r="S1485" s="443">
        <v>63560</v>
      </c>
      <c r="T1485" s="443">
        <v>0</v>
      </c>
      <c r="U1485" s="443">
        <v>8810</v>
      </c>
      <c r="V1485" s="443">
        <v>5230</v>
      </c>
      <c r="W1485" s="443">
        <v>3580</v>
      </c>
      <c r="X1485" s="443">
        <v>0</v>
      </c>
      <c r="Y1485" s="483">
        <v>0</v>
      </c>
      <c r="Z1485" s="483">
        <v>2270</v>
      </c>
      <c r="AA1485" s="443">
        <v>0</v>
      </c>
      <c r="AB1485" s="443">
        <v>0</v>
      </c>
      <c r="AC1485" s="443">
        <v>5850</v>
      </c>
      <c r="AD1485" s="443">
        <v>0</v>
      </c>
      <c r="AE1485" s="443">
        <v>862</v>
      </c>
      <c r="AF1485" s="443">
        <v>4988</v>
      </c>
      <c r="AG1485" s="443">
        <v>174620</v>
      </c>
      <c r="AH1485" s="443">
        <v>0</v>
      </c>
      <c r="AI1485" s="443">
        <v>174620</v>
      </c>
      <c r="AJ1485" s="483">
        <v>261270</v>
      </c>
      <c r="AK1485" s="483">
        <v>0</v>
      </c>
      <c r="AL1485" s="483">
        <v>0</v>
      </c>
      <c r="AM1485" s="483">
        <v>27630</v>
      </c>
      <c r="AN1485" s="443">
        <v>261270</v>
      </c>
      <c r="AO1485" s="443">
        <v>27630</v>
      </c>
      <c r="AP1485" s="443">
        <v>11805</v>
      </c>
      <c r="AQ1485" s="443">
        <v>0</v>
      </c>
      <c r="AR1485" s="443">
        <v>11805</v>
      </c>
      <c r="AS1485" s="483">
        <v>14041</v>
      </c>
      <c r="AT1485" s="483">
        <v>0</v>
      </c>
      <c r="AU1485" s="483">
        <v>0</v>
      </c>
      <c r="AV1485" s="483">
        <v>776</v>
      </c>
      <c r="AW1485" s="443">
        <v>10637</v>
      </c>
      <c r="AX1485" s="443">
        <v>0</v>
      </c>
      <c r="AY1485" s="443">
        <v>0</v>
      </c>
      <c r="AZ1485" s="504">
        <v>0</v>
      </c>
      <c r="BA1485" s="504">
        <v>0</v>
      </c>
      <c r="BB1485" s="444">
        <v>0</v>
      </c>
      <c r="BC1485" s="517">
        <v>0</v>
      </c>
      <c r="BD1485" s="540">
        <v>98167</v>
      </c>
      <c r="BE1485" s="651">
        <v>143840</v>
      </c>
      <c r="BF1485" s="651">
        <v>13388</v>
      </c>
      <c r="BG1485" s="540">
        <v>1989</v>
      </c>
    </row>
    <row r="1486" spans="1:59" x14ac:dyDescent="0.2">
      <c r="A1486" s="609" t="s">
        <v>3423</v>
      </c>
      <c r="B1486" t="s">
        <v>3400</v>
      </c>
      <c r="C1486" t="s">
        <v>3424</v>
      </c>
      <c r="D1486" s="439">
        <v>39301</v>
      </c>
      <c r="E1486" s="440">
        <v>14445</v>
      </c>
      <c r="F1486" s="440">
        <v>0</v>
      </c>
      <c r="G1486" s="440">
        <v>0</v>
      </c>
      <c r="H1486" s="440">
        <v>14445</v>
      </c>
      <c r="I1486" s="440">
        <v>46130</v>
      </c>
      <c r="J1486" s="440">
        <v>46130</v>
      </c>
      <c r="K1486" s="440">
        <v>0</v>
      </c>
      <c r="L1486" s="440">
        <v>0</v>
      </c>
      <c r="M1486" s="482">
        <v>0</v>
      </c>
      <c r="N1486" s="482">
        <v>770</v>
      </c>
      <c r="O1486" s="440">
        <v>0</v>
      </c>
      <c r="P1486" s="440">
        <v>0</v>
      </c>
      <c r="Q1486" s="440">
        <v>770</v>
      </c>
      <c r="R1486" s="440">
        <v>0</v>
      </c>
      <c r="S1486" s="440">
        <v>770</v>
      </c>
      <c r="T1486" s="440">
        <v>0</v>
      </c>
      <c r="U1486" s="440">
        <v>1648</v>
      </c>
      <c r="V1486" s="440">
        <v>1648</v>
      </c>
      <c r="W1486" s="440">
        <v>0</v>
      </c>
      <c r="X1486" s="440">
        <v>0</v>
      </c>
      <c r="Y1486" s="482">
        <v>0</v>
      </c>
      <c r="Z1486" s="482">
        <v>27</v>
      </c>
      <c r="AA1486" s="440">
        <v>0</v>
      </c>
      <c r="AB1486" s="440">
        <v>0</v>
      </c>
      <c r="AC1486" s="440">
        <v>27</v>
      </c>
      <c r="AD1486" s="440">
        <v>0</v>
      </c>
      <c r="AE1486" s="440">
        <v>27</v>
      </c>
      <c r="AF1486" s="440">
        <v>0</v>
      </c>
      <c r="AG1486" s="440">
        <v>16360</v>
      </c>
      <c r="AH1486" s="440">
        <v>1400</v>
      </c>
      <c r="AI1486" s="440">
        <v>14960</v>
      </c>
      <c r="AJ1486" s="482">
        <v>18680</v>
      </c>
      <c r="AK1486" s="482">
        <v>0</v>
      </c>
      <c r="AL1486" s="482">
        <v>0</v>
      </c>
      <c r="AM1486" s="482">
        <v>7310</v>
      </c>
      <c r="AN1486" s="440">
        <v>18680</v>
      </c>
      <c r="AO1486" s="440">
        <v>7310</v>
      </c>
      <c r="AP1486" s="440">
        <v>947</v>
      </c>
      <c r="AQ1486" s="440">
        <v>947</v>
      </c>
      <c r="AR1486" s="440">
        <v>0</v>
      </c>
      <c r="AS1486" s="482">
        <v>25</v>
      </c>
      <c r="AT1486" s="482">
        <v>0</v>
      </c>
      <c r="AU1486" s="482">
        <v>0</v>
      </c>
      <c r="AV1486" s="482">
        <v>451</v>
      </c>
      <c r="AW1486" s="440">
        <v>0</v>
      </c>
      <c r="AX1486" s="440">
        <v>476</v>
      </c>
      <c r="AY1486" s="440">
        <v>0</v>
      </c>
      <c r="AZ1486" s="503">
        <v>0</v>
      </c>
      <c r="BA1486" s="503">
        <v>0</v>
      </c>
      <c r="BB1486" s="441">
        <v>0</v>
      </c>
      <c r="BC1486" s="200">
        <v>0</v>
      </c>
      <c r="BD1486" s="539">
        <v>17275</v>
      </c>
      <c r="BE1486" s="650">
        <v>18780</v>
      </c>
      <c r="BF1486" s="650">
        <v>1667</v>
      </c>
      <c r="BG1486" s="539">
        <v>789</v>
      </c>
    </row>
    <row r="1487" spans="1:59" x14ac:dyDescent="0.2">
      <c r="A1487" s="609" t="s">
        <v>3425</v>
      </c>
      <c r="B1487" t="s">
        <v>3400</v>
      </c>
      <c r="C1487" t="s">
        <v>3426</v>
      </c>
      <c r="D1487" s="442">
        <v>39302</v>
      </c>
      <c r="E1487" s="443">
        <v>0</v>
      </c>
      <c r="F1487" s="443">
        <v>0</v>
      </c>
      <c r="G1487" s="443">
        <v>0</v>
      </c>
      <c r="H1487" s="443">
        <v>0</v>
      </c>
      <c r="I1487" s="443">
        <v>51380</v>
      </c>
      <c r="J1487" s="443">
        <v>51380</v>
      </c>
      <c r="K1487" s="443">
        <v>0</v>
      </c>
      <c r="L1487" s="443">
        <v>0</v>
      </c>
      <c r="M1487" s="483">
        <v>0</v>
      </c>
      <c r="N1487" s="483">
        <v>0</v>
      </c>
      <c r="O1487" s="443">
        <v>0</v>
      </c>
      <c r="P1487" s="443">
        <v>0</v>
      </c>
      <c r="Q1487" s="443">
        <v>0</v>
      </c>
      <c r="R1487" s="443">
        <v>0</v>
      </c>
      <c r="S1487" s="443">
        <v>0</v>
      </c>
      <c r="T1487" s="443">
        <v>0</v>
      </c>
      <c r="U1487" s="443">
        <v>1835</v>
      </c>
      <c r="V1487" s="443">
        <v>1800</v>
      </c>
      <c r="W1487" s="443">
        <v>35</v>
      </c>
      <c r="X1487" s="443">
        <v>0</v>
      </c>
      <c r="Y1487" s="483">
        <v>0</v>
      </c>
      <c r="Z1487" s="483">
        <v>0</v>
      </c>
      <c r="AA1487" s="443">
        <v>0</v>
      </c>
      <c r="AB1487" s="443">
        <v>0</v>
      </c>
      <c r="AC1487" s="443">
        <v>35</v>
      </c>
      <c r="AD1487" s="443">
        <v>0</v>
      </c>
      <c r="AE1487" s="443">
        <v>35</v>
      </c>
      <c r="AF1487" s="443">
        <v>0</v>
      </c>
      <c r="AG1487" s="443">
        <v>21040</v>
      </c>
      <c r="AH1487" s="443">
        <v>21040</v>
      </c>
      <c r="AI1487" s="443">
        <v>0</v>
      </c>
      <c r="AJ1487" s="483">
        <v>6450</v>
      </c>
      <c r="AK1487" s="483">
        <v>0</v>
      </c>
      <c r="AL1487" s="483">
        <v>0</v>
      </c>
      <c r="AM1487" s="483">
        <v>6410</v>
      </c>
      <c r="AN1487" s="443">
        <v>6450</v>
      </c>
      <c r="AO1487" s="443">
        <v>6410</v>
      </c>
      <c r="AP1487" s="443">
        <v>1310</v>
      </c>
      <c r="AQ1487" s="443">
        <v>1310</v>
      </c>
      <c r="AR1487" s="443">
        <v>0</v>
      </c>
      <c r="AS1487" s="483">
        <v>279</v>
      </c>
      <c r="AT1487" s="483">
        <v>0</v>
      </c>
      <c r="AU1487" s="483">
        <v>0</v>
      </c>
      <c r="AV1487" s="483">
        <v>0</v>
      </c>
      <c r="AW1487" s="443">
        <v>279</v>
      </c>
      <c r="AX1487" s="443">
        <v>0</v>
      </c>
      <c r="AY1487" s="443">
        <v>0</v>
      </c>
      <c r="AZ1487" s="504">
        <v>0</v>
      </c>
      <c r="BA1487" s="504">
        <v>0</v>
      </c>
      <c r="BB1487" s="444">
        <v>0</v>
      </c>
      <c r="BC1487" s="517">
        <v>0</v>
      </c>
      <c r="BD1487" s="540">
        <v>22198</v>
      </c>
      <c r="BE1487" s="651">
        <v>20325</v>
      </c>
      <c r="BF1487" s="651">
        <v>1850</v>
      </c>
      <c r="BG1487" s="540">
        <v>789</v>
      </c>
    </row>
    <row r="1488" spans="1:59" x14ac:dyDescent="0.2">
      <c r="A1488" s="609" t="s">
        <v>3427</v>
      </c>
      <c r="B1488" t="s">
        <v>3400</v>
      </c>
      <c r="C1488" t="s">
        <v>3428</v>
      </c>
      <c r="D1488" s="439">
        <v>39303</v>
      </c>
      <c r="E1488" s="440">
        <v>15447</v>
      </c>
      <c r="F1488" s="440">
        <v>0</v>
      </c>
      <c r="G1488" s="440">
        <v>15447</v>
      </c>
      <c r="H1488" s="440">
        <v>0</v>
      </c>
      <c r="I1488" s="440">
        <v>25536</v>
      </c>
      <c r="J1488" s="440">
        <v>25536</v>
      </c>
      <c r="K1488" s="440">
        <v>0</v>
      </c>
      <c r="L1488" s="440">
        <v>0</v>
      </c>
      <c r="M1488" s="482">
        <v>0</v>
      </c>
      <c r="N1488" s="482">
        <v>6314</v>
      </c>
      <c r="O1488" s="440">
        <v>0</v>
      </c>
      <c r="P1488" s="440">
        <v>0</v>
      </c>
      <c r="Q1488" s="440">
        <v>6314</v>
      </c>
      <c r="R1488" s="440">
        <v>0</v>
      </c>
      <c r="S1488" s="440">
        <v>6314</v>
      </c>
      <c r="T1488" s="440">
        <v>0</v>
      </c>
      <c r="U1488" s="440">
        <v>912</v>
      </c>
      <c r="V1488" s="440">
        <v>912</v>
      </c>
      <c r="W1488" s="440">
        <v>0</v>
      </c>
      <c r="X1488" s="440">
        <v>0</v>
      </c>
      <c r="Y1488" s="482">
        <v>0</v>
      </c>
      <c r="Z1488" s="482">
        <v>226</v>
      </c>
      <c r="AA1488" s="440">
        <v>0</v>
      </c>
      <c r="AB1488" s="440">
        <v>0</v>
      </c>
      <c r="AC1488" s="440">
        <v>226</v>
      </c>
      <c r="AD1488" s="440">
        <v>0</v>
      </c>
      <c r="AE1488" s="440">
        <v>226</v>
      </c>
      <c r="AF1488" s="440">
        <v>0</v>
      </c>
      <c r="AG1488" s="440">
        <v>17720</v>
      </c>
      <c r="AH1488" s="440">
        <v>12500</v>
      </c>
      <c r="AI1488" s="440">
        <v>5220</v>
      </c>
      <c r="AJ1488" s="482">
        <v>11190</v>
      </c>
      <c r="AK1488" s="482">
        <v>0</v>
      </c>
      <c r="AL1488" s="482">
        <v>0</v>
      </c>
      <c r="AM1488" s="482">
        <v>3750</v>
      </c>
      <c r="AN1488" s="440">
        <v>11190</v>
      </c>
      <c r="AO1488" s="440">
        <v>3750</v>
      </c>
      <c r="AP1488" s="440">
        <v>1201</v>
      </c>
      <c r="AQ1488" s="440">
        <v>1201</v>
      </c>
      <c r="AR1488" s="440">
        <v>0</v>
      </c>
      <c r="AS1488" s="482">
        <v>55</v>
      </c>
      <c r="AT1488" s="482">
        <v>0</v>
      </c>
      <c r="AU1488" s="482">
        <v>0</v>
      </c>
      <c r="AV1488" s="482">
        <v>155</v>
      </c>
      <c r="AW1488" s="440">
        <v>55</v>
      </c>
      <c r="AX1488" s="440">
        <v>155</v>
      </c>
      <c r="AY1488" s="440">
        <v>0</v>
      </c>
      <c r="AZ1488" s="503">
        <v>0</v>
      </c>
      <c r="BA1488" s="503">
        <v>0</v>
      </c>
      <c r="BB1488" s="441">
        <v>0</v>
      </c>
      <c r="BC1488" s="200">
        <v>0</v>
      </c>
      <c r="BD1488" s="539">
        <v>18355</v>
      </c>
      <c r="BE1488" s="650">
        <v>14365</v>
      </c>
      <c r="BF1488" s="650">
        <v>1341</v>
      </c>
      <c r="BG1488" s="539">
        <v>789</v>
      </c>
    </row>
    <row r="1489" spans="1:59" x14ac:dyDescent="0.2">
      <c r="A1489" s="609" t="s">
        <v>3429</v>
      </c>
      <c r="B1489" t="s">
        <v>3400</v>
      </c>
      <c r="C1489" t="s">
        <v>3430</v>
      </c>
      <c r="D1489" s="442">
        <v>39304</v>
      </c>
      <c r="E1489" s="443">
        <v>0</v>
      </c>
      <c r="F1489" s="443">
        <v>0</v>
      </c>
      <c r="G1489" s="443">
        <v>0</v>
      </c>
      <c r="H1489" s="443">
        <v>0</v>
      </c>
      <c r="I1489" s="443">
        <v>31850</v>
      </c>
      <c r="J1489" s="443">
        <v>31500</v>
      </c>
      <c r="K1489" s="443">
        <v>350</v>
      </c>
      <c r="L1489" s="443">
        <v>0</v>
      </c>
      <c r="M1489" s="483">
        <v>0</v>
      </c>
      <c r="N1489" s="483">
        <v>0</v>
      </c>
      <c r="O1489" s="443">
        <v>0</v>
      </c>
      <c r="P1489" s="443">
        <v>0</v>
      </c>
      <c r="Q1489" s="443">
        <v>0</v>
      </c>
      <c r="R1489" s="443">
        <v>0</v>
      </c>
      <c r="S1489" s="443">
        <v>0</v>
      </c>
      <c r="T1489" s="443">
        <v>0</v>
      </c>
      <c r="U1489" s="443">
        <v>1138</v>
      </c>
      <c r="V1489" s="443">
        <v>200</v>
      </c>
      <c r="W1489" s="443">
        <v>938</v>
      </c>
      <c r="X1489" s="443">
        <v>0</v>
      </c>
      <c r="Y1489" s="483">
        <v>93</v>
      </c>
      <c r="Z1489" s="483">
        <v>0</v>
      </c>
      <c r="AA1489" s="443">
        <v>0</v>
      </c>
      <c r="AB1489" s="443">
        <v>0</v>
      </c>
      <c r="AC1489" s="443">
        <v>1031</v>
      </c>
      <c r="AD1489" s="443">
        <v>0</v>
      </c>
      <c r="AE1489" s="443">
        <v>1031</v>
      </c>
      <c r="AF1489" s="443">
        <v>0</v>
      </c>
      <c r="AG1489" s="443">
        <v>18680</v>
      </c>
      <c r="AH1489" s="443">
        <v>13500</v>
      </c>
      <c r="AI1489" s="443">
        <v>5180</v>
      </c>
      <c r="AJ1489" s="483">
        <v>10300</v>
      </c>
      <c r="AK1489" s="483">
        <v>0</v>
      </c>
      <c r="AL1489" s="483">
        <v>0</v>
      </c>
      <c r="AM1489" s="483">
        <v>6500</v>
      </c>
      <c r="AN1489" s="443">
        <v>10300</v>
      </c>
      <c r="AO1489" s="443">
        <v>6500</v>
      </c>
      <c r="AP1489" s="443">
        <v>1146</v>
      </c>
      <c r="AQ1489" s="443">
        <v>680</v>
      </c>
      <c r="AR1489" s="443">
        <v>466</v>
      </c>
      <c r="AS1489" s="483">
        <v>501</v>
      </c>
      <c r="AT1489" s="483">
        <v>0</v>
      </c>
      <c r="AU1489" s="483">
        <v>0</v>
      </c>
      <c r="AV1489" s="483">
        <v>372</v>
      </c>
      <c r="AW1489" s="443">
        <v>501</v>
      </c>
      <c r="AX1489" s="443">
        <v>372</v>
      </c>
      <c r="AY1489" s="443">
        <v>0</v>
      </c>
      <c r="AZ1489" s="504">
        <v>0</v>
      </c>
      <c r="BA1489" s="504">
        <v>0</v>
      </c>
      <c r="BB1489" s="444">
        <v>0</v>
      </c>
      <c r="BC1489" s="517">
        <v>0</v>
      </c>
      <c r="BD1489" s="540">
        <v>16963</v>
      </c>
      <c r="BE1489" s="651">
        <v>13910</v>
      </c>
      <c r="BF1489" s="651">
        <v>1279</v>
      </c>
      <c r="BG1489" s="540">
        <v>789</v>
      </c>
    </row>
    <row r="1490" spans="1:59" x14ac:dyDescent="0.2">
      <c r="A1490" s="609" t="s">
        <v>3431</v>
      </c>
      <c r="B1490" t="s">
        <v>3400</v>
      </c>
      <c r="C1490" t="s">
        <v>3432</v>
      </c>
      <c r="D1490" s="439">
        <v>39305</v>
      </c>
      <c r="E1490" s="440">
        <v>0</v>
      </c>
      <c r="F1490" s="440">
        <v>0</v>
      </c>
      <c r="G1490" s="440">
        <v>0</v>
      </c>
      <c r="H1490" s="440">
        <v>0</v>
      </c>
      <c r="I1490" s="440">
        <v>11256</v>
      </c>
      <c r="J1490" s="440">
        <v>11256</v>
      </c>
      <c r="K1490" s="440">
        <v>0</v>
      </c>
      <c r="L1490" s="440">
        <v>0</v>
      </c>
      <c r="M1490" s="482">
        <v>0</v>
      </c>
      <c r="N1490" s="482">
        <v>3864</v>
      </c>
      <c r="O1490" s="440">
        <v>0</v>
      </c>
      <c r="P1490" s="440">
        <v>0</v>
      </c>
      <c r="Q1490" s="440">
        <v>3864</v>
      </c>
      <c r="R1490" s="440">
        <v>0</v>
      </c>
      <c r="S1490" s="440">
        <v>3864</v>
      </c>
      <c r="T1490" s="440">
        <v>0</v>
      </c>
      <c r="U1490" s="440">
        <v>402</v>
      </c>
      <c r="V1490" s="440">
        <v>402</v>
      </c>
      <c r="W1490" s="440">
        <v>0</v>
      </c>
      <c r="X1490" s="440">
        <v>0</v>
      </c>
      <c r="Y1490" s="482">
        <v>0</v>
      </c>
      <c r="Z1490" s="482">
        <v>138</v>
      </c>
      <c r="AA1490" s="440">
        <v>0</v>
      </c>
      <c r="AB1490" s="440">
        <v>0</v>
      </c>
      <c r="AC1490" s="440">
        <v>138</v>
      </c>
      <c r="AD1490" s="440">
        <v>0</v>
      </c>
      <c r="AE1490" s="440">
        <v>108</v>
      </c>
      <c r="AF1490" s="440">
        <v>30</v>
      </c>
      <c r="AG1490" s="440">
        <v>9310</v>
      </c>
      <c r="AH1490" s="440">
        <v>0</v>
      </c>
      <c r="AI1490" s="440">
        <v>9310</v>
      </c>
      <c r="AJ1490" s="482">
        <v>12400</v>
      </c>
      <c r="AK1490" s="482">
        <v>0</v>
      </c>
      <c r="AL1490" s="482">
        <v>0</v>
      </c>
      <c r="AM1490" s="482">
        <v>5560</v>
      </c>
      <c r="AN1490" s="440">
        <v>12400</v>
      </c>
      <c r="AO1490" s="440">
        <v>5560</v>
      </c>
      <c r="AP1490" s="440">
        <v>588</v>
      </c>
      <c r="AQ1490" s="440">
        <v>0</v>
      </c>
      <c r="AR1490" s="440">
        <v>588</v>
      </c>
      <c r="AS1490" s="482">
        <v>725</v>
      </c>
      <c r="AT1490" s="482">
        <v>0</v>
      </c>
      <c r="AU1490" s="482">
        <v>0</v>
      </c>
      <c r="AV1490" s="482">
        <v>151</v>
      </c>
      <c r="AW1490" s="440">
        <v>588</v>
      </c>
      <c r="AX1490" s="440">
        <v>288</v>
      </c>
      <c r="AY1490" s="440">
        <v>0</v>
      </c>
      <c r="AZ1490" s="503">
        <v>0</v>
      </c>
      <c r="BA1490" s="503">
        <v>0</v>
      </c>
      <c r="BB1490" s="441">
        <v>0</v>
      </c>
      <c r="BC1490" s="200">
        <v>0</v>
      </c>
      <c r="BD1490" s="539">
        <v>9135</v>
      </c>
      <c r="BE1490" s="650">
        <v>6975</v>
      </c>
      <c r="BF1490" s="539">
        <v>645</v>
      </c>
      <c r="BG1490" s="539">
        <v>789</v>
      </c>
    </row>
    <row r="1491" spans="1:59" x14ac:dyDescent="0.2">
      <c r="A1491" s="609" t="s">
        <v>3433</v>
      </c>
      <c r="B1491" t="s">
        <v>3400</v>
      </c>
      <c r="C1491" t="s">
        <v>3434</v>
      </c>
      <c r="D1491" s="442">
        <v>39306</v>
      </c>
      <c r="E1491" s="443">
        <v>0</v>
      </c>
      <c r="F1491" s="443">
        <v>0</v>
      </c>
      <c r="G1491" s="443">
        <v>0</v>
      </c>
      <c r="H1491" s="443">
        <v>0</v>
      </c>
      <c r="I1491" s="443">
        <v>5208</v>
      </c>
      <c r="J1491" s="443">
        <v>5208</v>
      </c>
      <c r="K1491" s="443">
        <v>0</v>
      </c>
      <c r="L1491" s="443">
        <v>0</v>
      </c>
      <c r="M1491" s="483">
        <v>0</v>
      </c>
      <c r="N1491" s="483">
        <v>2282</v>
      </c>
      <c r="O1491" s="443">
        <v>0</v>
      </c>
      <c r="P1491" s="443">
        <v>0</v>
      </c>
      <c r="Q1491" s="443">
        <v>2282</v>
      </c>
      <c r="R1491" s="443">
        <v>0</v>
      </c>
      <c r="S1491" s="443">
        <v>2282</v>
      </c>
      <c r="T1491" s="443">
        <v>0</v>
      </c>
      <c r="U1491" s="443">
        <v>186</v>
      </c>
      <c r="V1491" s="443">
        <v>186</v>
      </c>
      <c r="W1491" s="443">
        <v>0</v>
      </c>
      <c r="X1491" s="443">
        <v>0</v>
      </c>
      <c r="Y1491" s="483">
        <v>0</v>
      </c>
      <c r="Z1491" s="483">
        <v>82</v>
      </c>
      <c r="AA1491" s="443">
        <v>0</v>
      </c>
      <c r="AB1491" s="443">
        <v>0</v>
      </c>
      <c r="AC1491" s="443">
        <v>82</v>
      </c>
      <c r="AD1491" s="443">
        <v>0</v>
      </c>
      <c r="AE1491" s="443">
        <v>82</v>
      </c>
      <c r="AF1491" s="443">
        <v>0</v>
      </c>
      <c r="AG1491" s="443">
        <v>6020</v>
      </c>
      <c r="AH1491" s="443">
        <v>2250</v>
      </c>
      <c r="AI1491" s="443">
        <v>3770</v>
      </c>
      <c r="AJ1491" s="483">
        <v>3900</v>
      </c>
      <c r="AK1491" s="483">
        <v>0</v>
      </c>
      <c r="AL1491" s="483">
        <v>0</v>
      </c>
      <c r="AM1491" s="483">
        <v>2540</v>
      </c>
      <c r="AN1491" s="443">
        <v>3900</v>
      </c>
      <c r="AO1491" s="443">
        <v>2540</v>
      </c>
      <c r="AP1491" s="443">
        <v>459</v>
      </c>
      <c r="AQ1491" s="443">
        <v>6</v>
      </c>
      <c r="AR1491" s="443">
        <v>453</v>
      </c>
      <c r="AS1491" s="483">
        <v>402</v>
      </c>
      <c r="AT1491" s="483">
        <v>0</v>
      </c>
      <c r="AU1491" s="483">
        <v>0</v>
      </c>
      <c r="AV1491" s="483">
        <v>140</v>
      </c>
      <c r="AW1491" s="443">
        <v>402</v>
      </c>
      <c r="AX1491" s="443">
        <v>128</v>
      </c>
      <c r="AY1491" s="443">
        <v>0</v>
      </c>
      <c r="AZ1491" s="504">
        <v>0</v>
      </c>
      <c r="BA1491" s="504">
        <v>0</v>
      </c>
      <c r="BB1491" s="444">
        <v>0</v>
      </c>
      <c r="BC1491" s="517">
        <v>0</v>
      </c>
      <c r="BD1491" s="540">
        <v>7662</v>
      </c>
      <c r="BE1491" s="651">
        <v>3845</v>
      </c>
      <c r="BF1491" s="540">
        <v>379</v>
      </c>
      <c r="BG1491" s="540">
        <v>789</v>
      </c>
    </row>
    <row r="1492" spans="1:59" x14ac:dyDescent="0.2">
      <c r="A1492" s="609" t="s">
        <v>3435</v>
      </c>
      <c r="B1492" t="s">
        <v>3400</v>
      </c>
      <c r="C1492" t="s">
        <v>3436</v>
      </c>
      <c r="D1492" s="439">
        <v>39307</v>
      </c>
      <c r="E1492" s="440">
        <v>0</v>
      </c>
      <c r="F1492" s="440">
        <v>0</v>
      </c>
      <c r="G1492" s="440">
        <v>0</v>
      </c>
      <c r="H1492" s="440">
        <v>0</v>
      </c>
      <c r="I1492" s="440">
        <v>31248</v>
      </c>
      <c r="J1492" s="440">
        <v>31248</v>
      </c>
      <c r="K1492" s="440">
        <v>0</v>
      </c>
      <c r="L1492" s="440">
        <v>0</v>
      </c>
      <c r="M1492" s="482">
        <v>0</v>
      </c>
      <c r="N1492" s="482">
        <v>9702</v>
      </c>
      <c r="O1492" s="440">
        <v>0</v>
      </c>
      <c r="P1492" s="440">
        <v>0</v>
      </c>
      <c r="Q1492" s="440">
        <v>9702</v>
      </c>
      <c r="R1492" s="440">
        <v>0</v>
      </c>
      <c r="S1492" s="440">
        <v>9702</v>
      </c>
      <c r="T1492" s="440">
        <v>0</v>
      </c>
      <c r="U1492" s="440">
        <v>1116</v>
      </c>
      <c r="V1492" s="440">
        <v>1116</v>
      </c>
      <c r="W1492" s="440">
        <v>0</v>
      </c>
      <c r="X1492" s="440">
        <v>0</v>
      </c>
      <c r="Y1492" s="482">
        <v>0</v>
      </c>
      <c r="Z1492" s="482">
        <v>347</v>
      </c>
      <c r="AA1492" s="440">
        <v>0</v>
      </c>
      <c r="AB1492" s="440">
        <v>0</v>
      </c>
      <c r="AC1492" s="440">
        <v>347</v>
      </c>
      <c r="AD1492" s="440">
        <v>0</v>
      </c>
      <c r="AE1492" s="440">
        <v>347</v>
      </c>
      <c r="AF1492" s="440">
        <v>0</v>
      </c>
      <c r="AG1492" s="440">
        <v>28130</v>
      </c>
      <c r="AH1492" s="440">
        <v>19000</v>
      </c>
      <c r="AI1492" s="440">
        <v>9130</v>
      </c>
      <c r="AJ1492" s="482">
        <v>18390</v>
      </c>
      <c r="AK1492" s="482">
        <v>0</v>
      </c>
      <c r="AL1492" s="482">
        <v>0</v>
      </c>
      <c r="AM1492" s="482">
        <v>9230</v>
      </c>
      <c r="AN1492" s="440">
        <v>18390</v>
      </c>
      <c r="AO1492" s="440">
        <v>9230</v>
      </c>
      <c r="AP1492" s="440">
        <v>1817</v>
      </c>
      <c r="AQ1492" s="440">
        <v>1570</v>
      </c>
      <c r="AR1492" s="440">
        <v>247</v>
      </c>
      <c r="AS1492" s="482">
        <v>534</v>
      </c>
      <c r="AT1492" s="482">
        <v>0</v>
      </c>
      <c r="AU1492" s="482">
        <v>0</v>
      </c>
      <c r="AV1492" s="482">
        <v>266</v>
      </c>
      <c r="AW1492" s="440">
        <v>534</v>
      </c>
      <c r="AX1492" s="440">
        <v>0</v>
      </c>
      <c r="AY1492" s="440">
        <v>0</v>
      </c>
      <c r="AZ1492" s="503">
        <v>0</v>
      </c>
      <c r="BA1492" s="503">
        <v>0</v>
      </c>
      <c r="BB1492" s="441">
        <v>0</v>
      </c>
      <c r="BC1492" s="200">
        <v>0</v>
      </c>
      <c r="BD1492" s="539">
        <v>22531</v>
      </c>
      <c r="BE1492" s="650">
        <v>18890</v>
      </c>
      <c r="BF1492" s="650">
        <v>1792</v>
      </c>
      <c r="BG1492" s="539">
        <v>789</v>
      </c>
    </row>
    <row r="1493" spans="1:59" x14ac:dyDescent="0.2">
      <c r="A1493" s="609" t="s">
        <v>3437</v>
      </c>
      <c r="B1493" t="s">
        <v>3400</v>
      </c>
      <c r="C1493" t="s">
        <v>3438</v>
      </c>
      <c r="D1493" s="442">
        <v>39341</v>
      </c>
      <c r="E1493" s="443">
        <v>0</v>
      </c>
      <c r="F1493" s="443">
        <v>0</v>
      </c>
      <c r="G1493" s="443">
        <v>0</v>
      </c>
      <c r="H1493" s="443">
        <v>0</v>
      </c>
      <c r="I1493" s="443">
        <v>37520</v>
      </c>
      <c r="J1493" s="443">
        <v>37520</v>
      </c>
      <c r="K1493" s="443">
        <v>0</v>
      </c>
      <c r="L1493" s="443">
        <v>0</v>
      </c>
      <c r="M1493" s="483">
        <v>0</v>
      </c>
      <c r="N1493" s="483">
        <v>10010</v>
      </c>
      <c r="O1493" s="443">
        <v>0</v>
      </c>
      <c r="P1493" s="443">
        <v>0</v>
      </c>
      <c r="Q1493" s="443">
        <v>10010</v>
      </c>
      <c r="R1493" s="443">
        <v>0</v>
      </c>
      <c r="S1493" s="443">
        <v>10010</v>
      </c>
      <c r="T1493" s="443">
        <v>0</v>
      </c>
      <c r="U1493" s="443">
        <v>1340</v>
      </c>
      <c r="V1493" s="443">
        <v>1340</v>
      </c>
      <c r="W1493" s="443">
        <v>0</v>
      </c>
      <c r="X1493" s="443">
        <v>0</v>
      </c>
      <c r="Y1493" s="483">
        <v>0</v>
      </c>
      <c r="Z1493" s="483">
        <v>358</v>
      </c>
      <c r="AA1493" s="443">
        <v>0</v>
      </c>
      <c r="AB1493" s="443">
        <v>0</v>
      </c>
      <c r="AC1493" s="443">
        <v>358</v>
      </c>
      <c r="AD1493" s="443">
        <v>0</v>
      </c>
      <c r="AE1493" s="443">
        <v>358</v>
      </c>
      <c r="AF1493" s="443">
        <v>0</v>
      </c>
      <c r="AG1493" s="443">
        <v>22150</v>
      </c>
      <c r="AH1493" s="443">
        <v>17500</v>
      </c>
      <c r="AI1493" s="443">
        <v>4650</v>
      </c>
      <c r="AJ1493" s="483">
        <v>12840</v>
      </c>
      <c r="AK1493" s="483">
        <v>0</v>
      </c>
      <c r="AL1493" s="483">
        <v>0</v>
      </c>
      <c r="AM1493" s="483">
        <v>2820</v>
      </c>
      <c r="AN1493" s="443">
        <v>12840</v>
      </c>
      <c r="AO1493" s="443">
        <v>2820</v>
      </c>
      <c r="AP1493" s="443">
        <v>1545</v>
      </c>
      <c r="AQ1493" s="443">
        <v>1545</v>
      </c>
      <c r="AR1493" s="443">
        <v>0</v>
      </c>
      <c r="AS1493" s="483">
        <v>105</v>
      </c>
      <c r="AT1493" s="483">
        <v>0</v>
      </c>
      <c r="AU1493" s="483">
        <v>0</v>
      </c>
      <c r="AV1493" s="483">
        <v>10</v>
      </c>
      <c r="AW1493" s="443">
        <v>0</v>
      </c>
      <c r="AX1493" s="443">
        <v>115</v>
      </c>
      <c r="AY1493" s="443">
        <v>0</v>
      </c>
      <c r="AZ1493" s="504">
        <v>0</v>
      </c>
      <c r="BA1493" s="504">
        <v>0</v>
      </c>
      <c r="BB1493" s="444">
        <v>0</v>
      </c>
      <c r="BC1493" s="517">
        <v>0</v>
      </c>
      <c r="BD1493" s="540">
        <v>23058</v>
      </c>
      <c r="BE1493" s="651">
        <v>20700</v>
      </c>
      <c r="BF1493" s="651">
        <v>1911</v>
      </c>
      <c r="BG1493" s="540">
        <v>789</v>
      </c>
    </row>
    <row r="1494" spans="1:59" x14ac:dyDescent="0.2">
      <c r="A1494" s="609" t="s">
        <v>3439</v>
      </c>
      <c r="B1494" t="s">
        <v>3400</v>
      </c>
      <c r="C1494" t="s">
        <v>3440</v>
      </c>
      <c r="D1494" s="439">
        <v>39344</v>
      </c>
      <c r="E1494" s="440">
        <v>0</v>
      </c>
      <c r="F1494" s="440">
        <v>0</v>
      </c>
      <c r="G1494" s="440">
        <v>0</v>
      </c>
      <c r="H1494" s="440">
        <v>0</v>
      </c>
      <c r="I1494" s="440">
        <v>51632</v>
      </c>
      <c r="J1494" s="440">
        <v>51632</v>
      </c>
      <c r="K1494" s="440">
        <v>0</v>
      </c>
      <c r="L1494" s="440">
        <v>0</v>
      </c>
      <c r="M1494" s="482">
        <v>0</v>
      </c>
      <c r="N1494" s="482">
        <v>10948</v>
      </c>
      <c r="O1494" s="440">
        <v>0</v>
      </c>
      <c r="P1494" s="440">
        <v>0</v>
      </c>
      <c r="Q1494" s="440">
        <v>10948</v>
      </c>
      <c r="R1494" s="440">
        <v>0</v>
      </c>
      <c r="S1494" s="440">
        <v>10948</v>
      </c>
      <c r="T1494" s="440">
        <v>0</v>
      </c>
      <c r="U1494" s="440">
        <v>1844</v>
      </c>
      <c r="V1494" s="440">
        <v>1798</v>
      </c>
      <c r="W1494" s="440">
        <v>46</v>
      </c>
      <c r="X1494" s="440">
        <v>0</v>
      </c>
      <c r="Y1494" s="482">
        <v>197</v>
      </c>
      <c r="Z1494" s="482">
        <v>391</v>
      </c>
      <c r="AA1494" s="440">
        <v>0</v>
      </c>
      <c r="AB1494" s="440">
        <v>0</v>
      </c>
      <c r="AC1494" s="440">
        <v>634</v>
      </c>
      <c r="AD1494" s="440">
        <v>0</v>
      </c>
      <c r="AE1494" s="440">
        <v>634</v>
      </c>
      <c r="AF1494" s="440">
        <v>0</v>
      </c>
      <c r="AG1494" s="440">
        <v>23730</v>
      </c>
      <c r="AH1494" s="440">
        <v>16000</v>
      </c>
      <c r="AI1494" s="440">
        <v>7730</v>
      </c>
      <c r="AJ1494" s="482">
        <v>21540</v>
      </c>
      <c r="AK1494" s="482">
        <v>0</v>
      </c>
      <c r="AL1494" s="482">
        <v>0</v>
      </c>
      <c r="AM1494" s="482">
        <v>2310</v>
      </c>
      <c r="AN1494" s="440">
        <v>11700</v>
      </c>
      <c r="AO1494" s="440">
        <v>12150</v>
      </c>
      <c r="AP1494" s="440">
        <v>1404</v>
      </c>
      <c r="AQ1494" s="440">
        <v>345</v>
      </c>
      <c r="AR1494" s="440">
        <v>1059</v>
      </c>
      <c r="AS1494" s="482">
        <v>1552</v>
      </c>
      <c r="AT1494" s="482">
        <v>0</v>
      </c>
      <c r="AU1494" s="482">
        <v>0</v>
      </c>
      <c r="AV1494" s="482">
        <v>124</v>
      </c>
      <c r="AW1494" s="440">
        <v>1059</v>
      </c>
      <c r="AX1494" s="440">
        <v>617</v>
      </c>
      <c r="AY1494" s="440">
        <v>0</v>
      </c>
      <c r="AZ1494" s="503">
        <v>0</v>
      </c>
      <c r="BA1494" s="503">
        <v>0</v>
      </c>
      <c r="BB1494" s="441">
        <v>0</v>
      </c>
      <c r="BC1494" s="200">
        <v>0</v>
      </c>
      <c r="BD1494" s="539">
        <v>23953</v>
      </c>
      <c r="BE1494" s="650">
        <v>25590</v>
      </c>
      <c r="BF1494" s="650">
        <v>2280</v>
      </c>
      <c r="BG1494" s="539">
        <v>789</v>
      </c>
    </row>
    <row r="1495" spans="1:59" x14ac:dyDescent="0.2">
      <c r="A1495" s="609" t="s">
        <v>3441</v>
      </c>
      <c r="B1495" t="s">
        <v>3400</v>
      </c>
      <c r="C1495" t="s">
        <v>3442</v>
      </c>
      <c r="D1495" s="442">
        <v>39363</v>
      </c>
      <c r="E1495" s="443">
        <v>0</v>
      </c>
      <c r="F1495" s="443">
        <v>0</v>
      </c>
      <c r="G1495" s="443">
        <v>0</v>
      </c>
      <c r="H1495" s="443">
        <v>0</v>
      </c>
      <c r="I1495" s="443">
        <v>43960</v>
      </c>
      <c r="J1495" s="443">
        <v>43960</v>
      </c>
      <c r="K1495" s="443">
        <v>0</v>
      </c>
      <c r="L1495" s="443">
        <v>0</v>
      </c>
      <c r="M1495" s="483">
        <v>0</v>
      </c>
      <c r="N1495" s="483">
        <v>0</v>
      </c>
      <c r="O1495" s="443">
        <v>0</v>
      </c>
      <c r="P1495" s="443">
        <v>0</v>
      </c>
      <c r="Q1495" s="443">
        <v>0</v>
      </c>
      <c r="R1495" s="443">
        <v>0</v>
      </c>
      <c r="S1495" s="443">
        <v>0</v>
      </c>
      <c r="T1495" s="443">
        <v>0</v>
      </c>
      <c r="U1495" s="443">
        <v>1570</v>
      </c>
      <c r="V1495" s="443">
        <v>1570</v>
      </c>
      <c r="W1495" s="443">
        <v>0</v>
      </c>
      <c r="X1495" s="443">
        <v>0</v>
      </c>
      <c r="Y1495" s="483">
        <v>87</v>
      </c>
      <c r="Z1495" s="483">
        <v>0</v>
      </c>
      <c r="AA1495" s="443">
        <v>0</v>
      </c>
      <c r="AB1495" s="443">
        <v>0</v>
      </c>
      <c r="AC1495" s="443">
        <v>87</v>
      </c>
      <c r="AD1495" s="443">
        <v>0</v>
      </c>
      <c r="AE1495" s="443">
        <v>87</v>
      </c>
      <c r="AF1495" s="443">
        <v>0</v>
      </c>
      <c r="AG1495" s="443">
        <v>25080</v>
      </c>
      <c r="AH1495" s="443">
        <v>18500</v>
      </c>
      <c r="AI1495" s="443">
        <v>6580</v>
      </c>
      <c r="AJ1495" s="483">
        <v>17510</v>
      </c>
      <c r="AK1495" s="483">
        <v>0</v>
      </c>
      <c r="AL1495" s="483">
        <v>0</v>
      </c>
      <c r="AM1495" s="483">
        <v>8950</v>
      </c>
      <c r="AN1495" s="443">
        <v>17510</v>
      </c>
      <c r="AO1495" s="443">
        <v>8950</v>
      </c>
      <c r="AP1495" s="443">
        <v>1723</v>
      </c>
      <c r="AQ1495" s="443">
        <v>1723</v>
      </c>
      <c r="AR1495" s="443">
        <v>0</v>
      </c>
      <c r="AS1495" s="483">
        <v>282</v>
      </c>
      <c r="AT1495" s="483">
        <v>0</v>
      </c>
      <c r="AU1495" s="483">
        <v>0</v>
      </c>
      <c r="AV1495" s="483">
        <v>317</v>
      </c>
      <c r="AW1495" s="443">
        <v>0</v>
      </c>
      <c r="AX1495" s="443">
        <v>599</v>
      </c>
      <c r="AY1495" s="443">
        <v>0</v>
      </c>
      <c r="AZ1495" s="504">
        <v>0</v>
      </c>
      <c r="BA1495" s="504">
        <v>0</v>
      </c>
      <c r="BB1495" s="444">
        <v>0</v>
      </c>
      <c r="BC1495" s="517">
        <v>0</v>
      </c>
      <c r="BD1495" s="540">
        <v>25823</v>
      </c>
      <c r="BE1495" s="651">
        <v>19820</v>
      </c>
      <c r="BF1495" s="651">
        <v>1862</v>
      </c>
      <c r="BG1495" s="540">
        <v>789</v>
      </c>
    </row>
    <row r="1496" spans="1:59" x14ac:dyDescent="0.2">
      <c r="A1496" s="609" t="s">
        <v>3443</v>
      </c>
      <c r="B1496" t="s">
        <v>3400</v>
      </c>
      <c r="C1496" t="s">
        <v>3444</v>
      </c>
      <c r="D1496" s="439">
        <v>39364</v>
      </c>
      <c r="E1496" s="440">
        <v>0</v>
      </c>
      <c r="F1496" s="440">
        <v>0</v>
      </c>
      <c r="G1496" s="440">
        <v>0</v>
      </c>
      <c r="H1496" s="440">
        <v>0</v>
      </c>
      <c r="I1496" s="440">
        <v>4690</v>
      </c>
      <c r="J1496" s="440">
        <v>4690</v>
      </c>
      <c r="K1496" s="440">
        <v>0</v>
      </c>
      <c r="L1496" s="440">
        <v>0</v>
      </c>
      <c r="M1496" s="482">
        <v>0</v>
      </c>
      <c r="N1496" s="482">
        <v>0</v>
      </c>
      <c r="O1496" s="440">
        <v>0</v>
      </c>
      <c r="P1496" s="440">
        <v>0</v>
      </c>
      <c r="Q1496" s="440">
        <v>0</v>
      </c>
      <c r="R1496" s="440">
        <v>0</v>
      </c>
      <c r="S1496" s="440">
        <v>0</v>
      </c>
      <c r="T1496" s="440">
        <v>0</v>
      </c>
      <c r="U1496" s="440">
        <v>168</v>
      </c>
      <c r="V1496" s="440">
        <v>168</v>
      </c>
      <c r="W1496" s="440">
        <v>0</v>
      </c>
      <c r="X1496" s="440">
        <v>0</v>
      </c>
      <c r="Y1496" s="482">
        <v>0</v>
      </c>
      <c r="Z1496" s="482">
        <v>0</v>
      </c>
      <c r="AA1496" s="440">
        <v>0</v>
      </c>
      <c r="AB1496" s="440">
        <v>0</v>
      </c>
      <c r="AC1496" s="440">
        <v>0</v>
      </c>
      <c r="AD1496" s="440">
        <v>0</v>
      </c>
      <c r="AE1496" s="440">
        <v>0</v>
      </c>
      <c r="AF1496" s="440">
        <v>0</v>
      </c>
      <c r="AG1496" s="440">
        <v>2760</v>
      </c>
      <c r="AH1496" s="440">
        <v>2350</v>
      </c>
      <c r="AI1496" s="440">
        <v>410</v>
      </c>
      <c r="AJ1496" s="482">
        <v>1960</v>
      </c>
      <c r="AK1496" s="482">
        <v>0</v>
      </c>
      <c r="AL1496" s="482">
        <v>0</v>
      </c>
      <c r="AM1496" s="482">
        <v>0</v>
      </c>
      <c r="AN1496" s="440">
        <v>1960</v>
      </c>
      <c r="AO1496" s="440">
        <v>0</v>
      </c>
      <c r="AP1496" s="440">
        <v>185</v>
      </c>
      <c r="AQ1496" s="440">
        <v>61</v>
      </c>
      <c r="AR1496" s="440">
        <v>124</v>
      </c>
      <c r="AS1496" s="482">
        <v>149</v>
      </c>
      <c r="AT1496" s="482">
        <v>0</v>
      </c>
      <c r="AU1496" s="482">
        <v>0</v>
      </c>
      <c r="AV1496" s="482">
        <v>0</v>
      </c>
      <c r="AW1496" s="440">
        <v>124</v>
      </c>
      <c r="AX1496" s="440">
        <v>25</v>
      </c>
      <c r="AY1496" s="440">
        <v>0</v>
      </c>
      <c r="AZ1496" s="503">
        <v>0</v>
      </c>
      <c r="BA1496" s="503">
        <v>0</v>
      </c>
      <c r="BB1496" s="441">
        <v>0</v>
      </c>
      <c r="BC1496" s="200">
        <v>0</v>
      </c>
      <c r="BD1496" s="539">
        <v>5461</v>
      </c>
      <c r="BE1496" s="650">
        <v>1855</v>
      </c>
      <c r="BF1496" s="539">
        <v>181</v>
      </c>
      <c r="BG1496" s="539">
        <v>789</v>
      </c>
    </row>
    <row r="1497" spans="1:59" x14ac:dyDescent="0.2">
      <c r="A1497" s="609" t="s">
        <v>3445</v>
      </c>
      <c r="B1497" t="s">
        <v>3400</v>
      </c>
      <c r="C1497" t="s">
        <v>3446</v>
      </c>
      <c r="D1497" s="442">
        <v>39386</v>
      </c>
      <c r="E1497" s="443">
        <v>0</v>
      </c>
      <c r="F1497" s="443">
        <v>0</v>
      </c>
      <c r="G1497" s="443">
        <v>0</v>
      </c>
      <c r="H1497" s="443">
        <v>0</v>
      </c>
      <c r="I1497" s="443">
        <v>208250</v>
      </c>
      <c r="J1497" s="443">
        <v>208250</v>
      </c>
      <c r="K1497" s="443">
        <v>0</v>
      </c>
      <c r="L1497" s="443">
        <v>0</v>
      </c>
      <c r="M1497" s="483">
        <v>0</v>
      </c>
      <c r="N1497" s="483">
        <v>2520</v>
      </c>
      <c r="O1497" s="443">
        <v>0</v>
      </c>
      <c r="P1497" s="443">
        <v>0</v>
      </c>
      <c r="Q1497" s="443">
        <v>2520</v>
      </c>
      <c r="R1497" s="443">
        <v>0</v>
      </c>
      <c r="S1497" s="443">
        <v>2520</v>
      </c>
      <c r="T1497" s="443">
        <v>0</v>
      </c>
      <c r="U1497" s="443">
        <v>7438</v>
      </c>
      <c r="V1497" s="443">
        <v>6028</v>
      </c>
      <c r="W1497" s="443">
        <v>1410</v>
      </c>
      <c r="X1497" s="443">
        <v>0</v>
      </c>
      <c r="Y1497" s="483">
        <v>2545</v>
      </c>
      <c r="Z1497" s="483">
        <v>90</v>
      </c>
      <c r="AA1497" s="443">
        <v>0</v>
      </c>
      <c r="AB1497" s="443">
        <v>0</v>
      </c>
      <c r="AC1497" s="443">
        <v>4045</v>
      </c>
      <c r="AD1497" s="443">
        <v>0</v>
      </c>
      <c r="AE1497" s="443">
        <v>4045</v>
      </c>
      <c r="AF1497" s="443">
        <v>0</v>
      </c>
      <c r="AG1497" s="443">
        <v>152480</v>
      </c>
      <c r="AH1497" s="443">
        <v>0</v>
      </c>
      <c r="AI1497" s="443">
        <v>152480</v>
      </c>
      <c r="AJ1497" s="483">
        <v>214710</v>
      </c>
      <c r="AK1497" s="483">
        <v>0</v>
      </c>
      <c r="AL1497" s="483">
        <v>0</v>
      </c>
      <c r="AM1497" s="483">
        <v>51450</v>
      </c>
      <c r="AN1497" s="443">
        <v>214710</v>
      </c>
      <c r="AO1497" s="443">
        <v>51450</v>
      </c>
      <c r="AP1497" s="443">
        <v>10786</v>
      </c>
      <c r="AQ1497" s="443">
        <v>3500</v>
      </c>
      <c r="AR1497" s="443">
        <v>7286</v>
      </c>
      <c r="AS1497" s="483">
        <v>8550</v>
      </c>
      <c r="AT1497" s="483">
        <v>262</v>
      </c>
      <c r="AU1497" s="483">
        <v>0</v>
      </c>
      <c r="AV1497" s="483">
        <v>1614</v>
      </c>
      <c r="AW1497" s="443">
        <v>7548</v>
      </c>
      <c r="AX1497" s="443">
        <v>2878</v>
      </c>
      <c r="AY1497" s="443">
        <v>0</v>
      </c>
      <c r="AZ1497" s="504">
        <v>0</v>
      </c>
      <c r="BA1497" s="504">
        <v>0</v>
      </c>
      <c r="BB1497" s="444">
        <v>0</v>
      </c>
      <c r="BC1497" s="517">
        <v>0</v>
      </c>
      <c r="BD1497" s="540">
        <v>79362</v>
      </c>
      <c r="BE1497" s="651">
        <v>105285</v>
      </c>
      <c r="BF1497" s="651">
        <v>10091</v>
      </c>
      <c r="BG1497" s="540">
        <v>1509</v>
      </c>
    </row>
    <row r="1498" spans="1:59" x14ac:dyDescent="0.2">
      <c r="A1498" s="609" t="s">
        <v>3447</v>
      </c>
      <c r="B1498" t="s">
        <v>3400</v>
      </c>
      <c r="C1498" t="s">
        <v>3448</v>
      </c>
      <c r="D1498" s="439">
        <v>39387</v>
      </c>
      <c r="E1498" s="440">
        <v>0</v>
      </c>
      <c r="F1498" s="440">
        <v>0</v>
      </c>
      <c r="G1498" s="440">
        <v>0</v>
      </c>
      <c r="H1498" s="440">
        <v>0</v>
      </c>
      <c r="I1498" s="440">
        <v>68768</v>
      </c>
      <c r="J1498" s="440">
        <v>68768</v>
      </c>
      <c r="K1498" s="440">
        <v>0</v>
      </c>
      <c r="L1498" s="440">
        <v>0</v>
      </c>
      <c r="M1498" s="482">
        <v>0</v>
      </c>
      <c r="N1498" s="482">
        <v>18172</v>
      </c>
      <c r="O1498" s="440">
        <v>0</v>
      </c>
      <c r="P1498" s="440">
        <v>0</v>
      </c>
      <c r="Q1498" s="440">
        <v>18172</v>
      </c>
      <c r="R1498" s="440">
        <v>0</v>
      </c>
      <c r="S1498" s="440">
        <v>18172</v>
      </c>
      <c r="T1498" s="440">
        <v>0</v>
      </c>
      <c r="U1498" s="440">
        <v>2456</v>
      </c>
      <c r="V1498" s="440">
        <v>2456</v>
      </c>
      <c r="W1498" s="440">
        <v>0</v>
      </c>
      <c r="X1498" s="440">
        <v>0</v>
      </c>
      <c r="Y1498" s="482">
        <v>0</v>
      </c>
      <c r="Z1498" s="482">
        <v>649</v>
      </c>
      <c r="AA1498" s="440">
        <v>0</v>
      </c>
      <c r="AB1498" s="440">
        <v>0</v>
      </c>
      <c r="AC1498" s="440">
        <v>649</v>
      </c>
      <c r="AD1498" s="440">
        <v>0</v>
      </c>
      <c r="AE1498" s="440">
        <v>649</v>
      </c>
      <c r="AF1498" s="440">
        <v>0</v>
      </c>
      <c r="AG1498" s="440">
        <v>34450</v>
      </c>
      <c r="AH1498" s="440">
        <v>34450</v>
      </c>
      <c r="AI1498" s="440">
        <v>0</v>
      </c>
      <c r="AJ1498" s="482">
        <v>16230</v>
      </c>
      <c r="AK1498" s="482">
        <v>0</v>
      </c>
      <c r="AL1498" s="482">
        <v>0</v>
      </c>
      <c r="AM1498" s="482">
        <v>5080</v>
      </c>
      <c r="AN1498" s="440">
        <v>16230</v>
      </c>
      <c r="AO1498" s="440">
        <v>5080</v>
      </c>
      <c r="AP1498" s="440">
        <v>2112</v>
      </c>
      <c r="AQ1498" s="440">
        <v>978</v>
      </c>
      <c r="AR1498" s="440">
        <v>1134</v>
      </c>
      <c r="AS1498" s="482">
        <v>1595</v>
      </c>
      <c r="AT1498" s="482">
        <v>0</v>
      </c>
      <c r="AU1498" s="482">
        <v>0</v>
      </c>
      <c r="AV1498" s="482">
        <v>0</v>
      </c>
      <c r="AW1498" s="440">
        <v>1595</v>
      </c>
      <c r="AX1498" s="440">
        <v>0</v>
      </c>
      <c r="AY1498" s="440">
        <v>0</v>
      </c>
      <c r="AZ1498" s="503">
        <v>0</v>
      </c>
      <c r="BA1498" s="503">
        <v>0</v>
      </c>
      <c r="BB1498" s="441">
        <v>0</v>
      </c>
      <c r="BC1498" s="200">
        <v>0</v>
      </c>
      <c r="BD1498" s="539">
        <v>32346</v>
      </c>
      <c r="BE1498" s="650">
        <v>35555</v>
      </c>
      <c r="BF1498" s="650">
        <v>3176</v>
      </c>
      <c r="BG1498" s="539">
        <v>1029</v>
      </c>
    </row>
    <row r="1499" spans="1:59" x14ac:dyDescent="0.2">
      <c r="A1499" s="609" t="s">
        <v>3449</v>
      </c>
      <c r="B1499" t="s">
        <v>3400</v>
      </c>
      <c r="C1499" t="s">
        <v>3450</v>
      </c>
      <c r="D1499" s="442">
        <v>39401</v>
      </c>
      <c r="E1499" s="443">
        <v>0</v>
      </c>
      <c r="F1499" s="443">
        <v>0</v>
      </c>
      <c r="G1499" s="443">
        <v>0</v>
      </c>
      <c r="H1499" s="443">
        <v>0</v>
      </c>
      <c r="I1499" s="443">
        <v>90860</v>
      </c>
      <c r="J1499" s="443">
        <v>90860</v>
      </c>
      <c r="K1499" s="443">
        <v>0</v>
      </c>
      <c r="L1499" s="443">
        <v>0</v>
      </c>
      <c r="M1499" s="483">
        <v>0</v>
      </c>
      <c r="N1499" s="483">
        <v>1750</v>
      </c>
      <c r="O1499" s="443">
        <v>0</v>
      </c>
      <c r="P1499" s="443">
        <v>0</v>
      </c>
      <c r="Q1499" s="443">
        <v>1750</v>
      </c>
      <c r="R1499" s="443">
        <v>0</v>
      </c>
      <c r="S1499" s="443">
        <v>1750</v>
      </c>
      <c r="T1499" s="443">
        <v>0</v>
      </c>
      <c r="U1499" s="443">
        <v>3245</v>
      </c>
      <c r="V1499" s="443">
        <v>3245</v>
      </c>
      <c r="W1499" s="443">
        <v>0</v>
      </c>
      <c r="X1499" s="443">
        <v>0</v>
      </c>
      <c r="Y1499" s="483">
        <v>0</v>
      </c>
      <c r="Z1499" s="483">
        <v>63</v>
      </c>
      <c r="AA1499" s="443">
        <v>0</v>
      </c>
      <c r="AB1499" s="443">
        <v>0</v>
      </c>
      <c r="AC1499" s="443">
        <v>63</v>
      </c>
      <c r="AD1499" s="443">
        <v>0</v>
      </c>
      <c r="AE1499" s="443">
        <v>63</v>
      </c>
      <c r="AF1499" s="443">
        <v>0</v>
      </c>
      <c r="AG1499" s="443">
        <v>46000</v>
      </c>
      <c r="AH1499" s="443">
        <v>36000</v>
      </c>
      <c r="AI1499" s="443">
        <v>10000</v>
      </c>
      <c r="AJ1499" s="483">
        <v>25780</v>
      </c>
      <c r="AK1499" s="483">
        <v>0</v>
      </c>
      <c r="AL1499" s="483">
        <v>0</v>
      </c>
      <c r="AM1499" s="483">
        <v>12460</v>
      </c>
      <c r="AN1499" s="443">
        <v>25780</v>
      </c>
      <c r="AO1499" s="443">
        <v>12460</v>
      </c>
      <c r="AP1499" s="443">
        <v>2810</v>
      </c>
      <c r="AQ1499" s="443">
        <v>300</v>
      </c>
      <c r="AR1499" s="443">
        <v>2510</v>
      </c>
      <c r="AS1499" s="483">
        <v>2928</v>
      </c>
      <c r="AT1499" s="483">
        <v>0</v>
      </c>
      <c r="AU1499" s="483">
        <v>0</v>
      </c>
      <c r="AV1499" s="483">
        <v>488</v>
      </c>
      <c r="AW1499" s="443">
        <v>2928</v>
      </c>
      <c r="AX1499" s="443">
        <v>488</v>
      </c>
      <c r="AY1499" s="443">
        <v>0</v>
      </c>
      <c r="AZ1499" s="504">
        <v>0</v>
      </c>
      <c r="BA1499" s="504">
        <v>0</v>
      </c>
      <c r="BB1499" s="444">
        <v>0</v>
      </c>
      <c r="BC1499" s="517">
        <v>0</v>
      </c>
      <c r="BD1499" s="540">
        <v>35654</v>
      </c>
      <c r="BE1499" s="651">
        <v>39735</v>
      </c>
      <c r="BF1499" s="651">
        <v>3627</v>
      </c>
      <c r="BG1499" s="540">
        <v>1029</v>
      </c>
    </row>
    <row r="1500" spans="1:59" x14ac:dyDescent="0.2">
      <c r="A1500" s="609" t="s">
        <v>3451</v>
      </c>
      <c r="B1500" t="s">
        <v>3400</v>
      </c>
      <c r="C1500" t="s">
        <v>3452</v>
      </c>
      <c r="D1500" s="439">
        <v>39402</v>
      </c>
      <c r="E1500" s="440">
        <v>0</v>
      </c>
      <c r="F1500" s="440">
        <v>0</v>
      </c>
      <c r="G1500" s="440">
        <v>0</v>
      </c>
      <c r="H1500" s="440">
        <v>0</v>
      </c>
      <c r="I1500" s="440">
        <v>107128</v>
      </c>
      <c r="J1500" s="440">
        <v>107128</v>
      </c>
      <c r="K1500" s="440">
        <v>0</v>
      </c>
      <c r="L1500" s="440">
        <v>0</v>
      </c>
      <c r="M1500" s="482">
        <v>0</v>
      </c>
      <c r="N1500" s="482">
        <v>29372</v>
      </c>
      <c r="O1500" s="440">
        <v>0</v>
      </c>
      <c r="P1500" s="440">
        <v>0</v>
      </c>
      <c r="Q1500" s="440">
        <v>29372</v>
      </c>
      <c r="R1500" s="440">
        <v>0</v>
      </c>
      <c r="S1500" s="440">
        <v>29372</v>
      </c>
      <c r="T1500" s="440">
        <v>0</v>
      </c>
      <c r="U1500" s="440">
        <v>3826</v>
      </c>
      <c r="V1500" s="440">
        <v>3826</v>
      </c>
      <c r="W1500" s="440">
        <v>0</v>
      </c>
      <c r="X1500" s="440">
        <v>0</v>
      </c>
      <c r="Y1500" s="482">
        <v>0</v>
      </c>
      <c r="Z1500" s="482">
        <v>1049</v>
      </c>
      <c r="AA1500" s="440">
        <v>0</v>
      </c>
      <c r="AB1500" s="440">
        <v>0</v>
      </c>
      <c r="AC1500" s="440">
        <v>1049</v>
      </c>
      <c r="AD1500" s="440">
        <v>0</v>
      </c>
      <c r="AE1500" s="440">
        <v>410</v>
      </c>
      <c r="AF1500" s="440">
        <v>639</v>
      </c>
      <c r="AG1500" s="440">
        <v>85640</v>
      </c>
      <c r="AH1500" s="440">
        <v>63000</v>
      </c>
      <c r="AI1500" s="440">
        <v>22640</v>
      </c>
      <c r="AJ1500" s="482">
        <v>57980</v>
      </c>
      <c r="AK1500" s="482">
        <v>0</v>
      </c>
      <c r="AL1500" s="482">
        <v>0</v>
      </c>
      <c r="AM1500" s="482">
        <v>33010</v>
      </c>
      <c r="AN1500" s="440">
        <v>56550</v>
      </c>
      <c r="AO1500" s="440">
        <v>34440</v>
      </c>
      <c r="AP1500" s="440">
        <v>5880</v>
      </c>
      <c r="AQ1500" s="440">
        <v>683</v>
      </c>
      <c r="AR1500" s="440">
        <v>5197</v>
      </c>
      <c r="AS1500" s="482">
        <v>6102</v>
      </c>
      <c r="AT1500" s="482">
        <v>0</v>
      </c>
      <c r="AU1500" s="482">
        <v>0</v>
      </c>
      <c r="AV1500" s="482">
        <v>974</v>
      </c>
      <c r="AW1500" s="440">
        <v>4503</v>
      </c>
      <c r="AX1500" s="440">
        <v>1094</v>
      </c>
      <c r="AY1500" s="440">
        <v>0</v>
      </c>
      <c r="AZ1500" s="503">
        <v>0</v>
      </c>
      <c r="BA1500" s="503">
        <v>0</v>
      </c>
      <c r="BB1500" s="441">
        <v>0</v>
      </c>
      <c r="BC1500" s="200">
        <v>0</v>
      </c>
      <c r="BD1500" s="539">
        <v>52829</v>
      </c>
      <c r="BE1500" s="650">
        <v>65460</v>
      </c>
      <c r="BF1500" s="650">
        <v>6165</v>
      </c>
      <c r="BG1500" s="539">
        <v>1269</v>
      </c>
    </row>
    <row r="1501" spans="1:59" x14ac:dyDescent="0.2">
      <c r="A1501" s="609" t="s">
        <v>3453</v>
      </c>
      <c r="B1501" t="s">
        <v>3400</v>
      </c>
      <c r="C1501" t="s">
        <v>3454</v>
      </c>
      <c r="D1501" s="442">
        <v>39403</v>
      </c>
      <c r="E1501" s="443">
        <v>0</v>
      </c>
      <c r="F1501" s="443">
        <v>0</v>
      </c>
      <c r="G1501" s="443">
        <v>0</v>
      </c>
      <c r="H1501" s="443">
        <v>0</v>
      </c>
      <c r="I1501" s="443">
        <v>68390</v>
      </c>
      <c r="J1501" s="443">
        <v>68390</v>
      </c>
      <c r="K1501" s="443">
        <v>0</v>
      </c>
      <c r="L1501" s="443">
        <v>0</v>
      </c>
      <c r="M1501" s="483">
        <v>0</v>
      </c>
      <c r="N1501" s="483">
        <v>2170</v>
      </c>
      <c r="O1501" s="443">
        <v>0</v>
      </c>
      <c r="P1501" s="443">
        <v>0</v>
      </c>
      <c r="Q1501" s="443">
        <v>2170</v>
      </c>
      <c r="R1501" s="443">
        <v>0</v>
      </c>
      <c r="S1501" s="443">
        <v>2170</v>
      </c>
      <c r="T1501" s="443">
        <v>0</v>
      </c>
      <c r="U1501" s="443">
        <v>2443</v>
      </c>
      <c r="V1501" s="443">
        <v>1469</v>
      </c>
      <c r="W1501" s="443">
        <v>974</v>
      </c>
      <c r="X1501" s="443">
        <v>0</v>
      </c>
      <c r="Y1501" s="483">
        <v>550</v>
      </c>
      <c r="Z1501" s="483">
        <v>77</v>
      </c>
      <c r="AA1501" s="443">
        <v>0</v>
      </c>
      <c r="AB1501" s="443">
        <v>0</v>
      </c>
      <c r="AC1501" s="443">
        <v>1601</v>
      </c>
      <c r="AD1501" s="443">
        <v>0</v>
      </c>
      <c r="AE1501" s="443">
        <v>681</v>
      </c>
      <c r="AF1501" s="443">
        <v>920</v>
      </c>
      <c r="AG1501" s="443">
        <v>37890</v>
      </c>
      <c r="AH1501" s="443">
        <v>32500</v>
      </c>
      <c r="AI1501" s="443">
        <v>5390</v>
      </c>
      <c r="AJ1501" s="483">
        <v>19220</v>
      </c>
      <c r="AK1501" s="483">
        <v>0</v>
      </c>
      <c r="AL1501" s="483">
        <v>0</v>
      </c>
      <c r="AM1501" s="483">
        <v>7650</v>
      </c>
      <c r="AN1501" s="443">
        <v>19220</v>
      </c>
      <c r="AO1501" s="443">
        <v>7650</v>
      </c>
      <c r="AP1501" s="443">
        <v>2422</v>
      </c>
      <c r="AQ1501" s="443">
        <v>2250</v>
      </c>
      <c r="AR1501" s="443">
        <v>172</v>
      </c>
      <c r="AS1501" s="483">
        <v>505</v>
      </c>
      <c r="AT1501" s="483">
        <v>0</v>
      </c>
      <c r="AU1501" s="483">
        <v>0</v>
      </c>
      <c r="AV1501" s="483">
        <v>144</v>
      </c>
      <c r="AW1501" s="443">
        <v>505</v>
      </c>
      <c r="AX1501" s="443">
        <v>144</v>
      </c>
      <c r="AY1501" s="443">
        <v>0</v>
      </c>
      <c r="AZ1501" s="504">
        <v>0</v>
      </c>
      <c r="BA1501" s="504">
        <v>0</v>
      </c>
      <c r="BB1501" s="444">
        <v>0</v>
      </c>
      <c r="BC1501" s="517">
        <v>0</v>
      </c>
      <c r="BD1501" s="540">
        <v>32245</v>
      </c>
      <c r="BE1501" s="651">
        <v>31250</v>
      </c>
      <c r="BF1501" s="651">
        <v>2877</v>
      </c>
      <c r="BG1501" s="540">
        <v>1029</v>
      </c>
    </row>
    <row r="1502" spans="1:59" x14ac:dyDescent="0.2">
      <c r="A1502" s="609" t="s">
        <v>3455</v>
      </c>
      <c r="B1502" t="s">
        <v>3400</v>
      </c>
      <c r="C1502" t="s">
        <v>3456</v>
      </c>
      <c r="D1502" s="439">
        <v>39405</v>
      </c>
      <c r="E1502" s="440">
        <v>0</v>
      </c>
      <c r="F1502" s="440">
        <v>0</v>
      </c>
      <c r="G1502" s="440">
        <v>0</v>
      </c>
      <c r="H1502" s="440">
        <v>0</v>
      </c>
      <c r="I1502" s="440">
        <v>46480</v>
      </c>
      <c r="J1502" s="440">
        <v>46480</v>
      </c>
      <c r="K1502" s="440">
        <v>0</v>
      </c>
      <c r="L1502" s="440">
        <v>0</v>
      </c>
      <c r="M1502" s="482">
        <v>0</v>
      </c>
      <c r="N1502" s="482">
        <v>840</v>
      </c>
      <c r="O1502" s="440">
        <v>0</v>
      </c>
      <c r="P1502" s="440">
        <v>0</v>
      </c>
      <c r="Q1502" s="440">
        <v>840</v>
      </c>
      <c r="R1502" s="440">
        <v>0</v>
      </c>
      <c r="S1502" s="440">
        <v>840</v>
      </c>
      <c r="T1502" s="440">
        <v>0</v>
      </c>
      <c r="U1502" s="440">
        <v>1660</v>
      </c>
      <c r="V1502" s="440">
        <v>677</v>
      </c>
      <c r="W1502" s="440">
        <v>983</v>
      </c>
      <c r="X1502" s="440">
        <v>0</v>
      </c>
      <c r="Y1502" s="482">
        <v>330</v>
      </c>
      <c r="Z1502" s="482">
        <v>30</v>
      </c>
      <c r="AA1502" s="440">
        <v>0</v>
      </c>
      <c r="AB1502" s="440">
        <v>0</v>
      </c>
      <c r="AC1502" s="440">
        <v>1343</v>
      </c>
      <c r="AD1502" s="440">
        <v>0</v>
      </c>
      <c r="AE1502" s="440">
        <v>330</v>
      </c>
      <c r="AF1502" s="440">
        <v>1013</v>
      </c>
      <c r="AG1502" s="440">
        <v>22730</v>
      </c>
      <c r="AH1502" s="440">
        <v>17000</v>
      </c>
      <c r="AI1502" s="440">
        <v>5730</v>
      </c>
      <c r="AJ1502" s="482">
        <v>15050</v>
      </c>
      <c r="AK1502" s="482">
        <v>4600</v>
      </c>
      <c r="AL1502" s="482">
        <v>0</v>
      </c>
      <c r="AM1502" s="482">
        <v>8000</v>
      </c>
      <c r="AN1502" s="440">
        <v>19650</v>
      </c>
      <c r="AO1502" s="440">
        <v>8000</v>
      </c>
      <c r="AP1502" s="440">
        <v>1464</v>
      </c>
      <c r="AQ1502" s="440">
        <v>180</v>
      </c>
      <c r="AR1502" s="440">
        <v>1284</v>
      </c>
      <c r="AS1502" s="482">
        <v>1547</v>
      </c>
      <c r="AT1502" s="482">
        <v>165</v>
      </c>
      <c r="AU1502" s="482">
        <v>0</v>
      </c>
      <c r="AV1502" s="482">
        <v>49</v>
      </c>
      <c r="AW1502" s="440">
        <v>1712</v>
      </c>
      <c r="AX1502" s="440">
        <v>49</v>
      </c>
      <c r="AY1502" s="440">
        <v>0</v>
      </c>
      <c r="AZ1502" s="503">
        <v>0</v>
      </c>
      <c r="BA1502" s="503">
        <v>0</v>
      </c>
      <c r="BB1502" s="441">
        <v>0</v>
      </c>
      <c r="BC1502" s="200">
        <v>0</v>
      </c>
      <c r="BD1502" s="539">
        <v>24693</v>
      </c>
      <c r="BE1502" s="650">
        <v>20725</v>
      </c>
      <c r="BF1502" s="650">
        <v>1899</v>
      </c>
      <c r="BG1502" s="539">
        <v>789</v>
      </c>
    </row>
    <row r="1503" spans="1:59" x14ac:dyDescent="0.2">
      <c r="A1503" s="609" t="s">
        <v>3457</v>
      </c>
      <c r="B1503" t="s">
        <v>3400</v>
      </c>
      <c r="C1503" t="s">
        <v>3458</v>
      </c>
      <c r="D1503" s="442">
        <v>39410</v>
      </c>
      <c r="E1503" s="443">
        <v>0</v>
      </c>
      <c r="F1503" s="443">
        <v>0</v>
      </c>
      <c r="G1503" s="443">
        <v>0</v>
      </c>
      <c r="H1503" s="443">
        <v>0</v>
      </c>
      <c r="I1503" s="443">
        <v>46144</v>
      </c>
      <c r="J1503" s="443">
        <v>46144</v>
      </c>
      <c r="K1503" s="443">
        <v>0</v>
      </c>
      <c r="L1503" s="443">
        <v>0</v>
      </c>
      <c r="M1503" s="483">
        <v>0</v>
      </c>
      <c r="N1503" s="483">
        <v>13356</v>
      </c>
      <c r="O1503" s="443">
        <v>0</v>
      </c>
      <c r="P1503" s="443">
        <v>0</v>
      </c>
      <c r="Q1503" s="443">
        <v>13356</v>
      </c>
      <c r="R1503" s="443">
        <v>0</v>
      </c>
      <c r="S1503" s="443">
        <v>13356</v>
      </c>
      <c r="T1503" s="443">
        <v>0</v>
      </c>
      <c r="U1503" s="443">
        <v>1648</v>
      </c>
      <c r="V1503" s="443">
        <v>1648</v>
      </c>
      <c r="W1503" s="443">
        <v>0</v>
      </c>
      <c r="X1503" s="443">
        <v>0</v>
      </c>
      <c r="Y1503" s="483">
        <v>988</v>
      </c>
      <c r="Z1503" s="483">
        <v>477</v>
      </c>
      <c r="AA1503" s="443">
        <v>0</v>
      </c>
      <c r="AB1503" s="443">
        <v>0</v>
      </c>
      <c r="AC1503" s="443">
        <v>1465</v>
      </c>
      <c r="AD1503" s="443">
        <v>0</v>
      </c>
      <c r="AE1503" s="443">
        <v>1465</v>
      </c>
      <c r="AF1503" s="443">
        <v>0</v>
      </c>
      <c r="AG1503" s="443">
        <v>36760</v>
      </c>
      <c r="AH1503" s="443">
        <v>23500</v>
      </c>
      <c r="AI1503" s="443">
        <v>13260</v>
      </c>
      <c r="AJ1503" s="483">
        <v>27590</v>
      </c>
      <c r="AK1503" s="483">
        <v>0</v>
      </c>
      <c r="AL1503" s="483">
        <v>0</v>
      </c>
      <c r="AM1503" s="483">
        <v>7110</v>
      </c>
      <c r="AN1503" s="443">
        <v>8850</v>
      </c>
      <c r="AO1503" s="443">
        <v>25850</v>
      </c>
      <c r="AP1503" s="443">
        <v>2377</v>
      </c>
      <c r="AQ1503" s="443">
        <v>1540</v>
      </c>
      <c r="AR1503" s="443">
        <v>837</v>
      </c>
      <c r="AS1503" s="483">
        <v>1219</v>
      </c>
      <c r="AT1503" s="483">
        <v>0</v>
      </c>
      <c r="AU1503" s="483">
        <v>0</v>
      </c>
      <c r="AV1503" s="483">
        <v>0</v>
      </c>
      <c r="AW1503" s="443">
        <v>1219</v>
      </c>
      <c r="AX1503" s="443">
        <v>0</v>
      </c>
      <c r="AY1503" s="443">
        <v>0</v>
      </c>
      <c r="AZ1503" s="504">
        <v>0</v>
      </c>
      <c r="BA1503" s="504">
        <v>0</v>
      </c>
      <c r="BB1503" s="444">
        <v>0</v>
      </c>
      <c r="BC1503" s="517">
        <v>0</v>
      </c>
      <c r="BD1503" s="540">
        <v>25724</v>
      </c>
      <c r="BE1503" s="651">
        <v>27420</v>
      </c>
      <c r="BF1503" s="651">
        <v>2555</v>
      </c>
      <c r="BG1503" s="540">
        <v>1029</v>
      </c>
    </row>
    <row r="1504" spans="1:59" x14ac:dyDescent="0.2">
      <c r="A1504" s="609" t="s">
        <v>3459</v>
      </c>
      <c r="B1504" t="s">
        <v>3400</v>
      </c>
      <c r="C1504" t="s">
        <v>3460</v>
      </c>
      <c r="D1504" s="439">
        <v>39411</v>
      </c>
      <c r="E1504" s="440">
        <v>0</v>
      </c>
      <c r="F1504" s="440">
        <v>0</v>
      </c>
      <c r="G1504" s="440">
        <v>0</v>
      </c>
      <c r="H1504" s="440">
        <v>0</v>
      </c>
      <c r="I1504" s="440">
        <v>51856</v>
      </c>
      <c r="J1504" s="440">
        <v>51856</v>
      </c>
      <c r="K1504" s="440">
        <v>0</v>
      </c>
      <c r="L1504" s="440">
        <v>0</v>
      </c>
      <c r="M1504" s="482">
        <v>0</v>
      </c>
      <c r="N1504" s="482">
        <v>14854</v>
      </c>
      <c r="O1504" s="440">
        <v>0</v>
      </c>
      <c r="P1504" s="440">
        <v>0</v>
      </c>
      <c r="Q1504" s="440">
        <v>14854</v>
      </c>
      <c r="R1504" s="440">
        <v>0</v>
      </c>
      <c r="S1504" s="440">
        <v>14854</v>
      </c>
      <c r="T1504" s="440">
        <v>0</v>
      </c>
      <c r="U1504" s="440">
        <v>1852</v>
      </c>
      <c r="V1504" s="440">
        <v>1852</v>
      </c>
      <c r="W1504" s="440">
        <v>0</v>
      </c>
      <c r="X1504" s="440">
        <v>0</v>
      </c>
      <c r="Y1504" s="482">
        <v>271</v>
      </c>
      <c r="Z1504" s="482">
        <v>531</v>
      </c>
      <c r="AA1504" s="440">
        <v>0</v>
      </c>
      <c r="AB1504" s="440">
        <v>0</v>
      </c>
      <c r="AC1504" s="440">
        <v>802</v>
      </c>
      <c r="AD1504" s="440">
        <v>0</v>
      </c>
      <c r="AE1504" s="440">
        <v>802</v>
      </c>
      <c r="AF1504" s="440">
        <v>0</v>
      </c>
      <c r="AG1504" s="440">
        <v>38540</v>
      </c>
      <c r="AH1504" s="440">
        <v>25000</v>
      </c>
      <c r="AI1504" s="440">
        <v>13540</v>
      </c>
      <c r="AJ1504" s="482">
        <v>33520</v>
      </c>
      <c r="AK1504" s="482">
        <v>0</v>
      </c>
      <c r="AL1504" s="482">
        <v>0</v>
      </c>
      <c r="AM1504" s="482">
        <v>11860</v>
      </c>
      <c r="AN1504" s="440">
        <v>33520</v>
      </c>
      <c r="AO1504" s="440">
        <v>11860</v>
      </c>
      <c r="AP1504" s="440">
        <v>2520</v>
      </c>
      <c r="AQ1504" s="440">
        <v>1700</v>
      </c>
      <c r="AR1504" s="440">
        <v>820</v>
      </c>
      <c r="AS1504" s="482">
        <v>1333</v>
      </c>
      <c r="AT1504" s="482">
        <v>0</v>
      </c>
      <c r="AU1504" s="482">
        <v>0</v>
      </c>
      <c r="AV1504" s="482">
        <v>622</v>
      </c>
      <c r="AW1504" s="440">
        <v>820</v>
      </c>
      <c r="AX1504" s="440">
        <v>622</v>
      </c>
      <c r="AY1504" s="440">
        <v>0</v>
      </c>
      <c r="AZ1504" s="503">
        <v>0</v>
      </c>
      <c r="BA1504" s="503">
        <v>0</v>
      </c>
      <c r="BB1504" s="441">
        <v>0</v>
      </c>
      <c r="BC1504" s="200">
        <v>0</v>
      </c>
      <c r="BD1504" s="539">
        <v>32730</v>
      </c>
      <c r="BE1504" s="650">
        <v>30535</v>
      </c>
      <c r="BF1504" s="650">
        <v>2845</v>
      </c>
      <c r="BG1504" s="539">
        <v>1029</v>
      </c>
    </row>
    <row r="1505" spans="1:59" x14ac:dyDescent="0.2">
      <c r="A1505" s="609" t="s">
        <v>3461</v>
      </c>
      <c r="B1505" t="s">
        <v>3400</v>
      </c>
      <c r="C1505" t="s">
        <v>3462</v>
      </c>
      <c r="D1505" s="442">
        <v>39412</v>
      </c>
      <c r="E1505" s="443">
        <v>18604</v>
      </c>
      <c r="F1505" s="443">
        <v>0</v>
      </c>
      <c r="G1505" s="443">
        <v>18604</v>
      </c>
      <c r="H1505" s="443">
        <v>0</v>
      </c>
      <c r="I1505" s="443">
        <v>170744</v>
      </c>
      <c r="J1505" s="443">
        <v>170744</v>
      </c>
      <c r="K1505" s="443">
        <v>0</v>
      </c>
      <c r="L1505" s="443">
        <v>0</v>
      </c>
      <c r="M1505" s="483">
        <v>0</v>
      </c>
      <c r="N1505" s="483">
        <v>49966</v>
      </c>
      <c r="O1505" s="443">
        <v>0</v>
      </c>
      <c r="P1505" s="443">
        <v>0</v>
      </c>
      <c r="Q1505" s="443">
        <v>49966</v>
      </c>
      <c r="R1505" s="443">
        <v>0</v>
      </c>
      <c r="S1505" s="443">
        <v>49966</v>
      </c>
      <c r="T1505" s="443">
        <v>0</v>
      </c>
      <c r="U1505" s="443">
        <v>6098</v>
      </c>
      <c r="V1505" s="443">
        <v>4000</v>
      </c>
      <c r="W1505" s="443">
        <v>2098</v>
      </c>
      <c r="X1505" s="443">
        <v>0</v>
      </c>
      <c r="Y1505" s="483">
        <v>0</v>
      </c>
      <c r="Z1505" s="483">
        <v>1785</v>
      </c>
      <c r="AA1505" s="443">
        <v>0</v>
      </c>
      <c r="AB1505" s="443">
        <v>0</v>
      </c>
      <c r="AC1505" s="443">
        <v>2514</v>
      </c>
      <c r="AD1505" s="443">
        <v>0</v>
      </c>
      <c r="AE1505" s="443">
        <v>2514</v>
      </c>
      <c r="AF1505" s="443">
        <v>0</v>
      </c>
      <c r="AG1505" s="443">
        <v>113550</v>
      </c>
      <c r="AH1505" s="443">
        <v>60100</v>
      </c>
      <c r="AI1505" s="443">
        <v>53450</v>
      </c>
      <c r="AJ1505" s="483">
        <v>109580</v>
      </c>
      <c r="AK1505" s="483">
        <v>0</v>
      </c>
      <c r="AL1505" s="483">
        <v>0</v>
      </c>
      <c r="AM1505" s="483">
        <v>16700</v>
      </c>
      <c r="AN1505" s="443">
        <v>109580</v>
      </c>
      <c r="AO1505" s="443">
        <v>16700</v>
      </c>
      <c r="AP1505" s="443">
        <v>7285</v>
      </c>
      <c r="AQ1505" s="443">
        <v>1590</v>
      </c>
      <c r="AR1505" s="443">
        <v>5695</v>
      </c>
      <c r="AS1505" s="483">
        <v>7210</v>
      </c>
      <c r="AT1505" s="483">
        <v>0</v>
      </c>
      <c r="AU1505" s="483">
        <v>0</v>
      </c>
      <c r="AV1505" s="483">
        <v>850</v>
      </c>
      <c r="AW1505" s="443">
        <v>5695</v>
      </c>
      <c r="AX1505" s="443">
        <v>2365</v>
      </c>
      <c r="AY1505" s="443">
        <v>0</v>
      </c>
      <c r="AZ1505" s="504">
        <v>0</v>
      </c>
      <c r="BA1505" s="504">
        <v>0</v>
      </c>
      <c r="BB1505" s="444">
        <v>0</v>
      </c>
      <c r="BC1505" s="517">
        <v>0</v>
      </c>
      <c r="BD1505" s="540">
        <v>73762</v>
      </c>
      <c r="BE1505" s="651">
        <v>94365</v>
      </c>
      <c r="BF1505" s="651">
        <v>8734</v>
      </c>
      <c r="BG1505" s="540">
        <v>1509</v>
      </c>
    </row>
    <row r="1506" spans="1:59" x14ac:dyDescent="0.2">
      <c r="A1506" s="609" t="s">
        <v>3463</v>
      </c>
      <c r="B1506" t="s">
        <v>3400</v>
      </c>
      <c r="C1506" t="s">
        <v>3464</v>
      </c>
      <c r="D1506" s="439">
        <v>39424</v>
      </c>
      <c r="E1506" s="440">
        <v>0</v>
      </c>
      <c r="F1506" s="440">
        <v>0</v>
      </c>
      <c r="G1506" s="440">
        <v>0</v>
      </c>
      <c r="H1506" s="440">
        <v>0</v>
      </c>
      <c r="I1506" s="440">
        <v>60144</v>
      </c>
      <c r="J1506" s="440">
        <v>60144</v>
      </c>
      <c r="K1506" s="440">
        <v>0</v>
      </c>
      <c r="L1506" s="440">
        <v>0</v>
      </c>
      <c r="M1506" s="482">
        <v>0</v>
      </c>
      <c r="N1506" s="482">
        <v>14406</v>
      </c>
      <c r="O1506" s="440">
        <v>0</v>
      </c>
      <c r="P1506" s="440">
        <v>0</v>
      </c>
      <c r="Q1506" s="440">
        <v>14406</v>
      </c>
      <c r="R1506" s="440">
        <v>0</v>
      </c>
      <c r="S1506" s="440">
        <v>14406</v>
      </c>
      <c r="T1506" s="440">
        <v>0</v>
      </c>
      <c r="U1506" s="440">
        <v>2148</v>
      </c>
      <c r="V1506" s="440">
        <v>2148</v>
      </c>
      <c r="W1506" s="440">
        <v>0</v>
      </c>
      <c r="X1506" s="440">
        <v>0</v>
      </c>
      <c r="Y1506" s="482">
        <v>0</v>
      </c>
      <c r="Z1506" s="482">
        <v>515</v>
      </c>
      <c r="AA1506" s="440">
        <v>0</v>
      </c>
      <c r="AB1506" s="440">
        <v>0</v>
      </c>
      <c r="AC1506" s="440">
        <v>515</v>
      </c>
      <c r="AD1506" s="440">
        <v>0</v>
      </c>
      <c r="AE1506" s="440">
        <v>515</v>
      </c>
      <c r="AF1506" s="440">
        <v>0</v>
      </c>
      <c r="AG1506" s="440">
        <v>31870</v>
      </c>
      <c r="AH1506" s="440">
        <v>27500</v>
      </c>
      <c r="AI1506" s="440">
        <v>4370</v>
      </c>
      <c r="AJ1506" s="482">
        <v>20130</v>
      </c>
      <c r="AK1506" s="482">
        <v>0</v>
      </c>
      <c r="AL1506" s="482">
        <v>0</v>
      </c>
      <c r="AM1506" s="482">
        <v>14190</v>
      </c>
      <c r="AN1506" s="440">
        <v>20130</v>
      </c>
      <c r="AO1506" s="440">
        <v>14190</v>
      </c>
      <c r="AP1506" s="440">
        <v>1969</v>
      </c>
      <c r="AQ1506" s="440">
        <v>660</v>
      </c>
      <c r="AR1506" s="440">
        <v>1309</v>
      </c>
      <c r="AS1506" s="482">
        <v>1796</v>
      </c>
      <c r="AT1506" s="482">
        <v>0</v>
      </c>
      <c r="AU1506" s="482">
        <v>0</v>
      </c>
      <c r="AV1506" s="482">
        <v>525</v>
      </c>
      <c r="AW1506" s="440">
        <v>1796</v>
      </c>
      <c r="AX1506" s="440">
        <v>525</v>
      </c>
      <c r="AY1506" s="440">
        <v>0</v>
      </c>
      <c r="AZ1506" s="503">
        <v>0</v>
      </c>
      <c r="BA1506" s="503">
        <v>0</v>
      </c>
      <c r="BB1506" s="441">
        <v>0</v>
      </c>
      <c r="BC1506" s="200">
        <v>0</v>
      </c>
      <c r="BD1506" s="539">
        <v>29356</v>
      </c>
      <c r="BE1506" s="650">
        <v>31815</v>
      </c>
      <c r="BF1506" s="650">
        <v>2868</v>
      </c>
      <c r="BG1506" s="539">
        <v>1029</v>
      </c>
    </row>
    <row r="1507" spans="1:59" x14ac:dyDescent="0.2">
      <c r="A1507" s="609" t="s">
        <v>3465</v>
      </c>
      <c r="B1507" t="s">
        <v>3400</v>
      </c>
      <c r="C1507" t="s">
        <v>3466</v>
      </c>
      <c r="D1507" s="442">
        <v>39427</v>
      </c>
      <c r="E1507" s="443">
        <v>0</v>
      </c>
      <c r="F1507" s="443">
        <v>0</v>
      </c>
      <c r="G1507" s="443">
        <v>0</v>
      </c>
      <c r="H1507" s="443">
        <v>0</v>
      </c>
      <c r="I1507" s="443">
        <v>18620</v>
      </c>
      <c r="J1507" s="443">
        <v>18620</v>
      </c>
      <c r="K1507" s="443">
        <v>0</v>
      </c>
      <c r="L1507" s="443">
        <v>0</v>
      </c>
      <c r="M1507" s="483">
        <v>0</v>
      </c>
      <c r="N1507" s="483">
        <v>630</v>
      </c>
      <c r="O1507" s="443">
        <v>0</v>
      </c>
      <c r="P1507" s="443">
        <v>0</v>
      </c>
      <c r="Q1507" s="443">
        <v>630</v>
      </c>
      <c r="R1507" s="443">
        <v>0</v>
      </c>
      <c r="S1507" s="443">
        <v>630</v>
      </c>
      <c r="T1507" s="443">
        <v>0</v>
      </c>
      <c r="U1507" s="443">
        <v>665</v>
      </c>
      <c r="V1507" s="443">
        <v>665</v>
      </c>
      <c r="W1507" s="443">
        <v>0</v>
      </c>
      <c r="X1507" s="443">
        <v>0</v>
      </c>
      <c r="Y1507" s="483">
        <v>0</v>
      </c>
      <c r="Z1507" s="483">
        <v>23</v>
      </c>
      <c r="AA1507" s="443">
        <v>0</v>
      </c>
      <c r="AB1507" s="443">
        <v>0</v>
      </c>
      <c r="AC1507" s="443">
        <v>23</v>
      </c>
      <c r="AD1507" s="443">
        <v>0</v>
      </c>
      <c r="AE1507" s="443">
        <v>23</v>
      </c>
      <c r="AF1507" s="443">
        <v>0</v>
      </c>
      <c r="AG1507" s="443">
        <v>9430</v>
      </c>
      <c r="AH1507" s="443">
        <v>9000</v>
      </c>
      <c r="AI1507" s="443">
        <v>430</v>
      </c>
      <c r="AJ1507" s="483">
        <v>4000</v>
      </c>
      <c r="AK1507" s="483">
        <v>0</v>
      </c>
      <c r="AL1507" s="483">
        <v>0</v>
      </c>
      <c r="AM1507" s="483">
        <v>7050</v>
      </c>
      <c r="AN1507" s="443">
        <v>4000</v>
      </c>
      <c r="AO1507" s="443">
        <v>7050</v>
      </c>
      <c r="AP1507" s="443">
        <v>638</v>
      </c>
      <c r="AQ1507" s="443">
        <v>0</v>
      </c>
      <c r="AR1507" s="443">
        <v>638</v>
      </c>
      <c r="AS1507" s="483">
        <v>673</v>
      </c>
      <c r="AT1507" s="483">
        <v>0</v>
      </c>
      <c r="AU1507" s="483">
        <v>0</v>
      </c>
      <c r="AV1507" s="483">
        <v>322</v>
      </c>
      <c r="AW1507" s="443">
        <v>673</v>
      </c>
      <c r="AX1507" s="443">
        <v>322</v>
      </c>
      <c r="AY1507" s="443">
        <v>0</v>
      </c>
      <c r="AZ1507" s="504">
        <v>0</v>
      </c>
      <c r="BA1507" s="504">
        <v>0</v>
      </c>
      <c r="BB1507" s="444">
        <v>0</v>
      </c>
      <c r="BC1507" s="517">
        <v>0</v>
      </c>
      <c r="BD1507" s="540">
        <v>12424</v>
      </c>
      <c r="BE1507" s="651">
        <v>8530</v>
      </c>
      <c r="BF1507" s="540">
        <v>787</v>
      </c>
      <c r="BG1507" s="540">
        <v>789</v>
      </c>
    </row>
    <row r="1508" spans="1:59" x14ac:dyDescent="0.2">
      <c r="A1508" s="609" t="s">
        <v>3467</v>
      </c>
      <c r="B1508" t="s">
        <v>3400</v>
      </c>
      <c r="C1508" t="s">
        <v>3468</v>
      </c>
      <c r="D1508" s="439">
        <v>39428</v>
      </c>
      <c r="E1508" s="440">
        <v>0</v>
      </c>
      <c r="F1508" s="440">
        <v>0</v>
      </c>
      <c r="G1508" s="440">
        <v>0</v>
      </c>
      <c r="H1508" s="440">
        <v>0</v>
      </c>
      <c r="I1508" s="440">
        <v>113288</v>
      </c>
      <c r="J1508" s="440">
        <v>113288</v>
      </c>
      <c r="K1508" s="440">
        <v>0</v>
      </c>
      <c r="L1508" s="440">
        <v>0</v>
      </c>
      <c r="M1508" s="482">
        <v>0</v>
      </c>
      <c r="N1508" s="482">
        <v>26572</v>
      </c>
      <c r="O1508" s="440">
        <v>0</v>
      </c>
      <c r="P1508" s="440">
        <v>0</v>
      </c>
      <c r="Q1508" s="440">
        <v>26572</v>
      </c>
      <c r="R1508" s="440">
        <v>0</v>
      </c>
      <c r="S1508" s="440">
        <v>26572</v>
      </c>
      <c r="T1508" s="440">
        <v>0</v>
      </c>
      <c r="U1508" s="440">
        <v>4046</v>
      </c>
      <c r="V1508" s="440">
        <v>4046</v>
      </c>
      <c r="W1508" s="440">
        <v>0</v>
      </c>
      <c r="X1508" s="440">
        <v>0</v>
      </c>
      <c r="Y1508" s="482">
        <v>0</v>
      </c>
      <c r="Z1508" s="482">
        <v>949</v>
      </c>
      <c r="AA1508" s="440">
        <v>0</v>
      </c>
      <c r="AB1508" s="440">
        <v>0</v>
      </c>
      <c r="AC1508" s="440">
        <v>949</v>
      </c>
      <c r="AD1508" s="440">
        <v>0</v>
      </c>
      <c r="AE1508" s="440">
        <v>949</v>
      </c>
      <c r="AF1508" s="440">
        <v>0</v>
      </c>
      <c r="AG1508" s="440">
        <v>74600</v>
      </c>
      <c r="AH1508" s="440">
        <v>45600</v>
      </c>
      <c r="AI1508" s="440">
        <v>29000</v>
      </c>
      <c r="AJ1508" s="482">
        <v>70130</v>
      </c>
      <c r="AK1508" s="482">
        <v>0</v>
      </c>
      <c r="AL1508" s="482">
        <v>0</v>
      </c>
      <c r="AM1508" s="482">
        <v>28820</v>
      </c>
      <c r="AN1508" s="440">
        <v>70130</v>
      </c>
      <c r="AO1508" s="440">
        <v>21640</v>
      </c>
      <c r="AP1508" s="440">
        <v>4753</v>
      </c>
      <c r="AQ1508" s="440">
        <v>4361</v>
      </c>
      <c r="AR1508" s="440">
        <v>392</v>
      </c>
      <c r="AS1508" s="482">
        <v>1654</v>
      </c>
      <c r="AT1508" s="482">
        <v>0</v>
      </c>
      <c r="AU1508" s="482">
        <v>0</v>
      </c>
      <c r="AV1508" s="482">
        <v>787</v>
      </c>
      <c r="AW1508" s="440">
        <v>1654</v>
      </c>
      <c r="AX1508" s="440">
        <v>787</v>
      </c>
      <c r="AY1508" s="440">
        <v>0</v>
      </c>
      <c r="AZ1508" s="503">
        <v>0</v>
      </c>
      <c r="BA1508" s="503">
        <v>0</v>
      </c>
      <c r="BB1508" s="441">
        <v>0</v>
      </c>
      <c r="BC1508" s="200">
        <v>0</v>
      </c>
      <c r="BD1508" s="539">
        <v>52434</v>
      </c>
      <c r="BE1508" s="650">
        <v>62835</v>
      </c>
      <c r="BF1508" s="650">
        <v>5770</v>
      </c>
      <c r="BG1508" s="539">
        <v>1269</v>
      </c>
    </row>
    <row r="1509" spans="1:59" x14ac:dyDescent="0.2">
      <c r="A1509" s="609" t="s">
        <v>3469</v>
      </c>
      <c r="B1509" t="s">
        <v>3470</v>
      </c>
      <c r="C1509">
        <v>0</v>
      </c>
      <c r="D1509" s="442">
        <v>40000</v>
      </c>
      <c r="E1509" s="443">
        <v>1425308</v>
      </c>
      <c r="F1509" s="443">
        <v>0</v>
      </c>
      <c r="G1509" s="443">
        <v>1425308</v>
      </c>
      <c r="H1509" s="443">
        <v>0</v>
      </c>
      <c r="I1509" s="443">
        <v>0</v>
      </c>
      <c r="J1509" s="443">
        <v>0</v>
      </c>
      <c r="K1509" s="443">
        <v>0</v>
      </c>
      <c r="L1509" s="443">
        <v>0</v>
      </c>
      <c r="M1509" s="483">
        <v>0</v>
      </c>
      <c r="N1509" s="483">
        <v>0</v>
      </c>
      <c r="O1509" s="443">
        <v>0</v>
      </c>
      <c r="P1509" s="443">
        <v>0</v>
      </c>
      <c r="Q1509" s="443">
        <v>0</v>
      </c>
      <c r="R1509" s="443">
        <v>0</v>
      </c>
      <c r="S1509" s="443">
        <v>0</v>
      </c>
      <c r="T1509" s="443">
        <v>0</v>
      </c>
      <c r="U1509" s="443">
        <v>0</v>
      </c>
      <c r="V1509" s="443">
        <v>0</v>
      </c>
      <c r="W1509" s="443">
        <v>0</v>
      </c>
      <c r="X1509" s="443">
        <v>0</v>
      </c>
      <c r="Y1509" s="483">
        <v>0</v>
      </c>
      <c r="Z1509" s="483">
        <v>0</v>
      </c>
      <c r="AA1509" s="443">
        <v>0</v>
      </c>
      <c r="AB1509" s="443">
        <v>0</v>
      </c>
      <c r="AC1509" s="443">
        <v>0</v>
      </c>
      <c r="AD1509" s="443">
        <v>0</v>
      </c>
      <c r="AE1509" s="443">
        <v>0</v>
      </c>
      <c r="AF1509" s="443">
        <v>0</v>
      </c>
      <c r="AG1509" s="443">
        <v>0</v>
      </c>
      <c r="AH1509" s="443">
        <v>0</v>
      </c>
      <c r="AI1509" s="443">
        <v>0</v>
      </c>
      <c r="AJ1509" s="483">
        <v>0</v>
      </c>
      <c r="AK1509" s="483">
        <v>0</v>
      </c>
      <c r="AL1509" s="483">
        <v>0</v>
      </c>
      <c r="AM1509" s="483">
        <v>0</v>
      </c>
      <c r="AN1509" s="443">
        <v>0</v>
      </c>
      <c r="AO1509" s="443">
        <v>0</v>
      </c>
      <c r="AP1509" s="443">
        <v>0</v>
      </c>
      <c r="AQ1509" s="443">
        <v>0</v>
      </c>
      <c r="AR1509" s="443">
        <v>0</v>
      </c>
      <c r="AS1509" s="483">
        <v>0</v>
      </c>
      <c r="AT1509" s="483">
        <v>0</v>
      </c>
      <c r="AU1509" s="483">
        <v>0</v>
      </c>
      <c r="AV1509" s="483">
        <v>0</v>
      </c>
      <c r="AW1509" s="443">
        <v>0</v>
      </c>
      <c r="AX1509" s="443">
        <v>0</v>
      </c>
      <c r="AY1509" s="443">
        <v>0</v>
      </c>
      <c r="AZ1509" s="504">
        <v>0</v>
      </c>
      <c r="BA1509" s="504">
        <v>0</v>
      </c>
      <c r="BB1509" s="444">
        <v>0</v>
      </c>
      <c r="BC1509" s="517">
        <v>0</v>
      </c>
      <c r="BD1509" s="540">
        <v>14227934</v>
      </c>
      <c r="BE1509" s="540">
        <v>0</v>
      </c>
      <c r="BF1509" s="540">
        <v>0</v>
      </c>
      <c r="BG1509" s="540">
        <v>0</v>
      </c>
    </row>
    <row r="1510" spans="1:59" x14ac:dyDescent="0.2">
      <c r="A1510" s="609" t="s">
        <v>3471</v>
      </c>
      <c r="B1510" t="s">
        <v>3470</v>
      </c>
      <c r="C1510" t="s">
        <v>3472</v>
      </c>
      <c r="D1510" s="439">
        <v>40100</v>
      </c>
      <c r="E1510" s="440">
        <v>1140000</v>
      </c>
      <c r="F1510" s="440">
        <v>0</v>
      </c>
      <c r="G1510" s="440">
        <v>1140000</v>
      </c>
      <c r="H1510" s="440">
        <v>0</v>
      </c>
      <c r="I1510" s="440">
        <v>9841090</v>
      </c>
      <c r="J1510" s="440">
        <v>9841090</v>
      </c>
      <c r="K1510" s="440">
        <v>0</v>
      </c>
      <c r="L1510" s="440">
        <v>504910</v>
      </c>
      <c r="M1510" s="482">
        <v>0</v>
      </c>
      <c r="N1510" s="482">
        <v>149800</v>
      </c>
      <c r="O1510" s="440">
        <v>0</v>
      </c>
      <c r="P1510" s="440">
        <v>0</v>
      </c>
      <c r="Q1510" s="440">
        <v>654710</v>
      </c>
      <c r="R1510" s="440">
        <v>504910</v>
      </c>
      <c r="S1510" s="440">
        <v>149800</v>
      </c>
      <c r="T1510" s="440">
        <v>0</v>
      </c>
      <c r="U1510" s="440">
        <v>351468</v>
      </c>
      <c r="V1510" s="440">
        <v>351468</v>
      </c>
      <c r="W1510" s="440">
        <v>0</v>
      </c>
      <c r="X1510" s="440">
        <v>18032</v>
      </c>
      <c r="Y1510" s="482">
        <v>0</v>
      </c>
      <c r="Z1510" s="482">
        <v>5350</v>
      </c>
      <c r="AA1510" s="440">
        <v>0</v>
      </c>
      <c r="AB1510" s="440">
        <v>0</v>
      </c>
      <c r="AC1510" s="440">
        <v>23382</v>
      </c>
      <c r="AD1510" s="440">
        <v>18032</v>
      </c>
      <c r="AE1510" s="440">
        <v>5350</v>
      </c>
      <c r="AF1510" s="440">
        <v>0</v>
      </c>
      <c r="AG1510" s="440">
        <v>5590610</v>
      </c>
      <c r="AH1510" s="440">
        <v>2830000</v>
      </c>
      <c r="AI1510" s="440">
        <v>2760610</v>
      </c>
      <c r="AJ1510" s="482">
        <v>5528890</v>
      </c>
      <c r="AK1510" s="482">
        <v>0</v>
      </c>
      <c r="AL1510" s="482">
        <v>0</v>
      </c>
      <c r="AM1510" s="482">
        <v>2506150</v>
      </c>
      <c r="AN1510" s="440">
        <v>5528890</v>
      </c>
      <c r="AO1510" s="440">
        <v>2506150</v>
      </c>
      <c r="AP1510" s="440">
        <v>443117</v>
      </c>
      <c r="AQ1510" s="440">
        <v>78000</v>
      </c>
      <c r="AR1510" s="440">
        <v>365117</v>
      </c>
      <c r="AS1510" s="482">
        <v>379908</v>
      </c>
      <c r="AT1510" s="482">
        <v>0</v>
      </c>
      <c r="AU1510" s="482">
        <v>0</v>
      </c>
      <c r="AV1510" s="482">
        <v>105314</v>
      </c>
      <c r="AW1510" s="440">
        <v>379908</v>
      </c>
      <c r="AX1510" s="440">
        <v>105314</v>
      </c>
      <c r="AY1510" s="440">
        <v>0</v>
      </c>
      <c r="AZ1510" s="503">
        <v>0</v>
      </c>
      <c r="BA1510" s="503">
        <v>0</v>
      </c>
      <c r="BB1510" s="441">
        <v>0</v>
      </c>
      <c r="BC1510" s="200">
        <v>0</v>
      </c>
      <c r="BD1510" s="539">
        <v>1944064</v>
      </c>
      <c r="BE1510" s="650">
        <v>5095775</v>
      </c>
      <c r="BF1510" s="650">
        <v>482592</v>
      </c>
      <c r="BG1510" s="539">
        <v>29749</v>
      </c>
    </row>
    <row r="1511" spans="1:59" x14ac:dyDescent="0.2">
      <c r="A1511" s="609" t="s">
        <v>3473</v>
      </c>
      <c r="B1511" t="s">
        <v>3470</v>
      </c>
      <c r="C1511" t="s">
        <v>3474</v>
      </c>
      <c r="D1511" s="442">
        <v>40130</v>
      </c>
      <c r="E1511" s="443">
        <v>1348715</v>
      </c>
      <c r="F1511" s="443">
        <v>76685</v>
      </c>
      <c r="G1511" s="443">
        <v>1272030</v>
      </c>
      <c r="H1511" s="443">
        <v>0</v>
      </c>
      <c r="I1511" s="443">
        <v>11662448</v>
      </c>
      <c r="J1511" s="443">
        <v>11662448</v>
      </c>
      <c r="K1511" s="443">
        <v>0</v>
      </c>
      <c r="L1511" s="443">
        <v>3060372</v>
      </c>
      <c r="M1511" s="483">
        <v>0</v>
      </c>
      <c r="N1511" s="483">
        <v>379190</v>
      </c>
      <c r="O1511" s="443">
        <v>0</v>
      </c>
      <c r="P1511" s="443">
        <v>0</v>
      </c>
      <c r="Q1511" s="443">
        <v>3439562</v>
      </c>
      <c r="R1511" s="443">
        <v>3060372</v>
      </c>
      <c r="S1511" s="443">
        <v>379190</v>
      </c>
      <c r="T1511" s="443">
        <v>0</v>
      </c>
      <c r="U1511" s="443">
        <v>416516</v>
      </c>
      <c r="V1511" s="443">
        <v>416516</v>
      </c>
      <c r="W1511" s="443">
        <v>0</v>
      </c>
      <c r="X1511" s="443">
        <v>109299</v>
      </c>
      <c r="Y1511" s="483">
        <v>0</v>
      </c>
      <c r="Z1511" s="483">
        <v>13543</v>
      </c>
      <c r="AA1511" s="443">
        <v>0</v>
      </c>
      <c r="AB1511" s="443">
        <v>0</v>
      </c>
      <c r="AC1511" s="443">
        <v>122842</v>
      </c>
      <c r="AD1511" s="443">
        <v>109299</v>
      </c>
      <c r="AE1511" s="443">
        <v>13543</v>
      </c>
      <c r="AF1511" s="443">
        <v>0</v>
      </c>
      <c r="AG1511" s="443">
        <v>9653600</v>
      </c>
      <c r="AH1511" s="443">
        <v>4250000</v>
      </c>
      <c r="AI1511" s="443">
        <v>5403600</v>
      </c>
      <c r="AJ1511" s="483">
        <v>8073050</v>
      </c>
      <c r="AK1511" s="483">
        <v>0</v>
      </c>
      <c r="AL1511" s="483">
        <v>0</v>
      </c>
      <c r="AM1511" s="483">
        <v>4612870</v>
      </c>
      <c r="AN1511" s="443">
        <v>8073050</v>
      </c>
      <c r="AO1511" s="443">
        <v>4612870</v>
      </c>
      <c r="AP1511" s="443">
        <v>796000</v>
      </c>
      <c r="AQ1511" s="443">
        <v>117500</v>
      </c>
      <c r="AR1511" s="443">
        <v>678500</v>
      </c>
      <c r="AS1511" s="483">
        <v>595819</v>
      </c>
      <c r="AT1511" s="483">
        <v>0</v>
      </c>
      <c r="AU1511" s="483">
        <v>0</v>
      </c>
      <c r="AV1511" s="483">
        <v>192928</v>
      </c>
      <c r="AW1511" s="443">
        <v>595819</v>
      </c>
      <c r="AX1511" s="443">
        <v>192928</v>
      </c>
      <c r="AY1511" s="443">
        <v>13585</v>
      </c>
      <c r="AZ1511" s="504">
        <v>0</v>
      </c>
      <c r="BA1511" s="504">
        <v>0</v>
      </c>
      <c r="BB1511" s="444">
        <v>13585</v>
      </c>
      <c r="BC1511" s="517">
        <v>0</v>
      </c>
      <c r="BD1511" s="540">
        <v>2624652</v>
      </c>
      <c r="BE1511" s="651">
        <v>7885890</v>
      </c>
      <c r="BF1511" s="651">
        <v>767528</v>
      </c>
      <c r="BG1511" s="540">
        <v>49930</v>
      </c>
    </row>
    <row r="1512" spans="1:59" x14ac:dyDescent="0.2">
      <c r="A1512" s="609" t="s">
        <v>3475</v>
      </c>
      <c r="B1512" t="s">
        <v>3470</v>
      </c>
      <c r="C1512" t="s">
        <v>3476</v>
      </c>
      <c r="D1512" s="439">
        <v>40202</v>
      </c>
      <c r="E1512" s="440">
        <v>274886</v>
      </c>
      <c r="F1512" s="440">
        <v>0</v>
      </c>
      <c r="G1512" s="440">
        <v>274886</v>
      </c>
      <c r="H1512" s="440">
        <v>0</v>
      </c>
      <c r="I1512" s="440">
        <v>1367030</v>
      </c>
      <c r="J1512" s="440">
        <v>1367030</v>
      </c>
      <c r="K1512" s="440">
        <v>0</v>
      </c>
      <c r="L1512" s="440">
        <v>0</v>
      </c>
      <c r="M1512" s="482">
        <v>0</v>
      </c>
      <c r="N1512" s="482">
        <v>19460</v>
      </c>
      <c r="O1512" s="440">
        <v>0</v>
      </c>
      <c r="P1512" s="440">
        <v>0</v>
      </c>
      <c r="Q1512" s="440">
        <v>19460</v>
      </c>
      <c r="R1512" s="440">
        <v>0</v>
      </c>
      <c r="S1512" s="440">
        <v>19460</v>
      </c>
      <c r="T1512" s="440">
        <v>0</v>
      </c>
      <c r="U1512" s="440">
        <v>48823</v>
      </c>
      <c r="V1512" s="440">
        <v>48823</v>
      </c>
      <c r="W1512" s="440">
        <v>0</v>
      </c>
      <c r="X1512" s="440">
        <v>0</v>
      </c>
      <c r="Y1512" s="482">
        <v>0</v>
      </c>
      <c r="Z1512" s="482">
        <v>695</v>
      </c>
      <c r="AA1512" s="440">
        <v>0</v>
      </c>
      <c r="AB1512" s="440">
        <v>0</v>
      </c>
      <c r="AC1512" s="440">
        <v>695</v>
      </c>
      <c r="AD1512" s="440">
        <v>0</v>
      </c>
      <c r="AE1512" s="440">
        <v>0</v>
      </c>
      <c r="AF1512" s="440">
        <v>695</v>
      </c>
      <c r="AG1512" s="440">
        <v>686460</v>
      </c>
      <c r="AH1512" s="440">
        <v>380000</v>
      </c>
      <c r="AI1512" s="440">
        <v>306460</v>
      </c>
      <c r="AJ1512" s="482">
        <v>718890</v>
      </c>
      <c r="AK1512" s="482">
        <v>0</v>
      </c>
      <c r="AL1512" s="482">
        <v>0</v>
      </c>
      <c r="AM1512" s="482">
        <v>0</v>
      </c>
      <c r="AN1512" s="440">
        <v>718890</v>
      </c>
      <c r="AO1512" s="440">
        <v>0</v>
      </c>
      <c r="AP1512" s="440">
        <v>49754</v>
      </c>
      <c r="AQ1512" s="440">
        <v>10250</v>
      </c>
      <c r="AR1512" s="440">
        <v>39504</v>
      </c>
      <c r="AS1512" s="482">
        <v>46512</v>
      </c>
      <c r="AT1512" s="482">
        <v>0</v>
      </c>
      <c r="AU1512" s="482">
        <v>0</v>
      </c>
      <c r="AV1512" s="482">
        <v>0</v>
      </c>
      <c r="AW1512" s="440">
        <v>46512</v>
      </c>
      <c r="AX1512" s="440">
        <v>0</v>
      </c>
      <c r="AY1512" s="440">
        <v>0</v>
      </c>
      <c r="AZ1512" s="503">
        <v>0</v>
      </c>
      <c r="BA1512" s="503">
        <v>0</v>
      </c>
      <c r="BB1512" s="441">
        <v>0</v>
      </c>
      <c r="BC1512" s="200">
        <v>0</v>
      </c>
      <c r="BD1512" s="539">
        <v>322552</v>
      </c>
      <c r="BE1512" s="650">
        <v>642130</v>
      </c>
      <c r="BF1512" s="650">
        <v>59499</v>
      </c>
      <c r="BG1512" s="539">
        <v>4869</v>
      </c>
    </row>
    <row r="1513" spans="1:59" x14ac:dyDescent="0.2">
      <c r="A1513" s="609" t="s">
        <v>3477</v>
      </c>
      <c r="B1513" t="s">
        <v>3470</v>
      </c>
      <c r="C1513" t="s">
        <v>3478</v>
      </c>
      <c r="D1513" s="442">
        <v>40203</v>
      </c>
      <c r="E1513" s="443">
        <v>609424</v>
      </c>
      <c r="F1513" s="443">
        <v>0</v>
      </c>
      <c r="G1513" s="443">
        <v>427996</v>
      </c>
      <c r="H1513" s="443">
        <v>181428</v>
      </c>
      <c r="I1513" s="443">
        <v>2041648</v>
      </c>
      <c r="J1513" s="443">
        <v>2041648</v>
      </c>
      <c r="K1513" s="443">
        <v>0</v>
      </c>
      <c r="L1513" s="443">
        <v>462812</v>
      </c>
      <c r="M1513" s="483">
        <v>0</v>
      </c>
      <c r="N1513" s="483">
        <v>41090</v>
      </c>
      <c r="O1513" s="443">
        <v>0</v>
      </c>
      <c r="P1513" s="443">
        <v>0</v>
      </c>
      <c r="Q1513" s="443">
        <v>503902</v>
      </c>
      <c r="R1513" s="443">
        <v>462812</v>
      </c>
      <c r="S1513" s="443">
        <v>41090</v>
      </c>
      <c r="T1513" s="443">
        <v>0</v>
      </c>
      <c r="U1513" s="443">
        <v>72916</v>
      </c>
      <c r="V1513" s="443">
        <v>72916</v>
      </c>
      <c r="W1513" s="443">
        <v>0</v>
      </c>
      <c r="X1513" s="443">
        <v>16529</v>
      </c>
      <c r="Y1513" s="483">
        <v>0</v>
      </c>
      <c r="Z1513" s="483">
        <v>1468</v>
      </c>
      <c r="AA1513" s="443">
        <v>0</v>
      </c>
      <c r="AB1513" s="443">
        <v>0</v>
      </c>
      <c r="AC1513" s="443">
        <v>17997</v>
      </c>
      <c r="AD1513" s="443">
        <v>0</v>
      </c>
      <c r="AE1513" s="443">
        <v>0</v>
      </c>
      <c r="AF1513" s="443">
        <v>17997</v>
      </c>
      <c r="AG1513" s="443">
        <v>1952570</v>
      </c>
      <c r="AH1513" s="443">
        <v>905000</v>
      </c>
      <c r="AI1513" s="443">
        <v>1047570</v>
      </c>
      <c r="AJ1513" s="483">
        <v>1937330</v>
      </c>
      <c r="AK1513" s="483">
        <v>0</v>
      </c>
      <c r="AL1513" s="483">
        <v>0</v>
      </c>
      <c r="AM1513" s="483">
        <v>324420</v>
      </c>
      <c r="AN1513" s="443">
        <v>1937330</v>
      </c>
      <c r="AO1513" s="443">
        <v>324420</v>
      </c>
      <c r="AP1513" s="443">
        <v>147076</v>
      </c>
      <c r="AQ1513" s="443">
        <v>23750</v>
      </c>
      <c r="AR1513" s="443">
        <v>123326</v>
      </c>
      <c r="AS1513" s="483">
        <v>131620</v>
      </c>
      <c r="AT1513" s="483">
        <v>0</v>
      </c>
      <c r="AU1513" s="483">
        <v>0</v>
      </c>
      <c r="AV1513" s="483">
        <v>0</v>
      </c>
      <c r="AW1513" s="443">
        <v>131620</v>
      </c>
      <c r="AX1513" s="443">
        <v>0</v>
      </c>
      <c r="AY1513" s="443">
        <v>6600</v>
      </c>
      <c r="AZ1513" s="504">
        <v>-6600</v>
      </c>
      <c r="BA1513" s="504">
        <v>0</v>
      </c>
      <c r="BB1513" s="444">
        <v>0</v>
      </c>
      <c r="BC1513" s="517">
        <v>0</v>
      </c>
      <c r="BD1513" s="540">
        <v>717947</v>
      </c>
      <c r="BE1513" s="651">
        <v>1365020</v>
      </c>
      <c r="BF1513" s="651">
        <v>132479</v>
      </c>
      <c r="BG1513" s="540">
        <v>9589</v>
      </c>
    </row>
    <row r="1514" spans="1:59" x14ac:dyDescent="0.2">
      <c r="A1514" s="609" t="s">
        <v>3479</v>
      </c>
      <c r="B1514" t="s">
        <v>3470</v>
      </c>
      <c r="C1514" t="s">
        <v>3480</v>
      </c>
      <c r="D1514" s="439">
        <v>40204</v>
      </c>
      <c r="E1514" s="440">
        <v>99706</v>
      </c>
      <c r="F1514" s="440">
        <v>0</v>
      </c>
      <c r="G1514" s="440">
        <v>99706</v>
      </c>
      <c r="H1514" s="440">
        <v>0</v>
      </c>
      <c r="I1514" s="440">
        <v>466088</v>
      </c>
      <c r="J1514" s="440">
        <v>466088</v>
      </c>
      <c r="K1514" s="440">
        <v>0</v>
      </c>
      <c r="L1514" s="440">
        <v>139412</v>
      </c>
      <c r="M1514" s="482">
        <v>0</v>
      </c>
      <c r="N1514" s="482">
        <v>0</v>
      </c>
      <c r="O1514" s="440">
        <v>0</v>
      </c>
      <c r="P1514" s="440">
        <v>0</v>
      </c>
      <c r="Q1514" s="440">
        <v>139412</v>
      </c>
      <c r="R1514" s="440">
        <v>139412</v>
      </c>
      <c r="S1514" s="440">
        <v>0</v>
      </c>
      <c r="T1514" s="440">
        <v>0</v>
      </c>
      <c r="U1514" s="440">
        <v>16646</v>
      </c>
      <c r="V1514" s="440">
        <v>16646</v>
      </c>
      <c r="W1514" s="440">
        <v>0</v>
      </c>
      <c r="X1514" s="440">
        <v>4979</v>
      </c>
      <c r="Y1514" s="482">
        <v>0</v>
      </c>
      <c r="Z1514" s="482">
        <v>0</v>
      </c>
      <c r="AA1514" s="440">
        <v>0</v>
      </c>
      <c r="AB1514" s="440">
        <v>0</v>
      </c>
      <c r="AC1514" s="440">
        <v>2000</v>
      </c>
      <c r="AD1514" s="440">
        <v>0</v>
      </c>
      <c r="AE1514" s="440">
        <v>0</v>
      </c>
      <c r="AF1514" s="440">
        <v>2000</v>
      </c>
      <c r="AG1514" s="440">
        <v>351240</v>
      </c>
      <c r="AH1514" s="440">
        <v>297500</v>
      </c>
      <c r="AI1514" s="440">
        <v>53740</v>
      </c>
      <c r="AJ1514" s="482">
        <v>289980</v>
      </c>
      <c r="AK1514" s="482">
        <v>0</v>
      </c>
      <c r="AL1514" s="482">
        <v>0</v>
      </c>
      <c r="AM1514" s="482">
        <v>130950</v>
      </c>
      <c r="AN1514" s="440">
        <v>289980</v>
      </c>
      <c r="AO1514" s="440">
        <v>130950</v>
      </c>
      <c r="AP1514" s="440">
        <v>26131</v>
      </c>
      <c r="AQ1514" s="440">
        <v>13739</v>
      </c>
      <c r="AR1514" s="440">
        <v>12392</v>
      </c>
      <c r="AS1514" s="482">
        <v>16811</v>
      </c>
      <c r="AT1514" s="482">
        <v>0</v>
      </c>
      <c r="AU1514" s="482">
        <v>0</v>
      </c>
      <c r="AV1514" s="482">
        <v>3459</v>
      </c>
      <c r="AW1514" s="440">
        <v>16811</v>
      </c>
      <c r="AX1514" s="440">
        <v>3459</v>
      </c>
      <c r="AY1514" s="440">
        <v>0</v>
      </c>
      <c r="AZ1514" s="503">
        <v>0</v>
      </c>
      <c r="BA1514" s="503">
        <v>0</v>
      </c>
      <c r="BB1514" s="441">
        <v>0</v>
      </c>
      <c r="BC1514" s="200">
        <v>0</v>
      </c>
      <c r="BD1514" s="539">
        <v>158282</v>
      </c>
      <c r="BE1514" s="650">
        <v>300755</v>
      </c>
      <c r="BF1514" s="650">
        <v>28165</v>
      </c>
      <c r="BG1514" s="539">
        <v>2709</v>
      </c>
    </row>
    <row r="1515" spans="1:59" x14ac:dyDescent="0.2">
      <c r="A1515" s="609" t="s">
        <v>3481</v>
      </c>
      <c r="B1515" t="s">
        <v>3470</v>
      </c>
      <c r="C1515" t="s">
        <v>3482</v>
      </c>
      <c r="D1515" s="442">
        <v>40205</v>
      </c>
      <c r="E1515" s="443">
        <v>309013</v>
      </c>
      <c r="F1515" s="443">
        <v>0</v>
      </c>
      <c r="G1515" s="443">
        <v>0</v>
      </c>
      <c r="H1515" s="443">
        <v>309013</v>
      </c>
      <c r="I1515" s="443">
        <v>1365420</v>
      </c>
      <c r="J1515" s="443">
        <v>1365420</v>
      </c>
      <c r="K1515" s="443">
        <v>0</v>
      </c>
      <c r="L1515" s="443">
        <v>0</v>
      </c>
      <c r="M1515" s="483">
        <v>0</v>
      </c>
      <c r="N1515" s="483">
        <v>24500</v>
      </c>
      <c r="O1515" s="443">
        <v>0</v>
      </c>
      <c r="P1515" s="443">
        <v>0</v>
      </c>
      <c r="Q1515" s="443">
        <v>24500</v>
      </c>
      <c r="R1515" s="443">
        <v>0</v>
      </c>
      <c r="S1515" s="443">
        <v>24500</v>
      </c>
      <c r="T1515" s="443">
        <v>0</v>
      </c>
      <c r="U1515" s="443">
        <v>48765</v>
      </c>
      <c r="V1515" s="443">
        <v>22517</v>
      </c>
      <c r="W1515" s="443">
        <v>26248</v>
      </c>
      <c r="X1515" s="443">
        <v>0</v>
      </c>
      <c r="Y1515" s="483">
        <v>0</v>
      </c>
      <c r="Z1515" s="483">
        <v>875</v>
      </c>
      <c r="AA1515" s="443">
        <v>0</v>
      </c>
      <c r="AB1515" s="443">
        <v>0</v>
      </c>
      <c r="AC1515" s="443">
        <v>0</v>
      </c>
      <c r="AD1515" s="443">
        <v>0</v>
      </c>
      <c r="AE1515" s="443">
        <v>0</v>
      </c>
      <c r="AF1515" s="443">
        <v>0</v>
      </c>
      <c r="AG1515" s="443">
        <v>784330</v>
      </c>
      <c r="AH1515" s="443">
        <v>550000</v>
      </c>
      <c r="AI1515" s="443">
        <v>234330</v>
      </c>
      <c r="AJ1515" s="483">
        <v>698430</v>
      </c>
      <c r="AK1515" s="483">
        <v>0</v>
      </c>
      <c r="AL1515" s="483">
        <v>0</v>
      </c>
      <c r="AM1515" s="483">
        <v>157740</v>
      </c>
      <c r="AN1515" s="443">
        <v>698430</v>
      </c>
      <c r="AO1515" s="443">
        <v>157740</v>
      </c>
      <c r="AP1515" s="443">
        <v>58891</v>
      </c>
      <c r="AQ1515" s="443">
        <v>13402</v>
      </c>
      <c r="AR1515" s="443">
        <v>45489</v>
      </c>
      <c r="AS1515" s="483">
        <v>53007</v>
      </c>
      <c r="AT1515" s="483">
        <v>0</v>
      </c>
      <c r="AU1515" s="483">
        <v>0</v>
      </c>
      <c r="AV1515" s="483">
        <v>16144</v>
      </c>
      <c r="AW1515" s="443">
        <v>45781</v>
      </c>
      <c r="AX1515" s="443">
        <v>9960</v>
      </c>
      <c r="AY1515" s="443">
        <v>0</v>
      </c>
      <c r="AZ1515" s="504">
        <v>0</v>
      </c>
      <c r="BA1515" s="504">
        <v>0</v>
      </c>
      <c r="BB1515" s="444">
        <v>0</v>
      </c>
      <c r="BC1515" s="517">
        <v>0</v>
      </c>
      <c r="BD1515" s="540">
        <v>365906</v>
      </c>
      <c r="BE1515" s="651">
        <v>683290</v>
      </c>
      <c r="BF1515" s="651">
        <v>64189</v>
      </c>
      <c r="BG1515" s="540">
        <v>5589</v>
      </c>
    </row>
    <row r="1516" spans="1:59" x14ac:dyDescent="0.2">
      <c r="A1516" s="609" t="s">
        <v>3483</v>
      </c>
      <c r="B1516" t="s">
        <v>3470</v>
      </c>
      <c r="C1516" t="s">
        <v>3484</v>
      </c>
      <c r="D1516" s="439">
        <v>40206</v>
      </c>
      <c r="E1516" s="440">
        <v>128786</v>
      </c>
      <c r="F1516" s="440">
        <v>0</v>
      </c>
      <c r="G1516" s="440">
        <v>128786</v>
      </c>
      <c r="H1516" s="440">
        <v>0</v>
      </c>
      <c r="I1516" s="440">
        <v>613270</v>
      </c>
      <c r="J1516" s="440">
        <v>613270</v>
      </c>
      <c r="K1516" s="440">
        <v>0</v>
      </c>
      <c r="L1516" s="440">
        <v>26390</v>
      </c>
      <c r="M1516" s="482">
        <v>0</v>
      </c>
      <c r="N1516" s="482">
        <v>1890</v>
      </c>
      <c r="O1516" s="440">
        <v>0</v>
      </c>
      <c r="P1516" s="440">
        <v>0</v>
      </c>
      <c r="Q1516" s="440">
        <v>28280</v>
      </c>
      <c r="R1516" s="440">
        <v>26390</v>
      </c>
      <c r="S1516" s="440">
        <v>1890</v>
      </c>
      <c r="T1516" s="440">
        <v>0</v>
      </c>
      <c r="U1516" s="440">
        <v>21903</v>
      </c>
      <c r="V1516" s="440">
        <v>18117</v>
      </c>
      <c r="W1516" s="440">
        <v>3786</v>
      </c>
      <c r="X1516" s="440">
        <v>942</v>
      </c>
      <c r="Y1516" s="482">
        <v>0</v>
      </c>
      <c r="Z1516" s="482">
        <v>68</v>
      </c>
      <c r="AA1516" s="440">
        <v>0</v>
      </c>
      <c r="AB1516" s="440">
        <v>0</v>
      </c>
      <c r="AC1516" s="440">
        <v>0</v>
      </c>
      <c r="AD1516" s="440">
        <v>0</v>
      </c>
      <c r="AE1516" s="440">
        <v>0</v>
      </c>
      <c r="AF1516" s="440">
        <v>0</v>
      </c>
      <c r="AG1516" s="440">
        <v>287650</v>
      </c>
      <c r="AH1516" s="440">
        <v>209750</v>
      </c>
      <c r="AI1516" s="440">
        <v>77900</v>
      </c>
      <c r="AJ1516" s="482">
        <v>313670</v>
      </c>
      <c r="AK1516" s="482">
        <v>0</v>
      </c>
      <c r="AL1516" s="482">
        <v>0</v>
      </c>
      <c r="AM1516" s="482">
        <v>23980</v>
      </c>
      <c r="AN1516" s="440">
        <v>313670</v>
      </c>
      <c r="AO1516" s="440">
        <v>23980</v>
      </c>
      <c r="AP1516" s="440">
        <v>20584</v>
      </c>
      <c r="AQ1516" s="440">
        <v>5250</v>
      </c>
      <c r="AR1516" s="440">
        <v>15334</v>
      </c>
      <c r="AS1516" s="482">
        <v>20089</v>
      </c>
      <c r="AT1516" s="482">
        <v>0</v>
      </c>
      <c r="AU1516" s="482">
        <v>0</v>
      </c>
      <c r="AV1516" s="482">
        <v>0</v>
      </c>
      <c r="AW1516" s="440">
        <v>20027</v>
      </c>
      <c r="AX1516" s="440">
        <v>0</v>
      </c>
      <c r="AY1516" s="440">
        <v>0</v>
      </c>
      <c r="AZ1516" s="503">
        <v>0</v>
      </c>
      <c r="BA1516" s="503">
        <v>0</v>
      </c>
      <c r="BB1516" s="441">
        <v>0</v>
      </c>
      <c r="BC1516" s="200">
        <v>0</v>
      </c>
      <c r="BD1516" s="539">
        <v>152345</v>
      </c>
      <c r="BE1516" s="650">
        <v>298600</v>
      </c>
      <c r="BF1516" s="650">
        <v>27083</v>
      </c>
      <c r="BG1516" s="539">
        <v>2949</v>
      </c>
    </row>
    <row r="1517" spans="1:59" x14ac:dyDescent="0.2">
      <c r="A1517" s="609" t="s">
        <v>3485</v>
      </c>
      <c r="B1517" t="s">
        <v>3470</v>
      </c>
      <c r="C1517" t="s">
        <v>3486</v>
      </c>
      <c r="D1517" s="442">
        <v>40207</v>
      </c>
      <c r="E1517" s="443">
        <v>70298</v>
      </c>
      <c r="F1517" s="443">
        <v>0</v>
      </c>
      <c r="G1517" s="443">
        <v>70298</v>
      </c>
      <c r="H1517" s="443">
        <v>0</v>
      </c>
      <c r="I1517" s="443">
        <v>484820</v>
      </c>
      <c r="J1517" s="443">
        <v>484820</v>
      </c>
      <c r="K1517" s="443">
        <v>0</v>
      </c>
      <c r="L1517" s="443">
        <v>30380</v>
      </c>
      <c r="M1517" s="483">
        <v>0</v>
      </c>
      <c r="N1517" s="483">
        <v>0</v>
      </c>
      <c r="O1517" s="443">
        <v>0</v>
      </c>
      <c r="P1517" s="443">
        <v>0</v>
      </c>
      <c r="Q1517" s="443">
        <v>30380</v>
      </c>
      <c r="R1517" s="443">
        <v>30380</v>
      </c>
      <c r="S1517" s="443">
        <v>0</v>
      </c>
      <c r="T1517" s="443">
        <v>0</v>
      </c>
      <c r="U1517" s="443">
        <v>17315</v>
      </c>
      <c r="V1517" s="443">
        <v>8151</v>
      </c>
      <c r="W1517" s="443">
        <v>9164</v>
      </c>
      <c r="X1517" s="443">
        <v>1085</v>
      </c>
      <c r="Y1517" s="483">
        <v>0</v>
      </c>
      <c r="Z1517" s="483">
        <v>0</v>
      </c>
      <c r="AA1517" s="443">
        <v>0</v>
      </c>
      <c r="AB1517" s="443">
        <v>0</v>
      </c>
      <c r="AC1517" s="443">
        <v>0</v>
      </c>
      <c r="AD1517" s="443">
        <v>0</v>
      </c>
      <c r="AE1517" s="443">
        <v>0</v>
      </c>
      <c r="AF1517" s="443">
        <v>0</v>
      </c>
      <c r="AG1517" s="443">
        <v>439530</v>
      </c>
      <c r="AH1517" s="443">
        <v>240000</v>
      </c>
      <c r="AI1517" s="443">
        <v>199530</v>
      </c>
      <c r="AJ1517" s="483">
        <v>399380</v>
      </c>
      <c r="AK1517" s="483">
        <v>0</v>
      </c>
      <c r="AL1517" s="483">
        <v>0</v>
      </c>
      <c r="AM1517" s="483">
        <v>230880</v>
      </c>
      <c r="AN1517" s="443">
        <v>399380</v>
      </c>
      <c r="AO1517" s="443">
        <v>230880</v>
      </c>
      <c r="AP1517" s="443">
        <v>30499</v>
      </c>
      <c r="AQ1517" s="443">
        <v>5783</v>
      </c>
      <c r="AR1517" s="443">
        <v>24716</v>
      </c>
      <c r="AS1517" s="483">
        <v>28672</v>
      </c>
      <c r="AT1517" s="483">
        <v>1633</v>
      </c>
      <c r="AU1517" s="483">
        <v>0</v>
      </c>
      <c r="AV1517" s="483">
        <v>8738</v>
      </c>
      <c r="AW1517" s="443">
        <v>26349</v>
      </c>
      <c r="AX1517" s="443">
        <v>0</v>
      </c>
      <c r="AY1517" s="443">
        <v>635</v>
      </c>
      <c r="AZ1517" s="504">
        <v>0</v>
      </c>
      <c r="BA1517" s="504">
        <v>0</v>
      </c>
      <c r="BB1517" s="444">
        <v>0</v>
      </c>
      <c r="BC1517" s="517">
        <v>0</v>
      </c>
      <c r="BD1517" s="540">
        <v>208263</v>
      </c>
      <c r="BE1517" s="651">
        <v>275975</v>
      </c>
      <c r="BF1517" s="651">
        <v>26619</v>
      </c>
      <c r="BG1517" s="540">
        <v>2250</v>
      </c>
    </row>
    <row r="1518" spans="1:59" x14ac:dyDescent="0.2">
      <c r="A1518" s="609" t="s">
        <v>3487</v>
      </c>
      <c r="B1518" t="s">
        <v>3470</v>
      </c>
      <c r="C1518" t="s">
        <v>3488</v>
      </c>
      <c r="D1518" s="439">
        <v>40210</v>
      </c>
      <c r="E1518" s="440">
        <v>45000</v>
      </c>
      <c r="F1518" s="440">
        <v>0</v>
      </c>
      <c r="G1518" s="440">
        <v>45000</v>
      </c>
      <c r="H1518" s="440">
        <v>0</v>
      </c>
      <c r="I1518" s="440">
        <v>489720</v>
      </c>
      <c r="J1518" s="440">
        <v>489720</v>
      </c>
      <c r="K1518" s="440">
        <v>0</v>
      </c>
      <c r="L1518" s="440">
        <v>0</v>
      </c>
      <c r="M1518" s="482">
        <v>0</v>
      </c>
      <c r="N1518" s="482">
        <v>18270</v>
      </c>
      <c r="O1518" s="440">
        <v>0</v>
      </c>
      <c r="P1518" s="440">
        <v>0</v>
      </c>
      <c r="Q1518" s="440">
        <v>18270</v>
      </c>
      <c r="R1518" s="440">
        <v>0</v>
      </c>
      <c r="S1518" s="440">
        <v>18270</v>
      </c>
      <c r="T1518" s="440">
        <v>0</v>
      </c>
      <c r="U1518" s="440">
        <v>17490</v>
      </c>
      <c r="V1518" s="440">
        <v>8729</v>
      </c>
      <c r="W1518" s="440">
        <v>8761</v>
      </c>
      <c r="X1518" s="440">
        <v>0</v>
      </c>
      <c r="Y1518" s="482">
        <v>0</v>
      </c>
      <c r="Z1518" s="482">
        <v>653</v>
      </c>
      <c r="AA1518" s="440">
        <v>0</v>
      </c>
      <c r="AB1518" s="440">
        <v>0</v>
      </c>
      <c r="AC1518" s="440">
        <v>9414</v>
      </c>
      <c r="AD1518" s="440">
        <v>0</v>
      </c>
      <c r="AE1518" s="440">
        <v>1047</v>
      </c>
      <c r="AF1518" s="440">
        <v>8367</v>
      </c>
      <c r="AG1518" s="440">
        <v>426260</v>
      </c>
      <c r="AH1518" s="440">
        <v>240500</v>
      </c>
      <c r="AI1518" s="440">
        <v>185760</v>
      </c>
      <c r="AJ1518" s="482">
        <v>395580</v>
      </c>
      <c r="AK1518" s="482">
        <v>0</v>
      </c>
      <c r="AL1518" s="482">
        <v>0</v>
      </c>
      <c r="AM1518" s="482">
        <v>224190</v>
      </c>
      <c r="AN1518" s="440">
        <v>395580</v>
      </c>
      <c r="AO1518" s="440">
        <v>224190</v>
      </c>
      <c r="AP1518" s="440">
        <v>29343</v>
      </c>
      <c r="AQ1518" s="440">
        <v>9104</v>
      </c>
      <c r="AR1518" s="440">
        <v>20239</v>
      </c>
      <c r="AS1518" s="482">
        <v>24941</v>
      </c>
      <c r="AT1518" s="482">
        <v>0</v>
      </c>
      <c r="AU1518" s="482">
        <v>0</v>
      </c>
      <c r="AV1518" s="482">
        <v>8494</v>
      </c>
      <c r="AW1518" s="440">
        <v>24941</v>
      </c>
      <c r="AX1518" s="440">
        <v>2147</v>
      </c>
      <c r="AY1518" s="440">
        <v>0</v>
      </c>
      <c r="AZ1518" s="503">
        <v>0</v>
      </c>
      <c r="BA1518" s="503">
        <v>0</v>
      </c>
      <c r="BB1518" s="441">
        <v>0</v>
      </c>
      <c r="BC1518" s="200">
        <v>0</v>
      </c>
      <c r="BD1518" s="539">
        <v>214762</v>
      </c>
      <c r="BE1518" s="650">
        <v>268830</v>
      </c>
      <c r="BF1518" s="650">
        <v>25859</v>
      </c>
      <c r="BG1518" s="539">
        <v>2709</v>
      </c>
    </row>
    <row r="1519" spans="1:59" x14ac:dyDescent="0.2">
      <c r="A1519" s="609" t="s">
        <v>3489</v>
      </c>
      <c r="B1519" t="s">
        <v>3470</v>
      </c>
      <c r="C1519" t="s">
        <v>3490</v>
      </c>
      <c r="D1519" s="442">
        <v>40211</v>
      </c>
      <c r="E1519" s="443">
        <v>25000</v>
      </c>
      <c r="F1519" s="443">
        <v>0</v>
      </c>
      <c r="G1519" s="443">
        <v>25000</v>
      </c>
      <c r="H1519" s="443">
        <v>0</v>
      </c>
      <c r="I1519" s="443">
        <v>301770</v>
      </c>
      <c r="J1519" s="443">
        <v>301770</v>
      </c>
      <c r="K1519" s="443">
        <v>0</v>
      </c>
      <c r="L1519" s="443">
        <v>0</v>
      </c>
      <c r="M1519" s="483">
        <v>0</v>
      </c>
      <c r="N1519" s="483">
        <v>16660</v>
      </c>
      <c r="O1519" s="443">
        <v>0</v>
      </c>
      <c r="P1519" s="443">
        <v>0</v>
      </c>
      <c r="Q1519" s="443">
        <v>16660</v>
      </c>
      <c r="R1519" s="443">
        <v>0</v>
      </c>
      <c r="S1519" s="443">
        <v>16660</v>
      </c>
      <c r="T1519" s="443">
        <v>0</v>
      </c>
      <c r="U1519" s="443">
        <v>10778</v>
      </c>
      <c r="V1519" s="443">
        <v>7012</v>
      </c>
      <c r="W1519" s="443">
        <v>3766</v>
      </c>
      <c r="X1519" s="443">
        <v>0</v>
      </c>
      <c r="Y1519" s="483">
        <v>0</v>
      </c>
      <c r="Z1519" s="483">
        <v>595</v>
      </c>
      <c r="AA1519" s="443">
        <v>0</v>
      </c>
      <c r="AB1519" s="443">
        <v>0</v>
      </c>
      <c r="AC1519" s="443">
        <v>0</v>
      </c>
      <c r="AD1519" s="443">
        <v>0</v>
      </c>
      <c r="AE1519" s="443">
        <v>0</v>
      </c>
      <c r="AF1519" s="443">
        <v>0</v>
      </c>
      <c r="AG1519" s="443">
        <v>334760</v>
      </c>
      <c r="AH1519" s="443">
        <v>225000</v>
      </c>
      <c r="AI1519" s="443">
        <v>109760</v>
      </c>
      <c r="AJ1519" s="483">
        <v>289870</v>
      </c>
      <c r="AK1519" s="483">
        <v>0</v>
      </c>
      <c r="AL1519" s="483">
        <v>0</v>
      </c>
      <c r="AM1519" s="483">
        <v>105580</v>
      </c>
      <c r="AN1519" s="443">
        <v>289870</v>
      </c>
      <c r="AO1519" s="443">
        <v>105580</v>
      </c>
      <c r="AP1519" s="443">
        <v>24723</v>
      </c>
      <c r="AQ1519" s="443">
        <v>6135</v>
      </c>
      <c r="AR1519" s="443">
        <v>18588</v>
      </c>
      <c r="AS1519" s="483">
        <v>21971</v>
      </c>
      <c r="AT1519" s="483">
        <v>0</v>
      </c>
      <c r="AU1519" s="483">
        <v>0</v>
      </c>
      <c r="AV1519" s="483">
        <v>2707</v>
      </c>
      <c r="AW1519" s="443">
        <v>20856</v>
      </c>
      <c r="AX1519" s="443">
        <v>0</v>
      </c>
      <c r="AY1519" s="443">
        <v>0</v>
      </c>
      <c r="AZ1519" s="504">
        <v>0</v>
      </c>
      <c r="BA1519" s="504">
        <v>0</v>
      </c>
      <c r="BB1519" s="444">
        <v>0</v>
      </c>
      <c r="BC1519" s="517">
        <v>0</v>
      </c>
      <c r="BD1519" s="540">
        <v>125280</v>
      </c>
      <c r="BE1519" s="651">
        <v>190005</v>
      </c>
      <c r="BF1519" s="651">
        <v>18999</v>
      </c>
      <c r="BG1519" s="540">
        <v>2709</v>
      </c>
    </row>
    <row r="1520" spans="1:59" x14ac:dyDescent="0.2">
      <c r="A1520" s="609" t="s">
        <v>3491</v>
      </c>
      <c r="B1520" t="s">
        <v>3470</v>
      </c>
      <c r="C1520" t="s">
        <v>3492</v>
      </c>
      <c r="D1520" s="439">
        <v>40212</v>
      </c>
      <c r="E1520" s="440">
        <v>66991</v>
      </c>
      <c r="F1520" s="440">
        <v>0</v>
      </c>
      <c r="G1520" s="440">
        <v>58081</v>
      </c>
      <c r="H1520" s="440">
        <v>0</v>
      </c>
      <c r="I1520" s="440">
        <v>247450</v>
      </c>
      <c r="J1520" s="440">
        <v>247450</v>
      </c>
      <c r="K1520" s="440">
        <v>0</v>
      </c>
      <c r="L1520" s="440">
        <v>26670</v>
      </c>
      <c r="M1520" s="482">
        <v>0</v>
      </c>
      <c r="N1520" s="482">
        <v>0</v>
      </c>
      <c r="O1520" s="440">
        <v>0</v>
      </c>
      <c r="P1520" s="440">
        <v>0</v>
      </c>
      <c r="Q1520" s="440">
        <v>26670</v>
      </c>
      <c r="R1520" s="440">
        <v>26670</v>
      </c>
      <c r="S1520" s="440">
        <v>0</v>
      </c>
      <c r="T1520" s="440">
        <v>0</v>
      </c>
      <c r="U1520" s="440">
        <v>8838</v>
      </c>
      <c r="V1520" s="440">
        <v>3224</v>
      </c>
      <c r="W1520" s="440">
        <v>5614</v>
      </c>
      <c r="X1520" s="440">
        <v>952</v>
      </c>
      <c r="Y1520" s="482">
        <v>0</v>
      </c>
      <c r="Z1520" s="482">
        <v>0</v>
      </c>
      <c r="AA1520" s="440">
        <v>0</v>
      </c>
      <c r="AB1520" s="440">
        <v>0</v>
      </c>
      <c r="AC1520" s="440">
        <v>0</v>
      </c>
      <c r="AD1520" s="440">
        <v>0</v>
      </c>
      <c r="AE1520" s="440">
        <v>0</v>
      </c>
      <c r="AF1520" s="440">
        <v>0</v>
      </c>
      <c r="AG1520" s="440">
        <v>226310</v>
      </c>
      <c r="AH1520" s="440">
        <v>123950</v>
      </c>
      <c r="AI1520" s="440">
        <v>102360</v>
      </c>
      <c r="AJ1520" s="482">
        <v>219270</v>
      </c>
      <c r="AK1520" s="482">
        <v>0</v>
      </c>
      <c r="AL1520" s="482">
        <v>0</v>
      </c>
      <c r="AM1520" s="482">
        <v>33610</v>
      </c>
      <c r="AN1520" s="440">
        <v>219270</v>
      </c>
      <c r="AO1520" s="440">
        <v>33610</v>
      </c>
      <c r="AP1520" s="440">
        <v>15695</v>
      </c>
      <c r="AQ1520" s="440">
        <v>2620</v>
      </c>
      <c r="AR1520" s="440">
        <v>13075</v>
      </c>
      <c r="AS1520" s="482">
        <v>16057</v>
      </c>
      <c r="AT1520" s="482">
        <v>0</v>
      </c>
      <c r="AU1520" s="482">
        <v>0</v>
      </c>
      <c r="AV1520" s="482">
        <v>0</v>
      </c>
      <c r="AW1520" s="440">
        <v>13043</v>
      </c>
      <c r="AX1520" s="440">
        <v>0</v>
      </c>
      <c r="AY1520" s="440">
        <v>0</v>
      </c>
      <c r="AZ1520" s="503">
        <v>0</v>
      </c>
      <c r="BA1520" s="503">
        <v>0</v>
      </c>
      <c r="BB1520" s="441">
        <v>0</v>
      </c>
      <c r="BC1520" s="200">
        <v>0</v>
      </c>
      <c r="BD1520" s="539">
        <v>112128</v>
      </c>
      <c r="BE1520" s="650">
        <v>143395</v>
      </c>
      <c r="BF1520" s="650">
        <v>13805</v>
      </c>
      <c r="BG1520" s="539">
        <v>1989</v>
      </c>
    </row>
    <row r="1521" spans="1:59" x14ac:dyDescent="0.2">
      <c r="A1521" s="609" t="s">
        <v>3493</v>
      </c>
      <c r="B1521" t="s">
        <v>3470</v>
      </c>
      <c r="C1521" t="s">
        <v>3494</v>
      </c>
      <c r="D1521" s="442">
        <v>40213</v>
      </c>
      <c r="E1521" s="443">
        <v>151918</v>
      </c>
      <c r="F1521" s="443">
        <v>0</v>
      </c>
      <c r="G1521" s="443">
        <v>151918</v>
      </c>
      <c r="H1521" s="443">
        <v>0</v>
      </c>
      <c r="I1521" s="443">
        <v>555800</v>
      </c>
      <c r="J1521" s="443">
        <v>555800</v>
      </c>
      <c r="K1521" s="443">
        <v>0</v>
      </c>
      <c r="L1521" s="443">
        <v>21630</v>
      </c>
      <c r="M1521" s="483">
        <v>0</v>
      </c>
      <c r="N1521" s="483">
        <v>0</v>
      </c>
      <c r="O1521" s="443">
        <v>0</v>
      </c>
      <c r="P1521" s="443">
        <v>0</v>
      </c>
      <c r="Q1521" s="443">
        <v>21630</v>
      </c>
      <c r="R1521" s="443">
        <v>21630</v>
      </c>
      <c r="S1521" s="443">
        <v>0</v>
      </c>
      <c r="T1521" s="443">
        <v>0</v>
      </c>
      <c r="U1521" s="443">
        <v>19850</v>
      </c>
      <c r="V1521" s="443">
        <v>4594</v>
      </c>
      <c r="W1521" s="443">
        <v>15256</v>
      </c>
      <c r="X1521" s="443">
        <v>773</v>
      </c>
      <c r="Y1521" s="483">
        <v>0</v>
      </c>
      <c r="Z1521" s="483">
        <v>0</v>
      </c>
      <c r="AA1521" s="443">
        <v>0</v>
      </c>
      <c r="AB1521" s="443">
        <v>0</v>
      </c>
      <c r="AC1521" s="443">
        <v>0</v>
      </c>
      <c r="AD1521" s="443">
        <v>0</v>
      </c>
      <c r="AE1521" s="443">
        <v>0</v>
      </c>
      <c r="AF1521" s="443">
        <v>0</v>
      </c>
      <c r="AG1521" s="443">
        <v>441850</v>
      </c>
      <c r="AH1521" s="443">
        <v>350000</v>
      </c>
      <c r="AI1521" s="443">
        <v>91850</v>
      </c>
      <c r="AJ1521" s="483">
        <v>334410</v>
      </c>
      <c r="AK1521" s="483">
        <v>0</v>
      </c>
      <c r="AL1521" s="483">
        <v>0</v>
      </c>
      <c r="AM1521" s="483">
        <v>93260</v>
      </c>
      <c r="AN1521" s="443">
        <v>334410</v>
      </c>
      <c r="AO1521" s="443">
        <v>93260</v>
      </c>
      <c r="AP1521" s="443">
        <v>34926</v>
      </c>
      <c r="AQ1521" s="443">
        <v>10675</v>
      </c>
      <c r="AR1521" s="443">
        <v>24251</v>
      </c>
      <c r="AS1521" s="483">
        <v>26861</v>
      </c>
      <c r="AT1521" s="483">
        <v>0</v>
      </c>
      <c r="AU1521" s="483">
        <v>0</v>
      </c>
      <c r="AV1521" s="483">
        <v>0</v>
      </c>
      <c r="AW1521" s="443">
        <v>26861</v>
      </c>
      <c r="AX1521" s="443">
        <v>0</v>
      </c>
      <c r="AY1521" s="443">
        <v>0</v>
      </c>
      <c r="AZ1521" s="504">
        <v>0</v>
      </c>
      <c r="BA1521" s="504">
        <v>0</v>
      </c>
      <c r="BB1521" s="444">
        <v>0</v>
      </c>
      <c r="BC1521" s="517">
        <v>0</v>
      </c>
      <c r="BD1521" s="540">
        <v>181028</v>
      </c>
      <c r="BE1521" s="651">
        <v>315010</v>
      </c>
      <c r="BF1521" s="651">
        <v>30895</v>
      </c>
      <c r="BG1521" s="540">
        <v>3189</v>
      </c>
    </row>
    <row r="1522" spans="1:59" x14ac:dyDescent="0.2">
      <c r="A1522" s="609" t="s">
        <v>3495</v>
      </c>
      <c r="B1522" t="s">
        <v>3470</v>
      </c>
      <c r="C1522" t="s">
        <v>3496</v>
      </c>
      <c r="D1522" s="439">
        <v>40214</v>
      </c>
      <c r="E1522" s="440">
        <v>0</v>
      </c>
      <c r="F1522" s="440">
        <v>0</v>
      </c>
      <c r="G1522" s="440">
        <v>0</v>
      </c>
      <c r="H1522" s="440">
        <v>0</v>
      </c>
      <c r="I1522" s="440">
        <v>252560</v>
      </c>
      <c r="J1522" s="440">
        <v>252560</v>
      </c>
      <c r="K1522" s="440">
        <v>0</v>
      </c>
      <c r="L1522" s="440">
        <v>5250</v>
      </c>
      <c r="M1522" s="482">
        <v>0</v>
      </c>
      <c r="N1522" s="482">
        <v>3710</v>
      </c>
      <c r="O1522" s="440">
        <v>0</v>
      </c>
      <c r="P1522" s="440">
        <v>0</v>
      </c>
      <c r="Q1522" s="440">
        <v>8960</v>
      </c>
      <c r="R1522" s="440">
        <v>5250</v>
      </c>
      <c r="S1522" s="440">
        <v>3710</v>
      </c>
      <c r="T1522" s="440">
        <v>0</v>
      </c>
      <c r="U1522" s="440">
        <v>9020</v>
      </c>
      <c r="V1522" s="440">
        <v>9020</v>
      </c>
      <c r="W1522" s="440">
        <v>0</v>
      </c>
      <c r="X1522" s="440">
        <v>188</v>
      </c>
      <c r="Y1522" s="482">
        <v>0</v>
      </c>
      <c r="Z1522" s="482">
        <v>132</v>
      </c>
      <c r="AA1522" s="440">
        <v>0</v>
      </c>
      <c r="AB1522" s="440">
        <v>0</v>
      </c>
      <c r="AC1522" s="440">
        <v>320</v>
      </c>
      <c r="AD1522" s="440">
        <v>188</v>
      </c>
      <c r="AE1522" s="440">
        <v>132</v>
      </c>
      <c r="AF1522" s="440">
        <v>0</v>
      </c>
      <c r="AG1522" s="440">
        <v>175150</v>
      </c>
      <c r="AH1522" s="440">
        <v>125000</v>
      </c>
      <c r="AI1522" s="440">
        <v>50150</v>
      </c>
      <c r="AJ1522" s="482">
        <v>149040</v>
      </c>
      <c r="AK1522" s="482">
        <v>0</v>
      </c>
      <c r="AL1522" s="482">
        <v>0</v>
      </c>
      <c r="AM1522" s="482">
        <v>64350</v>
      </c>
      <c r="AN1522" s="440">
        <v>149040</v>
      </c>
      <c r="AO1522" s="440">
        <v>64350</v>
      </c>
      <c r="AP1522" s="440">
        <v>11947</v>
      </c>
      <c r="AQ1522" s="440">
        <v>3500</v>
      </c>
      <c r="AR1522" s="440">
        <v>8447</v>
      </c>
      <c r="AS1522" s="482">
        <v>11271</v>
      </c>
      <c r="AT1522" s="482">
        <v>0</v>
      </c>
      <c r="AU1522" s="482">
        <v>0</v>
      </c>
      <c r="AV1522" s="482">
        <v>2386</v>
      </c>
      <c r="AW1522" s="440">
        <v>11271</v>
      </c>
      <c r="AX1522" s="440">
        <v>2386</v>
      </c>
      <c r="AY1522" s="440">
        <v>0</v>
      </c>
      <c r="AZ1522" s="503">
        <v>0</v>
      </c>
      <c r="BA1522" s="503">
        <v>0</v>
      </c>
      <c r="BB1522" s="441">
        <v>0</v>
      </c>
      <c r="BC1522" s="200">
        <v>0</v>
      </c>
      <c r="BD1522" s="539">
        <v>76736</v>
      </c>
      <c r="BE1522" s="650">
        <v>127460</v>
      </c>
      <c r="BF1522" s="650">
        <v>12034</v>
      </c>
      <c r="BG1522" s="539">
        <v>1749</v>
      </c>
    </row>
    <row r="1523" spans="1:59" x14ac:dyDescent="0.2">
      <c r="A1523" s="609" t="s">
        <v>3497</v>
      </c>
      <c r="B1523" t="s">
        <v>3470</v>
      </c>
      <c r="C1523" t="s">
        <v>3498</v>
      </c>
      <c r="D1523" s="442">
        <v>40215</v>
      </c>
      <c r="E1523" s="443">
        <v>100376</v>
      </c>
      <c r="F1523" s="443">
        <v>0</v>
      </c>
      <c r="G1523" s="443">
        <v>0</v>
      </c>
      <c r="H1523" s="443">
        <v>100376</v>
      </c>
      <c r="I1523" s="443">
        <v>472500</v>
      </c>
      <c r="J1523" s="443">
        <v>472500</v>
      </c>
      <c r="K1523" s="443">
        <v>0</v>
      </c>
      <c r="L1523" s="443">
        <v>0</v>
      </c>
      <c r="M1523" s="483">
        <v>0</v>
      </c>
      <c r="N1523" s="483">
        <v>0</v>
      </c>
      <c r="O1523" s="443">
        <v>0</v>
      </c>
      <c r="P1523" s="443">
        <v>0</v>
      </c>
      <c r="Q1523" s="443">
        <v>0</v>
      </c>
      <c r="R1523" s="443">
        <v>0</v>
      </c>
      <c r="S1523" s="443">
        <v>0</v>
      </c>
      <c r="T1523" s="443">
        <v>0</v>
      </c>
      <c r="U1523" s="443">
        <v>16875</v>
      </c>
      <c r="V1523" s="443">
        <v>16875</v>
      </c>
      <c r="W1523" s="443">
        <v>0</v>
      </c>
      <c r="X1523" s="443">
        <v>0</v>
      </c>
      <c r="Y1523" s="483">
        <v>0</v>
      </c>
      <c r="Z1523" s="483">
        <v>0</v>
      </c>
      <c r="AA1523" s="443">
        <v>0</v>
      </c>
      <c r="AB1523" s="443">
        <v>0</v>
      </c>
      <c r="AC1523" s="443">
        <v>0</v>
      </c>
      <c r="AD1523" s="443">
        <v>0</v>
      </c>
      <c r="AE1523" s="443">
        <v>0</v>
      </c>
      <c r="AF1523" s="443">
        <v>0</v>
      </c>
      <c r="AG1523" s="443">
        <v>253440</v>
      </c>
      <c r="AH1523" s="443">
        <v>168000</v>
      </c>
      <c r="AI1523" s="443">
        <v>85440</v>
      </c>
      <c r="AJ1523" s="483">
        <v>255000</v>
      </c>
      <c r="AK1523" s="483">
        <v>0</v>
      </c>
      <c r="AL1523" s="483">
        <v>0</v>
      </c>
      <c r="AM1523" s="483">
        <v>127070</v>
      </c>
      <c r="AN1523" s="443">
        <v>255000</v>
      </c>
      <c r="AO1523" s="443">
        <v>127070</v>
      </c>
      <c r="AP1523" s="443">
        <v>18409</v>
      </c>
      <c r="AQ1523" s="443">
        <v>4350</v>
      </c>
      <c r="AR1523" s="443">
        <v>14059</v>
      </c>
      <c r="AS1523" s="483">
        <v>17503</v>
      </c>
      <c r="AT1523" s="483">
        <v>0</v>
      </c>
      <c r="AU1523" s="483">
        <v>0</v>
      </c>
      <c r="AV1523" s="483">
        <v>5017</v>
      </c>
      <c r="AW1523" s="443">
        <v>17503</v>
      </c>
      <c r="AX1523" s="443">
        <v>2207</v>
      </c>
      <c r="AY1523" s="443">
        <v>0</v>
      </c>
      <c r="AZ1523" s="504">
        <v>0</v>
      </c>
      <c r="BA1523" s="504">
        <v>0</v>
      </c>
      <c r="BB1523" s="444">
        <v>0</v>
      </c>
      <c r="BC1523" s="517">
        <v>0</v>
      </c>
      <c r="BD1523" s="540">
        <v>117781</v>
      </c>
      <c r="BE1523" s="651">
        <v>227035</v>
      </c>
      <c r="BF1523" s="651">
        <v>21095</v>
      </c>
      <c r="BG1523" s="540">
        <v>2709</v>
      </c>
    </row>
    <row r="1524" spans="1:59" x14ac:dyDescent="0.2">
      <c r="A1524" s="609" t="s">
        <v>3499</v>
      </c>
      <c r="B1524" t="s">
        <v>3470</v>
      </c>
      <c r="C1524" t="s">
        <v>3500</v>
      </c>
      <c r="D1524" s="439">
        <v>40216</v>
      </c>
      <c r="E1524" s="440">
        <v>95334</v>
      </c>
      <c r="F1524" s="440">
        <v>0</v>
      </c>
      <c r="G1524" s="440">
        <v>95334</v>
      </c>
      <c r="H1524" s="440">
        <v>0</v>
      </c>
      <c r="I1524" s="440">
        <v>375340</v>
      </c>
      <c r="J1524" s="440">
        <v>375340</v>
      </c>
      <c r="K1524" s="440">
        <v>0</v>
      </c>
      <c r="L1524" s="440">
        <v>0</v>
      </c>
      <c r="M1524" s="482">
        <v>0</v>
      </c>
      <c r="N1524" s="482">
        <v>17430</v>
      </c>
      <c r="O1524" s="440">
        <v>0</v>
      </c>
      <c r="P1524" s="440">
        <v>0</v>
      </c>
      <c r="Q1524" s="440">
        <v>17430</v>
      </c>
      <c r="R1524" s="440">
        <v>0</v>
      </c>
      <c r="S1524" s="440">
        <v>17430</v>
      </c>
      <c r="T1524" s="440">
        <v>0</v>
      </c>
      <c r="U1524" s="440">
        <v>13405</v>
      </c>
      <c r="V1524" s="440">
        <v>11566</v>
      </c>
      <c r="W1524" s="440">
        <v>1839</v>
      </c>
      <c r="X1524" s="440">
        <v>0</v>
      </c>
      <c r="Y1524" s="482">
        <v>0</v>
      </c>
      <c r="Z1524" s="482">
        <v>623</v>
      </c>
      <c r="AA1524" s="440">
        <v>0</v>
      </c>
      <c r="AB1524" s="440">
        <v>0</v>
      </c>
      <c r="AC1524" s="440">
        <v>2462</v>
      </c>
      <c r="AD1524" s="440">
        <v>0</v>
      </c>
      <c r="AE1524" s="440">
        <v>0</v>
      </c>
      <c r="AF1524" s="440">
        <v>2462</v>
      </c>
      <c r="AG1524" s="440">
        <v>399760</v>
      </c>
      <c r="AH1524" s="440">
        <v>320000</v>
      </c>
      <c r="AI1524" s="440">
        <v>79760</v>
      </c>
      <c r="AJ1524" s="482">
        <v>286930</v>
      </c>
      <c r="AK1524" s="482">
        <v>0</v>
      </c>
      <c r="AL1524" s="482">
        <v>0</v>
      </c>
      <c r="AM1524" s="482">
        <v>0</v>
      </c>
      <c r="AN1524" s="440">
        <v>286930</v>
      </c>
      <c r="AO1524" s="440">
        <v>0</v>
      </c>
      <c r="AP1524" s="440">
        <v>29633</v>
      </c>
      <c r="AQ1524" s="440">
        <v>9608</v>
      </c>
      <c r="AR1524" s="440">
        <v>20025</v>
      </c>
      <c r="AS1524" s="482">
        <v>23504</v>
      </c>
      <c r="AT1524" s="482">
        <v>0</v>
      </c>
      <c r="AU1524" s="482">
        <v>0</v>
      </c>
      <c r="AV1524" s="482">
        <v>0</v>
      </c>
      <c r="AW1524" s="440">
        <v>23504</v>
      </c>
      <c r="AX1524" s="440">
        <v>0</v>
      </c>
      <c r="AY1524" s="440">
        <v>0</v>
      </c>
      <c r="AZ1524" s="503">
        <v>0</v>
      </c>
      <c r="BA1524" s="503">
        <v>0</v>
      </c>
      <c r="BB1524" s="441">
        <v>0</v>
      </c>
      <c r="BC1524" s="200">
        <v>0</v>
      </c>
      <c r="BD1524" s="539">
        <v>139443</v>
      </c>
      <c r="BE1524" s="650">
        <v>227875</v>
      </c>
      <c r="BF1524" s="650">
        <v>22812</v>
      </c>
      <c r="BG1524" s="539">
        <v>2709</v>
      </c>
    </row>
    <row r="1525" spans="1:59" x14ac:dyDescent="0.2">
      <c r="A1525" s="609" t="s">
        <v>3501</v>
      </c>
      <c r="B1525" t="s">
        <v>3470</v>
      </c>
      <c r="C1525" t="s">
        <v>3502</v>
      </c>
      <c r="D1525" s="442">
        <v>40217</v>
      </c>
      <c r="E1525" s="443">
        <v>200196</v>
      </c>
      <c r="F1525" s="443">
        <v>0</v>
      </c>
      <c r="G1525" s="443">
        <v>182861</v>
      </c>
      <c r="H1525" s="443">
        <v>17335</v>
      </c>
      <c r="I1525" s="443">
        <v>727300</v>
      </c>
      <c r="J1525" s="443">
        <v>727300</v>
      </c>
      <c r="K1525" s="443">
        <v>0</v>
      </c>
      <c r="L1525" s="443">
        <v>0</v>
      </c>
      <c r="M1525" s="483">
        <v>0</v>
      </c>
      <c r="N1525" s="483">
        <v>18060</v>
      </c>
      <c r="O1525" s="443">
        <v>0</v>
      </c>
      <c r="P1525" s="443">
        <v>0</v>
      </c>
      <c r="Q1525" s="443">
        <v>18060</v>
      </c>
      <c r="R1525" s="443">
        <v>0</v>
      </c>
      <c r="S1525" s="443">
        <v>18060</v>
      </c>
      <c r="T1525" s="443">
        <v>0</v>
      </c>
      <c r="U1525" s="443">
        <v>25975</v>
      </c>
      <c r="V1525" s="443">
        <v>10162</v>
      </c>
      <c r="W1525" s="443">
        <v>15813</v>
      </c>
      <c r="X1525" s="443">
        <v>0</v>
      </c>
      <c r="Y1525" s="483">
        <v>0</v>
      </c>
      <c r="Z1525" s="483">
        <v>645</v>
      </c>
      <c r="AA1525" s="443">
        <v>0</v>
      </c>
      <c r="AB1525" s="443">
        <v>0</v>
      </c>
      <c r="AC1525" s="443">
        <v>668</v>
      </c>
      <c r="AD1525" s="443">
        <v>0</v>
      </c>
      <c r="AE1525" s="443">
        <v>667</v>
      </c>
      <c r="AF1525" s="443">
        <v>1</v>
      </c>
      <c r="AG1525" s="443">
        <v>644310</v>
      </c>
      <c r="AH1525" s="443">
        <v>230200</v>
      </c>
      <c r="AI1525" s="443">
        <v>414110</v>
      </c>
      <c r="AJ1525" s="483">
        <v>765540</v>
      </c>
      <c r="AK1525" s="483">
        <v>0</v>
      </c>
      <c r="AL1525" s="483">
        <v>0</v>
      </c>
      <c r="AM1525" s="483">
        <v>224810</v>
      </c>
      <c r="AN1525" s="443">
        <v>765540</v>
      </c>
      <c r="AO1525" s="443">
        <v>224810</v>
      </c>
      <c r="AP1525" s="443">
        <v>51676</v>
      </c>
      <c r="AQ1525" s="443">
        <v>4989</v>
      </c>
      <c r="AR1525" s="443">
        <v>46687</v>
      </c>
      <c r="AS1525" s="483">
        <v>50685</v>
      </c>
      <c r="AT1525" s="483">
        <v>0</v>
      </c>
      <c r="AU1525" s="483">
        <v>0</v>
      </c>
      <c r="AV1525" s="483">
        <v>6692</v>
      </c>
      <c r="AW1525" s="443">
        <v>47192</v>
      </c>
      <c r="AX1525" s="443">
        <v>0</v>
      </c>
      <c r="AY1525" s="443">
        <v>4400</v>
      </c>
      <c r="AZ1525" s="504">
        <v>-4400</v>
      </c>
      <c r="BA1525" s="504">
        <v>0</v>
      </c>
      <c r="BB1525" s="444">
        <v>0</v>
      </c>
      <c r="BC1525" s="517">
        <v>0</v>
      </c>
      <c r="BD1525" s="540">
        <v>231103</v>
      </c>
      <c r="BE1525" s="651">
        <v>424110</v>
      </c>
      <c r="BF1525" s="651">
        <v>42484</v>
      </c>
      <c r="BG1525" s="540">
        <v>4389</v>
      </c>
    </row>
    <row r="1526" spans="1:59" x14ac:dyDescent="0.2">
      <c r="A1526" s="609" t="s">
        <v>3503</v>
      </c>
      <c r="B1526" t="s">
        <v>3470</v>
      </c>
      <c r="C1526" t="s">
        <v>3504</v>
      </c>
      <c r="D1526" s="439">
        <v>40218</v>
      </c>
      <c r="E1526" s="440">
        <v>172520</v>
      </c>
      <c r="F1526" s="440">
        <v>0</v>
      </c>
      <c r="G1526" s="440">
        <v>172095</v>
      </c>
      <c r="H1526" s="440">
        <v>425</v>
      </c>
      <c r="I1526" s="440">
        <v>714770</v>
      </c>
      <c r="J1526" s="440">
        <v>714770</v>
      </c>
      <c r="K1526" s="440">
        <v>0</v>
      </c>
      <c r="L1526" s="440">
        <v>29610</v>
      </c>
      <c r="M1526" s="482">
        <v>0</v>
      </c>
      <c r="N1526" s="482">
        <v>7210</v>
      </c>
      <c r="O1526" s="440">
        <v>0</v>
      </c>
      <c r="P1526" s="440">
        <v>0</v>
      </c>
      <c r="Q1526" s="440">
        <v>36820</v>
      </c>
      <c r="R1526" s="440">
        <v>29610</v>
      </c>
      <c r="S1526" s="440">
        <v>7210</v>
      </c>
      <c r="T1526" s="440">
        <v>0</v>
      </c>
      <c r="U1526" s="440">
        <v>25528</v>
      </c>
      <c r="V1526" s="440">
        <v>25528</v>
      </c>
      <c r="W1526" s="440">
        <v>0</v>
      </c>
      <c r="X1526" s="440">
        <v>1057</v>
      </c>
      <c r="Y1526" s="482">
        <v>0</v>
      </c>
      <c r="Z1526" s="482">
        <v>258</v>
      </c>
      <c r="AA1526" s="440">
        <v>0</v>
      </c>
      <c r="AB1526" s="440">
        <v>0</v>
      </c>
      <c r="AC1526" s="440">
        <v>1315</v>
      </c>
      <c r="AD1526" s="440">
        <v>1057</v>
      </c>
      <c r="AE1526" s="440">
        <v>258</v>
      </c>
      <c r="AF1526" s="440">
        <v>0</v>
      </c>
      <c r="AG1526" s="440">
        <v>669410</v>
      </c>
      <c r="AH1526" s="440">
        <v>280000</v>
      </c>
      <c r="AI1526" s="440">
        <v>389410</v>
      </c>
      <c r="AJ1526" s="482">
        <v>704320</v>
      </c>
      <c r="AK1526" s="482">
        <v>0</v>
      </c>
      <c r="AL1526" s="482">
        <v>0</v>
      </c>
      <c r="AM1526" s="482">
        <v>0</v>
      </c>
      <c r="AN1526" s="440">
        <v>704320</v>
      </c>
      <c r="AO1526" s="440">
        <v>0</v>
      </c>
      <c r="AP1526" s="440">
        <v>54563</v>
      </c>
      <c r="AQ1526" s="440">
        <v>11730</v>
      </c>
      <c r="AR1526" s="440">
        <v>42833</v>
      </c>
      <c r="AS1526" s="482">
        <v>43192</v>
      </c>
      <c r="AT1526" s="482">
        <v>0</v>
      </c>
      <c r="AU1526" s="482">
        <v>0</v>
      </c>
      <c r="AV1526" s="482">
        <v>0</v>
      </c>
      <c r="AW1526" s="440">
        <v>31087</v>
      </c>
      <c r="AX1526" s="440">
        <v>12105</v>
      </c>
      <c r="AY1526" s="440">
        <v>0</v>
      </c>
      <c r="AZ1526" s="503">
        <v>0</v>
      </c>
      <c r="BA1526" s="503">
        <v>0</v>
      </c>
      <c r="BB1526" s="441">
        <v>0</v>
      </c>
      <c r="BC1526" s="200">
        <v>0</v>
      </c>
      <c r="BD1526" s="539">
        <v>242275</v>
      </c>
      <c r="BE1526" s="650">
        <v>438805</v>
      </c>
      <c r="BF1526" s="650">
        <v>44035</v>
      </c>
      <c r="BG1526" s="539">
        <v>4629</v>
      </c>
    </row>
    <row r="1527" spans="1:59" x14ac:dyDescent="0.2">
      <c r="A1527" s="609" t="s">
        <v>3505</v>
      </c>
      <c r="B1527" t="s">
        <v>3470</v>
      </c>
      <c r="C1527" t="s">
        <v>3506</v>
      </c>
      <c r="D1527" s="442">
        <v>40219</v>
      </c>
      <c r="E1527" s="443">
        <v>170528</v>
      </c>
      <c r="F1527" s="443">
        <v>0</v>
      </c>
      <c r="G1527" s="443">
        <v>170528</v>
      </c>
      <c r="H1527" s="443">
        <v>0</v>
      </c>
      <c r="I1527" s="443">
        <v>678020</v>
      </c>
      <c r="J1527" s="443">
        <v>678020</v>
      </c>
      <c r="K1527" s="443">
        <v>0</v>
      </c>
      <c r="L1527" s="443">
        <v>0</v>
      </c>
      <c r="M1527" s="483">
        <v>0</v>
      </c>
      <c r="N1527" s="483">
        <v>0</v>
      </c>
      <c r="O1527" s="443">
        <v>0</v>
      </c>
      <c r="P1527" s="443">
        <v>0</v>
      </c>
      <c r="Q1527" s="443">
        <v>0</v>
      </c>
      <c r="R1527" s="443">
        <v>0</v>
      </c>
      <c r="S1527" s="443">
        <v>0</v>
      </c>
      <c r="T1527" s="443">
        <v>0</v>
      </c>
      <c r="U1527" s="443">
        <v>24215</v>
      </c>
      <c r="V1527" s="443">
        <v>5102</v>
      </c>
      <c r="W1527" s="443">
        <v>19113</v>
      </c>
      <c r="X1527" s="443">
        <v>0</v>
      </c>
      <c r="Y1527" s="483">
        <v>0</v>
      </c>
      <c r="Z1527" s="483">
        <v>0</v>
      </c>
      <c r="AA1527" s="443">
        <v>0</v>
      </c>
      <c r="AB1527" s="443">
        <v>0</v>
      </c>
      <c r="AC1527" s="443">
        <v>16</v>
      </c>
      <c r="AD1527" s="443">
        <v>0</v>
      </c>
      <c r="AE1527" s="443">
        <v>0</v>
      </c>
      <c r="AF1527" s="443">
        <v>16</v>
      </c>
      <c r="AG1527" s="443">
        <v>610250</v>
      </c>
      <c r="AH1527" s="443">
        <v>300000</v>
      </c>
      <c r="AI1527" s="443">
        <v>310250</v>
      </c>
      <c r="AJ1527" s="483">
        <v>585740</v>
      </c>
      <c r="AK1527" s="483">
        <v>0</v>
      </c>
      <c r="AL1527" s="483">
        <v>0</v>
      </c>
      <c r="AM1527" s="483">
        <v>257570</v>
      </c>
      <c r="AN1527" s="443">
        <v>585740</v>
      </c>
      <c r="AO1527" s="443">
        <v>257570</v>
      </c>
      <c r="AP1527" s="443">
        <v>50244</v>
      </c>
      <c r="AQ1527" s="443">
        <v>4224</v>
      </c>
      <c r="AR1527" s="443">
        <v>46020</v>
      </c>
      <c r="AS1527" s="483">
        <v>45915</v>
      </c>
      <c r="AT1527" s="483">
        <v>0</v>
      </c>
      <c r="AU1527" s="483">
        <v>0</v>
      </c>
      <c r="AV1527" s="483">
        <v>12635</v>
      </c>
      <c r="AW1527" s="443">
        <v>0</v>
      </c>
      <c r="AX1527" s="443">
        <v>15296</v>
      </c>
      <c r="AY1527" s="443">
        <v>0</v>
      </c>
      <c r="AZ1527" s="504">
        <v>0</v>
      </c>
      <c r="BA1527" s="504">
        <v>0</v>
      </c>
      <c r="BB1527" s="444">
        <v>0</v>
      </c>
      <c r="BC1527" s="517">
        <v>0</v>
      </c>
      <c r="BD1527" s="540">
        <v>219264</v>
      </c>
      <c r="BE1527" s="651">
        <v>391000</v>
      </c>
      <c r="BF1527" s="651">
        <v>39624</v>
      </c>
      <c r="BG1527" s="540">
        <v>4389</v>
      </c>
    </row>
    <row r="1528" spans="1:59" x14ac:dyDescent="0.2">
      <c r="A1528" s="609" t="s">
        <v>3507</v>
      </c>
      <c r="B1528" t="s">
        <v>3470</v>
      </c>
      <c r="C1528" t="s">
        <v>3508</v>
      </c>
      <c r="D1528" s="439">
        <v>40220</v>
      </c>
      <c r="E1528" s="440">
        <v>28979</v>
      </c>
      <c r="F1528" s="440">
        <v>0</v>
      </c>
      <c r="G1528" s="440">
        <v>0</v>
      </c>
      <c r="H1528" s="440">
        <v>28979</v>
      </c>
      <c r="I1528" s="440">
        <v>674450</v>
      </c>
      <c r="J1528" s="440">
        <v>674450</v>
      </c>
      <c r="K1528" s="440">
        <v>0</v>
      </c>
      <c r="L1528" s="440">
        <v>6020</v>
      </c>
      <c r="M1528" s="482">
        <v>0</v>
      </c>
      <c r="N1528" s="482">
        <v>27160</v>
      </c>
      <c r="O1528" s="440">
        <v>0</v>
      </c>
      <c r="P1528" s="440">
        <v>0</v>
      </c>
      <c r="Q1528" s="440">
        <v>33180</v>
      </c>
      <c r="R1528" s="440">
        <v>6020</v>
      </c>
      <c r="S1528" s="440">
        <v>27160</v>
      </c>
      <c r="T1528" s="440">
        <v>0</v>
      </c>
      <c r="U1528" s="440">
        <v>24088</v>
      </c>
      <c r="V1528" s="440">
        <v>24088</v>
      </c>
      <c r="W1528" s="440">
        <v>0</v>
      </c>
      <c r="X1528" s="440">
        <v>215</v>
      </c>
      <c r="Y1528" s="482">
        <v>4647</v>
      </c>
      <c r="Z1528" s="482">
        <v>970</v>
      </c>
      <c r="AA1528" s="440">
        <v>0</v>
      </c>
      <c r="AB1528" s="440">
        <v>0</v>
      </c>
      <c r="AC1528" s="440">
        <v>5832</v>
      </c>
      <c r="AD1528" s="440">
        <v>215</v>
      </c>
      <c r="AE1528" s="440">
        <v>4432</v>
      </c>
      <c r="AF1528" s="440">
        <v>1185</v>
      </c>
      <c r="AG1528" s="440">
        <v>592390</v>
      </c>
      <c r="AH1528" s="440">
        <v>353000</v>
      </c>
      <c r="AI1528" s="440">
        <v>239390</v>
      </c>
      <c r="AJ1528" s="482">
        <v>579760</v>
      </c>
      <c r="AK1528" s="482">
        <v>0</v>
      </c>
      <c r="AL1528" s="482">
        <v>0</v>
      </c>
      <c r="AM1528" s="482">
        <v>91870</v>
      </c>
      <c r="AN1528" s="440">
        <v>579760</v>
      </c>
      <c r="AO1528" s="440">
        <v>91870</v>
      </c>
      <c r="AP1528" s="440">
        <v>46523</v>
      </c>
      <c r="AQ1528" s="440">
        <v>22361</v>
      </c>
      <c r="AR1528" s="440">
        <v>24162</v>
      </c>
      <c r="AS1528" s="482">
        <v>28453</v>
      </c>
      <c r="AT1528" s="482">
        <v>0</v>
      </c>
      <c r="AU1528" s="482">
        <v>0</v>
      </c>
      <c r="AV1528" s="482">
        <v>2473</v>
      </c>
      <c r="AW1528" s="440">
        <v>28453</v>
      </c>
      <c r="AX1528" s="440">
        <v>0</v>
      </c>
      <c r="AY1528" s="440">
        <v>0</v>
      </c>
      <c r="AZ1528" s="503">
        <v>0</v>
      </c>
      <c r="BA1528" s="503">
        <v>0</v>
      </c>
      <c r="BB1528" s="441">
        <v>0</v>
      </c>
      <c r="BC1528" s="200">
        <v>0</v>
      </c>
      <c r="BD1528" s="539">
        <v>250164</v>
      </c>
      <c r="BE1528" s="650">
        <v>394360</v>
      </c>
      <c r="BF1528" s="650">
        <v>39027</v>
      </c>
      <c r="BG1528" s="539">
        <v>4149</v>
      </c>
    </row>
    <row r="1529" spans="1:59" x14ac:dyDescent="0.2">
      <c r="A1529" s="609" t="s">
        <v>3509</v>
      </c>
      <c r="B1529" t="s">
        <v>3470</v>
      </c>
      <c r="C1529" t="s">
        <v>3510</v>
      </c>
      <c r="D1529" s="442">
        <v>40221</v>
      </c>
      <c r="E1529" s="443">
        <v>116583</v>
      </c>
      <c r="F1529" s="443">
        <v>0</v>
      </c>
      <c r="G1529" s="443">
        <v>116583</v>
      </c>
      <c r="H1529" s="443">
        <v>0</v>
      </c>
      <c r="I1529" s="443">
        <v>492870</v>
      </c>
      <c r="J1529" s="443">
        <v>492870</v>
      </c>
      <c r="K1529" s="443">
        <v>0</v>
      </c>
      <c r="L1529" s="443">
        <v>31850</v>
      </c>
      <c r="M1529" s="483">
        <v>0</v>
      </c>
      <c r="N1529" s="483">
        <v>0</v>
      </c>
      <c r="O1529" s="443">
        <v>0</v>
      </c>
      <c r="P1529" s="443">
        <v>0</v>
      </c>
      <c r="Q1529" s="443">
        <v>31850</v>
      </c>
      <c r="R1529" s="443">
        <v>31850</v>
      </c>
      <c r="S1529" s="443">
        <v>0</v>
      </c>
      <c r="T1529" s="443">
        <v>0</v>
      </c>
      <c r="U1529" s="443">
        <v>17603</v>
      </c>
      <c r="V1529" s="443">
        <v>15517</v>
      </c>
      <c r="W1529" s="443">
        <v>2086</v>
      </c>
      <c r="X1529" s="443">
        <v>1137</v>
      </c>
      <c r="Y1529" s="483">
        <v>0</v>
      </c>
      <c r="Z1529" s="483">
        <v>0</v>
      </c>
      <c r="AA1529" s="443">
        <v>0</v>
      </c>
      <c r="AB1529" s="443">
        <v>0</v>
      </c>
      <c r="AC1529" s="443">
        <v>3223</v>
      </c>
      <c r="AD1529" s="443">
        <v>0</v>
      </c>
      <c r="AE1529" s="443">
        <v>0</v>
      </c>
      <c r="AF1529" s="443">
        <v>3223</v>
      </c>
      <c r="AG1529" s="443">
        <v>436430</v>
      </c>
      <c r="AH1529" s="443">
        <v>217050</v>
      </c>
      <c r="AI1529" s="443">
        <v>219380</v>
      </c>
      <c r="AJ1529" s="483">
        <v>430890</v>
      </c>
      <c r="AK1529" s="483">
        <v>0</v>
      </c>
      <c r="AL1529" s="483">
        <v>0</v>
      </c>
      <c r="AM1529" s="483">
        <v>0</v>
      </c>
      <c r="AN1529" s="443">
        <v>430890</v>
      </c>
      <c r="AO1529" s="443">
        <v>0</v>
      </c>
      <c r="AP1529" s="443">
        <v>34421</v>
      </c>
      <c r="AQ1529" s="443">
        <v>13353</v>
      </c>
      <c r="AR1529" s="443">
        <v>21068</v>
      </c>
      <c r="AS1529" s="483">
        <v>22447</v>
      </c>
      <c r="AT1529" s="483">
        <v>0</v>
      </c>
      <c r="AU1529" s="483">
        <v>0</v>
      </c>
      <c r="AV1529" s="483">
        <v>0</v>
      </c>
      <c r="AW1529" s="443">
        <v>22447</v>
      </c>
      <c r="AX1529" s="443">
        <v>0</v>
      </c>
      <c r="AY1529" s="443">
        <v>0</v>
      </c>
      <c r="AZ1529" s="504">
        <v>0</v>
      </c>
      <c r="BA1529" s="504">
        <v>0</v>
      </c>
      <c r="BB1529" s="444">
        <v>0</v>
      </c>
      <c r="BC1529" s="517">
        <v>0</v>
      </c>
      <c r="BD1529" s="540">
        <v>174524</v>
      </c>
      <c r="BE1529" s="651">
        <v>293530</v>
      </c>
      <c r="BF1529" s="651">
        <v>29017</v>
      </c>
      <c r="BG1529" s="540">
        <v>3189</v>
      </c>
    </row>
    <row r="1530" spans="1:59" x14ac:dyDescent="0.2">
      <c r="A1530" s="609" t="s">
        <v>3511</v>
      </c>
      <c r="B1530" t="s">
        <v>3470</v>
      </c>
      <c r="C1530" t="s">
        <v>3512</v>
      </c>
      <c r="D1530" s="439">
        <v>40223</v>
      </c>
      <c r="E1530" s="440">
        <v>65000</v>
      </c>
      <c r="F1530" s="440">
        <v>0</v>
      </c>
      <c r="G1530" s="440">
        <v>65000</v>
      </c>
      <c r="H1530" s="440">
        <v>0</v>
      </c>
      <c r="I1530" s="440">
        <v>384440</v>
      </c>
      <c r="J1530" s="440">
        <v>384440</v>
      </c>
      <c r="K1530" s="440">
        <v>0</v>
      </c>
      <c r="L1530" s="440">
        <v>0</v>
      </c>
      <c r="M1530" s="482">
        <v>0</v>
      </c>
      <c r="N1530" s="482">
        <v>35560</v>
      </c>
      <c r="O1530" s="440">
        <v>0</v>
      </c>
      <c r="P1530" s="440">
        <v>0</v>
      </c>
      <c r="Q1530" s="440">
        <v>35560</v>
      </c>
      <c r="R1530" s="440">
        <v>0</v>
      </c>
      <c r="S1530" s="440">
        <v>35560</v>
      </c>
      <c r="T1530" s="440">
        <v>0</v>
      </c>
      <c r="U1530" s="440">
        <v>13730</v>
      </c>
      <c r="V1530" s="440">
        <v>13730</v>
      </c>
      <c r="W1530" s="440">
        <v>0</v>
      </c>
      <c r="X1530" s="440">
        <v>0</v>
      </c>
      <c r="Y1530" s="482">
        <v>0</v>
      </c>
      <c r="Z1530" s="482">
        <v>1270</v>
      </c>
      <c r="AA1530" s="440">
        <v>0</v>
      </c>
      <c r="AB1530" s="440">
        <v>0</v>
      </c>
      <c r="AC1530" s="440">
        <v>1270</v>
      </c>
      <c r="AD1530" s="440">
        <v>0</v>
      </c>
      <c r="AE1530" s="440">
        <v>1270</v>
      </c>
      <c r="AF1530" s="440">
        <v>0</v>
      </c>
      <c r="AG1530" s="440">
        <v>363470</v>
      </c>
      <c r="AH1530" s="440">
        <v>280000</v>
      </c>
      <c r="AI1530" s="440">
        <v>83470</v>
      </c>
      <c r="AJ1530" s="482">
        <v>281720</v>
      </c>
      <c r="AK1530" s="482">
        <v>0</v>
      </c>
      <c r="AL1530" s="482">
        <v>0</v>
      </c>
      <c r="AM1530" s="482">
        <v>180720</v>
      </c>
      <c r="AN1530" s="440">
        <v>281720</v>
      </c>
      <c r="AO1530" s="440">
        <v>180720</v>
      </c>
      <c r="AP1530" s="440">
        <v>28808</v>
      </c>
      <c r="AQ1530" s="440">
        <v>8250</v>
      </c>
      <c r="AR1530" s="440">
        <v>20558</v>
      </c>
      <c r="AS1530" s="482">
        <v>23422</v>
      </c>
      <c r="AT1530" s="482">
        <v>0</v>
      </c>
      <c r="AU1530" s="482">
        <v>0</v>
      </c>
      <c r="AV1530" s="482">
        <v>6512</v>
      </c>
      <c r="AW1530" s="440">
        <v>23422</v>
      </c>
      <c r="AX1530" s="440">
        <v>6512</v>
      </c>
      <c r="AY1530" s="440">
        <v>3300</v>
      </c>
      <c r="AZ1530" s="503">
        <v>-3300</v>
      </c>
      <c r="BA1530" s="503">
        <v>0</v>
      </c>
      <c r="BB1530" s="441">
        <v>0</v>
      </c>
      <c r="BC1530" s="200">
        <v>0</v>
      </c>
      <c r="BD1530" s="539">
        <v>142301</v>
      </c>
      <c r="BE1530" s="650">
        <v>239660</v>
      </c>
      <c r="BF1530" s="650">
        <v>23817</v>
      </c>
      <c r="BG1530" s="539">
        <v>2709</v>
      </c>
    </row>
    <row r="1531" spans="1:59" x14ac:dyDescent="0.2">
      <c r="A1531" s="609" t="s">
        <v>3513</v>
      </c>
      <c r="B1531" t="s">
        <v>3470</v>
      </c>
      <c r="C1531" t="s">
        <v>3514</v>
      </c>
      <c r="D1531" s="442">
        <v>40224</v>
      </c>
      <c r="E1531" s="443">
        <v>83529</v>
      </c>
      <c r="F1531" s="443">
        <v>0</v>
      </c>
      <c r="G1531" s="443">
        <v>83529</v>
      </c>
      <c r="H1531" s="443">
        <v>0</v>
      </c>
      <c r="I1531" s="443">
        <v>308056</v>
      </c>
      <c r="J1531" s="443">
        <v>308056</v>
      </c>
      <c r="K1531" s="443">
        <v>0</v>
      </c>
      <c r="L1531" s="443">
        <v>84294</v>
      </c>
      <c r="M1531" s="483">
        <v>0</v>
      </c>
      <c r="N1531" s="483">
        <v>19180</v>
      </c>
      <c r="O1531" s="443">
        <v>0</v>
      </c>
      <c r="P1531" s="443">
        <v>0</v>
      </c>
      <c r="Q1531" s="443">
        <v>103474</v>
      </c>
      <c r="R1531" s="443">
        <v>84294</v>
      </c>
      <c r="S1531" s="443">
        <v>19180</v>
      </c>
      <c r="T1531" s="443">
        <v>0</v>
      </c>
      <c r="U1531" s="443">
        <v>11002</v>
      </c>
      <c r="V1531" s="443">
        <v>9450</v>
      </c>
      <c r="W1531" s="443">
        <v>1552</v>
      </c>
      <c r="X1531" s="443">
        <v>3011</v>
      </c>
      <c r="Y1531" s="483">
        <v>0</v>
      </c>
      <c r="Z1531" s="483">
        <v>685</v>
      </c>
      <c r="AA1531" s="443">
        <v>0</v>
      </c>
      <c r="AB1531" s="443">
        <v>0</v>
      </c>
      <c r="AC1531" s="443">
        <v>2764</v>
      </c>
      <c r="AD1531" s="443">
        <v>0</v>
      </c>
      <c r="AE1531" s="443">
        <v>383</v>
      </c>
      <c r="AF1531" s="443">
        <v>2381</v>
      </c>
      <c r="AG1531" s="443">
        <v>395060</v>
      </c>
      <c r="AH1531" s="443">
        <v>255500</v>
      </c>
      <c r="AI1531" s="443">
        <v>139560</v>
      </c>
      <c r="AJ1531" s="483">
        <v>410990</v>
      </c>
      <c r="AK1531" s="483">
        <v>0</v>
      </c>
      <c r="AL1531" s="483">
        <v>0</v>
      </c>
      <c r="AM1531" s="483">
        <v>270170</v>
      </c>
      <c r="AN1531" s="443">
        <v>410990</v>
      </c>
      <c r="AO1531" s="443">
        <v>270170</v>
      </c>
      <c r="AP1531" s="443">
        <v>31526</v>
      </c>
      <c r="AQ1531" s="443">
        <v>4916</v>
      </c>
      <c r="AR1531" s="443">
        <v>26610</v>
      </c>
      <c r="AS1531" s="483">
        <v>29316</v>
      </c>
      <c r="AT1531" s="483">
        <v>0</v>
      </c>
      <c r="AU1531" s="483">
        <v>0</v>
      </c>
      <c r="AV1531" s="483">
        <v>12840</v>
      </c>
      <c r="AW1531" s="443">
        <v>27153</v>
      </c>
      <c r="AX1531" s="443">
        <v>0</v>
      </c>
      <c r="AY1531" s="443">
        <v>0</v>
      </c>
      <c r="AZ1531" s="504">
        <v>0</v>
      </c>
      <c r="BA1531" s="504">
        <v>0</v>
      </c>
      <c r="BB1531" s="444">
        <v>0</v>
      </c>
      <c r="BC1531" s="517">
        <v>0</v>
      </c>
      <c r="BD1531" s="540">
        <v>180969</v>
      </c>
      <c r="BE1531" s="651">
        <v>246930</v>
      </c>
      <c r="BF1531" s="651">
        <v>24825</v>
      </c>
      <c r="BG1531" s="540">
        <v>2949</v>
      </c>
    </row>
    <row r="1532" spans="1:59" x14ac:dyDescent="0.2">
      <c r="A1532" s="609" t="s">
        <v>3515</v>
      </c>
      <c r="B1532" t="s">
        <v>3470</v>
      </c>
      <c r="C1532" t="s">
        <v>3516</v>
      </c>
      <c r="D1532" s="439">
        <v>40225</v>
      </c>
      <c r="E1532" s="440">
        <v>9677</v>
      </c>
      <c r="F1532" s="440">
        <v>0</v>
      </c>
      <c r="G1532" s="440">
        <v>9677</v>
      </c>
      <c r="H1532" s="440">
        <v>0</v>
      </c>
      <c r="I1532" s="440">
        <v>189000</v>
      </c>
      <c r="J1532" s="440">
        <v>189000</v>
      </c>
      <c r="K1532" s="440">
        <v>0</v>
      </c>
      <c r="L1532" s="440">
        <v>17430</v>
      </c>
      <c r="M1532" s="482">
        <v>0</v>
      </c>
      <c r="N1532" s="482">
        <v>1330</v>
      </c>
      <c r="O1532" s="440">
        <v>0</v>
      </c>
      <c r="P1532" s="440">
        <v>0</v>
      </c>
      <c r="Q1532" s="440">
        <v>18760</v>
      </c>
      <c r="R1532" s="440">
        <v>17430</v>
      </c>
      <c r="S1532" s="440">
        <v>1330</v>
      </c>
      <c r="T1532" s="440">
        <v>0</v>
      </c>
      <c r="U1532" s="440">
        <v>6750</v>
      </c>
      <c r="V1532" s="440">
        <v>4371</v>
      </c>
      <c r="W1532" s="440">
        <v>2379</v>
      </c>
      <c r="X1532" s="440">
        <v>623</v>
      </c>
      <c r="Y1532" s="482">
        <v>0</v>
      </c>
      <c r="Z1532" s="482">
        <v>47</v>
      </c>
      <c r="AA1532" s="440">
        <v>0</v>
      </c>
      <c r="AB1532" s="440">
        <v>0</v>
      </c>
      <c r="AC1532" s="440">
        <v>0</v>
      </c>
      <c r="AD1532" s="440">
        <v>0</v>
      </c>
      <c r="AE1532" s="440">
        <v>0</v>
      </c>
      <c r="AF1532" s="440">
        <v>0</v>
      </c>
      <c r="AG1532" s="440">
        <v>197540</v>
      </c>
      <c r="AH1532" s="440">
        <v>128000</v>
      </c>
      <c r="AI1532" s="440">
        <v>69540</v>
      </c>
      <c r="AJ1532" s="482">
        <v>165090</v>
      </c>
      <c r="AK1532" s="482">
        <v>0</v>
      </c>
      <c r="AL1532" s="482">
        <v>0</v>
      </c>
      <c r="AM1532" s="482">
        <v>77360</v>
      </c>
      <c r="AN1532" s="440">
        <v>165090</v>
      </c>
      <c r="AO1532" s="440">
        <v>77360</v>
      </c>
      <c r="AP1532" s="440">
        <v>13684</v>
      </c>
      <c r="AQ1532" s="440">
        <v>4156</v>
      </c>
      <c r="AR1532" s="440">
        <v>9528</v>
      </c>
      <c r="AS1532" s="482">
        <v>11699</v>
      </c>
      <c r="AT1532" s="482">
        <v>0</v>
      </c>
      <c r="AU1532" s="482">
        <v>0</v>
      </c>
      <c r="AV1532" s="482">
        <v>3884</v>
      </c>
      <c r="AW1532" s="440">
        <v>8323</v>
      </c>
      <c r="AX1532" s="440">
        <v>0</v>
      </c>
      <c r="AY1532" s="440">
        <v>0</v>
      </c>
      <c r="AZ1532" s="503">
        <v>0</v>
      </c>
      <c r="BA1532" s="503">
        <v>0</v>
      </c>
      <c r="BB1532" s="441">
        <v>0</v>
      </c>
      <c r="BC1532" s="200">
        <v>0</v>
      </c>
      <c r="BD1532" s="539">
        <v>100698</v>
      </c>
      <c r="BE1532" s="650">
        <v>109925</v>
      </c>
      <c r="BF1532" s="650">
        <v>10879</v>
      </c>
      <c r="BG1532" s="539">
        <v>1749</v>
      </c>
    </row>
    <row r="1533" spans="1:59" x14ac:dyDescent="0.2">
      <c r="A1533" s="609" t="s">
        <v>3517</v>
      </c>
      <c r="B1533" t="s">
        <v>3470</v>
      </c>
      <c r="C1533" t="s">
        <v>3518</v>
      </c>
      <c r="D1533" s="442">
        <v>40226</v>
      </c>
      <c r="E1533" s="443">
        <v>58435</v>
      </c>
      <c r="F1533" s="443">
        <v>0</v>
      </c>
      <c r="G1533" s="443">
        <v>58435</v>
      </c>
      <c r="H1533" s="443">
        <v>0</v>
      </c>
      <c r="I1533" s="443">
        <v>290010</v>
      </c>
      <c r="J1533" s="443">
        <v>290010</v>
      </c>
      <c r="K1533" s="443">
        <v>0</v>
      </c>
      <c r="L1533" s="443">
        <v>7560</v>
      </c>
      <c r="M1533" s="483">
        <v>0</v>
      </c>
      <c r="N1533" s="483">
        <v>5810</v>
      </c>
      <c r="O1533" s="443">
        <v>0</v>
      </c>
      <c r="P1533" s="443">
        <v>0</v>
      </c>
      <c r="Q1533" s="443">
        <v>13370</v>
      </c>
      <c r="R1533" s="443">
        <v>7560</v>
      </c>
      <c r="S1533" s="443">
        <v>5810</v>
      </c>
      <c r="T1533" s="443">
        <v>0</v>
      </c>
      <c r="U1533" s="443">
        <v>10358</v>
      </c>
      <c r="V1533" s="443">
        <v>7720</v>
      </c>
      <c r="W1533" s="443">
        <v>2638</v>
      </c>
      <c r="X1533" s="443">
        <v>270</v>
      </c>
      <c r="Y1533" s="483">
        <v>0</v>
      </c>
      <c r="Z1533" s="483">
        <v>207</v>
      </c>
      <c r="AA1533" s="443">
        <v>0</v>
      </c>
      <c r="AB1533" s="443">
        <v>0</v>
      </c>
      <c r="AC1533" s="443">
        <v>3115</v>
      </c>
      <c r="AD1533" s="443">
        <v>0</v>
      </c>
      <c r="AE1533" s="443">
        <v>0</v>
      </c>
      <c r="AF1533" s="443">
        <v>3115</v>
      </c>
      <c r="AG1533" s="443">
        <v>186930</v>
      </c>
      <c r="AH1533" s="443">
        <v>186930</v>
      </c>
      <c r="AI1533" s="443">
        <v>0</v>
      </c>
      <c r="AJ1533" s="483">
        <v>108940</v>
      </c>
      <c r="AK1533" s="483">
        <v>0</v>
      </c>
      <c r="AL1533" s="483">
        <v>0</v>
      </c>
      <c r="AM1533" s="483">
        <v>27740</v>
      </c>
      <c r="AN1533" s="443">
        <v>108940</v>
      </c>
      <c r="AO1533" s="443">
        <v>27740</v>
      </c>
      <c r="AP1533" s="443">
        <v>12768</v>
      </c>
      <c r="AQ1533" s="443">
        <v>4958</v>
      </c>
      <c r="AR1533" s="443">
        <v>7810</v>
      </c>
      <c r="AS1533" s="483">
        <v>10232</v>
      </c>
      <c r="AT1533" s="483">
        <v>0</v>
      </c>
      <c r="AU1533" s="483">
        <v>0</v>
      </c>
      <c r="AV1533" s="483">
        <v>1227</v>
      </c>
      <c r="AW1533" s="443">
        <v>10232</v>
      </c>
      <c r="AX1533" s="443">
        <v>0</v>
      </c>
      <c r="AY1533" s="443">
        <v>0</v>
      </c>
      <c r="AZ1533" s="504">
        <v>0</v>
      </c>
      <c r="BA1533" s="504">
        <v>0</v>
      </c>
      <c r="BB1533" s="444">
        <v>0</v>
      </c>
      <c r="BC1533" s="517">
        <v>0</v>
      </c>
      <c r="BD1533" s="540">
        <v>69289</v>
      </c>
      <c r="BE1533" s="651">
        <v>138425</v>
      </c>
      <c r="BF1533" s="651">
        <v>13155</v>
      </c>
      <c r="BG1533" s="540">
        <v>1989</v>
      </c>
    </row>
    <row r="1534" spans="1:59" x14ac:dyDescent="0.2">
      <c r="A1534" s="609" t="s">
        <v>3519</v>
      </c>
      <c r="B1534" t="s">
        <v>3470</v>
      </c>
      <c r="C1534" t="s">
        <v>3520</v>
      </c>
      <c r="D1534" s="439">
        <v>40227</v>
      </c>
      <c r="E1534" s="440">
        <v>98320</v>
      </c>
      <c r="F1534" s="440">
        <v>0</v>
      </c>
      <c r="G1534" s="440">
        <v>63500</v>
      </c>
      <c r="H1534" s="440">
        <v>34820</v>
      </c>
      <c r="I1534" s="440">
        <v>416080</v>
      </c>
      <c r="J1534" s="440">
        <v>416080</v>
      </c>
      <c r="K1534" s="440">
        <v>0</v>
      </c>
      <c r="L1534" s="440">
        <v>72240</v>
      </c>
      <c r="M1534" s="482">
        <v>0</v>
      </c>
      <c r="N1534" s="482">
        <v>24990</v>
      </c>
      <c r="O1534" s="440">
        <v>140</v>
      </c>
      <c r="P1534" s="440">
        <v>0</v>
      </c>
      <c r="Q1534" s="440">
        <v>97370</v>
      </c>
      <c r="R1534" s="440">
        <v>72240</v>
      </c>
      <c r="S1534" s="440">
        <v>24990</v>
      </c>
      <c r="T1534" s="440">
        <v>140</v>
      </c>
      <c r="U1534" s="440">
        <v>14860</v>
      </c>
      <c r="V1534" s="440">
        <v>13911</v>
      </c>
      <c r="W1534" s="440">
        <v>949</v>
      </c>
      <c r="X1534" s="440">
        <v>2580</v>
      </c>
      <c r="Y1534" s="482">
        <v>0</v>
      </c>
      <c r="Z1534" s="482">
        <v>893</v>
      </c>
      <c r="AA1534" s="440">
        <v>5</v>
      </c>
      <c r="AB1534" s="440">
        <v>0</v>
      </c>
      <c r="AC1534" s="440">
        <v>4427</v>
      </c>
      <c r="AD1534" s="440">
        <v>0</v>
      </c>
      <c r="AE1534" s="440">
        <v>0</v>
      </c>
      <c r="AF1534" s="440">
        <v>4427</v>
      </c>
      <c r="AG1534" s="440">
        <v>249090</v>
      </c>
      <c r="AH1534" s="440">
        <v>249090</v>
      </c>
      <c r="AI1534" s="440">
        <v>0</v>
      </c>
      <c r="AJ1534" s="482">
        <v>157900</v>
      </c>
      <c r="AK1534" s="482">
        <v>0</v>
      </c>
      <c r="AL1534" s="482">
        <v>0</v>
      </c>
      <c r="AM1534" s="482">
        <v>77070</v>
      </c>
      <c r="AN1534" s="440">
        <v>157900</v>
      </c>
      <c r="AO1534" s="440">
        <v>77070</v>
      </c>
      <c r="AP1534" s="440">
        <v>15852</v>
      </c>
      <c r="AQ1534" s="440">
        <v>13750</v>
      </c>
      <c r="AR1534" s="440">
        <v>2102</v>
      </c>
      <c r="AS1534" s="482">
        <v>5908</v>
      </c>
      <c r="AT1534" s="482">
        <v>0</v>
      </c>
      <c r="AU1534" s="482">
        <v>0</v>
      </c>
      <c r="AV1534" s="482">
        <v>2377</v>
      </c>
      <c r="AW1534" s="440">
        <v>5908</v>
      </c>
      <c r="AX1534" s="440">
        <v>2377</v>
      </c>
      <c r="AY1534" s="440">
        <v>0</v>
      </c>
      <c r="AZ1534" s="503">
        <v>0</v>
      </c>
      <c r="BA1534" s="503">
        <v>0</v>
      </c>
      <c r="BB1534" s="441">
        <v>0</v>
      </c>
      <c r="BC1534" s="200">
        <v>0</v>
      </c>
      <c r="BD1534" s="539">
        <v>122677</v>
      </c>
      <c r="BE1534" s="650">
        <v>232640</v>
      </c>
      <c r="BF1534" s="650">
        <v>20921</v>
      </c>
      <c r="BG1534" s="539">
        <v>2469</v>
      </c>
    </row>
    <row r="1535" spans="1:59" x14ac:dyDescent="0.2">
      <c r="A1535" s="609" t="s">
        <v>3521</v>
      </c>
      <c r="B1535" t="s">
        <v>3470</v>
      </c>
      <c r="C1535" t="s">
        <v>3522</v>
      </c>
      <c r="D1535" s="442">
        <v>40228</v>
      </c>
      <c r="E1535" s="443">
        <v>2200</v>
      </c>
      <c r="F1535" s="443">
        <v>0</v>
      </c>
      <c r="G1535" s="443">
        <v>2200</v>
      </c>
      <c r="H1535" s="443">
        <v>0</v>
      </c>
      <c r="I1535" s="443">
        <v>365820</v>
      </c>
      <c r="J1535" s="443">
        <v>365820</v>
      </c>
      <c r="K1535" s="443">
        <v>0</v>
      </c>
      <c r="L1535" s="443">
        <v>7070</v>
      </c>
      <c r="M1535" s="483">
        <v>0</v>
      </c>
      <c r="N1535" s="483">
        <v>0</v>
      </c>
      <c r="O1535" s="443">
        <v>0</v>
      </c>
      <c r="P1535" s="443">
        <v>0</v>
      </c>
      <c r="Q1535" s="443">
        <v>7070</v>
      </c>
      <c r="R1535" s="443">
        <v>7070</v>
      </c>
      <c r="S1535" s="443">
        <v>0</v>
      </c>
      <c r="T1535" s="443">
        <v>0</v>
      </c>
      <c r="U1535" s="443">
        <v>13065</v>
      </c>
      <c r="V1535" s="443">
        <v>9000</v>
      </c>
      <c r="W1535" s="443">
        <v>4065</v>
      </c>
      <c r="X1535" s="443">
        <v>253</v>
      </c>
      <c r="Y1535" s="483">
        <v>0</v>
      </c>
      <c r="Z1535" s="483">
        <v>0</v>
      </c>
      <c r="AA1535" s="443">
        <v>0</v>
      </c>
      <c r="AB1535" s="443">
        <v>0</v>
      </c>
      <c r="AC1535" s="443">
        <v>0</v>
      </c>
      <c r="AD1535" s="443">
        <v>0</v>
      </c>
      <c r="AE1535" s="443">
        <v>0</v>
      </c>
      <c r="AF1535" s="443">
        <v>0</v>
      </c>
      <c r="AG1535" s="443">
        <v>369260</v>
      </c>
      <c r="AH1535" s="443">
        <v>245000</v>
      </c>
      <c r="AI1535" s="443">
        <v>124260</v>
      </c>
      <c r="AJ1535" s="483">
        <v>307130</v>
      </c>
      <c r="AK1535" s="483">
        <v>0</v>
      </c>
      <c r="AL1535" s="483">
        <v>0</v>
      </c>
      <c r="AM1535" s="483">
        <v>138710</v>
      </c>
      <c r="AN1535" s="443">
        <v>307130</v>
      </c>
      <c r="AO1535" s="443">
        <v>138710</v>
      </c>
      <c r="AP1535" s="443">
        <v>25477</v>
      </c>
      <c r="AQ1535" s="443">
        <v>10000</v>
      </c>
      <c r="AR1535" s="443">
        <v>15477</v>
      </c>
      <c r="AS1535" s="483">
        <v>19544</v>
      </c>
      <c r="AT1535" s="483">
        <v>0</v>
      </c>
      <c r="AU1535" s="483">
        <v>0</v>
      </c>
      <c r="AV1535" s="483">
        <v>3848</v>
      </c>
      <c r="AW1535" s="443">
        <v>17000</v>
      </c>
      <c r="AX1535" s="443">
        <v>1000</v>
      </c>
      <c r="AY1535" s="443">
        <v>0</v>
      </c>
      <c r="AZ1535" s="504">
        <v>0</v>
      </c>
      <c r="BA1535" s="504">
        <v>0</v>
      </c>
      <c r="BB1535" s="444">
        <v>0</v>
      </c>
      <c r="BC1535" s="517">
        <v>0</v>
      </c>
      <c r="BD1535" s="540">
        <v>160953</v>
      </c>
      <c r="BE1535" s="651">
        <v>209100</v>
      </c>
      <c r="BF1535" s="651">
        <v>20474</v>
      </c>
      <c r="BG1535" s="540">
        <v>2229</v>
      </c>
    </row>
    <row r="1536" spans="1:59" x14ac:dyDescent="0.2">
      <c r="A1536" s="609" t="s">
        <v>3523</v>
      </c>
      <c r="B1536" t="s">
        <v>3470</v>
      </c>
      <c r="C1536" t="s">
        <v>3524</v>
      </c>
      <c r="D1536" s="439">
        <v>40229</v>
      </c>
      <c r="E1536" s="440">
        <v>92161</v>
      </c>
      <c r="F1536" s="440">
        <v>0</v>
      </c>
      <c r="G1536" s="440">
        <v>72358</v>
      </c>
      <c r="H1536" s="440">
        <v>19803</v>
      </c>
      <c r="I1536" s="440">
        <v>275240</v>
      </c>
      <c r="J1536" s="440">
        <v>275240</v>
      </c>
      <c r="K1536" s="440">
        <v>0</v>
      </c>
      <c r="L1536" s="440">
        <v>15680</v>
      </c>
      <c r="M1536" s="482">
        <v>0</v>
      </c>
      <c r="N1536" s="482">
        <v>0</v>
      </c>
      <c r="O1536" s="440">
        <v>0</v>
      </c>
      <c r="P1536" s="440">
        <v>0</v>
      </c>
      <c r="Q1536" s="440">
        <v>15680</v>
      </c>
      <c r="R1536" s="440">
        <v>15680</v>
      </c>
      <c r="S1536" s="440">
        <v>0</v>
      </c>
      <c r="T1536" s="440">
        <v>0</v>
      </c>
      <c r="U1536" s="440">
        <v>9830</v>
      </c>
      <c r="V1536" s="440">
        <v>8700</v>
      </c>
      <c r="W1536" s="440">
        <v>1130</v>
      </c>
      <c r="X1536" s="440">
        <v>560</v>
      </c>
      <c r="Y1536" s="482">
        <v>0</v>
      </c>
      <c r="Z1536" s="482">
        <v>0</v>
      </c>
      <c r="AA1536" s="440">
        <v>0</v>
      </c>
      <c r="AB1536" s="440">
        <v>0</v>
      </c>
      <c r="AC1536" s="440">
        <v>0</v>
      </c>
      <c r="AD1536" s="440">
        <v>0</v>
      </c>
      <c r="AE1536" s="440">
        <v>0</v>
      </c>
      <c r="AF1536" s="440">
        <v>0</v>
      </c>
      <c r="AG1536" s="440">
        <v>248990</v>
      </c>
      <c r="AH1536" s="440">
        <v>143450</v>
      </c>
      <c r="AI1536" s="440">
        <v>105540</v>
      </c>
      <c r="AJ1536" s="482">
        <v>231490</v>
      </c>
      <c r="AK1536" s="482">
        <v>0</v>
      </c>
      <c r="AL1536" s="482">
        <v>0</v>
      </c>
      <c r="AM1536" s="482">
        <v>102180</v>
      </c>
      <c r="AN1536" s="440">
        <v>231490</v>
      </c>
      <c r="AO1536" s="440">
        <v>102180</v>
      </c>
      <c r="AP1536" s="440">
        <v>16960</v>
      </c>
      <c r="AQ1536" s="440">
        <v>8700</v>
      </c>
      <c r="AR1536" s="440">
        <v>8260</v>
      </c>
      <c r="AS1536" s="482">
        <v>11574</v>
      </c>
      <c r="AT1536" s="482">
        <v>0</v>
      </c>
      <c r="AU1536" s="482">
        <v>0</v>
      </c>
      <c r="AV1536" s="482">
        <v>4820</v>
      </c>
      <c r="AW1536" s="440">
        <v>11574</v>
      </c>
      <c r="AX1536" s="440">
        <v>4820</v>
      </c>
      <c r="AY1536" s="440">
        <v>0</v>
      </c>
      <c r="AZ1536" s="503">
        <v>0</v>
      </c>
      <c r="BA1536" s="503">
        <v>0</v>
      </c>
      <c r="BB1536" s="441">
        <v>0</v>
      </c>
      <c r="BC1536" s="200">
        <v>0</v>
      </c>
      <c r="BD1536" s="539">
        <v>124952</v>
      </c>
      <c r="BE1536" s="650">
        <v>151885</v>
      </c>
      <c r="BF1536" s="650">
        <v>14721</v>
      </c>
      <c r="BG1536" s="539">
        <v>1989</v>
      </c>
    </row>
    <row r="1537" spans="1:59" x14ac:dyDescent="0.2">
      <c r="A1537" s="609" t="s">
        <v>3525</v>
      </c>
      <c r="B1537" t="s">
        <v>3470</v>
      </c>
      <c r="C1537" t="s">
        <v>3526</v>
      </c>
      <c r="D1537" s="442">
        <v>40230</v>
      </c>
      <c r="E1537" s="443">
        <v>63915</v>
      </c>
      <c r="F1537" s="443">
        <v>0</v>
      </c>
      <c r="G1537" s="443">
        <v>0</v>
      </c>
      <c r="H1537" s="443">
        <v>63915</v>
      </c>
      <c r="I1537" s="443">
        <v>730100</v>
      </c>
      <c r="J1537" s="443">
        <v>730100</v>
      </c>
      <c r="K1537" s="443">
        <v>0</v>
      </c>
      <c r="L1537" s="443">
        <v>26810</v>
      </c>
      <c r="M1537" s="483">
        <v>0</v>
      </c>
      <c r="N1537" s="483">
        <v>18270</v>
      </c>
      <c r="O1537" s="443">
        <v>0</v>
      </c>
      <c r="P1537" s="443">
        <v>0</v>
      </c>
      <c r="Q1537" s="443">
        <v>45080</v>
      </c>
      <c r="R1537" s="443">
        <v>26810</v>
      </c>
      <c r="S1537" s="443">
        <v>18270</v>
      </c>
      <c r="T1537" s="443">
        <v>0</v>
      </c>
      <c r="U1537" s="443">
        <v>26075</v>
      </c>
      <c r="V1537" s="443">
        <v>26075</v>
      </c>
      <c r="W1537" s="443">
        <v>0</v>
      </c>
      <c r="X1537" s="443">
        <v>958</v>
      </c>
      <c r="Y1537" s="483">
        <v>0</v>
      </c>
      <c r="Z1537" s="483">
        <v>652</v>
      </c>
      <c r="AA1537" s="443">
        <v>0</v>
      </c>
      <c r="AB1537" s="443">
        <v>0</v>
      </c>
      <c r="AC1537" s="443">
        <v>175</v>
      </c>
      <c r="AD1537" s="443">
        <v>0</v>
      </c>
      <c r="AE1537" s="443">
        <v>175</v>
      </c>
      <c r="AF1537" s="443">
        <v>0</v>
      </c>
      <c r="AG1537" s="443">
        <v>692500</v>
      </c>
      <c r="AH1537" s="443">
        <v>400000</v>
      </c>
      <c r="AI1537" s="443">
        <v>292500</v>
      </c>
      <c r="AJ1537" s="483">
        <v>696180</v>
      </c>
      <c r="AK1537" s="483">
        <v>0</v>
      </c>
      <c r="AL1537" s="483">
        <v>0</v>
      </c>
      <c r="AM1537" s="483">
        <v>365400</v>
      </c>
      <c r="AN1537" s="443">
        <v>696180</v>
      </c>
      <c r="AO1537" s="443">
        <v>365400</v>
      </c>
      <c r="AP1537" s="443">
        <v>49039</v>
      </c>
      <c r="AQ1537" s="443">
        <v>13531</v>
      </c>
      <c r="AR1537" s="443">
        <v>35508</v>
      </c>
      <c r="AS1537" s="483">
        <v>44496</v>
      </c>
      <c r="AT1537" s="483">
        <v>0</v>
      </c>
      <c r="AU1537" s="483">
        <v>0</v>
      </c>
      <c r="AV1537" s="483">
        <v>14234</v>
      </c>
      <c r="AW1537" s="443">
        <v>44496</v>
      </c>
      <c r="AX1537" s="443">
        <v>5758</v>
      </c>
      <c r="AY1537" s="443">
        <v>0</v>
      </c>
      <c r="AZ1537" s="504">
        <v>0</v>
      </c>
      <c r="BA1537" s="504">
        <v>0</v>
      </c>
      <c r="BB1537" s="444">
        <v>0</v>
      </c>
      <c r="BC1537" s="517">
        <v>0</v>
      </c>
      <c r="BD1537" s="540">
        <v>276281</v>
      </c>
      <c r="BE1537" s="651">
        <v>430390</v>
      </c>
      <c r="BF1537" s="651">
        <v>41820</v>
      </c>
      <c r="BG1537" s="540">
        <v>4149</v>
      </c>
    </row>
    <row r="1538" spans="1:59" x14ac:dyDescent="0.2">
      <c r="A1538" s="609" t="s">
        <v>3527</v>
      </c>
      <c r="B1538" t="s">
        <v>3470</v>
      </c>
      <c r="C1538" t="s">
        <v>3528</v>
      </c>
      <c r="D1538" s="439">
        <v>40231</v>
      </c>
      <c r="E1538" s="440">
        <v>0</v>
      </c>
      <c r="F1538" s="440">
        <v>0</v>
      </c>
      <c r="G1538" s="440">
        <v>0</v>
      </c>
      <c r="H1538" s="440">
        <v>0</v>
      </c>
      <c r="I1538" s="440">
        <v>260904</v>
      </c>
      <c r="J1538" s="440">
        <v>260904</v>
      </c>
      <c r="K1538" s="440">
        <v>0</v>
      </c>
      <c r="L1538" s="440">
        <v>73626</v>
      </c>
      <c r="M1538" s="482">
        <v>0</v>
      </c>
      <c r="N1538" s="482">
        <v>2520</v>
      </c>
      <c r="O1538" s="440">
        <v>0</v>
      </c>
      <c r="P1538" s="440">
        <v>0</v>
      </c>
      <c r="Q1538" s="440">
        <v>76146</v>
      </c>
      <c r="R1538" s="440">
        <v>73626</v>
      </c>
      <c r="S1538" s="440">
        <v>2520</v>
      </c>
      <c r="T1538" s="440">
        <v>0</v>
      </c>
      <c r="U1538" s="440">
        <v>9318</v>
      </c>
      <c r="V1538" s="440">
        <v>9318</v>
      </c>
      <c r="W1538" s="440">
        <v>0</v>
      </c>
      <c r="X1538" s="440">
        <v>2630</v>
      </c>
      <c r="Y1538" s="482">
        <v>0</v>
      </c>
      <c r="Z1538" s="482">
        <v>90</v>
      </c>
      <c r="AA1538" s="440">
        <v>0</v>
      </c>
      <c r="AB1538" s="440">
        <v>0</v>
      </c>
      <c r="AC1538" s="440">
        <v>2720</v>
      </c>
      <c r="AD1538" s="440">
        <v>2630</v>
      </c>
      <c r="AE1538" s="440">
        <v>90</v>
      </c>
      <c r="AF1538" s="440">
        <v>0</v>
      </c>
      <c r="AG1538" s="440">
        <v>291410</v>
      </c>
      <c r="AH1538" s="440">
        <v>266600</v>
      </c>
      <c r="AI1538" s="440">
        <v>24810</v>
      </c>
      <c r="AJ1538" s="482">
        <v>198640</v>
      </c>
      <c r="AK1538" s="482">
        <v>0</v>
      </c>
      <c r="AL1538" s="482">
        <v>0</v>
      </c>
      <c r="AM1538" s="482">
        <v>209710</v>
      </c>
      <c r="AN1538" s="440">
        <v>198640</v>
      </c>
      <c r="AO1538" s="440">
        <v>209710</v>
      </c>
      <c r="AP1538" s="440">
        <v>23164</v>
      </c>
      <c r="AQ1538" s="440">
        <v>5710</v>
      </c>
      <c r="AR1538" s="440">
        <v>17454</v>
      </c>
      <c r="AS1538" s="482">
        <v>19918</v>
      </c>
      <c r="AT1538" s="482">
        <v>0</v>
      </c>
      <c r="AU1538" s="482">
        <v>0</v>
      </c>
      <c r="AV1538" s="482">
        <v>8556</v>
      </c>
      <c r="AW1538" s="440">
        <v>17454</v>
      </c>
      <c r="AX1538" s="440">
        <v>8835</v>
      </c>
      <c r="AY1538" s="440">
        <v>0</v>
      </c>
      <c r="AZ1538" s="503">
        <v>0</v>
      </c>
      <c r="BA1538" s="503">
        <v>0</v>
      </c>
      <c r="BB1538" s="441">
        <v>0</v>
      </c>
      <c r="BC1538" s="200">
        <v>0</v>
      </c>
      <c r="BD1538" s="539">
        <v>125603</v>
      </c>
      <c r="BE1538" s="650">
        <v>201640</v>
      </c>
      <c r="BF1538" s="650">
        <v>19696</v>
      </c>
      <c r="BG1538" s="539">
        <v>2229</v>
      </c>
    </row>
    <row r="1539" spans="1:59" x14ac:dyDescent="0.2">
      <c r="A1539" s="609" t="s">
        <v>3529</v>
      </c>
      <c r="B1539" t="s">
        <v>3470</v>
      </c>
      <c r="C1539" t="s">
        <v>3530</v>
      </c>
      <c r="D1539" s="442">
        <v>40341</v>
      </c>
      <c r="E1539" s="443">
        <v>85399</v>
      </c>
      <c r="F1539" s="443">
        <v>0</v>
      </c>
      <c r="G1539" s="443">
        <v>85399</v>
      </c>
      <c r="H1539" s="443">
        <v>0</v>
      </c>
      <c r="I1539" s="443">
        <v>281610</v>
      </c>
      <c r="J1539" s="443">
        <v>281610</v>
      </c>
      <c r="K1539" s="443">
        <v>0</v>
      </c>
      <c r="L1539" s="443">
        <v>6650</v>
      </c>
      <c r="M1539" s="483">
        <v>0</v>
      </c>
      <c r="N1539" s="483">
        <v>7000</v>
      </c>
      <c r="O1539" s="443">
        <v>0</v>
      </c>
      <c r="P1539" s="443">
        <v>0</v>
      </c>
      <c r="Q1539" s="443">
        <v>13650</v>
      </c>
      <c r="R1539" s="443">
        <v>6650</v>
      </c>
      <c r="S1539" s="443">
        <v>7000</v>
      </c>
      <c r="T1539" s="443">
        <v>0</v>
      </c>
      <c r="U1539" s="443">
        <v>10058</v>
      </c>
      <c r="V1539" s="443">
        <v>10058</v>
      </c>
      <c r="W1539" s="443">
        <v>0</v>
      </c>
      <c r="X1539" s="443">
        <v>237</v>
      </c>
      <c r="Y1539" s="483">
        <v>0</v>
      </c>
      <c r="Z1539" s="483">
        <v>250</v>
      </c>
      <c r="AA1539" s="443">
        <v>0</v>
      </c>
      <c r="AB1539" s="443">
        <v>0</v>
      </c>
      <c r="AC1539" s="443">
        <v>487</v>
      </c>
      <c r="AD1539" s="443">
        <v>0</v>
      </c>
      <c r="AE1539" s="443">
        <v>487</v>
      </c>
      <c r="AF1539" s="443">
        <v>0</v>
      </c>
      <c r="AG1539" s="443">
        <v>235880</v>
      </c>
      <c r="AH1539" s="443">
        <v>102000</v>
      </c>
      <c r="AI1539" s="443">
        <v>133880</v>
      </c>
      <c r="AJ1539" s="483">
        <v>281880</v>
      </c>
      <c r="AK1539" s="483">
        <v>0</v>
      </c>
      <c r="AL1539" s="483">
        <v>0</v>
      </c>
      <c r="AM1539" s="483">
        <v>130270</v>
      </c>
      <c r="AN1539" s="443">
        <v>281880</v>
      </c>
      <c r="AO1539" s="443">
        <v>130270</v>
      </c>
      <c r="AP1539" s="443">
        <v>17731</v>
      </c>
      <c r="AQ1539" s="443">
        <v>855</v>
      </c>
      <c r="AR1539" s="443">
        <v>16876</v>
      </c>
      <c r="AS1539" s="483">
        <v>19655</v>
      </c>
      <c r="AT1539" s="483">
        <v>0</v>
      </c>
      <c r="AU1539" s="483">
        <v>0</v>
      </c>
      <c r="AV1539" s="483">
        <v>5650</v>
      </c>
      <c r="AW1539" s="443">
        <v>19655</v>
      </c>
      <c r="AX1539" s="443">
        <v>4626</v>
      </c>
      <c r="AY1539" s="443">
        <v>0</v>
      </c>
      <c r="AZ1539" s="504">
        <v>0</v>
      </c>
      <c r="BA1539" s="504">
        <v>0</v>
      </c>
      <c r="BB1539" s="444">
        <v>0</v>
      </c>
      <c r="BC1539" s="517">
        <v>0</v>
      </c>
      <c r="BD1539" s="540">
        <v>101325</v>
      </c>
      <c r="BE1539" s="651">
        <v>162170</v>
      </c>
      <c r="BF1539" s="651">
        <v>15738</v>
      </c>
      <c r="BG1539" s="540">
        <v>1749</v>
      </c>
    </row>
    <row r="1540" spans="1:59" x14ac:dyDescent="0.2">
      <c r="A1540" s="609" t="s">
        <v>3531</v>
      </c>
      <c r="B1540" t="s">
        <v>3470</v>
      </c>
      <c r="C1540" t="s">
        <v>3532</v>
      </c>
      <c r="D1540" s="439">
        <v>40342</v>
      </c>
      <c r="E1540" s="440">
        <v>61781</v>
      </c>
      <c r="F1540" s="440">
        <v>0</v>
      </c>
      <c r="G1540" s="440">
        <v>61781</v>
      </c>
      <c r="H1540" s="440">
        <v>0</v>
      </c>
      <c r="I1540" s="440">
        <v>160216</v>
      </c>
      <c r="J1540" s="440">
        <v>160216</v>
      </c>
      <c r="K1540" s="440">
        <v>0</v>
      </c>
      <c r="L1540" s="440">
        <v>0</v>
      </c>
      <c r="M1540" s="482">
        <v>0</v>
      </c>
      <c r="N1540" s="482">
        <v>53214</v>
      </c>
      <c r="O1540" s="440">
        <v>0</v>
      </c>
      <c r="P1540" s="440">
        <v>0</v>
      </c>
      <c r="Q1540" s="440">
        <v>53214</v>
      </c>
      <c r="R1540" s="440">
        <v>0</v>
      </c>
      <c r="S1540" s="440">
        <v>53214</v>
      </c>
      <c r="T1540" s="440">
        <v>0</v>
      </c>
      <c r="U1540" s="440">
        <v>5722</v>
      </c>
      <c r="V1540" s="440">
        <v>5722</v>
      </c>
      <c r="W1540" s="440">
        <v>0</v>
      </c>
      <c r="X1540" s="440">
        <v>0</v>
      </c>
      <c r="Y1540" s="482">
        <v>1911</v>
      </c>
      <c r="Z1540" s="482">
        <v>1901</v>
      </c>
      <c r="AA1540" s="440">
        <v>0</v>
      </c>
      <c r="AB1540" s="440">
        <v>0</v>
      </c>
      <c r="AC1540" s="440">
        <v>1911</v>
      </c>
      <c r="AD1540" s="440">
        <v>0</v>
      </c>
      <c r="AE1540" s="440">
        <v>1911</v>
      </c>
      <c r="AF1540" s="440">
        <v>0</v>
      </c>
      <c r="AG1540" s="440">
        <v>192990</v>
      </c>
      <c r="AH1540" s="440">
        <v>175000</v>
      </c>
      <c r="AI1540" s="440">
        <v>17990</v>
      </c>
      <c r="AJ1540" s="482">
        <v>109600</v>
      </c>
      <c r="AK1540" s="482">
        <v>0</v>
      </c>
      <c r="AL1540" s="482">
        <v>0</v>
      </c>
      <c r="AM1540" s="482">
        <v>7150</v>
      </c>
      <c r="AN1540" s="440">
        <v>109600</v>
      </c>
      <c r="AO1540" s="440">
        <v>7150</v>
      </c>
      <c r="AP1540" s="440">
        <v>15295</v>
      </c>
      <c r="AQ1540" s="440">
        <v>7700</v>
      </c>
      <c r="AR1540" s="440">
        <v>7595</v>
      </c>
      <c r="AS1540" s="482">
        <v>8756</v>
      </c>
      <c r="AT1540" s="482">
        <v>0</v>
      </c>
      <c r="AU1540" s="482">
        <v>0</v>
      </c>
      <c r="AV1540" s="482">
        <v>0</v>
      </c>
      <c r="AW1540" s="440">
        <v>8756</v>
      </c>
      <c r="AX1540" s="440">
        <v>0</v>
      </c>
      <c r="AY1540" s="440">
        <v>0</v>
      </c>
      <c r="AZ1540" s="503">
        <v>0</v>
      </c>
      <c r="BA1540" s="503">
        <v>0</v>
      </c>
      <c r="BB1540" s="441">
        <v>0</v>
      </c>
      <c r="BC1540" s="200">
        <v>0</v>
      </c>
      <c r="BD1540" s="539">
        <v>75747</v>
      </c>
      <c r="BE1540" s="650">
        <v>123870</v>
      </c>
      <c r="BF1540" s="650">
        <v>12334</v>
      </c>
      <c r="BG1540" s="539">
        <v>1749</v>
      </c>
    </row>
    <row r="1541" spans="1:59" x14ac:dyDescent="0.2">
      <c r="A1541" s="609" t="s">
        <v>3533</v>
      </c>
      <c r="B1541" t="s">
        <v>3470</v>
      </c>
      <c r="C1541" t="s">
        <v>3534</v>
      </c>
      <c r="D1541" s="442">
        <v>40343</v>
      </c>
      <c r="E1541" s="443">
        <v>0</v>
      </c>
      <c r="F1541" s="443">
        <v>0</v>
      </c>
      <c r="G1541" s="443">
        <v>0</v>
      </c>
      <c r="H1541" s="443">
        <v>0</v>
      </c>
      <c r="I1541" s="443">
        <v>306740</v>
      </c>
      <c r="J1541" s="443">
        <v>306740</v>
      </c>
      <c r="K1541" s="443">
        <v>0</v>
      </c>
      <c r="L1541" s="443">
        <v>0</v>
      </c>
      <c r="M1541" s="483">
        <v>0</v>
      </c>
      <c r="N1541" s="483">
        <v>11970</v>
      </c>
      <c r="O1541" s="443">
        <v>0</v>
      </c>
      <c r="P1541" s="443">
        <v>0</v>
      </c>
      <c r="Q1541" s="443">
        <v>11970</v>
      </c>
      <c r="R1541" s="443">
        <v>0</v>
      </c>
      <c r="S1541" s="443">
        <v>11970</v>
      </c>
      <c r="T1541" s="443">
        <v>0</v>
      </c>
      <c r="U1541" s="443">
        <v>10955</v>
      </c>
      <c r="V1541" s="443">
        <v>5964</v>
      </c>
      <c r="W1541" s="443">
        <v>4991</v>
      </c>
      <c r="X1541" s="443">
        <v>0</v>
      </c>
      <c r="Y1541" s="483">
        <v>0</v>
      </c>
      <c r="Z1541" s="483">
        <v>428</v>
      </c>
      <c r="AA1541" s="443">
        <v>0</v>
      </c>
      <c r="AB1541" s="443">
        <v>0</v>
      </c>
      <c r="AC1541" s="443">
        <v>0</v>
      </c>
      <c r="AD1541" s="443">
        <v>0</v>
      </c>
      <c r="AE1541" s="443">
        <v>0</v>
      </c>
      <c r="AF1541" s="443">
        <v>0</v>
      </c>
      <c r="AG1541" s="443">
        <v>277550</v>
      </c>
      <c r="AH1541" s="443">
        <v>137500</v>
      </c>
      <c r="AI1541" s="443">
        <v>140050</v>
      </c>
      <c r="AJ1541" s="483">
        <v>273650</v>
      </c>
      <c r="AK1541" s="483">
        <v>0</v>
      </c>
      <c r="AL1541" s="483">
        <v>0</v>
      </c>
      <c r="AM1541" s="483">
        <v>40480</v>
      </c>
      <c r="AN1541" s="443">
        <v>273650</v>
      </c>
      <c r="AO1541" s="443">
        <v>40480</v>
      </c>
      <c r="AP1541" s="443">
        <v>22347</v>
      </c>
      <c r="AQ1541" s="443">
        <v>5547</v>
      </c>
      <c r="AR1541" s="443">
        <v>16800</v>
      </c>
      <c r="AS1541" s="483">
        <v>17839</v>
      </c>
      <c r="AT1541" s="483">
        <v>0</v>
      </c>
      <c r="AU1541" s="483">
        <v>0</v>
      </c>
      <c r="AV1541" s="483">
        <v>0</v>
      </c>
      <c r="AW1541" s="443">
        <v>14166</v>
      </c>
      <c r="AX1541" s="443">
        <v>0</v>
      </c>
      <c r="AY1541" s="443">
        <v>3300</v>
      </c>
      <c r="AZ1541" s="504">
        <v>-3300</v>
      </c>
      <c r="BA1541" s="504">
        <v>0</v>
      </c>
      <c r="BB1541" s="444">
        <v>0</v>
      </c>
      <c r="BC1541" s="517">
        <v>0</v>
      </c>
      <c r="BD1541" s="540">
        <v>110152</v>
      </c>
      <c r="BE1541" s="651">
        <v>187515</v>
      </c>
      <c r="BF1541" s="651">
        <v>18580</v>
      </c>
      <c r="BG1541" s="540">
        <v>2229</v>
      </c>
    </row>
    <row r="1542" spans="1:59" x14ac:dyDescent="0.2">
      <c r="A1542" s="609" t="s">
        <v>3535</v>
      </c>
      <c r="B1542" t="s">
        <v>3470</v>
      </c>
      <c r="C1542" t="s">
        <v>3536</v>
      </c>
      <c r="D1542" s="439">
        <v>40344</v>
      </c>
      <c r="E1542" s="440">
        <v>58260</v>
      </c>
      <c r="F1542" s="440">
        <v>0</v>
      </c>
      <c r="G1542" s="440">
        <v>41859</v>
      </c>
      <c r="H1542" s="440">
        <v>16401</v>
      </c>
      <c r="I1542" s="440">
        <v>204120</v>
      </c>
      <c r="J1542" s="440">
        <v>204120</v>
      </c>
      <c r="K1542" s="440">
        <v>0</v>
      </c>
      <c r="L1542" s="440">
        <v>0</v>
      </c>
      <c r="M1542" s="482">
        <v>0</v>
      </c>
      <c r="N1542" s="482">
        <v>2800</v>
      </c>
      <c r="O1542" s="440">
        <v>0</v>
      </c>
      <c r="P1542" s="440">
        <v>0</v>
      </c>
      <c r="Q1542" s="440">
        <v>2800</v>
      </c>
      <c r="R1542" s="440">
        <v>0</v>
      </c>
      <c r="S1542" s="440">
        <v>2800</v>
      </c>
      <c r="T1542" s="440">
        <v>0</v>
      </c>
      <c r="U1542" s="440">
        <v>7290</v>
      </c>
      <c r="V1542" s="440">
        <v>7290</v>
      </c>
      <c r="W1542" s="440">
        <v>0</v>
      </c>
      <c r="X1542" s="440">
        <v>0</v>
      </c>
      <c r="Y1542" s="482">
        <v>0</v>
      </c>
      <c r="Z1542" s="482">
        <v>100</v>
      </c>
      <c r="AA1542" s="440">
        <v>0</v>
      </c>
      <c r="AB1542" s="440">
        <v>0</v>
      </c>
      <c r="AC1542" s="440">
        <v>100</v>
      </c>
      <c r="AD1542" s="440">
        <v>0</v>
      </c>
      <c r="AE1542" s="440">
        <v>100</v>
      </c>
      <c r="AF1542" s="440">
        <v>0</v>
      </c>
      <c r="AG1542" s="440">
        <v>171350</v>
      </c>
      <c r="AH1542" s="440">
        <v>90000</v>
      </c>
      <c r="AI1542" s="440">
        <v>81350</v>
      </c>
      <c r="AJ1542" s="482">
        <v>214540</v>
      </c>
      <c r="AK1542" s="482">
        <v>0</v>
      </c>
      <c r="AL1542" s="482">
        <v>0</v>
      </c>
      <c r="AM1542" s="482">
        <v>98300</v>
      </c>
      <c r="AN1542" s="440">
        <v>214540</v>
      </c>
      <c r="AO1542" s="440">
        <v>98300</v>
      </c>
      <c r="AP1542" s="440">
        <v>13377</v>
      </c>
      <c r="AQ1542" s="440">
        <v>3700</v>
      </c>
      <c r="AR1542" s="440">
        <v>9677</v>
      </c>
      <c r="AS1542" s="482">
        <v>12165</v>
      </c>
      <c r="AT1542" s="482">
        <v>0</v>
      </c>
      <c r="AU1542" s="482">
        <v>0</v>
      </c>
      <c r="AV1542" s="482">
        <v>4234</v>
      </c>
      <c r="AW1542" s="440">
        <v>12165</v>
      </c>
      <c r="AX1542" s="440">
        <v>4234</v>
      </c>
      <c r="AY1542" s="440">
        <v>0</v>
      </c>
      <c r="AZ1542" s="503">
        <v>0</v>
      </c>
      <c r="BA1542" s="503">
        <v>0</v>
      </c>
      <c r="BB1542" s="441">
        <v>0</v>
      </c>
      <c r="BC1542" s="200">
        <v>0</v>
      </c>
      <c r="BD1542" s="539">
        <v>78962</v>
      </c>
      <c r="BE1542" s="650">
        <v>118380</v>
      </c>
      <c r="BF1542" s="650">
        <v>11563</v>
      </c>
      <c r="BG1542" s="539">
        <v>1509</v>
      </c>
    </row>
    <row r="1543" spans="1:59" x14ac:dyDescent="0.2">
      <c r="A1543" s="609" t="s">
        <v>3537</v>
      </c>
      <c r="B1543" t="s">
        <v>3470</v>
      </c>
      <c r="C1543" t="s">
        <v>3538</v>
      </c>
      <c r="D1543" s="442">
        <v>40345</v>
      </c>
      <c r="E1543" s="443">
        <v>62580</v>
      </c>
      <c r="F1543" s="443">
        <v>0</v>
      </c>
      <c r="G1543" s="443">
        <v>62580</v>
      </c>
      <c r="H1543" s="443">
        <v>0</v>
      </c>
      <c r="I1543" s="443">
        <v>120064</v>
      </c>
      <c r="J1543" s="443">
        <v>120064</v>
      </c>
      <c r="K1543" s="443">
        <v>0</v>
      </c>
      <c r="L1543" s="443">
        <v>36526</v>
      </c>
      <c r="M1543" s="483">
        <v>0</v>
      </c>
      <c r="N1543" s="483">
        <v>3640</v>
      </c>
      <c r="O1543" s="443">
        <v>0</v>
      </c>
      <c r="P1543" s="443">
        <v>0</v>
      </c>
      <c r="Q1543" s="443">
        <v>40166</v>
      </c>
      <c r="R1543" s="443">
        <v>36526</v>
      </c>
      <c r="S1543" s="443">
        <v>3640</v>
      </c>
      <c r="T1543" s="443">
        <v>0</v>
      </c>
      <c r="U1543" s="443">
        <v>4288</v>
      </c>
      <c r="V1543" s="443">
        <v>3358</v>
      </c>
      <c r="W1543" s="443">
        <v>930</v>
      </c>
      <c r="X1543" s="443">
        <v>1305</v>
      </c>
      <c r="Y1543" s="483">
        <v>0</v>
      </c>
      <c r="Z1543" s="483">
        <v>130</v>
      </c>
      <c r="AA1543" s="443">
        <v>0</v>
      </c>
      <c r="AB1543" s="443">
        <v>0</v>
      </c>
      <c r="AC1543" s="443">
        <v>2365</v>
      </c>
      <c r="AD1543" s="443">
        <v>0</v>
      </c>
      <c r="AE1543" s="443">
        <v>181</v>
      </c>
      <c r="AF1543" s="443">
        <v>2184</v>
      </c>
      <c r="AG1543" s="443">
        <v>188930</v>
      </c>
      <c r="AH1543" s="443">
        <v>0</v>
      </c>
      <c r="AI1543" s="443">
        <v>188930</v>
      </c>
      <c r="AJ1543" s="483">
        <v>261380</v>
      </c>
      <c r="AK1543" s="483">
        <v>0</v>
      </c>
      <c r="AL1543" s="483">
        <v>0</v>
      </c>
      <c r="AM1543" s="483">
        <v>62520</v>
      </c>
      <c r="AN1543" s="443">
        <v>261380</v>
      </c>
      <c r="AO1543" s="443">
        <v>62520</v>
      </c>
      <c r="AP1543" s="443">
        <v>15747</v>
      </c>
      <c r="AQ1543" s="443">
        <v>930</v>
      </c>
      <c r="AR1543" s="443">
        <v>14817</v>
      </c>
      <c r="AS1543" s="483">
        <v>13823</v>
      </c>
      <c r="AT1543" s="483">
        <v>0</v>
      </c>
      <c r="AU1543" s="483">
        <v>0</v>
      </c>
      <c r="AV1543" s="483">
        <v>2588</v>
      </c>
      <c r="AW1543" s="443">
        <v>13823</v>
      </c>
      <c r="AX1543" s="443">
        <v>2588</v>
      </c>
      <c r="AY1543" s="443">
        <v>0</v>
      </c>
      <c r="AZ1543" s="504">
        <v>0</v>
      </c>
      <c r="BA1543" s="504">
        <v>0</v>
      </c>
      <c r="BB1543" s="444">
        <v>0</v>
      </c>
      <c r="BC1543" s="517">
        <v>0</v>
      </c>
      <c r="BD1543" s="540">
        <v>74677</v>
      </c>
      <c r="BE1543" s="651">
        <v>106380</v>
      </c>
      <c r="BF1543" s="651">
        <v>11008</v>
      </c>
      <c r="BG1543" s="540">
        <v>1749</v>
      </c>
    </row>
    <row r="1544" spans="1:59" x14ac:dyDescent="0.2">
      <c r="A1544" s="609" t="s">
        <v>3539</v>
      </c>
      <c r="B1544" t="s">
        <v>3470</v>
      </c>
      <c r="C1544" t="s">
        <v>3540</v>
      </c>
      <c r="D1544" s="439">
        <v>40348</v>
      </c>
      <c r="E1544" s="440">
        <v>20485</v>
      </c>
      <c r="F1544" s="440">
        <v>0</v>
      </c>
      <c r="G1544" s="440">
        <v>20485</v>
      </c>
      <c r="H1544" s="440">
        <v>0</v>
      </c>
      <c r="I1544" s="440">
        <v>54110</v>
      </c>
      <c r="J1544" s="440">
        <v>54110</v>
      </c>
      <c r="K1544" s="440">
        <v>0</v>
      </c>
      <c r="L1544" s="440">
        <v>770</v>
      </c>
      <c r="M1544" s="482">
        <v>0</v>
      </c>
      <c r="N1544" s="482">
        <v>0</v>
      </c>
      <c r="O1544" s="440">
        <v>0</v>
      </c>
      <c r="P1544" s="440">
        <v>0</v>
      </c>
      <c r="Q1544" s="440">
        <v>770</v>
      </c>
      <c r="R1544" s="440">
        <v>770</v>
      </c>
      <c r="S1544" s="440">
        <v>0</v>
      </c>
      <c r="T1544" s="440">
        <v>0</v>
      </c>
      <c r="U1544" s="440">
        <v>1933</v>
      </c>
      <c r="V1544" s="440">
        <v>1221</v>
      </c>
      <c r="W1544" s="440">
        <v>712</v>
      </c>
      <c r="X1544" s="440">
        <v>27</v>
      </c>
      <c r="Y1544" s="482">
        <v>0</v>
      </c>
      <c r="Z1544" s="482">
        <v>0</v>
      </c>
      <c r="AA1544" s="440">
        <v>0</v>
      </c>
      <c r="AB1544" s="440">
        <v>0</v>
      </c>
      <c r="AC1544" s="440">
        <v>739</v>
      </c>
      <c r="AD1544" s="440">
        <v>0</v>
      </c>
      <c r="AE1544" s="440">
        <v>0</v>
      </c>
      <c r="AF1544" s="440">
        <v>739</v>
      </c>
      <c r="AG1544" s="440">
        <v>56980</v>
      </c>
      <c r="AH1544" s="440">
        <v>29500</v>
      </c>
      <c r="AI1544" s="440">
        <v>27480</v>
      </c>
      <c r="AJ1544" s="482">
        <v>47510</v>
      </c>
      <c r="AK1544" s="482">
        <v>0</v>
      </c>
      <c r="AL1544" s="482">
        <v>0</v>
      </c>
      <c r="AM1544" s="482">
        <v>34230</v>
      </c>
      <c r="AN1544" s="440">
        <v>47510</v>
      </c>
      <c r="AO1544" s="440">
        <v>34230</v>
      </c>
      <c r="AP1544" s="440">
        <v>4381</v>
      </c>
      <c r="AQ1544" s="440">
        <v>2797</v>
      </c>
      <c r="AR1544" s="440">
        <v>1584</v>
      </c>
      <c r="AS1544" s="482">
        <v>1451</v>
      </c>
      <c r="AT1544" s="482">
        <v>0</v>
      </c>
      <c r="AU1544" s="482">
        <v>0</v>
      </c>
      <c r="AV1544" s="482">
        <v>762</v>
      </c>
      <c r="AW1544" s="440">
        <v>1451</v>
      </c>
      <c r="AX1544" s="440">
        <v>762</v>
      </c>
      <c r="AY1544" s="440">
        <v>0</v>
      </c>
      <c r="AZ1544" s="503">
        <v>0</v>
      </c>
      <c r="BA1544" s="503">
        <v>0</v>
      </c>
      <c r="BB1544" s="441">
        <v>0</v>
      </c>
      <c r="BC1544" s="200">
        <v>0</v>
      </c>
      <c r="BD1544" s="539">
        <v>25130</v>
      </c>
      <c r="BE1544" s="650">
        <v>33205</v>
      </c>
      <c r="BF1544" s="650">
        <v>3347</v>
      </c>
      <c r="BG1544" s="539">
        <v>1029</v>
      </c>
    </row>
    <row r="1545" spans="1:59" x14ac:dyDescent="0.2">
      <c r="A1545" s="609" t="s">
        <v>3541</v>
      </c>
      <c r="B1545" t="s">
        <v>3470</v>
      </c>
      <c r="C1545" t="s">
        <v>3542</v>
      </c>
      <c r="D1545" s="442">
        <v>40349</v>
      </c>
      <c r="E1545" s="443">
        <v>80000</v>
      </c>
      <c r="F1545" s="443">
        <v>0</v>
      </c>
      <c r="G1545" s="443">
        <v>80000</v>
      </c>
      <c r="H1545" s="443">
        <v>0</v>
      </c>
      <c r="I1545" s="443">
        <v>197680</v>
      </c>
      <c r="J1545" s="443">
        <v>197680</v>
      </c>
      <c r="K1545" s="443">
        <v>0</v>
      </c>
      <c r="L1545" s="443">
        <v>41230</v>
      </c>
      <c r="M1545" s="483">
        <v>0</v>
      </c>
      <c r="N1545" s="483">
        <v>2870</v>
      </c>
      <c r="O1545" s="443">
        <v>0</v>
      </c>
      <c r="P1545" s="443">
        <v>0</v>
      </c>
      <c r="Q1545" s="443">
        <v>44100</v>
      </c>
      <c r="R1545" s="443">
        <v>41230</v>
      </c>
      <c r="S1545" s="443">
        <v>2870</v>
      </c>
      <c r="T1545" s="443">
        <v>0</v>
      </c>
      <c r="U1545" s="443">
        <v>7060</v>
      </c>
      <c r="V1545" s="443">
        <v>4854</v>
      </c>
      <c r="W1545" s="443">
        <v>2206</v>
      </c>
      <c r="X1545" s="443">
        <v>1473</v>
      </c>
      <c r="Y1545" s="483">
        <v>0</v>
      </c>
      <c r="Z1545" s="483">
        <v>102</v>
      </c>
      <c r="AA1545" s="443">
        <v>0</v>
      </c>
      <c r="AB1545" s="443">
        <v>0</v>
      </c>
      <c r="AC1545" s="443">
        <v>0</v>
      </c>
      <c r="AD1545" s="443">
        <v>0</v>
      </c>
      <c r="AE1545" s="443">
        <v>0</v>
      </c>
      <c r="AF1545" s="443">
        <v>0</v>
      </c>
      <c r="AG1545" s="443">
        <v>290400</v>
      </c>
      <c r="AH1545" s="443">
        <v>135000</v>
      </c>
      <c r="AI1545" s="443">
        <v>155400</v>
      </c>
      <c r="AJ1545" s="483">
        <v>256800</v>
      </c>
      <c r="AK1545" s="483">
        <v>0</v>
      </c>
      <c r="AL1545" s="483">
        <v>0</v>
      </c>
      <c r="AM1545" s="483">
        <v>126420</v>
      </c>
      <c r="AN1545" s="443">
        <v>256800</v>
      </c>
      <c r="AO1545" s="443">
        <v>126420</v>
      </c>
      <c r="AP1545" s="443">
        <v>24379</v>
      </c>
      <c r="AQ1545" s="443">
        <v>5806</v>
      </c>
      <c r="AR1545" s="443">
        <v>18573</v>
      </c>
      <c r="AS1545" s="483">
        <v>17236</v>
      </c>
      <c r="AT1545" s="483">
        <v>0</v>
      </c>
      <c r="AU1545" s="483">
        <v>0</v>
      </c>
      <c r="AV1545" s="483">
        <v>5023</v>
      </c>
      <c r="AW1545" s="443">
        <v>2539</v>
      </c>
      <c r="AX1545" s="443">
        <v>9743</v>
      </c>
      <c r="AY1545" s="443">
        <v>0</v>
      </c>
      <c r="AZ1545" s="504">
        <v>0</v>
      </c>
      <c r="BA1545" s="504">
        <v>0</v>
      </c>
      <c r="BB1545" s="444">
        <v>0</v>
      </c>
      <c r="BC1545" s="517">
        <v>0</v>
      </c>
      <c r="BD1545" s="540">
        <v>98045</v>
      </c>
      <c r="BE1545" s="651">
        <v>165650</v>
      </c>
      <c r="BF1545" s="651">
        <v>17235</v>
      </c>
      <c r="BG1545" s="540">
        <v>2229</v>
      </c>
    </row>
    <row r="1546" spans="1:59" x14ac:dyDescent="0.2">
      <c r="A1546" s="609" t="s">
        <v>3543</v>
      </c>
      <c r="B1546" t="s">
        <v>3470</v>
      </c>
      <c r="C1546" t="s">
        <v>3544</v>
      </c>
      <c r="D1546" s="439">
        <v>40381</v>
      </c>
      <c r="E1546" s="440">
        <v>0</v>
      </c>
      <c r="F1546" s="440">
        <v>0</v>
      </c>
      <c r="G1546" s="440">
        <v>0</v>
      </c>
      <c r="H1546" s="440">
        <v>0</v>
      </c>
      <c r="I1546" s="440">
        <v>122710</v>
      </c>
      <c r="J1546" s="440">
        <v>122710</v>
      </c>
      <c r="K1546" s="440">
        <v>0</v>
      </c>
      <c r="L1546" s="440">
        <v>0</v>
      </c>
      <c r="M1546" s="482">
        <v>0</v>
      </c>
      <c r="N1546" s="482">
        <v>5110</v>
      </c>
      <c r="O1546" s="440">
        <v>0</v>
      </c>
      <c r="P1546" s="440">
        <v>0</v>
      </c>
      <c r="Q1546" s="440">
        <v>5110</v>
      </c>
      <c r="R1546" s="440">
        <v>0</v>
      </c>
      <c r="S1546" s="440">
        <v>5110</v>
      </c>
      <c r="T1546" s="440">
        <v>0</v>
      </c>
      <c r="U1546" s="440">
        <v>4383</v>
      </c>
      <c r="V1546" s="440">
        <v>3506</v>
      </c>
      <c r="W1546" s="440">
        <v>877</v>
      </c>
      <c r="X1546" s="440">
        <v>0</v>
      </c>
      <c r="Y1546" s="482">
        <v>0</v>
      </c>
      <c r="Z1546" s="482">
        <v>182</v>
      </c>
      <c r="AA1546" s="440">
        <v>0</v>
      </c>
      <c r="AB1546" s="440">
        <v>0</v>
      </c>
      <c r="AC1546" s="440">
        <v>0</v>
      </c>
      <c r="AD1546" s="440">
        <v>0</v>
      </c>
      <c r="AE1546" s="440">
        <v>0</v>
      </c>
      <c r="AF1546" s="440">
        <v>0</v>
      </c>
      <c r="AG1546" s="440">
        <v>83270</v>
      </c>
      <c r="AH1546" s="440">
        <v>62500</v>
      </c>
      <c r="AI1546" s="440">
        <v>20770</v>
      </c>
      <c r="AJ1546" s="482">
        <v>63910</v>
      </c>
      <c r="AK1546" s="482">
        <v>0</v>
      </c>
      <c r="AL1546" s="482">
        <v>0</v>
      </c>
      <c r="AM1546" s="482">
        <v>17140</v>
      </c>
      <c r="AN1546" s="440">
        <v>63910</v>
      </c>
      <c r="AO1546" s="440">
        <v>17140</v>
      </c>
      <c r="AP1546" s="440">
        <v>6309</v>
      </c>
      <c r="AQ1546" s="440">
        <v>5158</v>
      </c>
      <c r="AR1546" s="440">
        <v>1151</v>
      </c>
      <c r="AS1546" s="482">
        <v>1657</v>
      </c>
      <c r="AT1546" s="482">
        <v>0</v>
      </c>
      <c r="AU1546" s="482">
        <v>0</v>
      </c>
      <c r="AV1546" s="482">
        <v>1127</v>
      </c>
      <c r="AW1546" s="440">
        <v>1657</v>
      </c>
      <c r="AX1546" s="440">
        <v>1127</v>
      </c>
      <c r="AY1546" s="440">
        <v>0</v>
      </c>
      <c r="AZ1546" s="503">
        <v>0</v>
      </c>
      <c r="BA1546" s="503">
        <v>0</v>
      </c>
      <c r="BB1546" s="441">
        <v>0</v>
      </c>
      <c r="BC1546" s="200">
        <v>0</v>
      </c>
      <c r="BD1546" s="539">
        <v>49756</v>
      </c>
      <c r="BE1546" s="650">
        <v>61795</v>
      </c>
      <c r="BF1546" s="650">
        <v>5982</v>
      </c>
      <c r="BG1546" s="539">
        <v>1269</v>
      </c>
    </row>
    <row r="1547" spans="1:59" x14ac:dyDescent="0.2">
      <c r="A1547" s="609" t="s">
        <v>3545</v>
      </c>
      <c r="B1547" t="s">
        <v>3470</v>
      </c>
      <c r="C1547" t="s">
        <v>3546</v>
      </c>
      <c r="D1547" s="442">
        <v>40382</v>
      </c>
      <c r="E1547" s="443">
        <v>66185</v>
      </c>
      <c r="F1547" s="443">
        <v>0</v>
      </c>
      <c r="G1547" s="443">
        <v>60185</v>
      </c>
      <c r="H1547" s="443">
        <v>5659</v>
      </c>
      <c r="I1547" s="443">
        <v>291410</v>
      </c>
      <c r="J1547" s="443">
        <v>291410</v>
      </c>
      <c r="K1547" s="443">
        <v>0</v>
      </c>
      <c r="L1547" s="443">
        <v>0</v>
      </c>
      <c r="M1547" s="483">
        <v>0</v>
      </c>
      <c r="N1547" s="483">
        <v>2030</v>
      </c>
      <c r="O1547" s="443">
        <v>0</v>
      </c>
      <c r="P1547" s="443">
        <v>0</v>
      </c>
      <c r="Q1547" s="443">
        <v>2030</v>
      </c>
      <c r="R1547" s="443">
        <v>0</v>
      </c>
      <c r="S1547" s="443">
        <v>2030</v>
      </c>
      <c r="T1547" s="443">
        <v>0</v>
      </c>
      <c r="U1547" s="443">
        <v>10408</v>
      </c>
      <c r="V1547" s="443">
        <v>10408</v>
      </c>
      <c r="W1547" s="443">
        <v>0</v>
      </c>
      <c r="X1547" s="443">
        <v>0</v>
      </c>
      <c r="Y1547" s="483">
        <v>0</v>
      </c>
      <c r="Z1547" s="483">
        <v>72</v>
      </c>
      <c r="AA1547" s="443">
        <v>0</v>
      </c>
      <c r="AB1547" s="443">
        <v>0</v>
      </c>
      <c r="AC1547" s="443">
        <v>0</v>
      </c>
      <c r="AD1547" s="443">
        <v>0</v>
      </c>
      <c r="AE1547" s="443">
        <v>0</v>
      </c>
      <c r="AF1547" s="443">
        <v>0</v>
      </c>
      <c r="AG1547" s="443">
        <v>177980</v>
      </c>
      <c r="AH1547" s="443">
        <v>115000</v>
      </c>
      <c r="AI1547" s="443">
        <v>62980</v>
      </c>
      <c r="AJ1547" s="483">
        <v>176580</v>
      </c>
      <c r="AK1547" s="483">
        <v>0</v>
      </c>
      <c r="AL1547" s="483">
        <v>0</v>
      </c>
      <c r="AM1547" s="483">
        <v>92190</v>
      </c>
      <c r="AN1547" s="443">
        <v>176580</v>
      </c>
      <c r="AO1547" s="443">
        <v>92190</v>
      </c>
      <c r="AP1547" s="443">
        <v>13105</v>
      </c>
      <c r="AQ1547" s="443">
        <v>4058</v>
      </c>
      <c r="AR1547" s="443">
        <v>9047</v>
      </c>
      <c r="AS1547" s="483">
        <v>10987</v>
      </c>
      <c r="AT1547" s="483">
        <v>0</v>
      </c>
      <c r="AU1547" s="483">
        <v>0</v>
      </c>
      <c r="AV1547" s="483">
        <v>4124</v>
      </c>
      <c r="AW1547" s="443">
        <v>10987</v>
      </c>
      <c r="AX1547" s="443">
        <v>2338</v>
      </c>
      <c r="AY1547" s="443">
        <v>0</v>
      </c>
      <c r="AZ1547" s="504">
        <v>0</v>
      </c>
      <c r="BA1547" s="504">
        <v>0</v>
      </c>
      <c r="BB1547" s="444">
        <v>0</v>
      </c>
      <c r="BC1547" s="517">
        <v>0</v>
      </c>
      <c r="BD1547" s="540">
        <v>78729</v>
      </c>
      <c r="BE1547" s="651">
        <v>146365</v>
      </c>
      <c r="BF1547" s="651">
        <v>13767</v>
      </c>
      <c r="BG1547" s="540">
        <v>1749</v>
      </c>
    </row>
    <row r="1548" spans="1:59" x14ac:dyDescent="0.2">
      <c r="A1548" s="609" t="s">
        <v>3547</v>
      </c>
      <c r="B1548" t="s">
        <v>3470</v>
      </c>
      <c r="C1548" t="s">
        <v>3548</v>
      </c>
      <c r="D1548" s="439">
        <v>40383</v>
      </c>
      <c r="E1548" s="440">
        <v>0</v>
      </c>
      <c r="F1548" s="440">
        <v>0</v>
      </c>
      <c r="G1548" s="440">
        <v>0</v>
      </c>
      <c r="H1548" s="440">
        <v>0</v>
      </c>
      <c r="I1548" s="440">
        <v>246050</v>
      </c>
      <c r="J1548" s="440">
        <v>246050</v>
      </c>
      <c r="K1548" s="440">
        <v>0</v>
      </c>
      <c r="L1548" s="440">
        <v>0</v>
      </c>
      <c r="M1548" s="482">
        <v>0</v>
      </c>
      <c r="N1548" s="482">
        <v>11830</v>
      </c>
      <c r="O1548" s="440">
        <v>0</v>
      </c>
      <c r="P1548" s="440">
        <v>0</v>
      </c>
      <c r="Q1548" s="440">
        <v>11830</v>
      </c>
      <c r="R1548" s="440">
        <v>0</v>
      </c>
      <c r="S1548" s="440">
        <v>11830</v>
      </c>
      <c r="T1548" s="440">
        <v>0</v>
      </c>
      <c r="U1548" s="440">
        <v>8788</v>
      </c>
      <c r="V1548" s="440">
        <v>8788</v>
      </c>
      <c r="W1548" s="440">
        <v>0</v>
      </c>
      <c r="X1548" s="440">
        <v>0</v>
      </c>
      <c r="Y1548" s="482">
        <v>0</v>
      </c>
      <c r="Z1548" s="482">
        <v>422</v>
      </c>
      <c r="AA1548" s="440">
        <v>0</v>
      </c>
      <c r="AB1548" s="440">
        <v>0</v>
      </c>
      <c r="AC1548" s="440">
        <v>422</v>
      </c>
      <c r="AD1548" s="440">
        <v>0</v>
      </c>
      <c r="AE1548" s="440">
        <v>0</v>
      </c>
      <c r="AF1548" s="440">
        <v>422</v>
      </c>
      <c r="AG1548" s="440">
        <v>191900</v>
      </c>
      <c r="AH1548" s="440">
        <v>118200</v>
      </c>
      <c r="AI1548" s="440">
        <v>73700</v>
      </c>
      <c r="AJ1548" s="482">
        <v>198340</v>
      </c>
      <c r="AK1548" s="482">
        <v>0</v>
      </c>
      <c r="AL1548" s="482">
        <v>0</v>
      </c>
      <c r="AM1548" s="482">
        <v>90570</v>
      </c>
      <c r="AN1548" s="440">
        <v>198340</v>
      </c>
      <c r="AO1548" s="440">
        <v>90570</v>
      </c>
      <c r="AP1548" s="440">
        <v>14576</v>
      </c>
      <c r="AQ1548" s="440">
        <v>6917</v>
      </c>
      <c r="AR1548" s="440">
        <v>7659</v>
      </c>
      <c r="AS1548" s="482">
        <v>9965</v>
      </c>
      <c r="AT1548" s="482">
        <v>0</v>
      </c>
      <c r="AU1548" s="482">
        <v>0</v>
      </c>
      <c r="AV1548" s="482">
        <v>3809</v>
      </c>
      <c r="AW1548" s="440">
        <v>9965</v>
      </c>
      <c r="AX1548" s="440">
        <v>3809</v>
      </c>
      <c r="AY1548" s="440">
        <v>0</v>
      </c>
      <c r="AZ1548" s="503">
        <v>0</v>
      </c>
      <c r="BA1548" s="503">
        <v>0</v>
      </c>
      <c r="BB1548" s="441">
        <v>0</v>
      </c>
      <c r="BC1548" s="200">
        <v>0</v>
      </c>
      <c r="BD1548" s="539">
        <v>84726</v>
      </c>
      <c r="BE1548" s="650">
        <v>136225</v>
      </c>
      <c r="BF1548" s="650">
        <v>13205</v>
      </c>
      <c r="BG1548" s="539">
        <v>1749</v>
      </c>
    </row>
    <row r="1549" spans="1:59" x14ac:dyDescent="0.2">
      <c r="A1549" s="609" t="s">
        <v>3549</v>
      </c>
      <c r="B1549" t="s">
        <v>3470</v>
      </c>
      <c r="C1549" t="s">
        <v>3550</v>
      </c>
      <c r="D1549" s="442">
        <v>40384</v>
      </c>
      <c r="E1549" s="443">
        <v>43061</v>
      </c>
      <c r="F1549" s="443">
        <v>0</v>
      </c>
      <c r="G1549" s="443">
        <v>30560</v>
      </c>
      <c r="H1549" s="443">
        <v>12501</v>
      </c>
      <c r="I1549" s="443">
        <v>147140</v>
      </c>
      <c r="J1549" s="443">
        <v>147140</v>
      </c>
      <c r="K1549" s="443">
        <v>0</v>
      </c>
      <c r="L1549" s="443">
        <v>4060</v>
      </c>
      <c r="M1549" s="483">
        <v>0</v>
      </c>
      <c r="N1549" s="483">
        <v>3920</v>
      </c>
      <c r="O1549" s="443">
        <v>0</v>
      </c>
      <c r="P1549" s="443">
        <v>0</v>
      </c>
      <c r="Q1549" s="443">
        <v>7980</v>
      </c>
      <c r="R1549" s="443">
        <v>4060</v>
      </c>
      <c r="S1549" s="443">
        <v>3920</v>
      </c>
      <c r="T1549" s="443">
        <v>0</v>
      </c>
      <c r="U1549" s="443">
        <v>5255</v>
      </c>
      <c r="V1549" s="443">
        <v>5255</v>
      </c>
      <c r="W1549" s="443">
        <v>0</v>
      </c>
      <c r="X1549" s="443">
        <v>145</v>
      </c>
      <c r="Y1549" s="483">
        <v>0</v>
      </c>
      <c r="Z1549" s="483">
        <v>140</v>
      </c>
      <c r="AA1549" s="443">
        <v>0</v>
      </c>
      <c r="AB1549" s="443">
        <v>0</v>
      </c>
      <c r="AC1549" s="443">
        <v>285</v>
      </c>
      <c r="AD1549" s="443">
        <v>0</v>
      </c>
      <c r="AE1549" s="443">
        <v>0</v>
      </c>
      <c r="AF1549" s="443">
        <v>285</v>
      </c>
      <c r="AG1549" s="443">
        <v>120720</v>
      </c>
      <c r="AH1549" s="443">
        <v>75000</v>
      </c>
      <c r="AI1549" s="443">
        <v>45720</v>
      </c>
      <c r="AJ1549" s="483">
        <v>123900</v>
      </c>
      <c r="AK1549" s="483">
        <v>0</v>
      </c>
      <c r="AL1549" s="483">
        <v>0</v>
      </c>
      <c r="AM1549" s="483">
        <v>62390</v>
      </c>
      <c r="AN1549" s="443">
        <v>123900</v>
      </c>
      <c r="AO1549" s="443">
        <v>62390</v>
      </c>
      <c r="AP1549" s="443">
        <v>9147</v>
      </c>
      <c r="AQ1549" s="443">
        <v>2783</v>
      </c>
      <c r="AR1549" s="443">
        <v>6364</v>
      </c>
      <c r="AS1549" s="483">
        <v>7742</v>
      </c>
      <c r="AT1549" s="483">
        <v>0</v>
      </c>
      <c r="AU1549" s="483">
        <v>0</v>
      </c>
      <c r="AV1549" s="483">
        <v>2503</v>
      </c>
      <c r="AW1549" s="443">
        <v>7742</v>
      </c>
      <c r="AX1549" s="443">
        <v>2503</v>
      </c>
      <c r="AY1549" s="443">
        <v>0</v>
      </c>
      <c r="AZ1549" s="504">
        <v>0</v>
      </c>
      <c r="BA1549" s="504">
        <v>0</v>
      </c>
      <c r="BB1549" s="444">
        <v>0</v>
      </c>
      <c r="BC1549" s="517">
        <v>0</v>
      </c>
      <c r="BD1549" s="540">
        <v>58818</v>
      </c>
      <c r="BE1549" s="651">
        <v>84125</v>
      </c>
      <c r="BF1549" s="651">
        <v>8172</v>
      </c>
      <c r="BG1549" s="540">
        <v>1509</v>
      </c>
    </row>
    <row r="1550" spans="1:59" x14ac:dyDescent="0.2">
      <c r="A1550" s="609" t="s">
        <v>3551</v>
      </c>
      <c r="B1550" t="s">
        <v>3470</v>
      </c>
      <c r="C1550" t="s">
        <v>3552</v>
      </c>
      <c r="D1550" s="439">
        <v>40401</v>
      </c>
      <c r="E1550" s="440">
        <v>22517</v>
      </c>
      <c r="F1550" s="440">
        <v>0</v>
      </c>
      <c r="G1550" s="440">
        <v>22517</v>
      </c>
      <c r="H1550" s="440">
        <v>0</v>
      </c>
      <c r="I1550" s="440">
        <v>73808</v>
      </c>
      <c r="J1550" s="440">
        <v>73808</v>
      </c>
      <c r="K1550" s="440">
        <v>0</v>
      </c>
      <c r="L1550" s="440">
        <v>12362</v>
      </c>
      <c r="M1550" s="482">
        <v>0</v>
      </c>
      <c r="N1550" s="482">
        <v>5040</v>
      </c>
      <c r="O1550" s="440">
        <v>0</v>
      </c>
      <c r="P1550" s="440">
        <v>0</v>
      </c>
      <c r="Q1550" s="440">
        <v>17402</v>
      </c>
      <c r="R1550" s="440">
        <v>12362</v>
      </c>
      <c r="S1550" s="440">
        <v>5040</v>
      </c>
      <c r="T1550" s="440">
        <v>0</v>
      </c>
      <c r="U1550" s="440">
        <v>2636</v>
      </c>
      <c r="V1550" s="440">
        <v>1394</v>
      </c>
      <c r="W1550" s="440">
        <v>1242</v>
      </c>
      <c r="X1550" s="440">
        <v>442</v>
      </c>
      <c r="Y1550" s="482">
        <v>0</v>
      </c>
      <c r="Z1550" s="482">
        <v>180</v>
      </c>
      <c r="AA1550" s="440">
        <v>0</v>
      </c>
      <c r="AB1550" s="440">
        <v>0</v>
      </c>
      <c r="AC1550" s="440">
        <v>1864</v>
      </c>
      <c r="AD1550" s="440">
        <v>0</v>
      </c>
      <c r="AE1550" s="440">
        <v>0</v>
      </c>
      <c r="AF1550" s="440">
        <v>1864</v>
      </c>
      <c r="AG1550" s="440">
        <v>53470</v>
      </c>
      <c r="AH1550" s="440">
        <v>40000</v>
      </c>
      <c r="AI1550" s="440">
        <v>13470</v>
      </c>
      <c r="AJ1550" s="482">
        <v>37980</v>
      </c>
      <c r="AK1550" s="482">
        <v>0</v>
      </c>
      <c r="AL1550" s="482">
        <v>0</v>
      </c>
      <c r="AM1550" s="482">
        <v>20370</v>
      </c>
      <c r="AN1550" s="440">
        <v>37980</v>
      </c>
      <c r="AO1550" s="440">
        <v>20370</v>
      </c>
      <c r="AP1550" s="440">
        <v>3447</v>
      </c>
      <c r="AQ1550" s="440">
        <v>3447</v>
      </c>
      <c r="AR1550" s="440">
        <v>0</v>
      </c>
      <c r="AS1550" s="482">
        <v>582</v>
      </c>
      <c r="AT1550" s="482">
        <v>0</v>
      </c>
      <c r="AU1550" s="482">
        <v>0</v>
      </c>
      <c r="AV1550" s="482">
        <v>739</v>
      </c>
      <c r="AW1550" s="440">
        <v>582</v>
      </c>
      <c r="AX1550" s="440">
        <v>739</v>
      </c>
      <c r="AY1550" s="440">
        <v>0</v>
      </c>
      <c r="AZ1550" s="503">
        <v>0</v>
      </c>
      <c r="BA1550" s="503">
        <v>0</v>
      </c>
      <c r="BB1550" s="441">
        <v>0</v>
      </c>
      <c r="BC1550" s="200">
        <v>0</v>
      </c>
      <c r="BD1550" s="539">
        <v>31456</v>
      </c>
      <c r="BE1550" s="650">
        <v>42065</v>
      </c>
      <c r="BF1550" s="650">
        <v>3889</v>
      </c>
      <c r="BG1550" s="539">
        <v>1029</v>
      </c>
    </row>
    <row r="1551" spans="1:59" x14ac:dyDescent="0.2">
      <c r="A1551" s="609" t="s">
        <v>3553</v>
      </c>
      <c r="B1551" t="s">
        <v>3470</v>
      </c>
      <c r="C1551" t="s">
        <v>3554</v>
      </c>
      <c r="D1551" s="442">
        <v>40402</v>
      </c>
      <c r="E1551" s="443">
        <v>45569</v>
      </c>
      <c r="F1551" s="443">
        <v>0</v>
      </c>
      <c r="G1551" s="443">
        <v>45569</v>
      </c>
      <c r="H1551" s="443">
        <v>0</v>
      </c>
      <c r="I1551" s="443">
        <v>171500</v>
      </c>
      <c r="J1551" s="443">
        <v>171500</v>
      </c>
      <c r="K1551" s="443">
        <v>0</v>
      </c>
      <c r="L1551" s="443">
        <v>3920</v>
      </c>
      <c r="M1551" s="483">
        <v>0</v>
      </c>
      <c r="N1551" s="483">
        <v>700</v>
      </c>
      <c r="O1551" s="443">
        <v>0</v>
      </c>
      <c r="P1551" s="443">
        <v>0</v>
      </c>
      <c r="Q1551" s="443">
        <v>4620</v>
      </c>
      <c r="R1551" s="443">
        <v>3920</v>
      </c>
      <c r="S1551" s="443">
        <v>700</v>
      </c>
      <c r="T1551" s="443">
        <v>0</v>
      </c>
      <c r="U1551" s="443">
        <v>6125</v>
      </c>
      <c r="V1551" s="443">
        <v>3450</v>
      </c>
      <c r="W1551" s="443">
        <v>2675</v>
      </c>
      <c r="X1551" s="443">
        <v>140</v>
      </c>
      <c r="Y1551" s="483">
        <v>0</v>
      </c>
      <c r="Z1551" s="483">
        <v>25</v>
      </c>
      <c r="AA1551" s="443">
        <v>0</v>
      </c>
      <c r="AB1551" s="443">
        <v>0</v>
      </c>
      <c r="AC1551" s="443">
        <v>325</v>
      </c>
      <c r="AD1551" s="443">
        <v>325</v>
      </c>
      <c r="AE1551" s="443">
        <v>0</v>
      </c>
      <c r="AF1551" s="443">
        <v>0</v>
      </c>
      <c r="AG1551" s="443">
        <v>108570</v>
      </c>
      <c r="AH1551" s="443">
        <v>71100</v>
      </c>
      <c r="AI1551" s="443">
        <v>37470</v>
      </c>
      <c r="AJ1551" s="483">
        <v>95500</v>
      </c>
      <c r="AK1551" s="483">
        <v>0</v>
      </c>
      <c r="AL1551" s="483">
        <v>0</v>
      </c>
      <c r="AM1551" s="483">
        <v>43090</v>
      </c>
      <c r="AN1551" s="443">
        <v>95500</v>
      </c>
      <c r="AO1551" s="443">
        <v>43090</v>
      </c>
      <c r="AP1551" s="443">
        <v>7247</v>
      </c>
      <c r="AQ1551" s="443">
        <v>281</v>
      </c>
      <c r="AR1551" s="443">
        <v>6966</v>
      </c>
      <c r="AS1551" s="483">
        <v>8251</v>
      </c>
      <c r="AT1551" s="483">
        <v>0</v>
      </c>
      <c r="AU1551" s="483">
        <v>0</v>
      </c>
      <c r="AV1551" s="483">
        <v>1720</v>
      </c>
      <c r="AW1551" s="443">
        <v>8251</v>
      </c>
      <c r="AX1551" s="443">
        <v>0</v>
      </c>
      <c r="AY1551" s="443">
        <v>0</v>
      </c>
      <c r="AZ1551" s="504">
        <v>0</v>
      </c>
      <c r="BA1551" s="504">
        <v>0</v>
      </c>
      <c r="BB1551" s="444">
        <v>0</v>
      </c>
      <c r="BC1551" s="517">
        <v>0</v>
      </c>
      <c r="BD1551" s="540">
        <v>54563</v>
      </c>
      <c r="BE1551" s="651">
        <v>84305</v>
      </c>
      <c r="BF1551" s="651">
        <v>7839</v>
      </c>
      <c r="BG1551" s="540">
        <v>1269</v>
      </c>
    </row>
    <row r="1552" spans="1:59" x14ac:dyDescent="0.2">
      <c r="A1552" s="609" t="s">
        <v>3555</v>
      </c>
      <c r="B1552" t="s">
        <v>3470</v>
      </c>
      <c r="C1552" t="s">
        <v>3556</v>
      </c>
      <c r="D1552" s="439">
        <v>40421</v>
      </c>
      <c r="E1552" s="440">
        <v>0</v>
      </c>
      <c r="F1552" s="440">
        <v>0</v>
      </c>
      <c r="G1552" s="440">
        <v>0</v>
      </c>
      <c r="H1552" s="440">
        <v>0</v>
      </c>
      <c r="I1552" s="440">
        <v>138460</v>
      </c>
      <c r="J1552" s="440">
        <v>138460</v>
      </c>
      <c r="K1552" s="440">
        <v>0</v>
      </c>
      <c r="L1552" s="440">
        <v>0</v>
      </c>
      <c r="M1552" s="482">
        <v>0</v>
      </c>
      <c r="N1552" s="482">
        <v>0</v>
      </c>
      <c r="O1552" s="440">
        <v>0</v>
      </c>
      <c r="P1552" s="440">
        <v>0</v>
      </c>
      <c r="Q1552" s="440">
        <v>0</v>
      </c>
      <c r="R1552" s="440">
        <v>0</v>
      </c>
      <c r="S1552" s="440">
        <v>0</v>
      </c>
      <c r="T1552" s="440">
        <v>0</v>
      </c>
      <c r="U1552" s="440">
        <v>4945</v>
      </c>
      <c r="V1552" s="440">
        <v>4945</v>
      </c>
      <c r="W1552" s="440">
        <v>0</v>
      </c>
      <c r="X1552" s="440">
        <v>0</v>
      </c>
      <c r="Y1552" s="482">
        <v>0</v>
      </c>
      <c r="Z1552" s="482">
        <v>0</v>
      </c>
      <c r="AA1552" s="440">
        <v>0</v>
      </c>
      <c r="AB1552" s="440">
        <v>0</v>
      </c>
      <c r="AC1552" s="440">
        <v>0</v>
      </c>
      <c r="AD1552" s="440">
        <v>0</v>
      </c>
      <c r="AE1552" s="440">
        <v>0</v>
      </c>
      <c r="AF1552" s="440">
        <v>0</v>
      </c>
      <c r="AG1552" s="440">
        <v>89820</v>
      </c>
      <c r="AH1552" s="440">
        <v>63000</v>
      </c>
      <c r="AI1552" s="440">
        <v>26820</v>
      </c>
      <c r="AJ1552" s="482">
        <v>83200</v>
      </c>
      <c r="AK1552" s="482">
        <v>0</v>
      </c>
      <c r="AL1552" s="482">
        <v>0</v>
      </c>
      <c r="AM1552" s="482">
        <v>37650</v>
      </c>
      <c r="AN1552" s="440">
        <v>83200</v>
      </c>
      <c r="AO1552" s="440">
        <v>37650</v>
      </c>
      <c r="AP1552" s="440">
        <v>6147</v>
      </c>
      <c r="AQ1552" s="440">
        <v>2940</v>
      </c>
      <c r="AR1552" s="440">
        <v>3207</v>
      </c>
      <c r="AS1552" s="482">
        <v>4647</v>
      </c>
      <c r="AT1552" s="482">
        <v>0</v>
      </c>
      <c r="AU1552" s="482">
        <v>0</v>
      </c>
      <c r="AV1552" s="482">
        <v>1515</v>
      </c>
      <c r="AW1552" s="440">
        <v>4647</v>
      </c>
      <c r="AX1552" s="440">
        <v>1515</v>
      </c>
      <c r="AY1552" s="440">
        <v>0</v>
      </c>
      <c r="AZ1552" s="503">
        <v>0</v>
      </c>
      <c r="BA1552" s="503">
        <v>0</v>
      </c>
      <c r="BB1552" s="441">
        <v>0</v>
      </c>
      <c r="BC1552" s="200">
        <v>0</v>
      </c>
      <c r="BD1552" s="539">
        <v>42255</v>
      </c>
      <c r="BE1552" s="650">
        <v>68025</v>
      </c>
      <c r="BF1552" s="650">
        <v>6379</v>
      </c>
      <c r="BG1552" s="539">
        <v>1269</v>
      </c>
    </row>
    <row r="1553" spans="1:59" x14ac:dyDescent="0.2">
      <c r="A1553" s="609" t="s">
        <v>3557</v>
      </c>
      <c r="B1553" t="s">
        <v>3470</v>
      </c>
      <c r="C1553" t="s">
        <v>3558</v>
      </c>
      <c r="D1553" s="442">
        <v>40447</v>
      </c>
      <c r="E1553" s="443">
        <v>63251</v>
      </c>
      <c r="F1553" s="443">
        <v>0</v>
      </c>
      <c r="G1553" s="443">
        <v>62740</v>
      </c>
      <c r="H1553" s="443">
        <v>511</v>
      </c>
      <c r="I1553" s="443">
        <v>167650</v>
      </c>
      <c r="J1553" s="443">
        <v>167650</v>
      </c>
      <c r="K1553" s="443">
        <v>0</v>
      </c>
      <c r="L1553" s="443">
        <v>16310</v>
      </c>
      <c r="M1553" s="483">
        <v>0</v>
      </c>
      <c r="N1553" s="483">
        <v>420</v>
      </c>
      <c r="O1553" s="443">
        <v>0</v>
      </c>
      <c r="P1553" s="443">
        <v>0</v>
      </c>
      <c r="Q1553" s="443">
        <v>16730</v>
      </c>
      <c r="R1553" s="443">
        <v>16310</v>
      </c>
      <c r="S1553" s="443">
        <v>420</v>
      </c>
      <c r="T1553" s="443">
        <v>0</v>
      </c>
      <c r="U1553" s="443">
        <v>5988</v>
      </c>
      <c r="V1553" s="443">
        <v>5988</v>
      </c>
      <c r="W1553" s="443">
        <v>0</v>
      </c>
      <c r="X1553" s="443">
        <v>582</v>
      </c>
      <c r="Y1553" s="483">
        <v>0</v>
      </c>
      <c r="Z1553" s="483">
        <v>15</v>
      </c>
      <c r="AA1553" s="443">
        <v>0</v>
      </c>
      <c r="AB1553" s="443">
        <v>0</v>
      </c>
      <c r="AC1553" s="443">
        <v>25</v>
      </c>
      <c r="AD1553" s="443">
        <v>0</v>
      </c>
      <c r="AE1553" s="443">
        <v>15</v>
      </c>
      <c r="AF1553" s="443">
        <v>10</v>
      </c>
      <c r="AG1553" s="443">
        <v>199010</v>
      </c>
      <c r="AH1553" s="443">
        <v>104000</v>
      </c>
      <c r="AI1553" s="443">
        <v>95010</v>
      </c>
      <c r="AJ1553" s="483">
        <v>190880</v>
      </c>
      <c r="AK1553" s="483">
        <v>0</v>
      </c>
      <c r="AL1553" s="483">
        <v>0</v>
      </c>
      <c r="AM1553" s="483">
        <v>108290</v>
      </c>
      <c r="AN1553" s="443">
        <v>144650</v>
      </c>
      <c r="AO1553" s="443">
        <v>154520</v>
      </c>
      <c r="AP1553" s="443">
        <v>14649</v>
      </c>
      <c r="AQ1553" s="443">
        <v>452</v>
      </c>
      <c r="AR1553" s="443">
        <v>14197</v>
      </c>
      <c r="AS1553" s="483">
        <v>16023</v>
      </c>
      <c r="AT1553" s="483">
        <v>0</v>
      </c>
      <c r="AU1553" s="483">
        <v>0</v>
      </c>
      <c r="AV1553" s="483">
        <v>4007</v>
      </c>
      <c r="AW1553" s="443">
        <v>13537</v>
      </c>
      <c r="AX1553" s="443">
        <v>950</v>
      </c>
      <c r="AY1553" s="443">
        <v>0</v>
      </c>
      <c r="AZ1553" s="504">
        <v>0</v>
      </c>
      <c r="BA1553" s="504">
        <v>0</v>
      </c>
      <c r="BB1553" s="444">
        <v>0</v>
      </c>
      <c r="BC1553" s="517">
        <v>0</v>
      </c>
      <c r="BD1553" s="540">
        <v>87149</v>
      </c>
      <c r="BE1553" s="651">
        <v>110925</v>
      </c>
      <c r="BF1553" s="651">
        <v>11089</v>
      </c>
      <c r="BG1553" s="540">
        <v>1509</v>
      </c>
    </row>
    <row r="1554" spans="1:59" x14ac:dyDescent="0.2">
      <c r="A1554" s="609" t="s">
        <v>3559</v>
      </c>
      <c r="B1554" t="s">
        <v>3470</v>
      </c>
      <c r="C1554" t="s">
        <v>3560</v>
      </c>
      <c r="D1554" s="439">
        <v>40448</v>
      </c>
      <c r="E1554" s="440">
        <v>0</v>
      </c>
      <c r="F1554" s="440">
        <v>0</v>
      </c>
      <c r="G1554" s="440">
        <v>0</v>
      </c>
      <c r="H1554" s="440">
        <v>0</v>
      </c>
      <c r="I1554" s="440">
        <v>20580</v>
      </c>
      <c r="J1554" s="440">
        <v>20580</v>
      </c>
      <c r="K1554" s="440">
        <v>0</v>
      </c>
      <c r="L1554" s="440">
        <v>0</v>
      </c>
      <c r="M1554" s="482">
        <v>0</v>
      </c>
      <c r="N1554" s="482">
        <v>0</v>
      </c>
      <c r="O1554" s="440">
        <v>0</v>
      </c>
      <c r="P1554" s="440">
        <v>0</v>
      </c>
      <c r="Q1554" s="440">
        <v>0</v>
      </c>
      <c r="R1554" s="440">
        <v>0</v>
      </c>
      <c r="S1554" s="440">
        <v>0</v>
      </c>
      <c r="T1554" s="440">
        <v>0</v>
      </c>
      <c r="U1554" s="440">
        <v>735</v>
      </c>
      <c r="V1554" s="440">
        <v>588</v>
      </c>
      <c r="W1554" s="440">
        <v>147</v>
      </c>
      <c r="X1554" s="440">
        <v>0</v>
      </c>
      <c r="Y1554" s="482">
        <v>0</v>
      </c>
      <c r="Z1554" s="482">
        <v>0</v>
      </c>
      <c r="AA1554" s="440">
        <v>0</v>
      </c>
      <c r="AB1554" s="440">
        <v>0</v>
      </c>
      <c r="AC1554" s="440">
        <v>0</v>
      </c>
      <c r="AD1554" s="440">
        <v>0</v>
      </c>
      <c r="AE1554" s="440">
        <v>0</v>
      </c>
      <c r="AF1554" s="440">
        <v>0</v>
      </c>
      <c r="AG1554" s="440">
        <v>12820</v>
      </c>
      <c r="AH1554" s="440">
        <v>12820</v>
      </c>
      <c r="AI1554" s="440">
        <v>0</v>
      </c>
      <c r="AJ1554" s="482">
        <v>3390</v>
      </c>
      <c r="AK1554" s="482">
        <v>0</v>
      </c>
      <c r="AL1554" s="482">
        <v>0</v>
      </c>
      <c r="AM1554" s="482">
        <v>10260</v>
      </c>
      <c r="AN1554" s="440">
        <v>430</v>
      </c>
      <c r="AO1554" s="440">
        <v>13220</v>
      </c>
      <c r="AP1554" s="440">
        <v>821</v>
      </c>
      <c r="AQ1554" s="440">
        <v>821</v>
      </c>
      <c r="AR1554" s="440">
        <v>0</v>
      </c>
      <c r="AS1554" s="482">
        <v>0</v>
      </c>
      <c r="AT1554" s="482">
        <v>0</v>
      </c>
      <c r="AU1554" s="482">
        <v>0</v>
      </c>
      <c r="AV1554" s="482">
        <v>431</v>
      </c>
      <c r="AW1554" s="440">
        <v>0</v>
      </c>
      <c r="AX1554" s="440">
        <v>0</v>
      </c>
      <c r="AY1554" s="440">
        <v>0</v>
      </c>
      <c r="AZ1554" s="503">
        <v>0</v>
      </c>
      <c r="BA1554" s="503">
        <v>0</v>
      </c>
      <c r="BB1554" s="441">
        <v>0</v>
      </c>
      <c r="BC1554" s="200">
        <v>0</v>
      </c>
      <c r="BD1554" s="539">
        <v>16749</v>
      </c>
      <c r="BE1554" s="650">
        <v>9635</v>
      </c>
      <c r="BF1554" s="539">
        <v>887</v>
      </c>
      <c r="BG1554" s="539">
        <v>789</v>
      </c>
    </row>
    <row r="1555" spans="1:59" x14ac:dyDescent="0.2">
      <c r="A1555" s="609" t="s">
        <v>3561</v>
      </c>
      <c r="B1555" t="s">
        <v>3470</v>
      </c>
      <c r="C1555" t="s">
        <v>3562</v>
      </c>
      <c r="D1555" s="442">
        <v>40503</v>
      </c>
      <c r="E1555" s="443">
        <v>0</v>
      </c>
      <c r="F1555" s="443">
        <v>0</v>
      </c>
      <c r="G1555" s="443">
        <v>0</v>
      </c>
      <c r="H1555" s="443">
        <v>0</v>
      </c>
      <c r="I1555" s="443">
        <v>81816</v>
      </c>
      <c r="J1555" s="443">
        <v>81816</v>
      </c>
      <c r="K1555" s="443">
        <v>0</v>
      </c>
      <c r="L1555" s="443">
        <v>20034</v>
      </c>
      <c r="M1555" s="483">
        <v>0</v>
      </c>
      <c r="N1555" s="483">
        <v>7420</v>
      </c>
      <c r="O1555" s="443">
        <v>0</v>
      </c>
      <c r="P1555" s="443">
        <v>0</v>
      </c>
      <c r="Q1555" s="443">
        <v>27454</v>
      </c>
      <c r="R1555" s="443">
        <v>20034</v>
      </c>
      <c r="S1555" s="443">
        <v>7420</v>
      </c>
      <c r="T1555" s="443">
        <v>0</v>
      </c>
      <c r="U1555" s="443">
        <v>2922</v>
      </c>
      <c r="V1555" s="443">
        <v>2922</v>
      </c>
      <c r="W1555" s="443">
        <v>0</v>
      </c>
      <c r="X1555" s="443">
        <v>716</v>
      </c>
      <c r="Y1555" s="483">
        <v>0</v>
      </c>
      <c r="Z1555" s="483">
        <v>265</v>
      </c>
      <c r="AA1555" s="443">
        <v>0</v>
      </c>
      <c r="AB1555" s="443">
        <v>0</v>
      </c>
      <c r="AC1555" s="443">
        <v>981</v>
      </c>
      <c r="AD1555" s="443">
        <v>716</v>
      </c>
      <c r="AE1555" s="443">
        <v>265</v>
      </c>
      <c r="AF1555" s="443">
        <v>0</v>
      </c>
      <c r="AG1555" s="443">
        <v>109030</v>
      </c>
      <c r="AH1555" s="443">
        <v>109030</v>
      </c>
      <c r="AI1555" s="443">
        <v>0</v>
      </c>
      <c r="AJ1555" s="483">
        <v>62020</v>
      </c>
      <c r="AK1555" s="483">
        <v>0</v>
      </c>
      <c r="AL1555" s="483">
        <v>0</v>
      </c>
      <c r="AM1555" s="483">
        <v>19110</v>
      </c>
      <c r="AN1555" s="443">
        <v>62020</v>
      </c>
      <c r="AO1555" s="443">
        <v>19110</v>
      </c>
      <c r="AP1555" s="443">
        <v>7800</v>
      </c>
      <c r="AQ1555" s="443">
        <v>7800</v>
      </c>
      <c r="AR1555" s="443">
        <v>0</v>
      </c>
      <c r="AS1555" s="483">
        <v>1236</v>
      </c>
      <c r="AT1555" s="483">
        <v>0</v>
      </c>
      <c r="AU1555" s="483">
        <v>0</v>
      </c>
      <c r="AV1555" s="483">
        <v>316</v>
      </c>
      <c r="AW1555" s="443">
        <v>1236</v>
      </c>
      <c r="AX1555" s="443">
        <v>316</v>
      </c>
      <c r="AY1555" s="443">
        <v>0</v>
      </c>
      <c r="AZ1555" s="504">
        <v>0</v>
      </c>
      <c r="BA1555" s="504">
        <v>0</v>
      </c>
      <c r="BB1555" s="444">
        <v>0</v>
      </c>
      <c r="BC1555" s="517">
        <v>0</v>
      </c>
      <c r="BD1555" s="540">
        <v>52266</v>
      </c>
      <c r="BE1555" s="651">
        <v>62105</v>
      </c>
      <c r="BF1555" s="651">
        <v>6168</v>
      </c>
      <c r="BG1555" s="540">
        <v>1269</v>
      </c>
    </row>
    <row r="1556" spans="1:59" x14ac:dyDescent="0.2">
      <c r="A1556" s="609" t="s">
        <v>3563</v>
      </c>
      <c r="B1556" t="s">
        <v>3470</v>
      </c>
      <c r="C1556" t="s">
        <v>3564</v>
      </c>
      <c r="D1556" s="439">
        <v>40522</v>
      </c>
      <c r="E1556" s="440">
        <v>20000</v>
      </c>
      <c r="F1556" s="440">
        <v>0</v>
      </c>
      <c r="G1556" s="440">
        <v>20000</v>
      </c>
      <c r="H1556" s="440">
        <v>0</v>
      </c>
      <c r="I1556" s="440">
        <v>74130</v>
      </c>
      <c r="J1556" s="440">
        <v>73500</v>
      </c>
      <c r="K1556" s="440">
        <v>630</v>
      </c>
      <c r="L1556" s="440">
        <v>0</v>
      </c>
      <c r="M1556" s="482">
        <v>0</v>
      </c>
      <c r="N1556" s="482">
        <v>2170</v>
      </c>
      <c r="O1556" s="440">
        <v>0</v>
      </c>
      <c r="P1556" s="440">
        <v>0</v>
      </c>
      <c r="Q1556" s="440">
        <v>2800</v>
      </c>
      <c r="R1556" s="440">
        <v>0</v>
      </c>
      <c r="S1556" s="440">
        <v>2800</v>
      </c>
      <c r="T1556" s="440">
        <v>0</v>
      </c>
      <c r="U1556" s="440">
        <v>2648</v>
      </c>
      <c r="V1556" s="440">
        <v>2648</v>
      </c>
      <c r="W1556" s="440">
        <v>0</v>
      </c>
      <c r="X1556" s="440">
        <v>0</v>
      </c>
      <c r="Y1556" s="482">
        <v>0</v>
      </c>
      <c r="Z1556" s="482">
        <v>77</v>
      </c>
      <c r="AA1556" s="440">
        <v>0</v>
      </c>
      <c r="AB1556" s="440">
        <v>0</v>
      </c>
      <c r="AC1556" s="440">
        <v>77</v>
      </c>
      <c r="AD1556" s="440">
        <v>0</v>
      </c>
      <c r="AE1556" s="440">
        <v>77</v>
      </c>
      <c r="AF1556" s="440">
        <v>0</v>
      </c>
      <c r="AG1556" s="440">
        <v>94850</v>
      </c>
      <c r="AH1556" s="440">
        <v>34000</v>
      </c>
      <c r="AI1556" s="440">
        <v>60850</v>
      </c>
      <c r="AJ1556" s="482">
        <v>110970</v>
      </c>
      <c r="AK1556" s="482">
        <v>0</v>
      </c>
      <c r="AL1556" s="482">
        <v>0</v>
      </c>
      <c r="AM1556" s="482">
        <v>31870</v>
      </c>
      <c r="AN1556" s="440">
        <v>110970</v>
      </c>
      <c r="AO1556" s="440">
        <v>31870</v>
      </c>
      <c r="AP1556" s="440">
        <v>6862</v>
      </c>
      <c r="AQ1556" s="440">
        <v>486</v>
      </c>
      <c r="AR1556" s="440">
        <v>6376</v>
      </c>
      <c r="AS1556" s="482">
        <v>7355</v>
      </c>
      <c r="AT1556" s="482">
        <v>0</v>
      </c>
      <c r="AU1556" s="482">
        <v>0</v>
      </c>
      <c r="AV1556" s="482">
        <v>1112</v>
      </c>
      <c r="AW1556" s="440">
        <v>7355</v>
      </c>
      <c r="AX1556" s="440">
        <v>1112</v>
      </c>
      <c r="AY1556" s="440">
        <v>0</v>
      </c>
      <c r="AZ1556" s="503">
        <v>0</v>
      </c>
      <c r="BA1556" s="503">
        <v>0</v>
      </c>
      <c r="BB1556" s="441">
        <v>0</v>
      </c>
      <c r="BC1556" s="200">
        <v>0</v>
      </c>
      <c r="BD1556" s="539">
        <v>47396</v>
      </c>
      <c r="BE1556" s="650">
        <v>48335</v>
      </c>
      <c r="BF1556" s="650">
        <v>4847</v>
      </c>
      <c r="BG1556" s="539">
        <v>1269</v>
      </c>
    </row>
    <row r="1557" spans="1:59" x14ac:dyDescent="0.2">
      <c r="A1557" s="609" t="s">
        <v>3565</v>
      </c>
      <c r="B1557" t="s">
        <v>3470</v>
      </c>
      <c r="C1557" t="s">
        <v>3023</v>
      </c>
      <c r="D1557" s="442">
        <v>40544</v>
      </c>
      <c r="E1557" s="443">
        <v>47974</v>
      </c>
      <c r="F1557" s="443">
        <v>0</v>
      </c>
      <c r="G1557" s="443">
        <v>47974</v>
      </c>
      <c r="H1557" s="443">
        <v>0</v>
      </c>
      <c r="I1557" s="443">
        <v>99624</v>
      </c>
      <c r="J1557" s="443">
        <v>99624</v>
      </c>
      <c r="K1557" s="443">
        <v>0</v>
      </c>
      <c r="L1557" s="443">
        <v>37996</v>
      </c>
      <c r="M1557" s="483">
        <v>0</v>
      </c>
      <c r="N1557" s="483">
        <v>0</v>
      </c>
      <c r="O1557" s="443">
        <v>0</v>
      </c>
      <c r="P1557" s="443">
        <v>0</v>
      </c>
      <c r="Q1557" s="443">
        <v>37996</v>
      </c>
      <c r="R1557" s="443">
        <v>37996</v>
      </c>
      <c r="S1557" s="443">
        <v>0</v>
      </c>
      <c r="T1557" s="443">
        <v>0</v>
      </c>
      <c r="U1557" s="443">
        <v>3558</v>
      </c>
      <c r="V1557" s="443">
        <v>3031</v>
      </c>
      <c r="W1557" s="443">
        <v>527</v>
      </c>
      <c r="X1557" s="443">
        <v>1357</v>
      </c>
      <c r="Y1557" s="483">
        <v>0</v>
      </c>
      <c r="Z1557" s="483">
        <v>0</v>
      </c>
      <c r="AA1557" s="443">
        <v>0</v>
      </c>
      <c r="AB1557" s="443">
        <v>0</v>
      </c>
      <c r="AC1557" s="443">
        <v>1884</v>
      </c>
      <c r="AD1557" s="443">
        <v>0</v>
      </c>
      <c r="AE1557" s="443">
        <v>0</v>
      </c>
      <c r="AF1557" s="443">
        <v>1884</v>
      </c>
      <c r="AG1557" s="443">
        <v>139090</v>
      </c>
      <c r="AH1557" s="443">
        <v>75300</v>
      </c>
      <c r="AI1557" s="443">
        <v>63790</v>
      </c>
      <c r="AJ1557" s="483">
        <v>125110</v>
      </c>
      <c r="AK1557" s="483">
        <v>0</v>
      </c>
      <c r="AL1557" s="483">
        <v>0</v>
      </c>
      <c r="AM1557" s="483">
        <v>45680</v>
      </c>
      <c r="AN1557" s="443">
        <v>125110</v>
      </c>
      <c r="AO1557" s="443">
        <v>45680</v>
      </c>
      <c r="AP1557" s="443">
        <v>9797</v>
      </c>
      <c r="AQ1557" s="443">
        <v>3722</v>
      </c>
      <c r="AR1557" s="443">
        <v>6075</v>
      </c>
      <c r="AS1557" s="483">
        <v>7135</v>
      </c>
      <c r="AT1557" s="483">
        <v>0</v>
      </c>
      <c r="AU1557" s="483">
        <v>0</v>
      </c>
      <c r="AV1557" s="483">
        <v>1915</v>
      </c>
      <c r="AW1557" s="443">
        <v>7135</v>
      </c>
      <c r="AX1557" s="443">
        <v>1912</v>
      </c>
      <c r="AY1557" s="443">
        <v>0</v>
      </c>
      <c r="AZ1557" s="504">
        <v>0</v>
      </c>
      <c r="BA1557" s="504">
        <v>0</v>
      </c>
      <c r="BB1557" s="444">
        <v>0</v>
      </c>
      <c r="BC1557" s="517">
        <v>0</v>
      </c>
      <c r="BD1557" s="540">
        <v>57534</v>
      </c>
      <c r="BE1557" s="651">
        <v>73810</v>
      </c>
      <c r="BF1557" s="651">
        <v>7424</v>
      </c>
      <c r="BG1557" s="540">
        <v>1509</v>
      </c>
    </row>
    <row r="1558" spans="1:59" x14ac:dyDescent="0.2">
      <c r="A1558" s="609" t="s">
        <v>3566</v>
      </c>
      <c r="B1558" t="s">
        <v>3470</v>
      </c>
      <c r="C1558" t="s">
        <v>3567</v>
      </c>
      <c r="D1558" s="439">
        <v>40601</v>
      </c>
      <c r="E1558" s="440">
        <v>21872</v>
      </c>
      <c r="F1558" s="440">
        <v>0</v>
      </c>
      <c r="G1558" s="440">
        <v>21872</v>
      </c>
      <c r="H1558" s="440">
        <v>0</v>
      </c>
      <c r="I1558" s="440">
        <v>150150</v>
      </c>
      <c r="J1558" s="440">
        <v>150150</v>
      </c>
      <c r="K1558" s="440">
        <v>0</v>
      </c>
      <c r="L1558" s="440">
        <v>0</v>
      </c>
      <c r="M1558" s="482">
        <v>0</v>
      </c>
      <c r="N1558" s="482">
        <v>0</v>
      </c>
      <c r="O1558" s="440">
        <v>0</v>
      </c>
      <c r="P1558" s="440">
        <v>0</v>
      </c>
      <c r="Q1558" s="440">
        <v>0</v>
      </c>
      <c r="R1558" s="440">
        <v>0</v>
      </c>
      <c r="S1558" s="440">
        <v>0</v>
      </c>
      <c r="T1558" s="440">
        <v>0</v>
      </c>
      <c r="U1558" s="440">
        <v>5363</v>
      </c>
      <c r="V1558" s="440">
        <v>5363</v>
      </c>
      <c r="W1558" s="440">
        <v>0</v>
      </c>
      <c r="X1558" s="440">
        <v>0</v>
      </c>
      <c r="Y1558" s="482">
        <v>0</v>
      </c>
      <c r="Z1558" s="482">
        <v>0</v>
      </c>
      <c r="AA1558" s="440">
        <v>0</v>
      </c>
      <c r="AB1558" s="440">
        <v>0</v>
      </c>
      <c r="AC1558" s="440">
        <v>0</v>
      </c>
      <c r="AD1558" s="440">
        <v>0</v>
      </c>
      <c r="AE1558" s="440">
        <v>0</v>
      </c>
      <c r="AF1558" s="440">
        <v>0</v>
      </c>
      <c r="AG1558" s="440">
        <v>72820</v>
      </c>
      <c r="AH1558" s="440">
        <v>60000</v>
      </c>
      <c r="AI1558" s="440">
        <v>12820</v>
      </c>
      <c r="AJ1558" s="482">
        <v>62630</v>
      </c>
      <c r="AK1558" s="482">
        <v>0</v>
      </c>
      <c r="AL1558" s="482">
        <v>0</v>
      </c>
      <c r="AM1558" s="482">
        <v>17530</v>
      </c>
      <c r="AN1558" s="440">
        <v>62630</v>
      </c>
      <c r="AO1558" s="440">
        <v>17530</v>
      </c>
      <c r="AP1558" s="440">
        <v>4704</v>
      </c>
      <c r="AQ1558" s="440">
        <v>4704</v>
      </c>
      <c r="AR1558" s="440">
        <v>0</v>
      </c>
      <c r="AS1558" s="482">
        <v>1193</v>
      </c>
      <c r="AT1558" s="482">
        <v>0</v>
      </c>
      <c r="AU1558" s="482">
        <v>0</v>
      </c>
      <c r="AV1558" s="482">
        <v>472</v>
      </c>
      <c r="AW1558" s="440">
        <v>1193</v>
      </c>
      <c r="AX1558" s="440">
        <v>472</v>
      </c>
      <c r="AY1558" s="440">
        <v>0</v>
      </c>
      <c r="AZ1558" s="503">
        <v>0</v>
      </c>
      <c r="BA1558" s="503">
        <v>0</v>
      </c>
      <c r="BB1558" s="441">
        <v>0</v>
      </c>
      <c r="BC1558" s="200">
        <v>0</v>
      </c>
      <c r="BD1558" s="539">
        <v>41358</v>
      </c>
      <c r="BE1558" s="650">
        <v>68120</v>
      </c>
      <c r="BF1558" s="650">
        <v>6128</v>
      </c>
      <c r="BG1558" s="539">
        <v>1269</v>
      </c>
    </row>
    <row r="1559" spans="1:59" x14ac:dyDescent="0.2">
      <c r="A1559" s="609" t="s">
        <v>3568</v>
      </c>
      <c r="B1559" t="s">
        <v>3470</v>
      </c>
      <c r="C1559" t="s">
        <v>3569</v>
      </c>
      <c r="D1559" s="442">
        <v>40602</v>
      </c>
      <c r="E1559" s="443">
        <v>37023</v>
      </c>
      <c r="F1559" s="443">
        <v>0</v>
      </c>
      <c r="G1559" s="443">
        <v>37023</v>
      </c>
      <c r="H1559" s="443">
        <v>0</v>
      </c>
      <c r="I1559" s="443">
        <v>100800</v>
      </c>
      <c r="J1559" s="443">
        <v>100800</v>
      </c>
      <c r="K1559" s="443">
        <v>0</v>
      </c>
      <c r="L1559" s="443">
        <v>28700</v>
      </c>
      <c r="M1559" s="483">
        <v>0</v>
      </c>
      <c r="N1559" s="483">
        <v>0</v>
      </c>
      <c r="O1559" s="443">
        <v>0</v>
      </c>
      <c r="P1559" s="443">
        <v>0</v>
      </c>
      <c r="Q1559" s="443">
        <v>28700</v>
      </c>
      <c r="R1559" s="443">
        <v>28700</v>
      </c>
      <c r="S1559" s="443">
        <v>0</v>
      </c>
      <c r="T1559" s="443">
        <v>0</v>
      </c>
      <c r="U1559" s="443">
        <v>3600</v>
      </c>
      <c r="V1559" s="443">
        <v>3600</v>
      </c>
      <c r="W1559" s="443">
        <v>0</v>
      </c>
      <c r="X1559" s="443">
        <v>1025</v>
      </c>
      <c r="Y1559" s="483">
        <v>0</v>
      </c>
      <c r="Z1559" s="483">
        <v>0</v>
      </c>
      <c r="AA1559" s="443">
        <v>0</v>
      </c>
      <c r="AB1559" s="443">
        <v>0</v>
      </c>
      <c r="AC1559" s="443">
        <v>1025</v>
      </c>
      <c r="AD1559" s="443">
        <v>0</v>
      </c>
      <c r="AE1559" s="443">
        <v>0</v>
      </c>
      <c r="AF1559" s="443">
        <v>1025</v>
      </c>
      <c r="AG1559" s="443">
        <v>60340</v>
      </c>
      <c r="AH1559" s="443">
        <v>0</v>
      </c>
      <c r="AI1559" s="443">
        <v>60340</v>
      </c>
      <c r="AJ1559" s="483">
        <v>105800</v>
      </c>
      <c r="AK1559" s="483">
        <v>0</v>
      </c>
      <c r="AL1559" s="483">
        <v>0</v>
      </c>
      <c r="AM1559" s="483">
        <v>0</v>
      </c>
      <c r="AN1559" s="443">
        <v>87650</v>
      </c>
      <c r="AO1559" s="443">
        <v>0</v>
      </c>
      <c r="AP1559" s="443">
        <v>3852</v>
      </c>
      <c r="AQ1559" s="443">
        <v>2500</v>
      </c>
      <c r="AR1559" s="443">
        <v>1352</v>
      </c>
      <c r="AS1559" s="483">
        <v>2845</v>
      </c>
      <c r="AT1559" s="483">
        <v>0</v>
      </c>
      <c r="AU1559" s="483">
        <v>0</v>
      </c>
      <c r="AV1559" s="483">
        <v>0</v>
      </c>
      <c r="AW1559" s="443">
        <v>1352</v>
      </c>
      <c r="AX1559" s="443">
        <v>1493</v>
      </c>
      <c r="AY1559" s="443">
        <v>0</v>
      </c>
      <c r="AZ1559" s="504">
        <v>0</v>
      </c>
      <c r="BA1559" s="504">
        <v>0</v>
      </c>
      <c r="BB1559" s="444">
        <v>0</v>
      </c>
      <c r="BC1559" s="517">
        <v>0</v>
      </c>
      <c r="BD1559" s="540">
        <v>43527</v>
      </c>
      <c r="BE1559" s="651">
        <v>57500</v>
      </c>
      <c r="BF1559" s="651">
        <v>5185</v>
      </c>
      <c r="BG1559" s="540">
        <v>1029</v>
      </c>
    </row>
    <row r="1560" spans="1:59" x14ac:dyDescent="0.2">
      <c r="A1560" s="609" t="s">
        <v>3570</v>
      </c>
      <c r="B1560" t="s">
        <v>3470</v>
      </c>
      <c r="C1560" t="s">
        <v>3571</v>
      </c>
      <c r="D1560" s="439">
        <v>40604</v>
      </c>
      <c r="E1560" s="440">
        <v>30582</v>
      </c>
      <c r="F1560" s="440">
        <v>0</v>
      </c>
      <c r="G1560" s="440">
        <v>30582</v>
      </c>
      <c r="H1560" s="440">
        <v>0</v>
      </c>
      <c r="I1560" s="440">
        <v>137970</v>
      </c>
      <c r="J1560" s="440">
        <v>137970</v>
      </c>
      <c r="K1560" s="440">
        <v>0</v>
      </c>
      <c r="L1560" s="440">
        <v>0</v>
      </c>
      <c r="M1560" s="482">
        <v>0</v>
      </c>
      <c r="N1560" s="482">
        <v>0</v>
      </c>
      <c r="O1560" s="440">
        <v>0</v>
      </c>
      <c r="P1560" s="440">
        <v>0</v>
      </c>
      <c r="Q1560" s="440">
        <v>0</v>
      </c>
      <c r="R1560" s="440">
        <v>0</v>
      </c>
      <c r="S1560" s="440">
        <v>0</v>
      </c>
      <c r="T1560" s="440">
        <v>0</v>
      </c>
      <c r="U1560" s="440">
        <v>4928</v>
      </c>
      <c r="V1560" s="440">
        <v>3535</v>
      </c>
      <c r="W1560" s="440">
        <v>1393</v>
      </c>
      <c r="X1560" s="440">
        <v>0</v>
      </c>
      <c r="Y1560" s="482">
        <v>0</v>
      </c>
      <c r="Z1560" s="482">
        <v>0</v>
      </c>
      <c r="AA1560" s="440">
        <v>0</v>
      </c>
      <c r="AB1560" s="440">
        <v>0</v>
      </c>
      <c r="AC1560" s="440">
        <v>1393</v>
      </c>
      <c r="AD1560" s="440">
        <v>0</v>
      </c>
      <c r="AE1560" s="440">
        <v>0</v>
      </c>
      <c r="AF1560" s="440">
        <v>1393</v>
      </c>
      <c r="AG1560" s="440">
        <v>56030</v>
      </c>
      <c r="AH1560" s="440">
        <v>56030</v>
      </c>
      <c r="AI1560" s="440">
        <v>0</v>
      </c>
      <c r="AJ1560" s="482">
        <v>47830</v>
      </c>
      <c r="AK1560" s="482">
        <v>0</v>
      </c>
      <c r="AL1560" s="482">
        <v>0</v>
      </c>
      <c r="AM1560" s="482">
        <v>26570</v>
      </c>
      <c r="AN1560" s="440">
        <v>47830</v>
      </c>
      <c r="AO1560" s="440">
        <v>26570</v>
      </c>
      <c r="AP1560" s="440">
        <v>3590</v>
      </c>
      <c r="AQ1560" s="440">
        <v>3590</v>
      </c>
      <c r="AR1560" s="440">
        <v>0</v>
      </c>
      <c r="AS1560" s="482">
        <v>1168</v>
      </c>
      <c r="AT1560" s="482">
        <v>0</v>
      </c>
      <c r="AU1560" s="482">
        <v>0</v>
      </c>
      <c r="AV1560" s="482">
        <v>637</v>
      </c>
      <c r="AW1560" s="440">
        <v>1168</v>
      </c>
      <c r="AX1560" s="440">
        <v>637</v>
      </c>
      <c r="AY1560" s="440">
        <v>0</v>
      </c>
      <c r="AZ1560" s="503">
        <v>0</v>
      </c>
      <c r="BA1560" s="503">
        <v>0</v>
      </c>
      <c r="BB1560" s="441">
        <v>0</v>
      </c>
      <c r="BC1560" s="200">
        <v>0</v>
      </c>
      <c r="BD1560" s="539">
        <v>36198</v>
      </c>
      <c r="BE1560" s="650">
        <v>62275</v>
      </c>
      <c r="BF1560" s="650">
        <v>5475</v>
      </c>
      <c r="BG1560" s="539">
        <v>1029</v>
      </c>
    </row>
    <row r="1561" spans="1:59" x14ac:dyDescent="0.2">
      <c r="A1561" s="609" t="s">
        <v>3572</v>
      </c>
      <c r="B1561" t="s">
        <v>3470</v>
      </c>
      <c r="C1561" t="s">
        <v>1034</v>
      </c>
      <c r="D1561" s="442">
        <v>40605</v>
      </c>
      <c r="E1561" s="443">
        <v>48933</v>
      </c>
      <c r="F1561" s="443">
        <v>0</v>
      </c>
      <c r="G1561" s="443">
        <v>48933</v>
      </c>
      <c r="H1561" s="443">
        <v>0</v>
      </c>
      <c r="I1561" s="443">
        <v>282520</v>
      </c>
      <c r="J1561" s="443">
        <v>282520</v>
      </c>
      <c r="K1561" s="443">
        <v>0</v>
      </c>
      <c r="L1561" s="443">
        <v>2660</v>
      </c>
      <c r="M1561" s="483">
        <v>0</v>
      </c>
      <c r="N1561" s="483">
        <v>0</v>
      </c>
      <c r="O1561" s="443">
        <v>0</v>
      </c>
      <c r="P1561" s="443">
        <v>0</v>
      </c>
      <c r="Q1561" s="443">
        <v>2660</v>
      </c>
      <c r="R1561" s="443">
        <v>2660</v>
      </c>
      <c r="S1561" s="443">
        <v>0</v>
      </c>
      <c r="T1561" s="443">
        <v>0</v>
      </c>
      <c r="U1561" s="443">
        <v>10090</v>
      </c>
      <c r="V1561" s="443">
        <v>2837</v>
      </c>
      <c r="W1561" s="443">
        <v>7253</v>
      </c>
      <c r="X1561" s="443">
        <v>95</v>
      </c>
      <c r="Y1561" s="483">
        <v>0</v>
      </c>
      <c r="Z1561" s="483">
        <v>0</v>
      </c>
      <c r="AA1561" s="443">
        <v>0</v>
      </c>
      <c r="AB1561" s="443">
        <v>0</v>
      </c>
      <c r="AC1561" s="443">
        <v>0</v>
      </c>
      <c r="AD1561" s="443">
        <v>0</v>
      </c>
      <c r="AE1561" s="443">
        <v>0</v>
      </c>
      <c r="AF1561" s="443">
        <v>0</v>
      </c>
      <c r="AG1561" s="443">
        <v>99460</v>
      </c>
      <c r="AH1561" s="443">
        <v>67550</v>
      </c>
      <c r="AI1561" s="443">
        <v>31910</v>
      </c>
      <c r="AJ1561" s="483">
        <v>102250</v>
      </c>
      <c r="AK1561" s="483">
        <v>0</v>
      </c>
      <c r="AL1561" s="483">
        <v>0</v>
      </c>
      <c r="AM1561" s="483">
        <v>37400</v>
      </c>
      <c r="AN1561" s="443">
        <v>76000</v>
      </c>
      <c r="AO1561" s="443">
        <v>63650</v>
      </c>
      <c r="AP1561" s="443">
        <v>6272</v>
      </c>
      <c r="AQ1561" s="443">
        <v>3020</v>
      </c>
      <c r="AR1561" s="443">
        <v>3252</v>
      </c>
      <c r="AS1561" s="483">
        <v>5258</v>
      </c>
      <c r="AT1561" s="483">
        <v>0</v>
      </c>
      <c r="AU1561" s="483">
        <v>0</v>
      </c>
      <c r="AV1561" s="483">
        <v>589</v>
      </c>
      <c r="AW1561" s="443">
        <v>5258</v>
      </c>
      <c r="AX1561" s="443">
        <v>589</v>
      </c>
      <c r="AY1561" s="443">
        <v>0</v>
      </c>
      <c r="AZ1561" s="504">
        <v>0</v>
      </c>
      <c r="BA1561" s="504">
        <v>0</v>
      </c>
      <c r="BB1561" s="444">
        <v>0</v>
      </c>
      <c r="BC1561" s="517">
        <v>0</v>
      </c>
      <c r="BD1561" s="540">
        <v>58039</v>
      </c>
      <c r="BE1561" s="651">
        <v>126175</v>
      </c>
      <c r="BF1561" s="651">
        <v>10963</v>
      </c>
      <c r="BG1561" s="540">
        <v>1509</v>
      </c>
    </row>
    <row r="1562" spans="1:59" x14ac:dyDescent="0.2">
      <c r="A1562" s="609" t="s">
        <v>3573</v>
      </c>
      <c r="B1562" t="s">
        <v>3470</v>
      </c>
      <c r="C1562" t="s">
        <v>3574</v>
      </c>
      <c r="D1562" s="439">
        <v>40608</v>
      </c>
      <c r="E1562" s="440">
        <v>23253</v>
      </c>
      <c r="F1562" s="440">
        <v>0</v>
      </c>
      <c r="G1562" s="440">
        <v>11109</v>
      </c>
      <c r="H1562" s="440">
        <v>12144</v>
      </c>
      <c r="I1562" s="440">
        <v>75740</v>
      </c>
      <c r="J1562" s="440">
        <v>75740</v>
      </c>
      <c r="K1562" s="440">
        <v>0</v>
      </c>
      <c r="L1562" s="440">
        <v>0</v>
      </c>
      <c r="M1562" s="482">
        <v>0</v>
      </c>
      <c r="N1562" s="482">
        <v>2870</v>
      </c>
      <c r="O1562" s="440">
        <v>0</v>
      </c>
      <c r="P1562" s="440">
        <v>0</v>
      </c>
      <c r="Q1562" s="440">
        <v>2870</v>
      </c>
      <c r="R1562" s="440">
        <v>0</v>
      </c>
      <c r="S1562" s="440">
        <v>2870</v>
      </c>
      <c r="T1562" s="440">
        <v>0</v>
      </c>
      <c r="U1562" s="440">
        <v>2705</v>
      </c>
      <c r="V1562" s="440">
        <v>2705</v>
      </c>
      <c r="W1562" s="440">
        <v>0</v>
      </c>
      <c r="X1562" s="440">
        <v>0</v>
      </c>
      <c r="Y1562" s="482">
        <v>0</v>
      </c>
      <c r="Z1562" s="482">
        <v>103</v>
      </c>
      <c r="AA1562" s="440">
        <v>0</v>
      </c>
      <c r="AB1562" s="440">
        <v>0</v>
      </c>
      <c r="AC1562" s="440">
        <v>103</v>
      </c>
      <c r="AD1562" s="440">
        <v>0</v>
      </c>
      <c r="AE1562" s="440">
        <v>34</v>
      </c>
      <c r="AF1562" s="440">
        <v>69</v>
      </c>
      <c r="AG1562" s="440">
        <v>33830</v>
      </c>
      <c r="AH1562" s="440">
        <v>0</v>
      </c>
      <c r="AI1562" s="440">
        <v>33830</v>
      </c>
      <c r="AJ1562" s="482">
        <v>56040</v>
      </c>
      <c r="AK1562" s="482">
        <v>0</v>
      </c>
      <c r="AL1562" s="482">
        <v>0</v>
      </c>
      <c r="AM1562" s="482">
        <v>13620</v>
      </c>
      <c r="AN1562" s="440">
        <v>56040</v>
      </c>
      <c r="AO1562" s="440">
        <v>13620</v>
      </c>
      <c r="AP1562" s="440">
        <v>2159</v>
      </c>
      <c r="AQ1562" s="440">
        <v>2159</v>
      </c>
      <c r="AR1562" s="440">
        <v>0</v>
      </c>
      <c r="AS1562" s="482">
        <v>553</v>
      </c>
      <c r="AT1562" s="482">
        <v>0</v>
      </c>
      <c r="AU1562" s="482">
        <v>0</v>
      </c>
      <c r="AV1562" s="482">
        <v>278</v>
      </c>
      <c r="AW1562" s="440">
        <v>553</v>
      </c>
      <c r="AX1562" s="440">
        <v>278</v>
      </c>
      <c r="AY1562" s="440">
        <v>0</v>
      </c>
      <c r="AZ1562" s="503">
        <v>0</v>
      </c>
      <c r="BA1562" s="503">
        <v>0</v>
      </c>
      <c r="BB1562" s="441">
        <v>0</v>
      </c>
      <c r="BC1562" s="200">
        <v>0</v>
      </c>
      <c r="BD1562" s="539">
        <v>27524</v>
      </c>
      <c r="BE1562" s="650">
        <v>36365</v>
      </c>
      <c r="BF1562" s="650">
        <v>3226</v>
      </c>
      <c r="BG1562" s="539">
        <v>1029</v>
      </c>
    </row>
    <row r="1563" spans="1:59" x14ac:dyDescent="0.2">
      <c r="A1563" s="609" t="s">
        <v>3575</v>
      </c>
      <c r="B1563" t="s">
        <v>3470</v>
      </c>
      <c r="C1563" t="s">
        <v>3576</v>
      </c>
      <c r="D1563" s="442">
        <v>40609</v>
      </c>
      <c r="E1563" s="443">
        <v>16594</v>
      </c>
      <c r="F1563" s="443">
        <v>0</v>
      </c>
      <c r="G1563" s="443">
        <v>16594</v>
      </c>
      <c r="H1563" s="443">
        <v>0</v>
      </c>
      <c r="I1563" s="443">
        <v>41720</v>
      </c>
      <c r="J1563" s="443">
        <v>41720</v>
      </c>
      <c r="K1563" s="443">
        <v>0</v>
      </c>
      <c r="L1563" s="443">
        <v>1960</v>
      </c>
      <c r="M1563" s="483">
        <v>0</v>
      </c>
      <c r="N1563" s="483">
        <v>0</v>
      </c>
      <c r="O1563" s="443">
        <v>0</v>
      </c>
      <c r="P1563" s="443">
        <v>0</v>
      </c>
      <c r="Q1563" s="443">
        <v>1960</v>
      </c>
      <c r="R1563" s="443">
        <v>1960</v>
      </c>
      <c r="S1563" s="443">
        <v>0</v>
      </c>
      <c r="T1563" s="443">
        <v>0</v>
      </c>
      <c r="U1563" s="443">
        <v>1490</v>
      </c>
      <c r="V1563" s="443">
        <v>1490</v>
      </c>
      <c r="W1563" s="443">
        <v>0</v>
      </c>
      <c r="X1563" s="443">
        <v>70</v>
      </c>
      <c r="Y1563" s="483">
        <v>0</v>
      </c>
      <c r="Z1563" s="483">
        <v>0</v>
      </c>
      <c r="AA1563" s="443">
        <v>0</v>
      </c>
      <c r="AB1563" s="443">
        <v>0</v>
      </c>
      <c r="AC1563" s="443">
        <v>70</v>
      </c>
      <c r="AD1563" s="443">
        <v>70</v>
      </c>
      <c r="AE1563" s="443">
        <v>0</v>
      </c>
      <c r="AF1563" s="443">
        <v>0</v>
      </c>
      <c r="AG1563" s="443">
        <v>19550</v>
      </c>
      <c r="AH1563" s="443">
        <v>19550</v>
      </c>
      <c r="AI1563" s="443">
        <v>0</v>
      </c>
      <c r="AJ1563" s="483">
        <v>13680</v>
      </c>
      <c r="AK1563" s="483">
        <v>0</v>
      </c>
      <c r="AL1563" s="483">
        <v>0</v>
      </c>
      <c r="AM1563" s="483">
        <v>12740</v>
      </c>
      <c r="AN1563" s="443">
        <v>13680</v>
      </c>
      <c r="AO1563" s="443">
        <v>12740</v>
      </c>
      <c r="AP1563" s="443">
        <v>1225</v>
      </c>
      <c r="AQ1563" s="443">
        <v>1225</v>
      </c>
      <c r="AR1563" s="443">
        <v>0</v>
      </c>
      <c r="AS1563" s="483">
        <v>420</v>
      </c>
      <c r="AT1563" s="483">
        <v>0</v>
      </c>
      <c r="AU1563" s="483">
        <v>0</v>
      </c>
      <c r="AV1563" s="483">
        <v>392</v>
      </c>
      <c r="AW1563" s="443">
        <v>420</v>
      </c>
      <c r="AX1563" s="443">
        <v>83</v>
      </c>
      <c r="AY1563" s="443">
        <v>0</v>
      </c>
      <c r="AZ1563" s="504">
        <v>0</v>
      </c>
      <c r="BA1563" s="504">
        <v>0</v>
      </c>
      <c r="BB1563" s="444">
        <v>0</v>
      </c>
      <c r="BC1563" s="517">
        <v>0</v>
      </c>
      <c r="BD1563" s="540">
        <v>19687</v>
      </c>
      <c r="BE1563" s="651">
        <v>19765</v>
      </c>
      <c r="BF1563" s="651">
        <v>1748</v>
      </c>
      <c r="BG1563" s="540">
        <v>789</v>
      </c>
    </row>
    <row r="1564" spans="1:59" x14ac:dyDescent="0.2">
      <c r="A1564" s="609" t="s">
        <v>3577</v>
      </c>
      <c r="B1564" t="s">
        <v>3470</v>
      </c>
      <c r="C1564" t="s">
        <v>3578</v>
      </c>
      <c r="D1564" s="439">
        <v>40610</v>
      </c>
      <c r="E1564" s="440">
        <v>46124</v>
      </c>
      <c r="F1564" s="440">
        <v>0</v>
      </c>
      <c r="G1564" s="440">
        <v>46124</v>
      </c>
      <c r="H1564" s="440">
        <v>0</v>
      </c>
      <c r="I1564" s="440">
        <v>254912</v>
      </c>
      <c r="J1564" s="440">
        <v>254912</v>
      </c>
      <c r="K1564" s="440">
        <v>0</v>
      </c>
      <c r="L1564" s="440">
        <v>0</v>
      </c>
      <c r="M1564" s="482">
        <v>0</v>
      </c>
      <c r="N1564" s="482">
        <v>75348</v>
      </c>
      <c r="O1564" s="440">
        <v>0</v>
      </c>
      <c r="P1564" s="440">
        <v>0</v>
      </c>
      <c r="Q1564" s="440">
        <v>75348</v>
      </c>
      <c r="R1564" s="440">
        <v>0</v>
      </c>
      <c r="S1564" s="440">
        <v>75348</v>
      </c>
      <c r="T1564" s="440">
        <v>0</v>
      </c>
      <c r="U1564" s="440">
        <v>9104</v>
      </c>
      <c r="V1564" s="440">
        <v>9104</v>
      </c>
      <c r="W1564" s="440">
        <v>0</v>
      </c>
      <c r="X1564" s="440">
        <v>0</v>
      </c>
      <c r="Y1564" s="482">
        <v>0</v>
      </c>
      <c r="Z1564" s="482">
        <v>2691</v>
      </c>
      <c r="AA1564" s="440">
        <v>0</v>
      </c>
      <c r="AB1564" s="440">
        <v>0</v>
      </c>
      <c r="AC1564" s="440">
        <v>2691</v>
      </c>
      <c r="AD1564" s="440">
        <v>0</v>
      </c>
      <c r="AE1564" s="440">
        <v>0</v>
      </c>
      <c r="AF1564" s="440">
        <v>2691</v>
      </c>
      <c r="AG1564" s="440">
        <v>145040</v>
      </c>
      <c r="AH1564" s="440">
        <v>131500</v>
      </c>
      <c r="AI1564" s="440">
        <v>13540</v>
      </c>
      <c r="AJ1564" s="482">
        <v>112350</v>
      </c>
      <c r="AK1564" s="482">
        <v>0</v>
      </c>
      <c r="AL1564" s="482">
        <v>0</v>
      </c>
      <c r="AM1564" s="482">
        <v>0</v>
      </c>
      <c r="AN1564" s="440">
        <v>112350</v>
      </c>
      <c r="AO1564" s="440">
        <v>0</v>
      </c>
      <c r="AP1564" s="440">
        <v>9307</v>
      </c>
      <c r="AQ1564" s="440">
        <v>9307</v>
      </c>
      <c r="AR1564" s="440">
        <v>0</v>
      </c>
      <c r="AS1564" s="482">
        <v>1966</v>
      </c>
      <c r="AT1564" s="482">
        <v>0</v>
      </c>
      <c r="AU1564" s="482">
        <v>0</v>
      </c>
      <c r="AV1564" s="482">
        <v>0</v>
      </c>
      <c r="AW1564" s="440">
        <v>1966</v>
      </c>
      <c r="AX1564" s="440">
        <v>0</v>
      </c>
      <c r="AY1564" s="440">
        <v>0</v>
      </c>
      <c r="AZ1564" s="503">
        <v>0</v>
      </c>
      <c r="BA1564" s="503">
        <v>0</v>
      </c>
      <c r="BB1564" s="441">
        <v>0</v>
      </c>
      <c r="BC1564" s="200">
        <v>0</v>
      </c>
      <c r="BD1564" s="539">
        <v>75339</v>
      </c>
      <c r="BE1564" s="650">
        <v>151310</v>
      </c>
      <c r="BF1564" s="650">
        <v>13418</v>
      </c>
      <c r="BG1564" s="539">
        <v>1749</v>
      </c>
    </row>
    <row r="1565" spans="1:59" x14ac:dyDescent="0.2">
      <c r="A1565" s="609" t="s">
        <v>3579</v>
      </c>
      <c r="B1565" t="s">
        <v>3470</v>
      </c>
      <c r="C1565" t="s">
        <v>3580</v>
      </c>
      <c r="D1565" s="442">
        <v>40621</v>
      </c>
      <c r="E1565" s="443">
        <v>44003</v>
      </c>
      <c r="F1565" s="443">
        <v>0</v>
      </c>
      <c r="G1565" s="443">
        <v>44003</v>
      </c>
      <c r="H1565" s="443">
        <v>0</v>
      </c>
      <c r="I1565" s="443">
        <v>224336</v>
      </c>
      <c r="J1565" s="443">
        <v>224336</v>
      </c>
      <c r="K1565" s="443">
        <v>0</v>
      </c>
      <c r="L1565" s="443">
        <v>65534</v>
      </c>
      <c r="M1565" s="483">
        <v>0</v>
      </c>
      <c r="N1565" s="483">
        <v>4410</v>
      </c>
      <c r="O1565" s="443">
        <v>0</v>
      </c>
      <c r="P1565" s="443">
        <v>0</v>
      </c>
      <c r="Q1565" s="443">
        <v>69944</v>
      </c>
      <c r="R1565" s="443">
        <v>65534</v>
      </c>
      <c r="S1565" s="443">
        <v>4410</v>
      </c>
      <c r="T1565" s="443">
        <v>0</v>
      </c>
      <c r="U1565" s="443">
        <v>8012</v>
      </c>
      <c r="V1565" s="443">
        <v>2461</v>
      </c>
      <c r="W1565" s="443">
        <v>5551</v>
      </c>
      <c r="X1565" s="443">
        <v>2341</v>
      </c>
      <c r="Y1565" s="483">
        <v>0</v>
      </c>
      <c r="Z1565" s="483">
        <v>157</v>
      </c>
      <c r="AA1565" s="443">
        <v>0</v>
      </c>
      <c r="AB1565" s="443">
        <v>0</v>
      </c>
      <c r="AC1565" s="443">
        <v>0</v>
      </c>
      <c r="AD1565" s="443">
        <v>0</v>
      </c>
      <c r="AE1565" s="443">
        <v>0</v>
      </c>
      <c r="AF1565" s="443">
        <v>0</v>
      </c>
      <c r="AG1565" s="443">
        <v>234280</v>
      </c>
      <c r="AH1565" s="443">
        <v>121500</v>
      </c>
      <c r="AI1565" s="443">
        <v>112780</v>
      </c>
      <c r="AJ1565" s="483">
        <v>218110</v>
      </c>
      <c r="AK1565" s="483">
        <v>0</v>
      </c>
      <c r="AL1565" s="483">
        <v>0</v>
      </c>
      <c r="AM1565" s="483">
        <v>97260</v>
      </c>
      <c r="AN1565" s="443">
        <v>218110</v>
      </c>
      <c r="AO1565" s="443">
        <v>97260</v>
      </c>
      <c r="AP1565" s="443">
        <v>18748</v>
      </c>
      <c r="AQ1565" s="443">
        <v>2917</v>
      </c>
      <c r="AR1565" s="443">
        <v>15831</v>
      </c>
      <c r="AS1565" s="483">
        <v>15514</v>
      </c>
      <c r="AT1565" s="483">
        <v>0</v>
      </c>
      <c r="AU1565" s="483">
        <v>0</v>
      </c>
      <c r="AV1565" s="483">
        <v>3100</v>
      </c>
      <c r="AW1565" s="443">
        <v>11039</v>
      </c>
      <c r="AX1565" s="443">
        <v>0</v>
      </c>
      <c r="AY1565" s="443">
        <v>0</v>
      </c>
      <c r="AZ1565" s="504">
        <v>0</v>
      </c>
      <c r="BA1565" s="504">
        <v>0</v>
      </c>
      <c r="BB1565" s="444">
        <v>0</v>
      </c>
      <c r="BC1565" s="517">
        <v>0</v>
      </c>
      <c r="BD1565" s="540">
        <v>51390</v>
      </c>
      <c r="BE1565" s="651">
        <v>163045</v>
      </c>
      <c r="BF1565" s="651">
        <v>16172</v>
      </c>
      <c r="BG1565" s="540">
        <v>1989</v>
      </c>
    </row>
    <row r="1566" spans="1:59" x14ac:dyDescent="0.2">
      <c r="A1566" s="609" t="s">
        <v>3581</v>
      </c>
      <c r="B1566" t="s">
        <v>3470</v>
      </c>
      <c r="C1566" t="s">
        <v>3582</v>
      </c>
      <c r="D1566" s="439">
        <v>40625</v>
      </c>
      <c r="E1566" s="440">
        <v>46000</v>
      </c>
      <c r="F1566" s="440">
        <v>0</v>
      </c>
      <c r="G1566" s="440">
        <v>46000</v>
      </c>
      <c r="H1566" s="440">
        <v>0</v>
      </c>
      <c r="I1566" s="440">
        <v>140616</v>
      </c>
      <c r="J1566" s="440">
        <v>140616</v>
      </c>
      <c r="K1566" s="440">
        <v>0</v>
      </c>
      <c r="L1566" s="440">
        <v>36554</v>
      </c>
      <c r="M1566" s="482">
        <v>0</v>
      </c>
      <c r="N1566" s="482">
        <v>6300</v>
      </c>
      <c r="O1566" s="440">
        <v>0</v>
      </c>
      <c r="P1566" s="440">
        <v>0</v>
      </c>
      <c r="Q1566" s="440">
        <v>42854</v>
      </c>
      <c r="R1566" s="440">
        <v>36554</v>
      </c>
      <c r="S1566" s="440">
        <v>6300</v>
      </c>
      <c r="T1566" s="440">
        <v>0</v>
      </c>
      <c r="U1566" s="440">
        <v>5022</v>
      </c>
      <c r="V1566" s="440">
        <v>2874</v>
      </c>
      <c r="W1566" s="440">
        <v>2148</v>
      </c>
      <c r="X1566" s="440">
        <v>1306</v>
      </c>
      <c r="Y1566" s="482">
        <v>0</v>
      </c>
      <c r="Z1566" s="482">
        <v>225</v>
      </c>
      <c r="AA1566" s="440">
        <v>0</v>
      </c>
      <c r="AB1566" s="440">
        <v>0</v>
      </c>
      <c r="AC1566" s="440">
        <v>0</v>
      </c>
      <c r="AD1566" s="440">
        <v>0</v>
      </c>
      <c r="AE1566" s="440">
        <v>0</v>
      </c>
      <c r="AF1566" s="440">
        <v>0</v>
      </c>
      <c r="AG1566" s="440">
        <v>131950</v>
      </c>
      <c r="AH1566" s="440">
        <v>67750</v>
      </c>
      <c r="AI1566" s="440">
        <v>64200</v>
      </c>
      <c r="AJ1566" s="482">
        <v>121610</v>
      </c>
      <c r="AK1566" s="482">
        <v>0</v>
      </c>
      <c r="AL1566" s="482">
        <v>0</v>
      </c>
      <c r="AM1566" s="482">
        <v>29205</v>
      </c>
      <c r="AN1566" s="440">
        <v>121610</v>
      </c>
      <c r="AO1566" s="440">
        <v>29145</v>
      </c>
      <c r="AP1566" s="440">
        <v>8842</v>
      </c>
      <c r="AQ1566" s="440">
        <v>0</v>
      </c>
      <c r="AR1566" s="440">
        <v>8842</v>
      </c>
      <c r="AS1566" s="482">
        <v>10066</v>
      </c>
      <c r="AT1566" s="482">
        <v>0</v>
      </c>
      <c r="AU1566" s="482">
        <v>0</v>
      </c>
      <c r="AV1566" s="482">
        <v>326</v>
      </c>
      <c r="AW1566" s="440">
        <v>8219</v>
      </c>
      <c r="AX1566" s="440">
        <v>0</v>
      </c>
      <c r="AY1566" s="440">
        <v>0</v>
      </c>
      <c r="AZ1566" s="503">
        <v>0</v>
      </c>
      <c r="BA1566" s="503">
        <v>0</v>
      </c>
      <c r="BB1566" s="441">
        <v>0</v>
      </c>
      <c r="BC1566" s="200">
        <v>0</v>
      </c>
      <c r="BD1566" s="539">
        <v>70005</v>
      </c>
      <c r="BE1566" s="650">
        <v>90430</v>
      </c>
      <c r="BF1566" s="650">
        <v>8570</v>
      </c>
      <c r="BG1566" s="539">
        <v>1509</v>
      </c>
    </row>
    <row r="1567" spans="1:59" x14ac:dyDescent="0.2">
      <c r="A1567" s="609" t="s">
        <v>3583</v>
      </c>
      <c r="B1567" t="s">
        <v>3470</v>
      </c>
      <c r="C1567" t="s">
        <v>3584</v>
      </c>
      <c r="D1567" s="442">
        <v>40642</v>
      </c>
      <c r="E1567" s="443">
        <v>10037</v>
      </c>
      <c r="F1567" s="443">
        <v>0</v>
      </c>
      <c r="G1567" s="443">
        <v>0</v>
      </c>
      <c r="H1567" s="443">
        <v>10037</v>
      </c>
      <c r="I1567" s="443">
        <v>57050</v>
      </c>
      <c r="J1567" s="443">
        <v>57050</v>
      </c>
      <c r="K1567" s="443">
        <v>0</v>
      </c>
      <c r="L1567" s="443">
        <v>0</v>
      </c>
      <c r="M1567" s="483">
        <v>0</v>
      </c>
      <c r="N1567" s="483">
        <v>420</v>
      </c>
      <c r="O1567" s="443">
        <v>0</v>
      </c>
      <c r="P1567" s="443">
        <v>0</v>
      </c>
      <c r="Q1567" s="443">
        <v>420</v>
      </c>
      <c r="R1567" s="443">
        <v>0</v>
      </c>
      <c r="S1567" s="443">
        <v>420</v>
      </c>
      <c r="T1567" s="443">
        <v>0</v>
      </c>
      <c r="U1567" s="443">
        <v>2038</v>
      </c>
      <c r="V1567" s="443">
        <v>2038</v>
      </c>
      <c r="W1567" s="443">
        <v>0</v>
      </c>
      <c r="X1567" s="443">
        <v>0</v>
      </c>
      <c r="Y1567" s="483">
        <v>0</v>
      </c>
      <c r="Z1567" s="483">
        <v>15</v>
      </c>
      <c r="AA1567" s="443">
        <v>0</v>
      </c>
      <c r="AB1567" s="443">
        <v>0</v>
      </c>
      <c r="AC1567" s="443">
        <v>15</v>
      </c>
      <c r="AD1567" s="443">
        <v>0</v>
      </c>
      <c r="AE1567" s="443">
        <v>0</v>
      </c>
      <c r="AF1567" s="443">
        <v>15</v>
      </c>
      <c r="AG1567" s="443">
        <v>45680</v>
      </c>
      <c r="AH1567" s="443">
        <v>27100</v>
      </c>
      <c r="AI1567" s="443">
        <v>18580</v>
      </c>
      <c r="AJ1567" s="483">
        <v>46330</v>
      </c>
      <c r="AK1567" s="483">
        <v>0</v>
      </c>
      <c r="AL1567" s="483">
        <v>0</v>
      </c>
      <c r="AM1567" s="483">
        <v>16690</v>
      </c>
      <c r="AN1567" s="443">
        <v>46330</v>
      </c>
      <c r="AO1567" s="443">
        <v>16690</v>
      </c>
      <c r="AP1567" s="443">
        <v>3282</v>
      </c>
      <c r="AQ1567" s="443">
        <v>3282</v>
      </c>
      <c r="AR1567" s="443">
        <v>0</v>
      </c>
      <c r="AS1567" s="483">
        <v>521</v>
      </c>
      <c r="AT1567" s="483">
        <v>0</v>
      </c>
      <c r="AU1567" s="483">
        <v>0</v>
      </c>
      <c r="AV1567" s="483">
        <v>562</v>
      </c>
      <c r="AW1567" s="443">
        <v>521</v>
      </c>
      <c r="AX1567" s="443">
        <v>562</v>
      </c>
      <c r="AY1567" s="443">
        <v>0</v>
      </c>
      <c r="AZ1567" s="504">
        <v>0</v>
      </c>
      <c r="BA1567" s="504">
        <v>0</v>
      </c>
      <c r="BB1567" s="444">
        <v>0</v>
      </c>
      <c r="BC1567" s="517">
        <v>0</v>
      </c>
      <c r="BD1567" s="540">
        <v>25553</v>
      </c>
      <c r="BE1567" s="651">
        <v>30580</v>
      </c>
      <c r="BF1567" s="651">
        <v>2932</v>
      </c>
      <c r="BG1567" s="540">
        <v>1029</v>
      </c>
    </row>
    <row r="1568" spans="1:59" x14ac:dyDescent="0.2">
      <c r="A1568" s="609" t="s">
        <v>3585</v>
      </c>
      <c r="B1568" t="s">
        <v>3470</v>
      </c>
      <c r="C1568" t="s">
        <v>3586</v>
      </c>
      <c r="D1568" s="439">
        <v>40646</v>
      </c>
      <c r="E1568" s="440">
        <v>29716</v>
      </c>
      <c r="F1568" s="440">
        <v>0</v>
      </c>
      <c r="G1568" s="440">
        <v>29716</v>
      </c>
      <c r="H1568" s="440">
        <v>0</v>
      </c>
      <c r="I1568" s="440">
        <v>65800</v>
      </c>
      <c r="J1568" s="440">
        <v>65800</v>
      </c>
      <c r="K1568" s="440">
        <v>0</v>
      </c>
      <c r="L1568" s="440">
        <v>910</v>
      </c>
      <c r="M1568" s="482">
        <v>0</v>
      </c>
      <c r="N1568" s="482">
        <v>0</v>
      </c>
      <c r="O1568" s="440">
        <v>0</v>
      </c>
      <c r="P1568" s="440">
        <v>0</v>
      </c>
      <c r="Q1568" s="440">
        <v>910</v>
      </c>
      <c r="R1568" s="440">
        <v>910</v>
      </c>
      <c r="S1568" s="440">
        <v>0</v>
      </c>
      <c r="T1568" s="440">
        <v>0</v>
      </c>
      <c r="U1568" s="440">
        <v>2350</v>
      </c>
      <c r="V1568" s="440">
        <v>531</v>
      </c>
      <c r="W1568" s="440">
        <v>1819</v>
      </c>
      <c r="X1568" s="440">
        <v>33</v>
      </c>
      <c r="Y1568" s="482">
        <v>0</v>
      </c>
      <c r="Z1568" s="482">
        <v>0</v>
      </c>
      <c r="AA1568" s="440">
        <v>0</v>
      </c>
      <c r="AB1568" s="440">
        <v>0</v>
      </c>
      <c r="AC1568" s="440">
        <v>0</v>
      </c>
      <c r="AD1568" s="440">
        <v>0</v>
      </c>
      <c r="AE1568" s="440">
        <v>0</v>
      </c>
      <c r="AF1568" s="440">
        <v>0</v>
      </c>
      <c r="AG1568" s="440">
        <v>52440</v>
      </c>
      <c r="AH1568" s="440">
        <v>40000</v>
      </c>
      <c r="AI1568" s="440">
        <v>12440</v>
      </c>
      <c r="AJ1568" s="482">
        <v>39950</v>
      </c>
      <c r="AK1568" s="482">
        <v>0</v>
      </c>
      <c r="AL1568" s="482">
        <v>0</v>
      </c>
      <c r="AM1568" s="482">
        <v>22130</v>
      </c>
      <c r="AN1568" s="440">
        <v>39950</v>
      </c>
      <c r="AO1568" s="440">
        <v>22130</v>
      </c>
      <c r="AP1568" s="440">
        <v>3597</v>
      </c>
      <c r="AQ1568" s="440">
        <v>380</v>
      </c>
      <c r="AR1568" s="440">
        <v>3217</v>
      </c>
      <c r="AS1568" s="482">
        <v>3825</v>
      </c>
      <c r="AT1568" s="482">
        <v>0</v>
      </c>
      <c r="AU1568" s="482">
        <v>0</v>
      </c>
      <c r="AV1568" s="482">
        <v>630</v>
      </c>
      <c r="AW1568" s="440">
        <v>3825</v>
      </c>
      <c r="AX1568" s="440">
        <v>630</v>
      </c>
      <c r="AY1568" s="440">
        <v>0</v>
      </c>
      <c r="AZ1568" s="503">
        <v>0</v>
      </c>
      <c r="BA1568" s="503">
        <v>0</v>
      </c>
      <c r="BB1568" s="441">
        <v>0</v>
      </c>
      <c r="BC1568" s="200">
        <v>0</v>
      </c>
      <c r="BD1568" s="539">
        <v>35134</v>
      </c>
      <c r="BE1568" s="650">
        <v>34765</v>
      </c>
      <c r="BF1568" s="650">
        <v>3296</v>
      </c>
      <c r="BG1568" s="539">
        <v>1029</v>
      </c>
    </row>
    <row r="1569" spans="1:59" x14ac:dyDescent="0.2">
      <c r="A1569" s="609" t="s">
        <v>3587</v>
      </c>
      <c r="B1569" t="s">
        <v>3470</v>
      </c>
      <c r="C1569" t="s">
        <v>3588</v>
      </c>
      <c r="D1569" s="442">
        <v>40647</v>
      </c>
      <c r="E1569" s="443">
        <v>55152</v>
      </c>
      <c r="F1569" s="443">
        <v>0</v>
      </c>
      <c r="G1569" s="443">
        <v>55152</v>
      </c>
      <c r="H1569" s="443">
        <v>0</v>
      </c>
      <c r="I1569" s="443">
        <v>179410</v>
      </c>
      <c r="J1569" s="443">
        <v>179410</v>
      </c>
      <c r="K1569" s="443">
        <v>0</v>
      </c>
      <c r="L1569" s="443">
        <v>1610</v>
      </c>
      <c r="M1569" s="483">
        <v>0</v>
      </c>
      <c r="N1569" s="483">
        <v>0</v>
      </c>
      <c r="O1569" s="443">
        <v>0</v>
      </c>
      <c r="P1569" s="443">
        <v>0</v>
      </c>
      <c r="Q1569" s="443">
        <v>1610</v>
      </c>
      <c r="R1569" s="443">
        <v>1610</v>
      </c>
      <c r="S1569" s="443">
        <v>0</v>
      </c>
      <c r="T1569" s="443">
        <v>0</v>
      </c>
      <c r="U1569" s="443">
        <v>6408</v>
      </c>
      <c r="V1569" s="443">
        <v>2432</v>
      </c>
      <c r="W1569" s="443">
        <v>3976</v>
      </c>
      <c r="X1569" s="443">
        <v>57</v>
      </c>
      <c r="Y1569" s="483">
        <v>0</v>
      </c>
      <c r="Z1569" s="483">
        <v>0</v>
      </c>
      <c r="AA1569" s="443">
        <v>0</v>
      </c>
      <c r="AB1569" s="443">
        <v>0</v>
      </c>
      <c r="AC1569" s="443">
        <v>4033</v>
      </c>
      <c r="AD1569" s="443">
        <v>0</v>
      </c>
      <c r="AE1569" s="443">
        <v>0</v>
      </c>
      <c r="AF1569" s="443">
        <v>4033</v>
      </c>
      <c r="AG1569" s="443">
        <v>121880</v>
      </c>
      <c r="AH1569" s="443">
        <v>77000</v>
      </c>
      <c r="AI1569" s="443">
        <v>44880</v>
      </c>
      <c r="AJ1569" s="483">
        <v>113240</v>
      </c>
      <c r="AK1569" s="483">
        <v>0</v>
      </c>
      <c r="AL1569" s="483">
        <v>0</v>
      </c>
      <c r="AM1569" s="483">
        <v>0</v>
      </c>
      <c r="AN1569" s="443">
        <v>113240</v>
      </c>
      <c r="AO1569" s="443">
        <v>0</v>
      </c>
      <c r="AP1569" s="443">
        <v>8421</v>
      </c>
      <c r="AQ1569" s="443">
        <v>1800</v>
      </c>
      <c r="AR1569" s="443">
        <v>6621</v>
      </c>
      <c r="AS1569" s="483">
        <v>8104</v>
      </c>
      <c r="AT1569" s="483">
        <v>0</v>
      </c>
      <c r="AU1569" s="483">
        <v>0</v>
      </c>
      <c r="AV1569" s="483">
        <v>0</v>
      </c>
      <c r="AW1569" s="443">
        <v>8104</v>
      </c>
      <c r="AX1569" s="443">
        <v>0</v>
      </c>
      <c r="AY1569" s="443">
        <v>0</v>
      </c>
      <c r="AZ1569" s="504">
        <v>0</v>
      </c>
      <c r="BA1569" s="504">
        <v>0</v>
      </c>
      <c r="BB1569" s="444">
        <v>0</v>
      </c>
      <c r="BC1569" s="517">
        <v>0</v>
      </c>
      <c r="BD1569" s="540">
        <v>65739</v>
      </c>
      <c r="BE1569" s="651">
        <v>89365</v>
      </c>
      <c r="BF1569" s="651">
        <v>8426</v>
      </c>
      <c r="BG1569" s="540">
        <v>1509</v>
      </c>
    </row>
    <row r="1570" spans="1:59" x14ac:dyDescent="0.2">
      <c r="A1570" s="609" t="s">
        <v>3589</v>
      </c>
      <c r="B1570" t="s">
        <v>3590</v>
      </c>
      <c r="C1570">
        <v>0</v>
      </c>
      <c r="D1570" s="439">
        <v>41000</v>
      </c>
      <c r="E1570" s="440">
        <v>1379260</v>
      </c>
      <c r="F1570" s="440">
        <v>0</v>
      </c>
      <c r="G1570" s="440">
        <v>1278438</v>
      </c>
      <c r="H1570" s="440">
        <v>100822</v>
      </c>
      <c r="I1570" s="440">
        <v>0</v>
      </c>
      <c r="J1570" s="440">
        <v>0</v>
      </c>
      <c r="K1570" s="440">
        <v>0</v>
      </c>
      <c r="L1570" s="440">
        <v>0</v>
      </c>
      <c r="M1570" s="482">
        <v>0</v>
      </c>
      <c r="N1570" s="482">
        <v>0</v>
      </c>
      <c r="O1570" s="440">
        <v>0</v>
      </c>
      <c r="P1570" s="440">
        <v>0</v>
      </c>
      <c r="Q1570" s="440">
        <v>0</v>
      </c>
      <c r="R1570" s="440">
        <v>0</v>
      </c>
      <c r="S1570" s="440">
        <v>0</v>
      </c>
      <c r="T1570" s="440">
        <v>0</v>
      </c>
      <c r="U1570" s="440">
        <v>0</v>
      </c>
      <c r="V1570" s="440">
        <v>0</v>
      </c>
      <c r="W1570" s="440">
        <v>0</v>
      </c>
      <c r="X1570" s="440">
        <v>0</v>
      </c>
      <c r="Y1570" s="482">
        <v>0</v>
      </c>
      <c r="Z1570" s="482">
        <v>0</v>
      </c>
      <c r="AA1570" s="440">
        <v>0</v>
      </c>
      <c r="AB1570" s="440">
        <v>0</v>
      </c>
      <c r="AC1570" s="440">
        <v>0</v>
      </c>
      <c r="AD1570" s="440">
        <v>0</v>
      </c>
      <c r="AE1570" s="440">
        <v>0</v>
      </c>
      <c r="AF1570" s="440">
        <v>0</v>
      </c>
      <c r="AG1570" s="440">
        <v>0</v>
      </c>
      <c r="AH1570" s="440">
        <v>0</v>
      </c>
      <c r="AI1570" s="440">
        <v>0</v>
      </c>
      <c r="AJ1570" s="482">
        <v>0</v>
      </c>
      <c r="AK1570" s="482">
        <v>0</v>
      </c>
      <c r="AL1570" s="482">
        <v>0</v>
      </c>
      <c r="AM1570" s="482">
        <v>0</v>
      </c>
      <c r="AN1570" s="440">
        <v>0</v>
      </c>
      <c r="AO1570" s="440">
        <v>0</v>
      </c>
      <c r="AP1570" s="440">
        <v>0</v>
      </c>
      <c r="AQ1570" s="440">
        <v>0</v>
      </c>
      <c r="AR1570" s="440">
        <v>0</v>
      </c>
      <c r="AS1570" s="482">
        <v>0</v>
      </c>
      <c r="AT1570" s="482">
        <v>0</v>
      </c>
      <c r="AU1570" s="482">
        <v>0</v>
      </c>
      <c r="AV1570" s="482">
        <v>0</v>
      </c>
      <c r="AW1570" s="440">
        <v>0</v>
      </c>
      <c r="AX1570" s="440">
        <v>0</v>
      </c>
      <c r="AY1570" s="440">
        <v>0</v>
      </c>
      <c r="AZ1570" s="503">
        <v>0</v>
      </c>
      <c r="BA1570" s="503">
        <v>0</v>
      </c>
      <c r="BB1570" s="441">
        <v>0</v>
      </c>
      <c r="BC1570" s="200">
        <v>0</v>
      </c>
      <c r="BD1570" s="539">
        <v>4308580</v>
      </c>
      <c r="BE1570" s="539">
        <v>0</v>
      </c>
      <c r="BF1570" s="539">
        <v>0</v>
      </c>
      <c r="BG1570" s="539">
        <v>0</v>
      </c>
    </row>
    <row r="1571" spans="1:59" x14ac:dyDescent="0.2">
      <c r="A1571" s="609" t="s">
        <v>3591</v>
      </c>
      <c r="B1571" t="s">
        <v>3590</v>
      </c>
      <c r="C1571" t="s">
        <v>3592</v>
      </c>
      <c r="D1571" s="442">
        <v>41201</v>
      </c>
      <c r="E1571" s="443">
        <v>257848</v>
      </c>
      <c r="F1571" s="443">
        <v>0</v>
      </c>
      <c r="G1571" s="443">
        <v>181436</v>
      </c>
      <c r="H1571" s="443">
        <v>76412</v>
      </c>
      <c r="I1571" s="443">
        <v>1337784</v>
      </c>
      <c r="J1571" s="443">
        <v>1337784</v>
      </c>
      <c r="K1571" s="443">
        <v>0</v>
      </c>
      <c r="L1571" s="443">
        <v>0</v>
      </c>
      <c r="M1571" s="483">
        <v>0</v>
      </c>
      <c r="N1571" s="483">
        <v>308476</v>
      </c>
      <c r="O1571" s="443">
        <v>0</v>
      </c>
      <c r="P1571" s="443">
        <v>0</v>
      </c>
      <c r="Q1571" s="443">
        <v>308476</v>
      </c>
      <c r="R1571" s="443">
        <v>0</v>
      </c>
      <c r="S1571" s="443">
        <v>308476</v>
      </c>
      <c r="T1571" s="443">
        <v>0</v>
      </c>
      <c r="U1571" s="443">
        <v>47778</v>
      </c>
      <c r="V1571" s="443">
        <v>44521</v>
      </c>
      <c r="W1571" s="443">
        <v>3257</v>
      </c>
      <c r="X1571" s="443">
        <v>0</v>
      </c>
      <c r="Y1571" s="483">
        <v>0</v>
      </c>
      <c r="Z1571" s="483">
        <v>11017</v>
      </c>
      <c r="AA1571" s="443">
        <v>0</v>
      </c>
      <c r="AB1571" s="443">
        <v>0</v>
      </c>
      <c r="AC1571" s="443">
        <v>0</v>
      </c>
      <c r="AD1571" s="443">
        <v>0</v>
      </c>
      <c r="AE1571" s="443">
        <v>0</v>
      </c>
      <c r="AF1571" s="443">
        <v>0</v>
      </c>
      <c r="AG1571" s="443">
        <v>1443570</v>
      </c>
      <c r="AH1571" s="443">
        <v>700000</v>
      </c>
      <c r="AI1571" s="443">
        <v>743570</v>
      </c>
      <c r="AJ1571" s="483">
        <v>1371990</v>
      </c>
      <c r="AK1571" s="483">
        <v>0</v>
      </c>
      <c r="AL1571" s="483">
        <v>0</v>
      </c>
      <c r="AM1571" s="483">
        <v>528630</v>
      </c>
      <c r="AN1571" s="443">
        <v>1371990</v>
      </c>
      <c r="AO1571" s="443">
        <v>528630</v>
      </c>
      <c r="AP1571" s="443">
        <v>113261</v>
      </c>
      <c r="AQ1571" s="443">
        <v>17500</v>
      </c>
      <c r="AR1571" s="443">
        <v>95761</v>
      </c>
      <c r="AS1571" s="483">
        <v>100225</v>
      </c>
      <c r="AT1571" s="483">
        <v>0</v>
      </c>
      <c r="AU1571" s="483">
        <v>0</v>
      </c>
      <c r="AV1571" s="483">
        <v>18711</v>
      </c>
      <c r="AW1571" s="443">
        <v>83808</v>
      </c>
      <c r="AX1571" s="443">
        <v>0</v>
      </c>
      <c r="AY1571" s="443">
        <v>0</v>
      </c>
      <c r="AZ1571" s="504">
        <v>0</v>
      </c>
      <c r="BA1571" s="504">
        <v>0</v>
      </c>
      <c r="BB1571" s="444">
        <v>0</v>
      </c>
      <c r="BC1571" s="517">
        <v>0</v>
      </c>
      <c r="BD1571" s="540">
        <v>598241</v>
      </c>
      <c r="BE1571" s="651">
        <v>933300</v>
      </c>
      <c r="BF1571" s="651">
        <v>92908</v>
      </c>
      <c r="BG1571" s="540">
        <v>7189</v>
      </c>
    </row>
    <row r="1572" spans="1:59" x14ac:dyDescent="0.2">
      <c r="A1572" s="609" t="s">
        <v>3593</v>
      </c>
      <c r="B1572" t="s">
        <v>3590</v>
      </c>
      <c r="C1572" t="s">
        <v>3594</v>
      </c>
      <c r="D1572" s="439">
        <v>41202</v>
      </c>
      <c r="E1572" s="440">
        <v>0</v>
      </c>
      <c r="F1572" s="440">
        <v>0</v>
      </c>
      <c r="G1572" s="440">
        <v>0</v>
      </c>
      <c r="H1572" s="440">
        <v>0</v>
      </c>
      <c r="I1572" s="440">
        <v>921900</v>
      </c>
      <c r="J1572" s="440">
        <v>921900</v>
      </c>
      <c r="K1572" s="440">
        <v>0</v>
      </c>
      <c r="L1572" s="440">
        <v>29260</v>
      </c>
      <c r="M1572" s="482">
        <v>0</v>
      </c>
      <c r="N1572" s="482">
        <v>0</v>
      </c>
      <c r="O1572" s="440">
        <v>0</v>
      </c>
      <c r="P1572" s="440">
        <v>0</v>
      </c>
      <c r="Q1572" s="440">
        <v>29260</v>
      </c>
      <c r="R1572" s="440">
        <v>29260</v>
      </c>
      <c r="S1572" s="440">
        <v>0</v>
      </c>
      <c r="T1572" s="440">
        <v>0</v>
      </c>
      <c r="U1572" s="440">
        <v>32925</v>
      </c>
      <c r="V1572" s="440">
        <v>25207</v>
      </c>
      <c r="W1572" s="440">
        <v>7718</v>
      </c>
      <c r="X1572" s="440">
        <v>1045</v>
      </c>
      <c r="Y1572" s="482">
        <v>0</v>
      </c>
      <c r="Z1572" s="482">
        <v>0</v>
      </c>
      <c r="AA1572" s="440">
        <v>0</v>
      </c>
      <c r="AB1572" s="440">
        <v>0</v>
      </c>
      <c r="AC1572" s="440">
        <v>8763</v>
      </c>
      <c r="AD1572" s="440">
        <v>0</v>
      </c>
      <c r="AE1572" s="440">
        <v>0</v>
      </c>
      <c r="AF1572" s="440">
        <v>8763</v>
      </c>
      <c r="AG1572" s="440">
        <v>822140</v>
      </c>
      <c r="AH1572" s="440">
        <v>520000</v>
      </c>
      <c r="AI1572" s="440">
        <v>302140</v>
      </c>
      <c r="AJ1572" s="482">
        <v>696260</v>
      </c>
      <c r="AK1572" s="482">
        <v>0</v>
      </c>
      <c r="AL1572" s="482">
        <v>0</v>
      </c>
      <c r="AM1572" s="482">
        <v>303370</v>
      </c>
      <c r="AN1572" s="440">
        <v>696260</v>
      </c>
      <c r="AO1572" s="440">
        <v>303370</v>
      </c>
      <c r="AP1572" s="440">
        <v>56861</v>
      </c>
      <c r="AQ1572" s="440">
        <v>17001</v>
      </c>
      <c r="AR1572" s="440">
        <v>39860</v>
      </c>
      <c r="AS1572" s="482">
        <v>48271</v>
      </c>
      <c r="AT1572" s="482">
        <v>0</v>
      </c>
      <c r="AU1572" s="482">
        <v>0</v>
      </c>
      <c r="AV1572" s="482">
        <v>9183</v>
      </c>
      <c r="AW1572" s="440">
        <v>48271</v>
      </c>
      <c r="AX1572" s="440">
        <v>9183</v>
      </c>
      <c r="AY1572" s="440">
        <v>0</v>
      </c>
      <c r="AZ1572" s="503">
        <v>0</v>
      </c>
      <c r="BA1572" s="503">
        <v>0</v>
      </c>
      <c r="BB1572" s="441">
        <v>0</v>
      </c>
      <c r="BC1572" s="200">
        <v>0</v>
      </c>
      <c r="BD1572" s="539">
        <v>383180</v>
      </c>
      <c r="BE1572" s="650">
        <v>513170</v>
      </c>
      <c r="BF1572" s="650">
        <v>49505</v>
      </c>
      <c r="BG1572" s="539">
        <v>4629</v>
      </c>
    </row>
    <row r="1573" spans="1:59" x14ac:dyDescent="0.2">
      <c r="A1573" s="609" t="s">
        <v>3595</v>
      </c>
      <c r="B1573" t="s">
        <v>3590</v>
      </c>
      <c r="C1573" t="s">
        <v>3596</v>
      </c>
      <c r="D1573" s="442">
        <v>41203</v>
      </c>
      <c r="E1573" s="443">
        <v>29905</v>
      </c>
      <c r="F1573" s="443">
        <v>0</v>
      </c>
      <c r="G1573" s="443">
        <v>29905</v>
      </c>
      <c r="H1573" s="443">
        <v>0</v>
      </c>
      <c r="I1573" s="443">
        <v>402430</v>
      </c>
      <c r="J1573" s="443">
        <v>402430</v>
      </c>
      <c r="K1573" s="443">
        <v>0</v>
      </c>
      <c r="L1573" s="443">
        <v>18830</v>
      </c>
      <c r="M1573" s="483">
        <v>0</v>
      </c>
      <c r="N1573" s="483">
        <v>0</v>
      </c>
      <c r="O1573" s="443">
        <v>0</v>
      </c>
      <c r="P1573" s="443">
        <v>0</v>
      </c>
      <c r="Q1573" s="443">
        <v>18830</v>
      </c>
      <c r="R1573" s="443">
        <v>18830</v>
      </c>
      <c r="S1573" s="443">
        <v>0</v>
      </c>
      <c r="T1573" s="443">
        <v>0</v>
      </c>
      <c r="U1573" s="443">
        <v>14373</v>
      </c>
      <c r="V1573" s="443">
        <v>14373</v>
      </c>
      <c r="W1573" s="443">
        <v>0</v>
      </c>
      <c r="X1573" s="443">
        <v>672</v>
      </c>
      <c r="Y1573" s="483">
        <v>0</v>
      </c>
      <c r="Z1573" s="483">
        <v>0</v>
      </c>
      <c r="AA1573" s="443">
        <v>0</v>
      </c>
      <c r="AB1573" s="443">
        <v>0</v>
      </c>
      <c r="AC1573" s="443">
        <v>672</v>
      </c>
      <c r="AD1573" s="443">
        <v>672</v>
      </c>
      <c r="AE1573" s="443">
        <v>0</v>
      </c>
      <c r="AF1573" s="443">
        <v>0</v>
      </c>
      <c r="AG1573" s="443">
        <v>490210</v>
      </c>
      <c r="AH1573" s="443">
        <v>235000</v>
      </c>
      <c r="AI1573" s="443">
        <v>255210</v>
      </c>
      <c r="AJ1573" s="483">
        <v>426510</v>
      </c>
      <c r="AK1573" s="483">
        <v>0</v>
      </c>
      <c r="AL1573" s="483">
        <v>0</v>
      </c>
      <c r="AM1573" s="483">
        <v>2300</v>
      </c>
      <c r="AN1573" s="443">
        <v>426510</v>
      </c>
      <c r="AO1573" s="443">
        <v>2300</v>
      </c>
      <c r="AP1573" s="443">
        <v>37843</v>
      </c>
      <c r="AQ1573" s="443">
        <v>22984</v>
      </c>
      <c r="AR1573" s="443">
        <v>14859</v>
      </c>
      <c r="AS1573" s="483">
        <v>15200</v>
      </c>
      <c r="AT1573" s="483">
        <v>0</v>
      </c>
      <c r="AU1573" s="483">
        <v>0</v>
      </c>
      <c r="AV1573" s="483">
        <v>0</v>
      </c>
      <c r="AW1573" s="443">
        <v>15200</v>
      </c>
      <c r="AX1573" s="443">
        <v>0</v>
      </c>
      <c r="AY1573" s="443">
        <v>3300</v>
      </c>
      <c r="AZ1573" s="504">
        <v>0</v>
      </c>
      <c r="BA1573" s="504">
        <v>0</v>
      </c>
      <c r="BB1573" s="444">
        <v>3300</v>
      </c>
      <c r="BC1573" s="517">
        <v>0</v>
      </c>
      <c r="BD1573" s="540">
        <v>140243</v>
      </c>
      <c r="BE1573" s="651">
        <v>263820</v>
      </c>
      <c r="BF1573" s="651">
        <v>27138</v>
      </c>
      <c r="BG1573" s="540">
        <v>2730</v>
      </c>
    </row>
    <row r="1574" spans="1:59" x14ac:dyDescent="0.2">
      <c r="A1574" s="609" t="s">
        <v>3597</v>
      </c>
      <c r="B1574" t="s">
        <v>3590</v>
      </c>
      <c r="C1574" t="s">
        <v>3598</v>
      </c>
      <c r="D1574" s="439">
        <v>41204</v>
      </c>
      <c r="E1574" s="440">
        <v>0</v>
      </c>
      <c r="F1574" s="440">
        <v>0</v>
      </c>
      <c r="G1574" s="440">
        <v>0</v>
      </c>
      <c r="H1574" s="440">
        <v>0</v>
      </c>
      <c r="I1574" s="440">
        <v>148400</v>
      </c>
      <c r="J1574" s="440">
        <v>140000</v>
      </c>
      <c r="K1574" s="440">
        <v>8400</v>
      </c>
      <c r="L1574" s="440">
        <v>0</v>
      </c>
      <c r="M1574" s="482">
        <v>0</v>
      </c>
      <c r="N1574" s="482">
        <v>6580</v>
      </c>
      <c r="O1574" s="440">
        <v>0</v>
      </c>
      <c r="P1574" s="440">
        <v>0</v>
      </c>
      <c r="Q1574" s="440">
        <v>14980</v>
      </c>
      <c r="R1574" s="440">
        <v>0</v>
      </c>
      <c r="S1574" s="440">
        <v>14980</v>
      </c>
      <c r="T1574" s="440">
        <v>0</v>
      </c>
      <c r="U1574" s="440">
        <v>5300</v>
      </c>
      <c r="V1574" s="440">
        <v>4506</v>
      </c>
      <c r="W1574" s="440">
        <v>794</v>
      </c>
      <c r="X1574" s="440">
        <v>0</v>
      </c>
      <c r="Y1574" s="482">
        <v>0</v>
      </c>
      <c r="Z1574" s="482">
        <v>235</v>
      </c>
      <c r="AA1574" s="440">
        <v>0</v>
      </c>
      <c r="AB1574" s="440">
        <v>0</v>
      </c>
      <c r="AC1574" s="440">
        <v>1029</v>
      </c>
      <c r="AD1574" s="440">
        <v>0</v>
      </c>
      <c r="AE1574" s="440">
        <v>0</v>
      </c>
      <c r="AF1574" s="440">
        <v>1029</v>
      </c>
      <c r="AG1574" s="440">
        <v>130080</v>
      </c>
      <c r="AH1574" s="440">
        <v>90000</v>
      </c>
      <c r="AI1574" s="440">
        <v>40080</v>
      </c>
      <c r="AJ1574" s="482">
        <v>97400</v>
      </c>
      <c r="AK1574" s="482">
        <v>0</v>
      </c>
      <c r="AL1574" s="482">
        <v>0</v>
      </c>
      <c r="AM1574" s="482">
        <v>48670</v>
      </c>
      <c r="AN1574" s="440">
        <v>97400</v>
      </c>
      <c r="AO1574" s="440">
        <v>48670</v>
      </c>
      <c r="AP1574" s="440">
        <v>8919</v>
      </c>
      <c r="AQ1574" s="440">
        <v>3721</v>
      </c>
      <c r="AR1574" s="440">
        <v>5198</v>
      </c>
      <c r="AS1574" s="482">
        <v>6612</v>
      </c>
      <c r="AT1574" s="482">
        <v>0</v>
      </c>
      <c r="AU1574" s="482">
        <v>0</v>
      </c>
      <c r="AV1574" s="482">
        <v>1551</v>
      </c>
      <c r="AW1574" s="440">
        <v>6612</v>
      </c>
      <c r="AX1574" s="440">
        <v>1551</v>
      </c>
      <c r="AY1574" s="440">
        <v>0</v>
      </c>
      <c r="AZ1574" s="503">
        <v>0</v>
      </c>
      <c r="BA1574" s="503">
        <v>0</v>
      </c>
      <c r="BB1574" s="441">
        <v>0</v>
      </c>
      <c r="BC1574" s="200">
        <v>0</v>
      </c>
      <c r="BD1574" s="539">
        <v>70628</v>
      </c>
      <c r="BE1574" s="650">
        <v>80850</v>
      </c>
      <c r="BF1574" s="650">
        <v>7795</v>
      </c>
      <c r="BG1574" s="539">
        <v>1509</v>
      </c>
    </row>
    <row r="1575" spans="1:59" x14ac:dyDescent="0.2">
      <c r="A1575" s="609" t="s">
        <v>3599</v>
      </c>
      <c r="B1575" t="s">
        <v>3590</v>
      </c>
      <c r="C1575" t="s">
        <v>3600</v>
      </c>
      <c r="D1575" s="442">
        <v>41205</v>
      </c>
      <c r="E1575" s="443">
        <v>125666</v>
      </c>
      <c r="F1575" s="443">
        <v>0</v>
      </c>
      <c r="G1575" s="443">
        <v>125666</v>
      </c>
      <c r="H1575" s="443">
        <v>0</v>
      </c>
      <c r="I1575" s="443">
        <v>397600</v>
      </c>
      <c r="J1575" s="443">
        <v>397600</v>
      </c>
      <c r="K1575" s="443">
        <v>0</v>
      </c>
      <c r="L1575" s="443">
        <v>0</v>
      </c>
      <c r="M1575" s="483">
        <v>0</v>
      </c>
      <c r="N1575" s="483">
        <v>0</v>
      </c>
      <c r="O1575" s="443">
        <v>0</v>
      </c>
      <c r="P1575" s="443">
        <v>0</v>
      </c>
      <c r="Q1575" s="443">
        <v>0</v>
      </c>
      <c r="R1575" s="443">
        <v>0</v>
      </c>
      <c r="S1575" s="443">
        <v>0</v>
      </c>
      <c r="T1575" s="443">
        <v>0</v>
      </c>
      <c r="U1575" s="443">
        <v>14200</v>
      </c>
      <c r="V1575" s="443">
        <v>8940</v>
      </c>
      <c r="W1575" s="443">
        <v>5260</v>
      </c>
      <c r="X1575" s="443">
        <v>0</v>
      </c>
      <c r="Y1575" s="483">
        <v>0</v>
      </c>
      <c r="Z1575" s="483">
        <v>0</v>
      </c>
      <c r="AA1575" s="443">
        <v>0</v>
      </c>
      <c r="AB1575" s="443">
        <v>0</v>
      </c>
      <c r="AC1575" s="443">
        <v>0</v>
      </c>
      <c r="AD1575" s="443">
        <v>0</v>
      </c>
      <c r="AE1575" s="443">
        <v>0</v>
      </c>
      <c r="AF1575" s="443">
        <v>0</v>
      </c>
      <c r="AG1575" s="443">
        <v>371940</v>
      </c>
      <c r="AH1575" s="443">
        <v>371940</v>
      </c>
      <c r="AI1575" s="443">
        <v>0</v>
      </c>
      <c r="AJ1575" s="483">
        <v>169680</v>
      </c>
      <c r="AK1575" s="483">
        <v>0</v>
      </c>
      <c r="AL1575" s="483">
        <v>0</v>
      </c>
      <c r="AM1575" s="483">
        <v>171260</v>
      </c>
      <c r="AN1575" s="443">
        <v>169680</v>
      </c>
      <c r="AO1575" s="443">
        <v>171260</v>
      </c>
      <c r="AP1575" s="443">
        <v>26662</v>
      </c>
      <c r="AQ1575" s="443">
        <v>10697</v>
      </c>
      <c r="AR1575" s="443">
        <v>15965</v>
      </c>
      <c r="AS1575" s="483">
        <v>19408</v>
      </c>
      <c r="AT1575" s="483">
        <v>0</v>
      </c>
      <c r="AU1575" s="483">
        <v>0</v>
      </c>
      <c r="AV1575" s="483">
        <v>7891</v>
      </c>
      <c r="AW1575" s="443">
        <v>19408</v>
      </c>
      <c r="AX1575" s="443">
        <v>7891</v>
      </c>
      <c r="AY1575" s="443">
        <v>0</v>
      </c>
      <c r="AZ1575" s="504">
        <v>0</v>
      </c>
      <c r="BA1575" s="504">
        <v>0</v>
      </c>
      <c r="BB1575" s="444">
        <v>0</v>
      </c>
      <c r="BC1575" s="517">
        <v>0</v>
      </c>
      <c r="BD1575" s="540">
        <v>160771</v>
      </c>
      <c r="BE1575" s="651">
        <v>220080</v>
      </c>
      <c r="BF1575" s="651">
        <v>21623</v>
      </c>
      <c r="BG1575" s="540">
        <v>2469</v>
      </c>
    </row>
    <row r="1576" spans="1:59" x14ac:dyDescent="0.2">
      <c r="A1576" s="609" t="s">
        <v>3601</v>
      </c>
      <c r="B1576" t="s">
        <v>3590</v>
      </c>
      <c r="C1576" t="s">
        <v>3602</v>
      </c>
      <c r="D1576" s="439">
        <v>41206</v>
      </c>
      <c r="E1576" s="440">
        <v>129151</v>
      </c>
      <c r="F1576" s="440">
        <v>0</v>
      </c>
      <c r="G1576" s="440">
        <v>127107</v>
      </c>
      <c r="H1576" s="440">
        <v>2044</v>
      </c>
      <c r="I1576" s="440">
        <v>225456</v>
      </c>
      <c r="J1576" s="440">
        <v>225456</v>
      </c>
      <c r="K1576" s="440">
        <v>0</v>
      </c>
      <c r="L1576" s="440">
        <v>60004</v>
      </c>
      <c r="M1576" s="482">
        <v>0</v>
      </c>
      <c r="N1576" s="482">
        <v>0</v>
      </c>
      <c r="O1576" s="440">
        <v>0</v>
      </c>
      <c r="P1576" s="440">
        <v>0</v>
      </c>
      <c r="Q1576" s="440">
        <v>60004</v>
      </c>
      <c r="R1576" s="440">
        <v>60004</v>
      </c>
      <c r="S1576" s="440">
        <v>0</v>
      </c>
      <c r="T1576" s="440">
        <v>0</v>
      </c>
      <c r="U1576" s="440">
        <v>8052</v>
      </c>
      <c r="V1576" s="440">
        <v>8052</v>
      </c>
      <c r="W1576" s="440">
        <v>0</v>
      </c>
      <c r="X1576" s="440">
        <v>2143</v>
      </c>
      <c r="Y1576" s="482">
        <v>0</v>
      </c>
      <c r="Z1576" s="482">
        <v>0</v>
      </c>
      <c r="AA1576" s="440">
        <v>0</v>
      </c>
      <c r="AB1576" s="440">
        <v>0</v>
      </c>
      <c r="AC1576" s="440">
        <v>0</v>
      </c>
      <c r="AD1576" s="440">
        <v>0</v>
      </c>
      <c r="AE1576" s="440">
        <v>0</v>
      </c>
      <c r="AF1576" s="440">
        <v>0</v>
      </c>
      <c r="AG1576" s="440">
        <v>341750</v>
      </c>
      <c r="AH1576" s="440">
        <v>195000</v>
      </c>
      <c r="AI1576" s="440">
        <v>146750</v>
      </c>
      <c r="AJ1576" s="482">
        <v>289500</v>
      </c>
      <c r="AK1576" s="482">
        <v>0</v>
      </c>
      <c r="AL1576" s="482">
        <v>0</v>
      </c>
      <c r="AM1576" s="482">
        <v>61800</v>
      </c>
      <c r="AN1576" s="440">
        <v>289500</v>
      </c>
      <c r="AO1576" s="440">
        <v>61800</v>
      </c>
      <c r="AP1576" s="440">
        <v>23738</v>
      </c>
      <c r="AQ1576" s="440">
        <v>5153</v>
      </c>
      <c r="AR1576" s="440">
        <v>18585</v>
      </c>
      <c r="AS1576" s="482">
        <v>21921</v>
      </c>
      <c r="AT1576" s="482">
        <v>0</v>
      </c>
      <c r="AU1576" s="482">
        <v>0</v>
      </c>
      <c r="AV1576" s="482">
        <v>0</v>
      </c>
      <c r="AW1576" s="440">
        <v>21921</v>
      </c>
      <c r="AX1576" s="440">
        <v>0</v>
      </c>
      <c r="AY1576" s="440">
        <v>0</v>
      </c>
      <c r="AZ1576" s="503">
        <v>0</v>
      </c>
      <c r="BA1576" s="503">
        <v>0</v>
      </c>
      <c r="BB1576" s="441">
        <v>0</v>
      </c>
      <c r="BC1576" s="200">
        <v>0</v>
      </c>
      <c r="BD1576" s="539">
        <v>156080</v>
      </c>
      <c r="BE1576" s="650">
        <v>173775</v>
      </c>
      <c r="BF1576" s="650">
        <v>17427</v>
      </c>
      <c r="BG1576" s="539">
        <v>2469</v>
      </c>
    </row>
    <row r="1577" spans="1:59" x14ac:dyDescent="0.2">
      <c r="A1577" s="609" t="s">
        <v>3603</v>
      </c>
      <c r="B1577" t="s">
        <v>3590</v>
      </c>
      <c r="C1577" t="s">
        <v>3604</v>
      </c>
      <c r="D1577" s="442">
        <v>41207</v>
      </c>
      <c r="E1577" s="443">
        <v>0</v>
      </c>
      <c r="F1577" s="443">
        <v>0</v>
      </c>
      <c r="G1577" s="443">
        <v>0</v>
      </c>
      <c r="H1577" s="443">
        <v>0</v>
      </c>
      <c r="I1577" s="443">
        <v>169050</v>
      </c>
      <c r="J1577" s="443">
        <v>169050</v>
      </c>
      <c r="K1577" s="443">
        <v>0</v>
      </c>
      <c r="L1577" s="443">
        <v>0</v>
      </c>
      <c r="M1577" s="483">
        <v>0</v>
      </c>
      <c r="N1577" s="483">
        <v>0</v>
      </c>
      <c r="O1577" s="443">
        <v>0</v>
      </c>
      <c r="P1577" s="443">
        <v>0</v>
      </c>
      <c r="Q1577" s="443">
        <v>0</v>
      </c>
      <c r="R1577" s="443">
        <v>0</v>
      </c>
      <c r="S1577" s="443">
        <v>0</v>
      </c>
      <c r="T1577" s="443">
        <v>0</v>
      </c>
      <c r="U1577" s="443">
        <v>6038</v>
      </c>
      <c r="V1577" s="443">
        <v>5000</v>
      </c>
      <c r="W1577" s="443">
        <v>1038</v>
      </c>
      <c r="X1577" s="443">
        <v>0</v>
      </c>
      <c r="Y1577" s="483">
        <v>0</v>
      </c>
      <c r="Z1577" s="483">
        <v>0</v>
      </c>
      <c r="AA1577" s="443">
        <v>0</v>
      </c>
      <c r="AB1577" s="443">
        <v>0</v>
      </c>
      <c r="AC1577" s="443">
        <v>1038</v>
      </c>
      <c r="AD1577" s="443">
        <v>0</v>
      </c>
      <c r="AE1577" s="443">
        <v>1038</v>
      </c>
      <c r="AF1577" s="443">
        <v>0</v>
      </c>
      <c r="AG1577" s="443">
        <v>195910</v>
      </c>
      <c r="AH1577" s="443">
        <v>92000</v>
      </c>
      <c r="AI1577" s="443">
        <v>103910</v>
      </c>
      <c r="AJ1577" s="483">
        <v>188180</v>
      </c>
      <c r="AK1577" s="483">
        <v>0</v>
      </c>
      <c r="AL1577" s="483">
        <v>0</v>
      </c>
      <c r="AM1577" s="483">
        <v>39150</v>
      </c>
      <c r="AN1577" s="443">
        <v>188180</v>
      </c>
      <c r="AO1577" s="443">
        <v>39150</v>
      </c>
      <c r="AP1577" s="443">
        <v>13917</v>
      </c>
      <c r="AQ1577" s="443">
        <v>5900</v>
      </c>
      <c r="AR1577" s="443">
        <v>8017</v>
      </c>
      <c r="AS1577" s="483">
        <v>9995</v>
      </c>
      <c r="AT1577" s="483">
        <v>0</v>
      </c>
      <c r="AU1577" s="483">
        <v>0</v>
      </c>
      <c r="AV1577" s="483">
        <v>0</v>
      </c>
      <c r="AW1577" s="443">
        <v>9995</v>
      </c>
      <c r="AX1577" s="443">
        <v>0</v>
      </c>
      <c r="AY1577" s="443">
        <v>0</v>
      </c>
      <c r="AZ1577" s="504">
        <v>0</v>
      </c>
      <c r="BA1577" s="504">
        <v>0</v>
      </c>
      <c r="BB1577" s="444">
        <v>0</v>
      </c>
      <c r="BC1577" s="517">
        <v>0</v>
      </c>
      <c r="BD1577" s="540">
        <v>95827</v>
      </c>
      <c r="BE1577" s="651">
        <v>101670</v>
      </c>
      <c r="BF1577" s="651">
        <v>10310</v>
      </c>
      <c r="BG1577" s="540">
        <v>1749</v>
      </c>
    </row>
    <row r="1578" spans="1:59" x14ac:dyDescent="0.2">
      <c r="A1578" s="609" t="s">
        <v>3605</v>
      </c>
      <c r="B1578" t="s">
        <v>3590</v>
      </c>
      <c r="C1578" t="s">
        <v>3606</v>
      </c>
      <c r="D1578" s="439">
        <v>41208</v>
      </c>
      <c r="E1578" s="440">
        <v>105138</v>
      </c>
      <c r="F1578" s="440">
        <v>0</v>
      </c>
      <c r="G1578" s="440">
        <v>105138</v>
      </c>
      <c r="H1578" s="440">
        <v>0</v>
      </c>
      <c r="I1578" s="440">
        <v>216300</v>
      </c>
      <c r="J1578" s="440">
        <v>216300</v>
      </c>
      <c r="K1578" s="440">
        <v>0</v>
      </c>
      <c r="L1578" s="440">
        <v>6860</v>
      </c>
      <c r="M1578" s="482">
        <v>0</v>
      </c>
      <c r="N1578" s="482">
        <v>0</v>
      </c>
      <c r="O1578" s="440">
        <v>0</v>
      </c>
      <c r="P1578" s="440">
        <v>0</v>
      </c>
      <c r="Q1578" s="440">
        <v>6860</v>
      </c>
      <c r="R1578" s="440">
        <v>6860</v>
      </c>
      <c r="S1578" s="440">
        <v>0</v>
      </c>
      <c r="T1578" s="440">
        <v>0</v>
      </c>
      <c r="U1578" s="440">
        <v>7725</v>
      </c>
      <c r="V1578" s="440">
        <v>4719</v>
      </c>
      <c r="W1578" s="440">
        <v>3006</v>
      </c>
      <c r="X1578" s="440">
        <v>245</v>
      </c>
      <c r="Y1578" s="482">
        <v>0</v>
      </c>
      <c r="Z1578" s="482">
        <v>0</v>
      </c>
      <c r="AA1578" s="440">
        <v>0</v>
      </c>
      <c r="AB1578" s="440">
        <v>0</v>
      </c>
      <c r="AC1578" s="440">
        <v>0</v>
      </c>
      <c r="AD1578" s="440">
        <v>0</v>
      </c>
      <c r="AE1578" s="440">
        <v>0</v>
      </c>
      <c r="AF1578" s="440">
        <v>0</v>
      </c>
      <c r="AG1578" s="440">
        <v>301120</v>
      </c>
      <c r="AH1578" s="440">
        <v>160000</v>
      </c>
      <c r="AI1578" s="440">
        <v>141120</v>
      </c>
      <c r="AJ1578" s="482">
        <v>276950</v>
      </c>
      <c r="AK1578" s="482">
        <v>0</v>
      </c>
      <c r="AL1578" s="482">
        <v>0</v>
      </c>
      <c r="AM1578" s="482">
        <v>139050</v>
      </c>
      <c r="AN1578" s="440">
        <v>276950</v>
      </c>
      <c r="AO1578" s="440">
        <v>139050</v>
      </c>
      <c r="AP1578" s="440">
        <v>22408</v>
      </c>
      <c r="AQ1578" s="440">
        <v>4523</v>
      </c>
      <c r="AR1578" s="440">
        <v>17885</v>
      </c>
      <c r="AS1578" s="482">
        <v>20264</v>
      </c>
      <c r="AT1578" s="482">
        <v>0</v>
      </c>
      <c r="AU1578" s="482">
        <v>0</v>
      </c>
      <c r="AV1578" s="482">
        <v>5667</v>
      </c>
      <c r="AW1578" s="440">
        <v>20264</v>
      </c>
      <c r="AX1578" s="440">
        <v>5667</v>
      </c>
      <c r="AY1578" s="440">
        <v>3300</v>
      </c>
      <c r="AZ1578" s="503">
        <v>0</v>
      </c>
      <c r="BA1578" s="503">
        <v>0</v>
      </c>
      <c r="BB1578" s="441">
        <v>3300</v>
      </c>
      <c r="BC1578" s="200">
        <v>0</v>
      </c>
      <c r="BD1578" s="539">
        <v>137198</v>
      </c>
      <c r="BE1578" s="650">
        <v>146895</v>
      </c>
      <c r="BF1578" s="650">
        <v>15184</v>
      </c>
      <c r="BG1578" s="539">
        <v>1770</v>
      </c>
    </row>
    <row r="1579" spans="1:59" x14ac:dyDescent="0.2">
      <c r="A1579" s="609" t="s">
        <v>3607</v>
      </c>
      <c r="B1579" t="s">
        <v>3590</v>
      </c>
      <c r="C1579" t="s">
        <v>3608</v>
      </c>
      <c r="D1579" s="442">
        <v>41209</v>
      </c>
      <c r="E1579" s="443">
        <v>76036</v>
      </c>
      <c r="F1579" s="443">
        <v>0</v>
      </c>
      <c r="G1579" s="443">
        <v>25349</v>
      </c>
      <c r="H1579" s="443">
        <v>50687</v>
      </c>
      <c r="I1579" s="443">
        <v>160790</v>
      </c>
      <c r="J1579" s="443">
        <v>160790</v>
      </c>
      <c r="K1579" s="443">
        <v>0</v>
      </c>
      <c r="L1579" s="443">
        <v>700</v>
      </c>
      <c r="M1579" s="483">
        <v>0</v>
      </c>
      <c r="N1579" s="483">
        <v>0</v>
      </c>
      <c r="O1579" s="443">
        <v>0</v>
      </c>
      <c r="P1579" s="443">
        <v>0</v>
      </c>
      <c r="Q1579" s="443">
        <v>700</v>
      </c>
      <c r="R1579" s="443">
        <v>700</v>
      </c>
      <c r="S1579" s="443">
        <v>0</v>
      </c>
      <c r="T1579" s="443">
        <v>0</v>
      </c>
      <c r="U1579" s="443">
        <v>5743</v>
      </c>
      <c r="V1579" s="443">
        <v>4594</v>
      </c>
      <c r="W1579" s="443">
        <v>1149</v>
      </c>
      <c r="X1579" s="443">
        <v>25</v>
      </c>
      <c r="Y1579" s="483">
        <v>0</v>
      </c>
      <c r="Z1579" s="483">
        <v>0</v>
      </c>
      <c r="AA1579" s="443">
        <v>0</v>
      </c>
      <c r="AB1579" s="443">
        <v>0</v>
      </c>
      <c r="AC1579" s="443">
        <v>0</v>
      </c>
      <c r="AD1579" s="443">
        <v>0</v>
      </c>
      <c r="AE1579" s="443">
        <v>0</v>
      </c>
      <c r="AF1579" s="443">
        <v>0</v>
      </c>
      <c r="AG1579" s="443">
        <v>176370</v>
      </c>
      <c r="AH1579" s="443">
        <v>25500</v>
      </c>
      <c r="AI1579" s="443">
        <v>150870</v>
      </c>
      <c r="AJ1579" s="483">
        <v>225000</v>
      </c>
      <c r="AK1579" s="483">
        <v>0</v>
      </c>
      <c r="AL1579" s="483">
        <v>0</v>
      </c>
      <c r="AM1579" s="483">
        <v>0</v>
      </c>
      <c r="AN1579" s="443">
        <v>225000</v>
      </c>
      <c r="AO1579" s="443">
        <v>0</v>
      </c>
      <c r="AP1579" s="443">
        <v>12373</v>
      </c>
      <c r="AQ1579" s="443">
        <v>3960</v>
      </c>
      <c r="AR1579" s="443">
        <v>8413</v>
      </c>
      <c r="AS1579" s="483">
        <v>10313</v>
      </c>
      <c r="AT1579" s="483">
        <v>581</v>
      </c>
      <c r="AU1579" s="483">
        <v>0</v>
      </c>
      <c r="AV1579" s="483">
        <v>0</v>
      </c>
      <c r="AW1579" s="443">
        <v>10894</v>
      </c>
      <c r="AX1579" s="443">
        <v>0</v>
      </c>
      <c r="AY1579" s="443">
        <v>0</v>
      </c>
      <c r="AZ1579" s="504">
        <v>0</v>
      </c>
      <c r="BA1579" s="504">
        <v>0</v>
      </c>
      <c r="BB1579" s="444">
        <v>0</v>
      </c>
      <c r="BC1579" s="517">
        <v>0</v>
      </c>
      <c r="BD1579" s="540">
        <v>90944</v>
      </c>
      <c r="BE1579" s="651">
        <v>93795</v>
      </c>
      <c r="BF1579" s="651">
        <v>9360</v>
      </c>
      <c r="BG1579" s="540">
        <v>1509</v>
      </c>
    </row>
    <row r="1580" spans="1:59" x14ac:dyDescent="0.2">
      <c r="A1580" s="609" t="s">
        <v>3609</v>
      </c>
      <c r="B1580" t="s">
        <v>3590</v>
      </c>
      <c r="C1580" t="s">
        <v>3610</v>
      </c>
      <c r="D1580" s="439">
        <v>41210</v>
      </c>
      <c r="E1580" s="440">
        <v>0</v>
      </c>
      <c r="F1580" s="440">
        <v>0</v>
      </c>
      <c r="G1580" s="440">
        <v>0</v>
      </c>
      <c r="H1580" s="440">
        <v>0</v>
      </c>
      <c r="I1580" s="440">
        <v>136192</v>
      </c>
      <c r="J1580" s="440">
        <v>136192</v>
      </c>
      <c r="K1580" s="440">
        <v>0</v>
      </c>
      <c r="L1580" s="440">
        <v>0</v>
      </c>
      <c r="M1580" s="482">
        <v>0</v>
      </c>
      <c r="N1580" s="482">
        <v>38598</v>
      </c>
      <c r="O1580" s="440">
        <v>0</v>
      </c>
      <c r="P1580" s="440">
        <v>0</v>
      </c>
      <c r="Q1580" s="440">
        <v>38598</v>
      </c>
      <c r="R1580" s="440">
        <v>0</v>
      </c>
      <c r="S1580" s="440">
        <v>38598</v>
      </c>
      <c r="T1580" s="440">
        <v>0</v>
      </c>
      <c r="U1580" s="440">
        <v>4864</v>
      </c>
      <c r="V1580" s="440">
        <v>4864</v>
      </c>
      <c r="W1580" s="440">
        <v>0</v>
      </c>
      <c r="X1580" s="440">
        <v>0</v>
      </c>
      <c r="Y1580" s="482">
        <v>0</v>
      </c>
      <c r="Z1580" s="482">
        <v>1379</v>
      </c>
      <c r="AA1580" s="440">
        <v>0</v>
      </c>
      <c r="AB1580" s="440">
        <v>0</v>
      </c>
      <c r="AC1580" s="440">
        <v>1379</v>
      </c>
      <c r="AD1580" s="440">
        <v>0</v>
      </c>
      <c r="AE1580" s="440">
        <v>0</v>
      </c>
      <c r="AF1580" s="440">
        <v>1379</v>
      </c>
      <c r="AG1580" s="440">
        <v>214880</v>
      </c>
      <c r="AH1580" s="440">
        <v>125500</v>
      </c>
      <c r="AI1580" s="440">
        <v>89380</v>
      </c>
      <c r="AJ1580" s="482">
        <v>160680</v>
      </c>
      <c r="AK1580" s="482">
        <v>0</v>
      </c>
      <c r="AL1580" s="482">
        <v>0</v>
      </c>
      <c r="AM1580" s="482">
        <v>106580</v>
      </c>
      <c r="AN1580" s="440">
        <v>160680</v>
      </c>
      <c r="AO1580" s="440">
        <v>106580</v>
      </c>
      <c r="AP1580" s="440">
        <v>15697</v>
      </c>
      <c r="AQ1580" s="440">
        <v>5227</v>
      </c>
      <c r="AR1580" s="440">
        <v>10470</v>
      </c>
      <c r="AS1580" s="482">
        <v>11534</v>
      </c>
      <c r="AT1580" s="482">
        <v>0</v>
      </c>
      <c r="AU1580" s="482">
        <v>0</v>
      </c>
      <c r="AV1580" s="482">
        <v>5125</v>
      </c>
      <c r="AW1580" s="440">
        <v>11534</v>
      </c>
      <c r="AX1580" s="440">
        <v>5125</v>
      </c>
      <c r="AY1580" s="440">
        <v>0</v>
      </c>
      <c r="AZ1580" s="503">
        <v>0</v>
      </c>
      <c r="BA1580" s="503">
        <v>0</v>
      </c>
      <c r="BB1580" s="441">
        <v>0</v>
      </c>
      <c r="BC1580" s="200">
        <v>0</v>
      </c>
      <c r="BD1580" s="539">
        <v>99450</v>
      </c>
      <c r="BE1580" s="650">
        <v>109955</v>
      </c>
      <c r="BF1580" s="650">
        <v>11213</v>
      </c>
      <c r="BG1580" s="539">
        <v>1749</v>
      </c>
    </row>
    <row r="1581" spans="1:59" x14ac:dyDescent="0.2">
      <c r="A1581" s="609" t="s">
        <v>3611</v>
      </c>
      <c r="B1581" t="s">
        <v>3590</v>
      </c>
      <c r="C1581" t="s">
        <v>3612</v>
      </c>
      <c r="D1581" s="442">
        <v>41327</v>
      </c>
      <c r="E1581" s="443">
        <v>39085</v>
      </c>
      <c r="F1581" s="443">
        <v>0</v>
      </c>
      <c r="G1581" s="443">
        <v>26014</v>
      </c>
      <c r="H1581" s="443">
        <v>0</v>
      </c>
      <c r="I1581" s="443">
        <v>59136</v>
      </c>
      <c r="J1581" s="443">
        <v>59136</v>
      </c>
      <c r="K1581" s="443">
        <v>0</v>
      </c>
      <c r="L1581" s="443">
        <v>24514</v>
      </c>
      <c r="M1581" s="483">
        <v>0</v>
      </c>
      <c r="N1581" s="483">
        <v>0</v>
      </c>
      <c r="O1581" s="443">
        <v>0</v>
      </c>
      <c r="P1581" s="443">
        <v>0</v>
      </c>
      <c r="Q1581" s="443">
        <v>24514</v>
      </c>
      <c r="R1581" s="443">
        <v>24514</v>
      </c>
      <c r="S1581" s="443">
        <v>0</v>
      </c>
      <c r="T1581" s="443">
        <v>0</v>
      </c>
      <c r="U1581" s="443">
        <v>2112</v>
      </c>
      <c r="V1581" s="443">
        <v>2112</v>
      </c>
      <c r="W1581" s="443">
        <v>0</v>
      </c>
      <c r="X1581" s="443">
        <v>876</v>
      </c>
      <c r="Y1581" s="483">
        <v>0</v>
      </c>
      <c r="Z1581" s="483">
        <v>0</v>
      </c>
      <c r="AA1581" s="443">
        <v>0</v>
      </c>
      <c r="AB1581" s="443">
        <v>0</v>
      </c>
      <c r="AC1581" s="443">
        <v>0</v>
      </c>
      <c r="AD1581" s="443">
        <v>0</v>
      </c>
      <c r="AE1581" s="443">
        <v>0</v>
      </c>
      <c r="AF1581" s="443">
        <v>0</v>
      </c>
      <c r="AG1581" s="443">
        <v>109910</v>
      </c>
      <c r="AH1581" s="443">
        <v>0</v>
      </c>
      <c r="AI1581" s="443">
        <v>109910</v>
      </c>
      <c r="AJ1581" s="483">
        <v>164480</v>
      </c>
      <c r="AK1581" s="483">
        <v>0</v>
      </c>
      <c r="AL1581" s="483">
        <v>0</v>
      </c>
      <c r="AM1581" s="483">
        <v>0</v>
      </c>
      <c r="AN1581" s="443">
        <v>164480</v>
      </c>
      <c r="AO1581" s="443">
        <v>0</v>
      </c>
      <c r="AP1581" s="443">
        <v>8362</v>
      </c>
      <c r="AQ1581" s="443">
        <v>0</v>
      </c>
      <c r="AR1581" s="443">
        <v>8362</v>
      </c>
      <c r="AS1581" s="483">
        <v>9193</v>
      </c>
      <c r="AT1581" s="483">
        <v>0</v>
      </c>
      <c r="AU1581" s="483">
        <v>0</v>
      </c>
      <c r="AV1581" s="483">
        <v>0</v>
      </c>
      <c r="AW1581" s="443">
        <v>8362</v>
      </c>
      <c r="AX1581" s="443">
        <v>831</v>
      </c>
      <c r="AY1581" s="443">
        <v>0</v>
      </c>
      <c r="AZ1581" s="504">
        <v>0</v>
      </c>
      <c r="BA1581" s="504">
        <v>0</v>
      </c>
      <c r="BB1581" s="444">
        <v>0</v>
      </c>
      <c r="BC1581" s="517">
        <v>0</v>
      </c>
      <c r="BD1581" s="540">
        <v>47263</v>
      </c>
      <c r="BE1581" s="651">
        <v>54890</v>
      </c>
      <c r="BF1581" s="651">
        <v>5688</v>
      </c>
      <c r="BG1581" s="540">
        <v>1269</v>
      </c>
    </row>
    <row r="1582" spans="1:59" x14ac:dyDescent="0.2">
      <c r="A1582" s="609" t="s">
        <v>3613</v>
      </c>
      <c r="B1582" t="s">
        <v>3590</v>
      </c>
      <c r="C1582" t="s">
        <v>3614</v>
      </c>
      <c r="D1582" s="439">
        <v>41341</v>
      </c>
      <c r="E1582" s="440">
        <v>1521</v>
      </c>
      <c r="F1582" s="440">
        <v>0</v>
      </c>
      <c r="G1582" s="440">
        <v>1521</v>
      </c>
      <c r="H1582" s="440">
        <v>0</v>
      </c>
      <c r="I1582" s="440">
        <v>85680</v>
      </c>
      <c r="J1582" s="440">
        <v>85680</v>
      </c>
      <c r="K1582" s="440">
        <v>0</v>
      </c>
      <c r="L1582" s="440">
        <v>5040</v>
      </c>
      <c r="M1582" s="482">
        <v>0</v>
      </c>
      <c r="N1582" s="482">
        <v>0</v>
      </c>
      <c r="O1582" s="440">
        <v>0</v>
      </c>
      <c r="P1582" s="440">
        <v>0</v>
      </c>
      <c r="Q1582" s="440">
        <v>5040</v>
      </c>
      <c r="R1582" s="440">
        <v>5040</v>
      </c>
      <c r="S1582" s="440">
        <v>0</v>
      </c>
      <c r="T1582" s="440">
        <v>0</v>
      </c>
      <c r="U1582" s="440">
        <v>3060</v>
      </c>
      <c r="V1582" s="440">
        <v>1243</v>
      </c>
      <c r="W1582" s="440">
        <v>1817</v>
      </c>
      <c r="X1582" s="440">
        <v>180</v>
      </c>
      <c r="Y1582" s="482">
        <v>0</v>
      </c>
      <c r="Z1582" s="482">
        <v>0</v>
      </c>
      <c r="AA1582" s="440">
        <v>0</v>
      </c>
      <c r="AB1582" s="440">
        <v>0</v>
      </c>
      <c r="AC1582" s="440">
        <v>0</v>
      </c>
      <c r="AD1582" s="440">
        <v>0</v>
      </c>
      <c r="AE1582" s="440">
        <v>0</v>
      </c>
      <c r="AF1582" s="440">
        <v>0</v>
      </c>
      <c r="AG1582" s="440">
        <v>122970</v>
      </c>
      <c r="AH1582" s="440">
        <v>122970</v>
      </c>
      <c r="AI1582" s="440">
        <v>0</v>
      </c>
      <c r="AJ1582" s="482">
        <v>59840</v>
      </c>
      <c r="AK1582" s="482">
        <v>0</v>
      </c>
      <c r="AL1582" s="482">
        <v>0</v>
      </c>
      <c r="AM1582" s="482">
        <v>40130</v>
      </c>
      <c r="AN1582" s="440">
        <v>59840</v>
      </c>
      <c r="AO1582" s="440">
        <v>40130</v>
      </c>
      <c r="AP1582" s="440">
        <v>9023</v>
      </c>
      <c r="AQ1582" s="440">
        <v>9023</v>
      </c>
      <c r="AR1582" s="440">
        <v>0</v>
      </c>
      <c r="AS1582" s="482">
        <v>1322</v>
      </c>
      <c r="AT1582" s="482">
        <v>0</v>
      </c>
      <c r="AU1582" s="482">
        <v>0</v>
      </c>
      <c r="AV1582" s="482">
        <v>1568</v>
      </c>
      <c r="AW1582" s="440">
        <v>100</v>
      </c>
      <c r="AX1582" s="440">
        <v>1474</v>
      </c>
      <c r="AY1582" s="440">
        <v>3300</v>
      </c>
      <c r="AZ1582" s="503">
        <v>0</v>
      </c>
      <c r="BA1582" s="503">
        <v>0</v>
      </c>
      <c r="BB1582" s="441">
        <v>2957</v>
      </c>
      <c r="BC1582" s="200">
        <v>0</v>
      </c>
      <c r="BD1582" s="539">
        <v>46628</v>
      </c>
      <c r="BE1582" s="650">
        <v>58275</v>
      </c>
      <c r="BF1582" s="650">
        <v>6058</v>
      </c>
      <c r="BG1582" s="539">
        <v>810</v>
      </c>
    </row>
    <row r="1583" spans="1:59" x14ac:dyDescent="0.2">
      <c r="A1583" s="609" t="s">
        <v>3615</v>
      </c>
      <c r="B1583" t="s">
        <v>3590</v>
      </c>
      <c r="C1583" t="s">
        <v>3616</v>
      </c>
      <c r="D1583" s="442">
        <v>41345</v>
      </c>
      <c r="E1583" s="443">
        <v>24781</v>
      </c>
      <c r="F1583" s="443">
        <v>0</v>
      </c>
      <c r="G1583" s="443">
        <v>24781</v>
      </c>
      <c r="H1583" s="443">
        <v>0</v>
      </c>
      <c r="I1583" s="443">
        <v>47810</v>
      </c>
      <c r="J1583" s="443">
        <v>47810</v>
      </c>
      <c r="K1583" s="443">
        <v>0</v>
      </c>
      <c r="L1583" s="443">
        <v>0</v>
      </c>
      <c r="M1583" s="483">
        <v>0</v>
      </c>
      <c r="N1583" s="483">
        <v>0</v>
      </c>
      <c r="O1583" s="443">
        <v>0</v>
      </c>
      <c r="P1583" s="443">
        <v>0</v>
      </c>
      <c r="Q1583" s="443">
        <v>0</v>
      </c>
      <c r="R1583" s="443">
        <v>0</v>
      </c>
      <c r="S1583" s="443">
        <v>0</v>
      </c>
      <c r="T1583" s="443">
        <v>0</v>
      </c>
      <c r="U1583" s="443">
        <v>1708</v>
      </c>
      <c r="V1583" s="443">
        <v>1708</v>
      </c>
      <c r="W1583" s="443">
        <v>0</v>
      </c>
      <c r="X1583" s="443">
        <v>0</v>
      </c>
      <c r="Y1583" s="483">
        <v>0</v>
      </c>
      <c r="Z1583" s="483">
        <v>0</v>
      </c>
      <c r="AA1583" s="443">
        <v>0</v>
      </c>
      <c r="AB1583" s="443">
        <v>0</v>
      </c>
      <c r="AC1583" s="443">
        <v>0</v>
      </c>
      <c r="AD1583" s="443">
        <v>0</v>
      </c>
      <c r="AE1583" s="443">
        <v>0</v>
      </c>
      <c r="AF1583" s="443">
        <v>0</v>
      </c>
      <c r="AG1583" s="443">
        <v>65350</v>
      </c>
      <c r="AH1583" s="443">
        <v>42600</v>
      </c>
      <c r="AI1583" s="443">
        <v>22750</v>
      </c>
      <c r="AJ1583" s="483">
        <v>60710</v>
      </c>
      <c r="AK1583" s="483">
        <v>0</v>
      </c>
      <c r="AL1583" s="483">
        <v>0</v>
      </c>
      <c r="AM1583" s="483">
        <v>0</v>
      </c>
      <c r="AN1583" s="443">
        <v>60710</v>
      </c>
      <c r="AO1583" s="443">
        <v>0</v>
      </c>
      <c r="AP1583" s="443">
        <v>4920</v>
      </c>
      <c r="AQ1583" s="443">
        <v>1128</v>
      </c>
      <c r="AR1583" s="443">
        <v>3792</v>
      </c>
      <c r="AS1583" s="483">
        <v>4516</v>
      </c>
      <c r="AT1583" s="483">
        <v>0</v>
      </c>
      <c r="AU1583" s="483">
        <v>0</v>
      </c>
      <c r="AV1583" s="483">
        <v>0</v>
      </c>
      <c r="AW1583" s="443">
        <v>4516</v>
      </c>
      <c r="AX1583" s="443">
        <v>0</v>
      </c>
      <c r="AY1583" s="443">
        <v>0</v>
      </c>
      <c r="AZ1583" s="504">
        <v>0</v>
      </c>
      <c r="BA1583" s="504">
        <v>0</v>
      </c>
      <c r="BB1583" s="444">
        <v>0</v>
      </c>
      <c r="BC1583" s="517">
        <v>0</v>
      </c>
      <c r="BD1583" s="540">
        <v>30502</v>
      </c>
      <c r="BE1583" s="651">
        <v>31140</v>
      </c>
      <c r="BF1583" s="651">
        <v>3240</v>
      </c>
      <c r="BG1583" s="540">
        <v>1029</v>
      </c>
    </row>
    <row r="1584" spans="1:59" x14ac:dyDescent="0.2">
      <c r="A1584" s="609" t="s">
        <v>3617</v>
      </c>
      <c r="B1584" t="s">
        <v>3590</v>
      </c>
      <c r="C1584" t="s">
        <v>3618</v>
      </c>
      <c r="D1584" s="439">
        <v>41346</v>
      </c>
      <c r="E1584" s="440">
        <v>66821</v>
      </c>
      <c r="F1584" s="440">
        <v>0</v>
      </c>
      <c r="G1584" s="440">
        <v>66821</v>
      </c>
      <c r="H1584" s="440">
        <v>0</v>
      </c>
      <c r="I1584" s="440">
        <v>128856</v>
      </c>
      <c r="J1584" s="440">
        <v>128856</v>
      </c>
      <c r="K1584" s="440">
        <v>0</v>
      </c>
      <c r="L1584" s="440">
        <v>31934</v>
      </c>
      <c r="M1584" s="482">
        <v>0</v>
      </c>
      <c r="N1584" s="482">
        <v>0</v>
      </c>
      <c r="O1584" s="440">
        <v>0</v>
      </c>
      <c r="P1584" s="440">
        <v>0</v>
      </c>
      <c r="Q1584" s="440">
        <v>31934</v>
      </c>
      <c r="R1584" s="440">
        <v>31934</v>
      </c>
      <c r="S1584" s="440">
        <v>0</v>
      </c>
      <c r="T1584" s="440">
        <v>0</v>
      </c>
      <c r="U1584" s="440">
        <v>4602</v>
      </c>
      <c r="V1584" s="440">
        <v>4602</v>
      </c>
      <c r="W1584" s="440">
        <v>0</v>
      </c>
      <c r="X1584" s="440">
        <v>1141</v>
      </c>
      <c r="Y1584" s="482">
        <v>0</v>
      </c>
      <c r="Z1584" s="482">
        <v>0</v>
      </c>
      <c r="AA1584" s="440">
        <v>0</v>
      </c>
      <c r="AB1584" s="440">
        <v>0</v>
      </c>
      <c r="AC1584" s="440">
        <v>1141</v>
      </c>
      <c r="AD1584" s="440">
        <v>1141</v>
      </c>
      <c r="AE1584" s="440">
        <v>0</v>
      </c>
      <c r="AF1584" s="440">
        <v>0</v>
      </c>
      <c r="AG1584" s="440">
        <v>179110</v>
      </c>
      <c r="AH1584" s="440">
        <v>91500</v>
      </c>
      <c r="AI1584" s="440">
        <v>87610</v>
      </c>
      <c r="AJ1584" s="482">
        <v>178910</v>
      </c>
      <c r="AK1584" s="482">
        <v>0</v>
      </c>
      <c r="AL1584" s="482">
        <v>0</v>
      </c>
      <c r="AM1584" s="482">
        <v>89520</v>
      </c>
      <c r="AN1584" s="440">
        <v>178910</v>
      </c>
      <c r="AO1584" s="440">
        <v>89520</v>
      </c>
      <c r="AP1584" s="440">
        <v>12759</v>
      </c>
      <c r="AQ1584" s="440">
        <v>6270</v>
      </c>
      <c r="AR1584" s="440">
        <v>6489</v>
      </c>
      <c r="AS1584" s="482">
        <v>8705</v>
      </c>
      <c r="AT1584" s="482">
        <v>0</v>
      </c>
      <c r="AU1584" s="482">
        <v>0</v>
      </c>
      <c r="AV1584" s="482">
        <v>4027</v>
      </c>
      <c r="AW1584" s="440">
        <v>8705</v>
      </c>
      <c r="AX1584" s="440">
        <v>4027</v>
      </c>
      <c r="AY1584" s="440">
        <v>0</v>
      </c>
      <c r="AZ1584" s="503">
        <v>0</v>
      </c>
      <c r="BA1584" s="503">
        <v>0</v>
      </c>
      <c r="BB1584" s="441">
        <v>0</v>
      </c>
      <c r="BC1584" s="200">
        <v>0</v>
      </c>
      <c r="BD1584" s="539">
        <v>80998</v>
      </c>
      <c r="BE1584" s="650">
        <v>94825</v>
      </c>
      <c r="BF1584" s="650">
        <v>9519</v>
      </c>
      <c r="BG1584" s="539">
        <v>1509</v>
      </c>
    </row>
    <row r="1585" spans="1:59" x14ac:dyDescent="0.2">
      <c r="A1585" s="609" t="s">
        <v>3619</v>
      </c>
      <c r="B1585" t="s">
        <v>3590</v>
      </c>
      <c r="C1585" t="s">
        <v>3620</v>
      </c>
      <c r="D1585" s="442">
        <v>41387</v>
      </c>
      <c r="E1585" s="443">
        <v>0</v>
      </c>
      <c r="F1585" s="443">
        <v>0</v>
      </c>
      <c r="G1585" s="443">
        <v>0</v>
      </c>
      <c r="H1585" s="443">
        <v>0</v>
      </c>
      <c r="I1585" s="443">
        <v>24136</v>
      </c>
      <c r="J1585" s="443">
        <v>24136</v>
      </c>
      <c r="K1585" s="443">
        <v>0</v>
      </c>
      <c r="L1585" s="443">
        <v>9324</v>
      </c>
      <c r="M1585" s="483">
        <v>0</v>
      </c>
      <c r="N1585" s="483">
        <v>0</v>
      </c>
      <c r="O1585" s="443">
        <v>0</v>
      </c>
      <c r="P1585" s="443">
        <v>0</v>
      </c>
      <c r="Q1585" s="443">
        <v>9324</v>
      </c>
      <c r="R1585" s="443">
        <v>9324</v>
      </c>
      <c r="S1585" s="443">
        <v>0</v>
      </c>
      <c r="T1585" s="443">
        <v>0</v>
      </c>
      <c r="U1585" s="443">
        <v>862</v>
      </c>
      <c r="V1585" s="443">
        <v>862</v>
      </c>
      <c r="W1585" s="443">
        <v>0</v>
      </c>
      <c r="X1585" s="443">
        <v>333</v>
      </c>
      <c r="Y1585" s="483">
        <v>0</v>
      </c>
      <c r="Z1585" s="483">
        <v>0</v>
      </c>
      <c r="AA1585" s="443">
        <v>0</v>
      </c>
      <c r="AB1585" s="443">
        <v>0</v>
      </c>
      <c r="AC1585" s="443">
        <v>333</v>
      </c>
      <c r="AD1585" s="443">
        <v>333</v>
      </c>
      <c r="AE1585" s="443">
        <v>0</v>
      </c>
      <c r="AF1585" s="443">
        <v>0</v>
      </c>
      <c r="AG1585" s="443">
        <v>38900</v>
      </c>
      <c r="AH1585" s="443">
        <v>21500</v>
      </c>
      <c r="AI1585" s="443">
        <v>17400</v>
      </c>
      <c r="AJ1585" s="483">
        <v>29760</v>
      </c>
      <c r="AK1585" s="483">
        <v>0</v>
      </c>
      <c r="AL1585" s="483">
        <v>0</v>
      </c>
      <c r="AM1585" s="483">
        <v>15080</v>
      </c>
      <c r="AN1585" s="443">
        <v>29760</v>
      </c>
      <c r="AO1585" s="443">
        <v>15080</v>
      </c>
      <c r="AP1585" s="443">
        <v>2617</v>
      </c>
      <c r="AQ1585" s="443">
        <v>625</v>
      </c>
      <c r="AR1585" s="443">
        <v>1992</v>
      </c>
      <c r="AS1585" s="483">
        <v>2080</v>
      </c>
      <c r="AT1585" s="483">
        <v>0</v>
      </c>
      <c r="AU1585" s="483">
        <v>0</v>
      </c>
      <c r="AV1585" s="483">
        <v>566</v>
      </c>
      <c r="AW1585" s="443">
        <v>2080</v>
      </c>
      <c r="AX1585" s="443">
        <v>537</v>
      </c>
      <c r="AY1585" s="443">
        <v>0</v>
      </c>
      <c r="AZ1585" s="504">
        <v>0</v>
      </c>
      <c r="BA1585" s="504">
        <v>0</v>
      </c>
      <c r="BB1585" s="444">
        <v>0</v>
      </c>
      <c r="BC1585" s="517">
        <v>0</v>
      </c>
      <c r="BD1585" s="540">
        <v>9901</v>
      </c>
      <c r="BE1585" s="651">
        <v>20010</v>
      </c>
      <c r="BF1585" s="651">
        <v>1958</v>
      </c>
      <c r="BG1585" s="540">
        <v>789</v>
      </c>
    </row>
    <row r="1586" spans="1:59" x14ac:dyDescent="0.2">
      <c r="A1586" s="609" t="s">
        <v>3621</v>
      </c>
      <c r="B1586" t="s">
        <v>3590</v>
      </c>
      <c r="C1586" t="s">
        <v>3622</v>
      </c>
      <c r="D1586" s="439">
        <v>41401</v>
      </c>
      <c r="E1586" s="440">
        <v>0</v>
      </c>
      <c r="F1586" s="440">
        <v>0</v>
      </c>
      <c r="G1586" s="440">
        <v>0</v>
      </c>
      <c r="H1586" s="440">
        <v>0</v>
      </c>
      <c r="I1586" s="440">
        <v>106456</v>
      </c>
      <c r="J1586" s="440">
        <v>106456</v>
      </c>
      <c r="K1586" s="440">
        <v>0</v>
      </c>
      <c r="L1586" s="440">
        <v>25284</v>
      </c>
      <c r="M1586" s="482">
        <v>0</v>
      </c>
      <c r="N1586" s="482">
        <v>4830</v>
      </c>
      <c r="O1586" s="440">
        <v>0</v>
      </c>
      <c r="P1586" s="440">
        <v>0</v>
      </c>
      <c r="Q1586" s="440">
        <v>30114</v>
      </c>
      <c r="R1586" s="440">
        <v>25284</v>
      </c>
      <c r="S1586" s="440">
        <v>4830</v>
      </c>
      <c r="T1586" s="440">
        <v>0</v>
      </c>
      <c r="U1586" s="440">
        <v>3802</v>
      </c>
      <c r="V1586" s="440">
        <v>3583</v>
      </c>
      <c r="W1586" s="440">
        <v>219</v>
      </c>
      <c r="X1586" s="440">
        <v>903</v>
      </c>
      <c r="Y1586" s="482">
        <v>0</v>
      </c>
      <c r="Z1586" s="482">
        <v>173</v>
      </c>
      <c r="AA1586" s="440">
        <v>0</v>
      </c>
      <c r="AB1586" s="440">
        <v>0</v>
      </c>
      <c r="AC1586" s="440">
        <v>11</v>
      </c>
      <c r="AD1586" s="440">
        <v>0</v>
      </c>
      <c r="AE1586" s="440">
        <v>11</v>
      </c>
      <c r="AF1586" s="440">
        <v>0</v>
      </c>
      <c r="AG1586" s="440">
        <v>136740</v>
      </c>
      <c r="AH1586" s="440">
        <v>66500</v>
      </c>
      <c r="AI1586" s="440">
        <v>70240</v>
      </c>
      <c r="AJ1586" s="482">
        <v>100110</v>
      </c>
      <c r="AK1586" s="482">
        <v>0</v>
      </c>
      <c r="AL1586" s="482">
        <v>0</v>
      </c>
      <c r="AM1586" s="482">
        <v>90800</v>
      </c>
      <c r="AN1586" s="440">
        <v>100110</v>
      </c>
      <c r="AO1586" s="440">
        <v>90800</v>
      </c>
      <c r="AP1586" s="440">
        <v>9458</v>
      </c>
      <c r="AQ1586" s="440">
        <v>1922</v>
      </c>
      <c r="AR1586" s="440">
        <v>7536</v>
      </c>
      <c r="AS1586" s="482">
        <v>9191</v>
      </c>
      <c r="AT1586" s="482">
        <v>0</v>
      </c>
      <c r="AU1586" s="482">
        <v>0</v>
      </c>
      <c r="AV1586" s="482">
        <v>2645</v>
      </c>
      <c r="AW1586" s="440">
        <v>7620</v>
      </c>
      <c r="AX1586" s="440">
        <v>0</v>
      </c>
      <c r="AY1586" s="440">
        <v>0</v>
      </c>
      <c r="AZ1586" s="503">
        <v>0</v>
      </c>
      <c r="BA1586" s="503">
        <v>0</v>
      </c>
      <c r="BB1586" s="441">
        <v>0</v>
      </c>
      <c r="BC1586" s="200">
        <v>0</v>
      </c>
      <c r="BD1586" s="539">
        <v>77601</v>
      </c>
      <c r="BE1586" s="650">
        <v>76180</v>
      </c>
      <c r="BF1586" s="650">
        <v>7522</v>
      </c>
      <c r="BG1586" s="539">
        <v>1509</v>
      </c>
    </row>
    <row r="1587" spans="1:59" x14ac:dyDescent="0.2">
      <c r="A1587" s="609" t="s">
        <v>3623</v>
      </c>
      <c r="B1587" t="s">
        <v>3590</v>
      </c>
      <c r="C1587" t="s">
        <v>3624</v>
      </c>
      <c r="D1587" s="442">
        <v>41423</v>
      </c>
      <c r="E1587" s="443">
        <v>26318</v>
      </c>
      <c r="F1587" s="443">
        <v>0</v>
      </c>
      <c r="G1587" s="443">
        <v>26318</v>
      </c>
      <c r="H1587" s="443">
        <v>0</v>
      </c>
      <c r="I1587" s="443">
        <v>45192</v>
      </c>
      <c r="J1587" s="443">
        <v>45192</v>
      </c>
      <c r="K1587" s="443">
        <v>0</v>
      </c>
      <c r="L1587" s="443">
        <v>12278</v>
      </c>
      <c r="M1587" s="483">
        <v>0</v>
      </c>
      <c r="N1587" s="483">
        <v>0</v>
      </c>
      <c r="O1587" s="443">
        <v>0</v>
      </c>
      <c r="P1587" s="443">
        <v>0</v>
      </c>
      <c r="Q1587" s="443">
        <v>12278</v>
      </c>
      <c r="R1587" s="443">
        <v>12278</v>
      </c>
      <c r="S1587" s="443">
        <v>0</v>
      </c>
      <c r="T1587" s="443">
        <v>0</v>
      </c>
      <c r="U1587" s="443">
        <v>1614</v>
      </c>
      <c r="V1587" s="443">
        <v>1614</v>
      </c>
      <c r="W1587" s="443">
        <v>0</v>
      </c>
      <c r="X1587" s="443">
        <v>439</v>
      </c>
      <c r="Y1587" s="483">
        <v>0</v>
      </c>
      <c r="Z1587" s="483">
        <v>0</v>
      </c>
      <c r="AA1587" s="443">
        <v>0</v>
      </c>
      <c r="AB1587" s="443">
        <v>0</v>
      </c>
      <c r="AC1587" s="443">
        <v>439</v>
      </c>
      <c r="AD1587" s="443">
        <v>233</v>
      </c>
      <c r="AE1587" s="443">
        <v>90</v>
      </c>
      <c r="AF1587" s="443">
        <v>116</v>
      </c>
      <c r="AG1587" s="443">
        <v>46110</v>
      </c>
      <c r="AH1587" s="443">
        <v>25250</v>
      </c>
      <c r="AI1587" s="443">
        <v>20860</v>
      </c>
      <c r="AJ1587" s="483">
        <v>44200</v>
      </c>
      <c r="AK1587" s="483">
        <v>0</v>
      </c>
      <c r="AL1587" s="483">
        <v>0</v>
      </c>
      <c r="AM1587" s="483">
        <v>17440</v>
      </c>
      <c r="AN1587" s="443">
        <v>44200</v>
      </c>
      <c r="AO1587" s="443">
        <v>17440</v>
      </c>
      <c r="AP1587" s="443">
        <v>2931</v>
      </c>
      <c r="AQ1587" s="443">
        <v>660</v>
      </c>
      <c r="AR1587" s="443">
        <v>2271</v>
      </c>
      <c r="AS1587" s="483">
        <v>2884</v>
      </c>
      <c r="AT1587" s="483">
        <v>0</v>
      </c>
      <c r="AU1587" s="483">
        <v>0</v>
      </c>
      <c r="AV1587" s="483">
        <v>1033</v>
      </c>
      <c r="AW1587" s="443">
        <v>2271</v>
      </c>
      <c r="AX1587" s="443">
        <v>1646</v>
      </c>
      <c r="AY1587" s="443">
        <v>0</v>
      </c>
      <c r="AZ1587" s="504">
        <v>0</v>
      </c>
      <c r="BA1587" s="504">
        <v>0</v>
      </c>
      <c r="BB1587" s="444">
        <v>0</v>
      </c>
      <c r="BC1587" s="517">
        <v>0</v>
      </c>
      <c r="BD1587" s="540">
        <v>31353</v>
      </c>
      <c r="BE1587" s="651">
        <v>28840</v>
      </c>
      <c r="BF1587" s="651">
        <v>2737</v>
      </c>
      <c r="BG1587" s="540">
        <v>1029</v>
      </c>
    </row>
    <row r="1588" spans="1:59" x14ac:dyDescent="0.2">
      <c r="A1588" s="609" t="s">
        <v>3625</v>
      </c>
      <c r="B1588" t="s">
        <v>3590</v>
      </c>
      <c r="C1588" t="s">
        <v>3626</v>
      </c>
      <c r="D1588" s="439">
        <v>41424</v>
      </c>
      <c r="E1588" s="440">
        <v>0</v>
      </c>
      <c r="F1588" s="440">
        <v>0</v>
      </c>
      <c r="G1588" s="440">
        <v>0</v>
      </c>
      <c r="H1588" s="440">
        <v>0</v>
      </c>
      <c r="I1588" s="440">
        <v>47810</v>
      </c>
      <c r="J1588" s="440">
        <v>47810</v>
      </c>
      <c r="K1588" s="440">
        <v>0</v>
      </c>
      <c r="L1588" s="440">
        <v>1750</v>
      </c>
      <c r="M1588" s="482">
        <v>0</v>
      </c>
      <c r="N1588" s="482">
        <v>0</v>
      </c>
      <c r="O1588" s="440">
        <v>0</v>
      </c>
      <c r="P1588" s="440">
        <v>0</v>
      </c>
      <c r="Q1588" s="440">
        <v>1750</v>
      </c>
      <c r="R1588" s="440">
        <v>1750</v>
      </c>
      <c r="S1588" s="440">
        <v>0</v>
      </c>
      <c r="T1588" s="440">
        <v>0</v>
      </c>
      <c r="U1588" s="440">
        <v>1708</v>
      </c>
      <c r="V1588" s="440">
        <v>1708</v>
      </c>
      <c r="W1588" s="440">
        <v>0</v>
      </c>
      <c r="X1588" s="440">
        <v>62</v>
      </c>
      <c r="Y1588" s="482">
        <v>0</v>
      </c>
      <c r="Z1588" s="482">
        <v>0</v>
      </c>
      <c r="AA1588" s="440">
        <v>0</v>
      </c>
      <c r="AB1588" s="440">
        <v>0</v>
      </c>
      <c r="AC1588" s="440">
        <v>62</v>
      </c>
      <c r="AD1588" s="440">
        <v>6</v>
      </c>
      <c r="AE1588" s="440">
        <v>12</v>
      </c>
      <c r="AF1588" s="440">
        <v>44</v>
      </c>
      <c r="AG1588" s="440">
        <v>66050</v>
      </c>
      <c r="AH1588" s="440">
        <v>35500</v>
      </c>
      <c r="AI1588" s="440">
        <v>30550</v>
      </c>
      <c r="AJ1588" s="482">
        <v>64950</v>
      </c>
      <c r="AK1588" s="482">
        <v>0</v>
      </c>
      <c r="AL1588" s="482">
        <v>0</v>
      </c>
      <c r="AM1588" s="482">
        <v>36760</v>
      </c>
      <c r="AN1588" s="440">
        <v>64950</v>
      </c>
      <c r="AO1588" s="440">
        <v>36760</v>
      </c>
      <c r="AP1588" s="440">
        <v>4845</v>
      </c>
      <c r="AQ1588" s="440">
        <v>2396</v>
      </c>
      <c r="AR1588" s="440">
        <v>2449</v>
      </c>
      <c r="AS1588" s="482">
        <v>3135</v>
      </c>
      <c r="AT1588" s="482">
        <v>0</v>
      </c>
      <c r="AU1588" s="482">
        <v>0</v>
      </c>
      <c r="AV1588" s="482">
        <v>1671</v>
      </c>
      <c r="AW1588" s="440">
        <v>3135</v>
      </c>
      <c r="AX1588" s="440">
        <v>1671</v>
      </c>
      <c r="AY1588" s="440">
        <v>0</v>
      </c>
      <c r="AZ1588" s="503">
        <v>0</v>
      </c>
      <c r="BA1588" s="503">
        <v>0</v>
      </c>
      <c r="BB1588" s="441">
        <v>0</v>
      </c>
      <c r="BC1588" s="200">
        <v>0</v>
      </c>
      <c r="BD1588" s="539">
        <v>42804</v>
      </c>
      <c r="BE1588" s="650">
        <v>32475</v>
      </c>
      <c r="BF1588" s="650">
        <v>3295</v>
      </c>
      <c r="BG1588" s="539">
        <v>1029</v>
      </c>
    </row>
    <row r="1589" spans="1:59" x14ac:dyDescent="0.2">
      <c r="A1589" s="609" t="s">
        <v>3627</v>
      </c>
      <c r="B1589" t="s">
        <v>3590</v>
      </c>
      <c r="C1589" t="s">
        <v>3628</v>
      </c>
      <c r="D1589" s="442">
        <v>41425</v>
      </c>
      <c r="E1589" s="443">
        <v>70047</v>
      </c>
      <c r="F1589" s="443">
        <v>0</v>
      </c>
      <c r="G1589" s="443">
        <v>70047</v>
      </c>
      <c r="H1589" s="443">
        <v>0</v>
      </c>
      <c r="I1589" s="443">
        <v>85736</v>
      </c>
      <c r="J1589" s="443">
        <v>85736</v>
      </c>
      <c r="K1589" s="443">
        <v>0</v>
      </c>
      <c r="L1589" s="443">
        <v>21994</v>
      </c>
      <c r="M1589" s="483">
        <v>0</v>
      </c>
      <c r="N1589" s="483">
        <v>0</v>
      </c>
      <c r="O1589" s="443">
        <v>0</v>
      </c>
      <c r="P1589" s="443">
        <v>0</v>
      </c>
      <c r="Q1589" s="443">
        <v>21994</v>
      </c>
      <c r="R1589" s="443">
        <v>21994</v>
      </c>
      <c r="S1589" s="443">
        <v>0</v>
      </c>
      <c r="T1589" s="443">
        <v>0</v>
      </c>
      <c r="U1589" s="443">
        <v>3062</v>
      </c>
      <c r="V1589" s="443">
        <v>2465</v>
      </c>
      <c r="W1589" s="443">
        <v>597</v>
      </c>
      <c r="X1589" s="443">
        <v>786</v>
      </c>
      <c r="Y1589" s="483">
        <v>0</v>
      </c>
      <c r="Z1589" s="483">
        <v>0</v>
      </c>
      <c r="AA1589" s="443">
        <v>0</v>
      </c>
      <c r="AB1589" s="443">
        <v>0</v>
      </c>
      <c r="AC1589" s="443">
        <v>1383</v>
      </c>
      <c r="AD1589" s="443">
        <v>0</v>
      </c>
      <c r="AE1589" s="443">
        <v>0</v>
      </c>
      <c r="AF1589" s="443">
        <v>1383</v>
      </c>
      <c r="AG1589" s="443">
        <v>168560</v>
      </c>
      <c r="AH1589" s="443">
        <v>75000</v>
      </c>
      <c r="AI1589" s="443">
        <v>93560</v>
      </c>
      <c r="AJ1589" s="483">
        <v>138880</v>
      </c>
      <c r="AK1589" s="483">
        <v>0</v>
      </c>
      <c r="AL1589" s="483">
        <v>0</v>
      </c>
      <c r="AM1589" s="483">
        <v>35720</v>
      </c>
      <c r="AN1589" s="443">
        <v>138880</v>
      </c>
      <c r="AO1589" s="443">
        <v>35720</v>
      </c>
      <c r="AP1589" s="443">
        <v>11287</v>
      </c>
      <c r="AQ1589" s="443">
        <v>3477</v>
      </c>
      <c r="AR1589" s="443">
        <v>7810</v>
      </c>
      <c r="AS1589" s="483">
        <v>8838</v>
      </c>
      <c r="AT1589" s="483">
        <v>0</v>
      </c>
      <c r="AU1589" s="483">
        <v>0</v>
      </c>
      <c r="AV1589" s="483">
        <v>0</v>
      </c>
      <c r="AW1589" s="443">
        <v>8838</v>
      </c>
      <c r="AX1589" s="443">
        <v>0</v>
      </c>
      <c r="AY1589" s="443">
        <v>0</v>
      </c>
      <c r="AZ1589" s="504">
        <v>0</v>
      </c>
      <c r="BA1589" s="504">
        <v>0</v>
      </c>
      <c r="BB1589" s="444">
        <v>0</v>
      </c>
      <c r="BC1589" s="517">
        <v>0</v>
      </c>
      <c r="BD1589" s="540">
        <v>83830</v>
      </c>
      <c r="BE1589" s="651">
        <v>70940</v>
      </c>
      <c r="BF1589" s="651">
        <v>7333</v>
      </c>
      <c r="BG1589" s="540">
        <v>1269</v>
      </c>
    </row>
    <row r="1590" spans="1:59" x14ac:dyDescent="0.2">
      <c r="A1590" s="609" t="s">
        <v>3629</v>
      </c>
      <c r="B1590" t="s">
        <v>3590</v>
      </c>
      <c r="C1590" t="s">
        <v>3630</v>
      </c>
      <c r="D1590" s="439">
        <v>41441</v>
      </c>
      <c r="E1590" s="440">
        <v>0</v>
      </c>
      <c r="F1590" s="440">
        <v>0</v>
      </c>
      <c r="G1590" s="440">
        <v>0</v>
      </c>
      <c r="H1590" s="440">
        <v>0</v>
      </c>
      <c r="I1590" s="440">
        <v>66920</v>
      </c>
      <c r="J1590" s="440">
        <v>66920</v>
      </c>
      <c r="K1590" s="440">
        <v>0</v>
      </c>
      <c r="L1590" s="440">
        <v>1330</v>
      </c>
      <c r="M1590" s="482">
        <v>0</v>
      </c>
      <c r="N1590" s="482">
        <v>1190</v>
      </c>
      <c r="O1590" s="440">
        <v>0</v>
      </c>
      <c r="P1590" s="440">
        <v>0</v>
      </c>
      <c r="Q1590" s="440">
        <v>2520</v>
      </c>
      <c r="R1590" s="440">
        <v>1330</v>
      </c>
      <c r="S1590" s="440">
        <v>1190</v>
      </c>
      <c r="T1590" s="440">
        <v>0</v>
      </c>
      <c r="U1590" s="440">
        <v>2390</v>
      </c>
      <c r="V1590" s="440">
        <v>1901</v>
      </c>
      <c r="W1590" s="440">
        <v>489</v>
      </c>
      <c r="X1590" s="440">
        <v>48</v>
      </c>
      <c r="Y1590" s="482">
        <v>0</v>
      </c>
      <c r="Z1590" s="482">
        <v>42</v>
      </c>
      <c r="AA1590" s="440">
        <v>0</v>
      </c>
      <c r="AB1590" s="440">
        <v>0</v>
      </c>
      <c r="AC1590" s="440">
        <v>579</v>
      </c>
      <c r="AD1590" s="440">
        <v>0</v>
      </c>
      <c r="AE1590" s="440">
        <v>0</v>
      </c>
      <c r="AF1590" s="440">
        <v>579</v>
      </c>
      <c r="AG1590" s="440">
        <v>60810</v>
      </c>
      <c r="AH1590" s="440">
        <v>28500</v>
      </c>
      <c r="AI1590" s="440">
        <v>32310</v>
      </c>
      <c r="AJ1590" s="482">
        <v>63280</v>
      </c>
      <c r="AK1590" s="482">
        <v>0</v>
      </c>
      <c r="AL1590" s="482">
        <v>0</v>
      </c>
      <c r="AM1590" s="482">
        <v>27460</v>
      </c>
      <c r="AN1590" s="440">
        <v>63280</v>
      </c>
      <c r="AO1590" s="440">
        <v>27460</v>
      </c>
      <c r="AP1590" s="440">
        <v>3778</v>
      </c>
      <c r="AQ1590" s="440">
        <v>1005</v>
      </c>
      <c r="AR1590" s="440">
        <v>2773</v>
      </c>
      <c r="AS1590" s="482">
        <v>3689</v>
      </c>
      <c r="AT1590" s="482">
        <v>0</v>
      </c>
      <c r="AU1590" s="482">
        <v>0</v>
      </c>
      <c r="AV1590" s="482">
        <v>1132</v>
      </c>
      <c r="AW1590" s="440">
        <v>3001</v>
      </c>
      <c r="AX1590" s="440">
        <v>1820</v>
      </c>
      <c r="AY1590" s="440">
        <v>0</v>
      </c>
      <c r="AZ1590" s="503">
        <v>0</v>
      </c>
      <c r="BA1590" s="503">
        <v>0</v>
      </c>
      <c r="BB1590" s="441">
        <v>0</v>
      </c>
      <c r="BC1590" s="200">
        <v>0</v>
      </c>
      <c r="BD1590" s="539">
        <v>41607</v>
      </c>
      <c r="BE1590" s="650">
        <v>36080</v>
      </c>
      <c r="BF1590" s="650">
        <v>3402</v>
      </c>
      <c r="BG1590" s="539">
        <v>1029</v>
      </c>
    </row>
    <row r="1591" spans="1:59" x14ac:dyDescent="0.2">
      <c r="A1591" s="609" t="s">
        <v>3631</v>
      </c>
      <c r="B1591" t="s">
        <v>3632</v>
      </c>
      <c r="C1591">
        <v>0</v>
      </c>
      <c r="D1591" s="442">
        <v>42000</v>
      </c>
      <c r="E1591" s="443">
        <v>883830</v>
      </c>
      <c r="F1591" s="443">
        <v>0</v>
      </c>
      <c r="G1591" s="443">
        <v>0</v>
      </c>
      <c r="H1591" s="443">
        <v>883830</v>
      </c>
      <c r="I1591" s="443">
        <v>0</v>
      </c>
      <c r="J1591" s="443">
        <v>0</v>
      </c>
      <c r="K1591" s="443">
        <v>0</v>
      </c>
      <c r="L1591" s="443">
        <v>0</v>
      </c>
      <c r="M1591" s="483">
        <v>0</v>
      </c>
      <c r="N1591" s="483">
        <v>0</v>
      </c>
      <c r="O1591" s="443">
        <v>0</v>
      </c>
      <c r="P1591" s="443">
        <v>0</v>
      </c>
      <c r="Q1591" s="443">
        <v>0</v>
      </c>
      <c r="R1591" s="443">
        <v>0</v>
      </c>
      <c r="S1591" s="443">
        <v>0</v>
      </c>
      <c r="T1591" s="443">
        <v>0</v>
      </c>
      <c r="U1591" s="443">
        <v>0</v>
      </c>
      <c r="V1591" s="443">
        <v>0</v>
      </c>
      <c r="W1591" s="443">
        <v>0</v>
      </c>
      <c r="X1591" s="443">
        <v>0</v>
      </c>
      <c r="Y1591" s="483">
        <v>0</v>
      </c>
      <c r="Z1591" s="483">
        <v>0</v>
      </c>
      <c r="AA1591" s="443">
        <v>0</v>
      </c>
      <c r="AB1591" s="443">
        <v>0</v>
      </c>
      <c r="AC1591" s="443">
        <v>0</v>
      </c>
      <c r="AD1591" s="443">
        <v>0</v>
      </c>
      <c r="AE1591" s="443">
        <v>0</v>
      </c>
      <c r="AF1591" s="443">
        <v>0</v>
      </c>
      <c r="AG1591" s="443">
        <v>0</v>
      </c>
      <c r="AH1591" s="443">
        <v>0</v>
      </c>
      <c r="AI1591" s="443">
        <v>0</v>
      </c>
      <c r="AJ1591" s="483">
        <v>0</v>
      </c>
      <c r="AK1591" s="483">
        <v>0</v>
      </c>
      <c r="AL1591" s="483">
        <v>0</v>
      </c>
      <c r="AM1591" s="483">
        <v>0</v>
      </c>
      <c r="AN1591" s="443">
        <v>0</v>
      </c>
      <c r="AO1591" s="443">
        <v>0</v>
      </c>
      <c r="AP1591" s="443">
        <v>0</v>
      </c>
      <c r="AQ1591" s="443">
        <v>0</v>
      </c>
      <c r="AR1591" s="443">
        <v>0</v>
      </c>
      <c r="AS1591" s="483">
        <v>0</v>
      </c>
      <c r="AT1591" s="483">
        <v>0</v>
      </c>
      <c r="AU1591" s="483">
        <v>0</v>
      </c>
      <c r="AV1591" s="483">
        <v>0</v>
      </c>
      <c r="AW1591" s="443">
        <v>0</v>
      </c>
      <c r="AX1591" s="443">
        <v>0</v>
      </c>
      <c r="AY1591" s="443">
        <v>0</v>
      </c>
      <c r="AZ1591" s="504">
        <v>0</v>
      </c>
      <c r="BA1591" s="504">
        <v>0</v>
      </c>
      <c r="BB1591" s="444">
        <v>0</v>
      </c>
      <c r="BC1591" s="517">
        <v>0</v>
      </c>
      <c r="BD1591" s="540">
        <v>5882827</v>
      </c>
      <c r="BE1591" s="540">
        <v>0</v>
      </c>
      <c r="BF1591" s="540">
        <v>0</v>
      </c>
      <c r="BG1591" s="540">
        <v>0</v>
      </c>
    </row>
    <row r="1592" spans="1:59" x14ac:dyDescent="0.2">
      <c r="A1592" s="609" t="s">
        <v>3633</v>
      </c>
      <c r="B1592" t="s">
        <v>3632</v>
      </c>
      <c r="C1592" t="s">
        <v>3634</v>
      </c>
      <c r="D1592" s="439">
        <v>42201</v>
      </c>
      <c r="E1592" s="440">
        <v>590000</v>
      </c>
      <c r="F1592" s="440">
        <v>0</v>
      </c>
      <c r="G1592" s="440">
        <v>590000</v>
      </c>
      <c r="H1592" s="440">
        <v>0</v>
      </c>
      <c r="I1592" s="440">
        <v>4219460</v>
      </c>
      <c r="J1592" s="440">
        <v>4219460</v>
      </c>
      <c r="K1592" s="440">
        <v>0</v>
      </c>
      <c r="L1592" s="440">
        <v>135590</v>
      </c>
      <c r="M1592" s="482">
        <v>0</v>
      </c>
      <c r="N1592" s="482">
        <v>42350</v>
      </c>
      <c r="O1592" s="440">
        <v>0</v>
      </c>
      <c r="P1592" s="440">
        <v>0</v>
      </c>
      <c r="Q1592" s="440">
        <v>177940</v>
      </c>
      <c r="R1592" s="440">
        <v>135590</v>
      </c>
      <c r="S1592" s="440">
        <v>42350</v>
      </c>
      <c r="T1592" s="440">
        <v>0</v>
      </c>
      <c r="U1592" s="440">
        <v>150695</v>
      </c>
      <c r="V1592" s="440">
        <v>150695</v>
      </c>
      <c r="W1592" s="440">
        <v>0</v>
      </c>
      <c r="X1592" s="440">
        <v>4843</v>
      </c>
      <c r="Y1592" s="482">
        <v>0</v>
      </c>
      <c r="Z1592" s="482">
        <v>1512</v>
      </c>
      <c r="AA1592" s="440">
        <v>0</v>
      </c>
      <c r="AB1592" s="440">
        <v>0</v>
      </c>
      <c r="AC1592" s="440">
        <v>0</v>
      </c>
      <c r="AD1592" s="440">
        <v>0</v>
      </c>
      <c r="AE1592" s="440">
        <v>0</v>
      </c>
      <c r="AF1592" s="440">
        <v>0</v>
      </c>
      <c r="AG1592" s="440">
        <v>2560790</v>
      </c>
      <c r="AH1592" s="440">
        <v>1396600</v>
      </c>
      <c r="AI1592" s="440">
        <v>1164190</v>
      </c>
      <c r="AJ1592" s="482">
        <v>2411470</v>
      </c>
      <c r="AK1592" s="482">
        <v>0</v>
      </c>
      <c r="AL1592" s="482">
        <v>0</v>
      </c>
      <c r="AM1592" s="482">
        <v>1154670</v>
      </c>
      <c r="AN1592" s="440">
        <v>2411470</v>
      </c>
      <c r="AO1592" s="440">
        <v>1154670</v>
      </c>
      <c r="AP1592" s="440">
        <v>193718</v>
      </c>
      <c r="AQ1592" s="440">
        <v>66538</v>
      </c>
      <c r="AR1592" s="440">
        <v>127180</v>
      </c>
      <c r="AS1592" s="482">
        <v>140739</v>
      </c>
      <c r="AT1592" s="482">
        <v>0</v>
      </c>
      <c r="AU1592" s="482">
        <v>0</v>
      </c>
      <c r="AV1592" s="482">
        <v>52211</v>
      </c>
      <c r="AW1592" s="440">
        <v>140739</v>
      </c>
      <c r="AX1592" s="440">
        <v>52211</v>
      </c>
      <c r="AY1592" s="440">
        <v>0</v>
      </c>
      <c r="AZ1592" s="503">
        <v>0</v>
      </c>
      <c r="BA1592" s="503">
        <v>0</v>
      </c>
      <c r="BB1592" s="441">
        <v>0</v>
      </c>
      <c r="BC1592" s="200">
        <v>0</v>
      </c>
      <c r="BD1592" s="539">
        <v>1027659</v>
      </c>
      <c r="BE1592" s="650">
        <v>2140895</v>
      </c>
      <c r="BF1592" s="650">
        <v>203228</v>
      </c>
      <c r="BG1592" s="539">
        <v>12949</v>
      </c>
    </row>
    <row r="1593" spans="1:59" x14ac:dyDescent="0.2">
      <c r="A1593" s="609" t="s">
        <v>3635</v>
      </c>
      <c r="B1593" t="s">
        <v>3632</v>
      </c>
      <c r="C1593" t="s">
        <v>3636</v>
      </c>
      <c r="D1593" s="442">
        <v>42202</v>
      </c>
      <c r="E1593" s="443">
        <v>198526</v>
      </c>
      <c r="F1593" s="443">
        <v>0</v>
      </c>
      <c r="G1593" s="443">
        <v>142314</v>
      </c>
      <c r="H1593" s="443">
        <v>56212</v>
      </c>
      <c r="I1593" s="443">
        <v>2440620</v>
      </c>
      <c r="J1593" s="443">
        <v>2440620</v>
      </c>
      <c r="K1593" s="443">
        <v>0</v>
      </c>
      <c r="L1593" s="443">
        <v>0</v>
      </c>
      <c r="M1593" s="483">
        <v>0</v>
      </c>
      <c r="N1593" s="483">
        <v>47390</v>
      </c>
      <c r="O1593" s="443">
        <v>0</v>
      </c>
      <c r="P1593" s="443">
        <v>0</v>
      </c>
      <c r="Q1593" s="443">
        <v>47390</v>
      </c>
      <c r="R1593" s="443">
        <v>0</v>
      </c>
      <c r="S1593" s="443">
        <v>47390</v>
      </c>
      <c r="T1593" s="443">
        <v>0</v>
      </c>
      <c r="U1593" s="443">
        <v>87165</v>
      </c>
      <c r="V1593" s="443">
        <v>73280</v>
      </c>
      <c r="W1593" s="443">
        <v>13885</v>
      </c>
      <c r="X1593" s="443">
        <v>0</v>
      </c>
      <c r="Y1593" s="483">
        <v>0</v>
      </c>
      <c r="Z1593" s="483">
        <v>1693</v>
      </c>
      <c r="AA1593" s="443">
        <v>0</v>
      </c>
      <c r="AB1593" s="443">
        <v>0</v>
      </c>
      <c r="AC1593" s="443">
        <v>0</v>
      </c>
      <c r="AD1593" s="443">
        <v>0</v>
      </c>
      <c r="AE1593" s="443">
        <v>0</v>
      </c>
      <c r="AF1593" s="443">
        <v>0</v>
      </c>
      <c r="AG1593" s="443">
        <v>1541800</v>
      </c>
      <c r="AH1593" s="443">
        <v>805000</v>
      </c>
      <c r="AI1593" s="443">
        <v>736800</v>
      </c>
      <c r="AJ1593" s="483">
        <v>1515710</v>
      </c>
      <c r="AK1593" s="483">
        <v>0</v>
      </c>
      <c r="AL1593" s="483">
        <v>0</v>
      </c>
      <c r="AM1593" s="483">
        <v>644610</v>
      </c>
      <c r="AN1593" s="443">
        <v>1515710</v>
      </c>
      <c r="AO1593" s="443">
        <v>644610</v>
      </c>
      <c r="AP1593" s="443">
        <v>115906</v>
      </c>
      <c r="AQ1593" s="443">
        <v>40926</v>
      </c>
      <c r="AR1593" s="443">
        <v>74980</v>
      </c>
      <c r="AS1593" s="483">
        <v>85295</v>
      </c>
      <c r="AT1593" s="483">
        <v>0</v>
      </c>
      <c r="AU1593" s="483">
        <v>0</v>
      </c>
      <c r="AV1593" s="483">
        <v>28563</v>
      </c>
      <c r="AW1593" s="443">
        <v>85295</v>
      </c>
      <c r="AX1593" s="443">
        <v>28563</v>
      </c>
      <c r="AY1593" s="443">
        <v>0</v>
      </c>
      <c r="AZ1593" s="504">
        <v>0</v>
      </c>
      <c r="BA1593" s="504">
        <v>0</v>
      </c>
      <c r="BB1593" s="444">
        <v>0</v>
      </c>
      <c r="BC1593" s="517">
        <v>0</v>
      </c>
      <c r="BD1593" s="540">
        <v>663109</v>
      </c>
      <c r="BE1593" s="651">
        <v>1238555</v>
      </c>
      <c r="BF1593" s="651">
        <v>117938</v>
      </c>
      <c r="BG1593" s="540">
        <v>8629</v>
      </c>
    </row>
    <row r="1594" spans="1:59" x14ac:dyDescent="0.2">
      <c r="A1594" s="609" t="s">
        <v>3637</v>
      </c>
      <c r="B1594" t="s">
        <v>3632</v>
      </c>
      <c r="C1594" t="s">
        <v>3638</v>
      </c>
      <c r="D1594" s="439">
        <v>42203</v>
      </c>
      <c r="E1594" s="440">
        <v>119441</v>
      </c>
      <c r="F1594" s="440">
        <v>0</v>
      </c>
      <c r="G1594" s="440">
        <v>119441</v>
      </c>
      <c r="H1594" s="440">
        <v>0</v>
      </c>
      <c r="I1594" s="440">
        <v>434210</v>
      </c>
      <c r="J1594" s="440">
        <v>434210</v>
      </c>
      <c r="K1594" s="440">
        <v>0</v>
      </c>
      <c r="L1594" s="440">
        <v>5110</v>
      </c>
      <c r="M1594" s="482">
        <v>0</v>
      </c>
      <c r="N1594" s="482">
        <v>0</v>
      </c>
      <c r="O1594" s="440">
        <v>0</v>
      </c>
      <c r="P1594" s="440">
        <v>0</v>
      </c>
      <c r="Q1594" s="440">
        <v>5110</v>
      </c>
      <c r="R1594" s="440">
        <v>5110</v>
      </c>
      <c r="S1594" s="440">
        <v>0</v>
      </c>
      <c r="T1594" s="440">
        <v>0</v>
      </c>
      <c r="U1594" s="440">
        <v>15508</v>
      </c>
      <c r="V1594" s="440">
        <v>2888</v>
      </c>
      <c r="W1594" s="440">
        <v>12620</v>
      </c>
      <c r="X1594" s="440">
        <v>182</v>
      </c>
      <c r="Y1594" s="482">
        <v>0</v>
      </c>
      <c r="Z1594" s="482">
        <v>0</v>
      </c>
      <c r="AA1594" s="440">
        <v>0</v>
      </c>
      <c r="AB1594" s="440">
        <v>0</v>
      </c>
      <c r="AC1594" s="440">
        <v>0</v>
      </c>
      <c r="AD1594" s="440">
        <v>0</v>
      </c>
      <c r="AE1594" s="440">
        <v>0</v>
      </c>
      <c r="AF1594" s="440">
        <v>0</v>
      </c>
      <c r="AG1594" s="440">
        <v>305870</v>
      </c>
      <c r="AH1594" s="440">
        <v>198000</v>
      </c>
      <c r="AI1594" s="440">
        <v>107870</v>
      </c>
      <c r="AJ1594" s="482">
        <v>278140</v>
      </c>
      <c r="AK1594" s="482">
        <v>0</v>
      </c>
      <c r="AL1594" s="482">
        <v>0</v>
      </c>
      <c r="AM1594" s="482">
        <v>106640</v>
      </c>
      <c r="AN1594" s="440">
        <v>278140</v>
      </c>
      <c r="AO1594" s="440">
        <v>106640</v>
      </c>
      <c r="AP1594" s="440">
        <v>20110</v>
      </c>
      <c r="AQ1594" s="440">
        <v>2289</v>
      </c>
      <c r="AR1594" s="440">
        <v>17821</v>
      </c>
      <c r="AS1594" s="482">
        <v>22793</v>
      </c>
      <c r="AT1594" s="482">
        <v>0</v>
      </c>
      <c r="AU1594" s="482">
        <v>0</v>
      </c>
      <c r="AV1594" s="482">
        <v>3009</v>
      </c>
      <c r="AW1594" s="440">
        <v>8052</v>
      </c>
      <c r="AX1594" s="440">
        <v>0</v>
      </c>
      <c r="AY1594" s="440">
        <v>0</v>
      </c>
      <c r="AZ1594" s="503">
        <v>0</v>
      </c>
      <c r="BA1594" s="503">
        <v>0</v>
      </c>
      <c r="BB1594" s="441">
        <v>0</v>
      </c>
      <c r="BC1594" s="200">
        <v>0</v>
      </c>
      <c r="BD1594" s="539">
        <v>160795</v>
      </c>
      <c r="BE1594" s="650">
        <v>216680</v>
      </c>
      <c r="BF1594" s="650">
        <v>20334</v>
      </c>
      <c r="BG1594" s="539">
        <v>2469</v>
      </c>
    </row>
    <row r="1595" spans="1:59" x14ac:dyDescent="0.2">
      <c r="A1595" s="609" t="s">
        <v>3639</v>
      </c>
      <c r="B1595" t="s">
        <v>3632</v>
      </c>
      <c r="C1595" t="s">
        <v>3640</v>
      </c>
      <c r="D1595" s="442">
        <v>42204</v>
      </c>
      <c r="E1595" s="443">
        <v>0</v>
      </c>
      <c r="F1595" s="443">
        <v>0</v>
      </c>
      <c r="G1595" s="443">
        <v>0</v>
      </c>
      <c r="H1595" s="443">
        <v>0</v>
      </c>
      <c r="I1595" s="443">
        <v>1024800</v>
      </c>
      <c r="J1595" s="443">
        <v>1024800</v>
      </c>
      <c r="K1595" s="443">
        <v>0</v>
      </c>
      <c r="L1595" s="443">
        <v>7630</v>
      </c>
      <c r="M1595" s="483">
        <v>0</v>
      </c>
      <c r="N1595" s="483">
        <v>0</v>
      </c>
      <c r="O1595" s="443">
        <v>0</v>
      </c>
      <c r="P1595" s="443">
        <v>0</v>
      </c>
      <c r="Q1595" s="443">
        <v>7630</v>
      </c>
      <c r="R1595" s="443">
        <v>7630</v>
      </c>
      <c r="S1595" s="443">
        <v>0</v>
      </c>
      <c r="T1595" s="443">
        <v>0</v>
      </c>
      <c r="U1595" s="443">
        <v>36600</v>
      </c>
      <c r="V1595" s="443">
        <v>29280</v>
      </c>
      <c r="W1595" s="443">
        <v>7320</v>
      </c>
      <c r="X1595" s="443">
        <v>273</v>
      </c>
      <c r="Y1595" s="483">
        <v>0</v>
      </c>
      <c r="Z1595" s="483">
        <v>0</v>
      </c>
      <c r="AA1595" s="443">
        <v>0</v>
      </c>
      <c r="AB1595" s="443">
        <v>0</v>
      </c>
      <c r="AC1595" s="443">
        <v>7593</v>
      </c>
      <c r="AD1595" s="443">
        <v>7593</v>
      </c>
      <c r="AE1595" s="443">
        <v>0</v>
      </c>
      <c r="AF1595" s="443">
        <v>0</v>
      </c>
      <c r="AG1595" s="443">
        <v>907050</v>
      </c>
      <c r="AH1595" s="443">
        <v>595000</v>
      </c>
      <c r="AI1595" s="443">
        <v>312050</v>
      </c>
      <c r="AJ1595" s="483">
        <v>765020</v>
      </c>
      <c r="AK1595" s="483">
        <v>0</v>
      </c>
      <c r="AL1595" s="483">
        <v>0</v>
      </c>
      <c r="AM1595" s="483">
        <v>329820</v>
      </c>
      <c r="AN1595" s="443">
        <v>765020</v>
      </c>
      <c r="AO1595" s="443">
        <v>329820</v>
      </c>
      <c r="AP1595" s="443">
        <v>66069</v>
      </c>
      <c r="AQ1595" s="443">
        <v>15000</v>
      </c>
      <c r="AR1595" s="443">
        <v>51069</v>
      </c>
      <c r="AS1595" s="483">
        <v>59490</v>
      </c>
      <c r="AT1595" s="483">
        <v>0</v>
      </c>
      <c r="AU1595" s="483">
        <v>0</v>
      </c>
      <c r="AV1595" s="483">
        <v>12140</v>
      </c>
      <c r="AW1595" s="443">
        <v>59490</v>
      </c>
      <c r="AX1595" s="443">
        <v>12140</v>
      </c>
      <c r="AY1595" s="443">
        <v>0</v>
      </c>
      <c r="AZ1595" s="504">
        <v>0</v>
      </c>
      <c r="BA1595" s="504">
        <v>0</v>
      </c>
      <c r="BB1595" s="444">
        <v>0</v>
      </c>
      <c r="BC1595" s="517">
        <v>0</v>
      </c>
      <c r="BD1595" s="540">
        <v>372540</v>
      </c>
      <c r="BE1595" s="651">
        <v>566610</v>
      </c>
      <c r="BF1595" s="651">
        <v>55566</v>
      </c>
      <c r="BG1595" s="540">
        <v>5589</v>
      </c>
    </row>
    <row r="1596" spans="1:59" x14ac:dyDescent="0.2">
      <c r="A1596" s="609" t="s">
        <v>3641</v>
      </c>
      <c r="B1596" t="s">
        <v>3632</v>
      </c>
      <c r="C1596" t="s">
        <v>3642</v>
      </c>
      <c r="D1596" s="439">
        <v>42205</v>
      </c>
      <c r="E1596" s="440">
        <v>0</v>
      </c>
      <c r="F1596" s="440">
        <v>0</v>
      </c>
      <c r="G1596" s="440">
        <v>0</v>
      </c>
      <c r="H1596" s="440">
        <v>0</v>
      </c>
      <c r="I1596" s="440">
        <v>693980</v>
      </c>
      <c r="J1596" s="440">
        <v>693980</v>
      </c>
      <c r="K1596" s="440">
        <v>0</v>
      </c>
      <c r="L1596" s="440">
        <v>0</v>
      </c>
      <c r="M1596" s="482">
        <v>0</v>
      </c>
      <c r="N1596" s="482">
        <v>0</v>
      </c>
      <c r="O1596" s="440">
        <v>0</v>
      </c>
      <c r="P1596" s="440">
        <v>0</v>
      </c>
      <c r="Q1596" s="440">
        <v>0</v>
      </c>
      <c r="R1596" s="440">
        <v>0</v>
      </c>
      <c r="S1596" s="440">
        <v>0</v>
      </c>
      <c r="T1596" s="440">
        <v>0</v>
      </c>
      <c r="U1596" s="440">
        <v>24785</v>
      </c>
      <c r="V1596" s="440">
        <v>24785</v>
      </c>
      <c r="W1596" s="440">
        <v>0</v>
      </c>
      <c r="X1596" s="440">
        <v>0</v>
      </c>
      <c r="Y1596" s="482">
        <v>0</v>
      </c>
      <c r="Z1596" s="482">
        <v>0</v>
      </c>
      <c r="AA1596" s="440">
        <v>0</v>
      </c>
      <c r="AB1596" s="440">
        <v>0</v>
      </c>
      <c r="AC1596" s="440">
        <v>0</v>
      </c>
      <c r="AD1596" s="440">
        <v>0</v>
      </c>
      <c r="AE1596" s="440">
        <v>0</v>
      </c>
      <c r="AF1596" s="440">
        <v>0</v>
      </c>
      <c r="AG1596" s="440">
        <v>629130</v>
      </c>
      <c r="AH1596" s="440">
        <v>629130</v>
      </c>
      <c r="AI1596" s="440">
        <v>0</v>
      </c>
      <c r="AJ1596" s="482">
        <v>335130</v>
      </c>
      <c r="AK1596" s="482">
        <v>0</v>
      </c>
      <c r="AL1596" s="482">
        <v>0</v>
      </c>
      <c r="AM1596" s="482">
        <v>205850</v>
      </c>
      <c r="AN1596" s="440">
        <v>335130</v>
      </c>
      <c r="AO1596" s="440">
        <v>205850</v>
      </c>
      <c r="AP1596" s="440">
        <v>47923</v>
      </c>
      <c r="AQ1596" s="440">
        <v>47923</v>
      </c>
      <c r="AR1596" s="440">
        <v>0</v>
      </c>
      <c r="AS1596" s="482">
        <v>4946</v>
      </c>
      <c r="AT1596" s="482">
        <v>0</v>
      </c>
      <c r="AU1596" s="482">
        <v>0</v>
      </c>
      <c r="AV1596" s="482">
        <v>4600</v>
      </c>
      <c r="AW1596" s="440">
        <v>4946</v>
      </c>
      <c r="AX1596" s="440">
        <v>4600</v>
      </c>
      <c r="AY1596" s="440">
        <v>0</v>
      </c>
      <c r="AZ1596" s="503">
        <v>0</v>
      </c>
      <c r="BA1596" s="503">
        <v>0</v>
      </c>
      <c r="BB1596" s="441">
        <v>0</v>
      </c>
      <c r="BC1596" s="200">
        <v>0</v>
      </c>
      <c r="BD1596" s="539">
        <v>239149</v>
      </c>
      <c r="BE1596" s="650">
        <v>394660</v>
      </c>
      <c r="BF1596" s="650">
        <v>39065</v>
      </c>
      <c r="BG1596" s="539">
        <v>4149</v>
      </c>
    </row>
    <row r="1597" spans="1:59" x14ac:dyDescent="0.2">
      <c r="A1597" s="609" t="s">
        <v>3643</v>
      </c>
      <c r="B1597" t="s">
        <v>3632</v>
      </c>
      <c r="C1597" t="s">
        <v>3644</v>
      </c>
      <c r="D1597" s="442">
        <v>42207</v>
      </c>
      <c r="E1597" s="443">
        <v>0</v>
      </c>
      <c r="F1597" s="443">
        <v>0</v>
      </c>
      <c r="G1597" s="443">
        <v>0</v>
      </c>
      <c r="H1597" s="443">
        <v>0</v>
      </c>
      <c r="I1597" s="443">
        <v>314440</v>
      </c>
      <c r="J1597" s="443">
        <v>314440</v>
      </c>
      <c r="K1597" s="443">
        <v>0</v>
      </c>
      <c r="L1597" s="443">
        <v>6860</v>
      </c>
      <c r="M1597" s="483">
        <v>0</v>
      </c>
      <c r="N1597" s="483">
        <v>0</v>
      </c>
      <c r="O1597" s="443">
        <v>0</v>
      </c>
      <c r="P1597" s="443">
        <v>0</v>
      </c>
      <c r="Q1597" s="443">
        <v>6860</v>
      </c>
      <c r="R1597" s="443">
        <v>6860</v>
      </c>
      <c r="S1597" s="443">
        <v>0</v>
      </c>
      <c r="T1597" s="443">
        <v>0</v>
      </c>
      <c r="U1597" s="443">
        <v>11230</v>
      </c>
      <c r="V1597" s="443">
        <v>3424</v>
      </c>
      <c r="W1597" s="443">
        <v>7806</v>
      </c>
      <c r="X1597" s="443">
        <v>245</v>
      </c>
      <c r="Y1597" s="483">
        <v>0</v>
      </c>
      <c r="Z1597" s="483">
        <v>0</v>
      </c>
      <c r="AA1597" s="443">
        <v>0</v>
      </c>
      <c r="AB1597" s="443">
        <v>0</v>
      </c>
      <c r="AC1597" s="443">
        <v>3424</v>
      </c>
      <c r="AD1597" s="443">
        <v>3424</v>
      </c>
      <c r="AE1597" s="443">
        <v>0</v>
      </c>
      <c r="AF1597" s="443">
        <v>0</v>
      </c>
      <c r="AG1597" s="443">
        <v>205480</v>
      </c>
      <c r="AH1597" s="443">
        <v>145000</v>
      </c>
      <c r="AI1597" s="443">
        <v>60480</v>
      </c>
      <c r="AJ1597" s="483">
        <v>147930</v>
      </c>
      <c r="AK1597" s="483">
        <v>0</v>
      </c>
      <c r="AL1597" s="483">
        <v>0</v>
      </c>
      <c r="AM1597" s="483">
        <v>89290</v>
      </c>
      <c r="AN1597" s="443">
        <v>147930</v>
      </c>
      <c r="AO1597" s="443">
        <v>89290</v>
      </c>
      <c r="AP1597" s="443">
        <v>13558</v>
      </c>
      <c r="AQ1597" s="443">
        <v>2803</v>
      </c>
      <c r="AR1597" s="443">
        <v>10755</v>
      </c>
      <c r="AS1597" s="483">
        <v>12743</v>
      </c>
      <c r="AT1597" s="483">
        <v>0</v>
      </c>
      <c r="AU1597" s="483">
        <v>0</v>
      </c>
      <c r="AV1597" s="483">
        <v>3899</v>
      </c>
      <c r="AW1597" s="443">
        <v>12743</v>
      </c>
      <c r="AX1597" s="443">
        <v>0</v>
      </c>
      <c r="AY1597" s="443">
        <v>0</v>
      </c>
      <c r="AZ1597" s="504">
        <v>0</v>
      </c>
      <c r="BA1597" s="504">
        <v>0</v>
      </c>
      <c r="BB1597" s="444">
        <v>0</v>
      </c>
      <c r="BC1597" s="517">
        <v>0</v>
      </c>
      <c r="BD1597" s="540">
        <v>126191</v>
      </c>
      <c r="BE1597" s="651">
        <v>153570</v>
      </c>
      <c r="BF1597" s="651">
        <v>14271</v>
      </c>
      <c r="BG1597" s="540">
        <v>1989</v>
      </c>
    </row>
    <row r="1598" spans="1:59" x14ac:dyDescent="0.2">
      <c r="A1598" s="609" t="s">
        <v>3645</v>
      </c>
      <c r="B1598" t="s">
        <v>3632</v>
      </c>
      <c r="C1598" t="s">
        <v>3646</v>
      </c>
      <c r="D1598" s="439">
        <v>42208</v>
      </c>
      <c r="E1598" s="440">
        <v>0</v>
      </c>
      <c r="F1598" s="440">
        <v>0</v>
      </c>
      <c r="G1598" s="440">
        <v>0</v>
      </c>
      <c r="H1598" s="440">
        <v>0</v>
      </c>
      <c r="I1598" s="440">
        <v>207830</v>
      </c>
      <c r="J1598" s="440">
        <v>207830</v>
      </c>
      <c r="K1598" s="440">
        <v>0</v>
      </c>
      <c r="L1598" s="440">
        <v>10290</v>
      </c>
      <c r="M1598" s="482">
        <v>0</v>
      </c>
      <c r="N1598" s="482">
        <v>0</v>
      </c>
      <c r="O1598" s="440">
        <v>0</v>
      </c>
      <c r="P1598" s="440">
        <v>0</v>
      </c>
      <c r="Q1598" s="440">
        <v>10290</v>
      </c>
      <c r="R1598" s="440">
        <v>10290</v>
      </c>
      <c r="S1598" s="440">
        <v>0</v>
      </c>
      <c r="T1598" s="440">
        <v>0</v>
      </c>
      <c r="U1598" s="440">
        <v>7423</v>
      </c>
      <c r="V1598" s="440">
        <v>5948</v>
      </c>
      <c r="W1598" s="440">
        <v>1475</v>
      </c>
      <c r="X1598" s="440">
        <v>367</v>
      </c>
      <c r="Y1598" s="482">
        <v>0</v>
      </c>
      <c r="Z1598" s="482">
        <v>0</v>
      </c>
      <c r="AA1598" s="440">
        <v>0</v>
      </c>
      <c r="AB1598" s="440">
        <v>0</v>
      </c>
      <c r="AC1598" s="440">
        <v>0</v>
      </c>
      <c r="AD1598" s="440">
        <v>0</v>
      </c>
      <c r="AE1598" s="440">
        <v>0</v>
      </c>
      <c r="AF1598" s="440">
        <v>0</v>
      </c>
      <c r="AG1598" s="440">
        <v>151130</v>
      </c>
      <c r="AH1598" s="440">
        <v>86500</v>
      </c>
      <c r="AI1598" s="440">
        <v>64630</v>
      </c>
      <c r="AJ1598" s="482">
        <v>143730</v>
      </c>
      <c r="AK1598" s="482">
        <v>0</v>
      </c>
      <c r="AL1598" s="482">
        <v>0</v>
      </c>
      <c r="AM1598" s="482">
        <v>45750</v>
      </c>
      <c r="AN1598" s="440">
        <v>143730</v>
      </c>
      <c r="AO1598" s="440">
        <v>45750</v>
      </c>
      <c r="AP1598" s="440">
        <v>10256</v>
      </c>
      <c r="AQ1598" s="440">
        <v>2250</v>
      </c>
      <c r="AR1598" s="440">
        <v>8006</v>
      </c>
      <c r="AS1598" s="482">
        <v>10101</v>
      </c>
      <c r="AT1598" s="482">
        <v>0</v>
      </c>
      <c r="AU1598" s="482">
        <v>0</v>
      </c>
      <c r="AV1598" s="482">
        <v>1674</v>
      </c>
      <c r="AW1598" s="440">
        <v>10101</v>
      </c>
      <c r="AX1598" s="440">
        <v>1674</v>
      </c>
      <c r="AY1598" s="440">
        <v>0</v>
      </c>
      <c r="AZ1598" s="503">
        <v>0</v>
      </c>
      <c r="BA1598" s="503">
        <v>0</v>
      </c>
      <c r="BB1598" s="441">
        <v>0</v>
      </c>
      <c r="BC1598" s="200">
        <v>0</v>
      </c>
      <c r="BD1598" s="539">
        <v>67641</v>
      </c>
      <c r="BE1598" s="650">
        <v>106230</v>
      </c>
      <c r="BF1598" s="650">
        <v>10086</v>
      </c>
      <c r="BG1598" s="539">
        <v>1509</v>
      </c>
    </row>
    <row r="1599" spans="1:59" x14ac:dyDescent="0.2">
      <c r="A1599" s="609" t="s">
        <v>3647</v>
      </c>
      <c r="B1599" t="s">
        <v>3632</v>
      </c>
      <c r="C1599" t="s">
        <v>3648</v>
      </c>
      <c r="D1599" s="442">
        <v>42209</v>
      </c>
      <c r="E1599" s="443">
        <v>10000</v>
      </c>
      <c r="F1599" s="443">
        <v>0</v>
      </c>
      <c r="G1599" s="443">
        <v>10000</v>
      </c>
      <c r="H1599" s="443">
        <v>0</v>
      </c>
      <c r="I1599" s="443">
        <v>316820</v>
      </c>
      <c r="J1599" s="443">
        <v>316820</v>
      </c>
      <c r="K1599" s="443">
        <v>0</v>
      </c>
      <c r="L1599" s="443">
        <v>6020</v>
      </c>
      <c r="M1599" s="483">
        <v>0</v>
      </c>
      <c r="N1599" s="483">
        <v>2730</v>
      </c>
      <c r="O1599" s="443">
        <v>0</v>
      </c>
      <c r="P1599" s="443">
        <v>0</v>
      </c>
      <c r="Q1599" s="443">
        <v>8750</v>
      </c>
      <c r="R1599" s="443">
        <v>6020</v>
      </c>
      <c r="S1599" s="443">
        <v>2730</v>
      </c>
      <c r="T1599" s="443">
        <v>0</v>
      </c>
      <c r="U1599" s="443">
        <v>11315</v>
      </c>
      <c r="V1599" s="443">
        <v>5114</v>
      </c>
      <c r="W1599" s="443">
        <v>6201</v>
      </c>
      <c r="X1599" s="443">
        <v>215</v>
      </c>
      <c r="Y1599" s="483">
        <v>0</v>
      </c>
      <c r="Z1599" s="483">
        <v>98</v>
      </c>
      <c r="AA1599" s="443">
        <v>0</v>
      </c>
      <c r="AB1599" s="443">
        <v>0</v>
      </c>
      <c r="AC1599" s="443">
        <v>0</v>
      </c>
      <c r="AD1599" s="443">
        <v>0</v>
      </c>
      <c r="AE1599" s="443">
        <v>0</v>
      </c>
      <c r="AF1599" s="443">
        <v>0</v>
      </c>
      <c r="AG1599" s="443">
        <v>194080</v>
      </c>
      <c r="AH1599" s="443">
        <v>0</v>
      </c>
      <c r="AI1599" s="443">
        <v>194080</v>
      </c>
      <c r="AJ1599" s="483">
        <v>263000</v>
      </c>
      <c r="AK1599" s="483">
        <v>0</v>
      </c>
      <c r="AL1599" s="483">
        <v>0</v>
      </c>
      <c r="AM1599" s="483">
        <v>63420</v>
      </c>
      <c r="AN1599" s="443">
        <v>263000</v>
      </c>
      <c r="AO1599" s="443">
        <v>63420</v>
      </c>
      <c r="AP1599" s="443">
        <v>13465</v>
      </c>
      <c r="AQ1599" s="443">
        <v>0</v>
      </c>
      <c r="AR1599" s="443">
        <v>13465</v>
      </c>
      <c r="AS1599" s="483">
        <v>14115</v>
      </c>
      <c r="AT1599" s="483">
        <v>0</v>
      </c>
      <c r="AU1599" s="483">
        <v>0</v>
      </c>
      <c r="AV1599" s="483">
        <v>1583</v>
      </c>
      <c r="AW1599" s="443">
        <v>13133</v>
      </c>
      <c r="AX1599" s="443">
        <v>0</v>
      </c>
      <c r="AY1599" s="443">
        <v>0</v>
      </c>
      <c r="AZ1599" s="504">
        <v>0</v>
      </c>
      <c r="BA1599" s="504">
        <v>0</v>
      </c>
      <c r="BB1599" s="444">
        <v>0</v>
      </c>
      <c r="BC1599" s="517">
        <v>0</v>
      </c>
      <c r="BD1599" s="540">
        <v>128501</v>
      </c>
      <c r="BE1599" s="651">
        <v>154670</v>
      </c>
      <c r="BF1599" s="651">
        <v>14510</v>
      </c>
      <c r="BG1599" s="540">
        <v>1989</v>
      </c>
    </row>
    <row r="1600" spans="1:59" x14ac:dyDescent="0.2">
      <c r="A1600" s="609" t="s">
        <v>3649</v>
      </c>
      <c r="B1600" t="s">
        <v>3632</v>
      </c>
      <c r="C1600" t="s">
        <v>3650</v>
      </c>
      <c r="D1600" s="439">
        <v>42210</v>
      </c>
      <c r="E1600" s="440">
        <v>0</v>
      </c>
      <c r="F1600" s="440">
        <v>0</v>
      </c>
      <c r="G1600" s="440">
        <v>0</v>
      </c>
      <c r="H1600" s="440">
        <v>0</v>
      </c>
      <c r="I1600" s="440">
        <v>259980</v>
      </c>
      <c r="J1600" s="440">
        <v>259980</v>
      </c>
      <c r="K1600" s="440">
        <v>0</v>
      </c>
      <c r="L1600" s="440">
        <v>1610</v>
      </c>
      <c r="M1600" s="482">
        <v>0</v>
      </c>
      <c r="N1600" s="482">
        <v>840</v>
      </c>
      <c r="O1600" s="440">
        <v>0</v>
      </c>
      <c r="P1600" s="440">
        <v>0</v>
      </c>
      <c r="Q1600" s="440">
        <v>2450</v>
      </c>
      <c r="R1600" s="440">
        <v>1610</v>
      </c>
      <c r="S1600" s="440">
        <v>840</v>
      </c>
      <c r="T1600" s="440">
        <v>0</v>
      </c>
      <c r="U1600" s="440">
        <v>9285</v>
      </c>
      <c r="V1600" s="440">
        <v>4818</v>
      </c>
      <c r="W1600" s="440">
        <v>4467</v>
      </c>
      <c r="X1600" s="440">
        <v>58</v>
      </c>
      <c r="Y1600" s="482">
        <v>0</v>
      </c>
      <c r="Z1600" s="482">
        <v>30</v>
      </c>
      <c r="AA1600" s="440">
        <v>0</v>
      </c>
      <c r="AB1600" s="440">
        <v>0</v>
      </c>
      <c r="AC1600" s="440">
        <v>0</v>
      </c>
      <c r="AD1600" s="440">
        <v>0</v>
      </c>
      <c r="AE1600" s="440">
        <v>0</v>
      </c>
      <c r="AF1600" s="440">
        <v>0</v>
      </c>
      <c r="AG1600" s="440">
        <v>176560</v>
      </c>
      <c r="AH1600" s="440">
        <v>157500</v>
      </c>
      <c r="AI1600" s="440">
        <v>19060</v>
      </c>
      <c r="AJ1600" s="482">
        <v>125290</v>
      </c>
      <c r="AK1600" s="482">
        <v>0</v>
      </c>
      <c r="AL1600" s="482">
        <v>0</v>
      </c>
      <c r="AM1600" s="482">
        <v>78350</v>
      </c>
      <c r="AN1600" s="440">
        <v>125290</v>
      </c>
      <c r="AO1600" s="440">
        <v>78350</v>
      </c>
      <c r="AP1600" s="440">
        <v>11126</v>
      </c>
      <c r="AQ1600" s="440">
        <v>3445</v>
      </c>
      <c r="AR1600" s="440">
        <v>7681</v>
      </c>
      <c r="AS1600" s="482">
        <v>10629</v>
      </c>
      <c r="AT1600" s="482">
        <v>0</v>
      </c>
      <c r="AU1600" s="482">
        <v>0</v>
      </c>
      <c r="AV1600" s="482">
        <v>2422</v>
      </c>
      <c r="AW1600" s="440">
        <v>8245</v>
      </c>
      <c r="AX1600" s="440">
        <v>500</v>
      </c>
      <c r="AY1600" s="440">
        <v>0</v>
      </c>
      <c r="AZ1600" s="503">
        <v>0</v>
      </c>
      <c r="BA1600" s="503">
        <v>0</v>
      </c>
      <c r="BB1600" s="441">
        <v>0</v>
      </c>
      <c r="BC1600" s="200">
        <v>0</v>
      </c>
      <c r="BD1600" s="539">
        <v>111505</v>
      </c>
      <c r="BE1600" s="650">
        <v>127485</v>
      </c>
      <c r="BF1600" s="650">
        <v>11808</v>
      </c>
      <c r="BG1600" s="539">
        <v>1749</v>
      </c>
    </row>
    <row r="1601" spans="1:59" x14ac:dyDescent="0.2">
      <c r="A1601" s="609" t="s">
        <v>3651</v>
      </c>
      <c r="B1601" t="s">
        <v>3632</v>
      </c>
      <c r="C1601" t="s">
        <v>3652</v>
      </c>
      <c r="D1601" s="442">
        <v>42211</v>
      </c>
      <c r="E1601" s="443">
        <v>99572</v>
      </c>
      <c r="F1601" s="443">
        <v>0</v>
      </c>
      <c r="G1601" s="443">
        <v>99572</v>
      </c>
      <c r="H1601" s="443">
        <v>0</v>
      </c>
      <c r="I1601" s="443">
        <v>488460</v>
      </c>
      <c r="J1601" s="443">
        <v>488460</v>
      </c>
      <c r="K1601" s="443">
        <v>0</v>
      </c>
      <c r="L1601" s="443">
        <v>7910</v>
      </c>
      <c r="M1601" s="483">
        <v>0</v>
      </c>
      <c r="N1601" s="483">
        <v>0</v>
      </c>
      <c r="O1601" s="443">
        <v>0</v>
      </c>
      <c r="P1601" s="443">
        <v>0</v>
      </c>
      <c r="Q1601" s="443">
        <v>7910</v>
      </c>
      <c r="R1601" s="443">
        <v>7910</v>
      </c>
      <c r="S1601" s="443">
        <v>0</v>
      </c>
      <c r="T1601" s="443">
        <v>0</v>
      </c>
      <c r="U1601" s="443">
        <v>17445</v>
      </c>
      <c r="V1601" s="443">
        <v>2928</v>
      </c>
      <c r="W1601" s="443">
        <v>14517</v>
      </c>
      <c r="X1601" s="443">
        <v>283</v>
      </c>
      <c r="Y1601" s="483">
        <v>0</v>
      </c>
      <c r="Z1601" s="483">
        <v>0</v>
      </c>
      <c r="AA1601" s="443">
        <v>0</v>
      </c>
      <c r="AB1601" s="443">
        <v>0</v>
      </c>
      <c r="AC1601" s="443">
        <v>0</v>
      </c>
      <c r="AD1601" s="443">
        <v>0</v>
      </c>
      <c r="AE1601" s="443">
        <v>0</v>
      </c>
      <c r="AF1601" s="443">
        <v>0</v>
      </c>
      <c r="AG1601" s="443">
        <v>246750</v>
      </c>
      <c r="AH1601" s="443">
        <v>163550</v>
      </c>
      <c r="AI1601" s="443">
        <v>83200</v>
      </c>
      <c r="AJ1601" s="483">
        <v>214210</v>
      </c>
      <c r="AK1601" s="483">
        <v>0</v>
      </c>
      <c r="AL1601" s="483">
        <v>0</v>
      </c>
      <c r="AM1601" s="483">
        <v>102590</v>
      </c>
      <c r="AN1601" s="443">
        <v>214210</v>
      </c>
      <c r="AO1601" s="443">
        <v>102590</v>
      </c>
      <c r="AP1601" s="443">
        <v>16213</v>
      </c>
      <c r="AQ1601" s="443">
        <v>1026</v>
      </c>
      <c r="AR1601" s="443">
        <v>15187</v>
      </c>
      <c r="AS1601" s="483">
        <v>18413</v>
      </c>
      <c r="AT1601" s="483">
        <v>0</v>
      </c>
      <c r="AU1601" s="483">
        <v>0</v>
      </c>
      <c r="AV1601" s="483">
        <v>3334</v>
      </c>
      <c r="AW1601" s="443">
        <v>5622</v>
      </c>
      <c r="AX1601" s="443">
        <v>0</v>
      </c>
      <c r="AY1601" s="443">
        <v>0</v>
      </c>
      <c r="AZ1601" s="504">
        <v>0</v>
      </c>
      <c r="BA1601" s="504">
        <v>0</v>
      </c>
      <c r="BB1601" s="444">
        <v>0</v>
      </c>
      <c r="BC1601" s="517">
        <v>0</v>
      </c>
      <c r="BD1601" s="540">
        <v>149598</v>
      </c>
      <c r="BE1601" s="651">
        <v>221970</v>
      </c>
      <c r="BF1601" s="651">
        <v>20308</v>
      </c>
      <c r="BG1601" s="540">
        <v>2469</v>
      </c>
    </row>
    <row r="1602" spans="1:59" x14ac:dyDescent="0.2">
      <c r="A1602" s="609" t="s">
        <v>3653</v>
      </c>
      <c r="B1602" t="s">
        <v>3632</v>
      </c>
      <c r="C1602" t="s">
        <v>3654</v>
      </c>
      <c r="D1602" s="439">
        <v>42212</v>
      </c>
      <c r="E1602" s="440">
        <v>0</v>
      </c>
      <c r="F1602" s="440">
        <v>0</v>
      </c>
      <c r="G1602" s="440">
        <v>0</v>
      </c>
      <c r="H1602" s="440">
        <v>0</v>
      </c>
      <c r="I1602" s="440">
        <v>266490</v>
      </c>
      <c r="J1602" s="440">
        <v>266490</v>
      </c>
      <c r="K1602" s="440">
        <v>0</v>
      </c>
      <c r="L1602" s="440">
        <v>3290</v>
      </c>
      <c r="M1602" s="482">
        <v>0</v>
      </c>
      <c r="N1602" s="482">
        <v>14140</v>
      </c>
      <c r="O1602" s="440">
        <v>0</v>
      </c>
      <c r="P1602" s="440">
        <v>0</v>
      </c>
      <c r="Q1602" s="440">
        <v>17430</v>
      </c>
      <c r="R1602" s="440">
        <v>3290</v>
      </c>
      <c r="S1602" s="440">
        <v>14140</v>
      </c>
      <c r="T1602" s="440">
        <v>0</v>
      </c>
      <c r="U1602" s="440">
        <v>9518</v>
      </c>
      <c r="V1602" s="440">
        <v>5944</v>
      </c>
      <c r="W1602" s="440">
        <v>3574</v>
      </c>
      <c r="X1602" s="440">
        <v>117</v>
      </c>
      <c r="Y1602" s="482">
        <v>0</v>
      </c>
      <c r="Z1602" s="482">
        <v>505</v>
      </c>
      <c r="AA1602" s="440">
        <v>0</v>
      </c>
      <c r="AB1602" s="440">
        <v>0</v>
      </c>
      <c r="AC1602" s="440">
        <v>468</v>
      </c>
      <c r="AD1602" s="440">
        <v>9</v>
      </c>
      <c r="AE1602" s="440">
        <v>459</v>
      </c>
      <c r="AF1602" s="440">
        <v>0</v>
      </c>
      <c r="AG1602" s="440">
        <v>166060</v>
      </c>
      <c r="AH1602" s="440">
        <v>166060</v>
      </c>
      <c r="AI1602" s="440">
        <v>0</v>
      </c>
      <c r="AJ1602" s="482">
        <v>79550</v>
      </c>
      <c r="AK1602" s="482">
        <v>0</v>
      </c>
      <c r="AL1602" s="482">
        <v>0</v>
      </c>
      <c r="AM1602" s="482">
        <v>41600</v>
      </c>
      <c r="AN1602" s="440">
        <v>79550</v>
      </c>
      <c r="AO1602" s="440">
        <v>41600</v>
      </c>
      <c r="AP1602" s="440">
        <v>12019</v>
      </c>
      <c r="AQ1602" s="440">
        <v>12019</v>
      </c>
      <c r="AR1602" s="440">
        <v>0</v>
      </c>
      <c r="AS1602" s="482">
        <v>1803</v>
      </c>
      <c r="AT1602" s="482">
        <v>0</v>
      </c>
      <c r="AU1602" s="482">
        <v>0</v>
      </c>
      <c r="AV1602" s="482">
        <v>1115</v>
      </c>
      <c r="AW1602" s="440">
        <v>1803</v>
      </c>
      <c r="AX1602" s="440">
        <v>0</v>
      </c>
      <c r="AY1602" s="440">
        <v>0</v>
      </c>
      <c r="AZ1602" s="503">
        <v>0</v>
      </c>
      <c r="BA1602" s="503">
        <v>0</v>
      </c>
      <c r="BB1602" s="441">
        <v>0</v>
      </c>
      <c r="BC1602" s="200">
        <v>0</v>
      </c>
      <c r="BD1602" s="539">
        <v>97902</v>
      </c>
      <c r="BE1602" s="650">
        <v>135085</v>
      </c>
      <c r="BF1602" s="650">
        <v>12737</v>
      </c>
      <c r="BG1602" s="539">
        <v>1749</v>
      </c>
    </row>
    <row r="1603" spans="1:59" x14ac:dyDescent="0.2">
      <c r="A1603" s="609" t="s">
        <v>3655</v>
      </c>
      <c r="B1603" t="s">
        <v>3632</v>
      </c>
      <c r="C1603" t="s">
        <v>3656</v>
      </c>
      <c r="D1603" s="442">
        <v>42213</v>
      </c>
      <c r="E1603" s="443">
        <v>8405</v>
      </c>
      <c r="F1603" s="443">
        <v>0</v>
      </c>
      <c r="G1603" s="443">
        <v>8405</v>
      </c>
      <c r="H1603" s="443">
        <v>0</v>
      </c>
      <c r="I1603" s="443">
        <v>365820</v>
      </c>
      <c r="J1603" s="443">
        <v>365820</v>
      </c>
      <c r="K1603" s="443">
        <v>0</v>
      </c>
      <c r="L1603" s="443">
        <v>0</v>
      </c>
      <c r="M1603" s="483">
        <v>0</v>
      </c>
      <c r="N1603" s="483">
        <v>0</v>
      </c>
      <c r="O1603" s="443">
        <v>0</v>
      </c>
      <c r="P1603" s="443">
        <v>0</v>
      </c>
      <c r="Q1603" s="443">
        <v>0</v>
      </c>
      <c r="R1603" s="443">
        <v>0</v>
      </c>
      <c r="S1603" s="443">
        <v>0</v>
      </c>
      <c r="T1603" s="443">
        <v>0</v>
      </c>
      <c r="U1603" s="443">
        <v>13065</v>
      </c>
      <c r="V1603" s="443">
        <v>7201</v>
      </c>
      <c r="W1603" s="443">
        <v>5864</v>
      </c>
      <c r="X1603" s="443">
        <v>0</v>
      </c>
      <c r="Y1603" s="483">
        <v>0</v>
      </c>
      <c r="Z1603" s="483">
        <v>0</v>
      </c>
      <c r="AA1603" s="443">
        <v>0</v>
      </c>
      <c r="AB1603" s="443">
        <v>0</v>
      </c>
      <c r="AC1603" s="443">
        <v>2189</v>
      </c>
      <c r="AD1603" s="443">
        <v>0</v>
      </c>
      <c r="AE1603" s="443">
        <v>0</v>
      </c>
      <c r="AF1603" s="443">
        <v>2189</v>
      </c>
      <c r="AG1603" s="443">
        <v>299080</v>
      </c>
      <c r="AH1603" s="443">
        <v>195000</v>
      </c>
      <c r="AI1603" s="443">
        <v>104080</v>
      </c>
      <c r="AJ1603" s="483">
        <v>233140</v>
      </c>
      <c r="AK1603" s="483">
        <v>0</v>
      </c>
      <c r="AL1603" s="483">
        <v>0</v>
      </c>
      <c r="AM1603" s="483">
        <v>148720</v>
      </c>
      <c r="AN1603" s="443">
        <v>233140</v>
      </c>
      <c r="AO1603" s="443">
        <v>148720</v>
      </c>
      <c r="AP1603" s="443">
        <v>19613</v>
      </c>
      <c r="AQ1603" s="443">
        <v>6256</v>
      </c>
      <c r="AR1603" s="443">
        <v>13357</v>
      </c>
      <c r="AS1603" s="483">
        <v>17313</v>
      </c>
      <c r="AT1603" s="483">
        <v>0</v>
      </c>
      <c r="AU1603" s="483">
        <v>0</v>
      </c>
      <c r="AV1603" s="483">
        <v>4424</v>
      </c>
      <c r="AW1603" s="443">
        <v>17313</v>
      </c>
      <c r="AX1603" s="443">
        <v>4424</v>
      </c>
      <c r="AY1603" s="443">
        <v>0</v>
      </c>
      <c r="AZ1603" s="504">
        <v>0</v>
      </c>
      <c r="BA1603" s="504">
        <v>0</v>
      </c>
      <c r="BB1603" s="444">
        <v>0</v>
      </c>
      <c r="BC1603" s="517">
        <v>0</v>
      </c>
      <c r="BD1603" s="540">
        <v>156000</v>
      </c>
      <c r="BE1603" s="651">
        <v>184480</v>
      </c>
      <c r="BF1603" s="651">
        <v>17565</v>
      </c>
      <c r="BG1603" s="540">
        <v>2229</v>
      </c>
    </row>
    <row r="1604" spans="1:59" x14ac:dyDescent="0.2">
      <c r="A1604" s="609" t="s">
        <v>3657</v>
      </c>
      <c r="B1604" t="s">
        <v>3632</v>
      </c>
      <c r="C1604" t="s">
        <v>3658</v>
      </c>
      <c r="D1604" s="439">
        <v>42214</v>
      </c>
      <c r="E1604" s="440">
        <v>0</v>
      </c>
      <c r="F1604" s="440">
        <v>0</v>
      </c>
      <c r="G1604" s="440">
        <v>0</v>
      </c>
      <c r="H1604" s="440">
        <v>0</v>
      </c>
      <c r="I1604" s="440">
        <v>398090</v>
      </c>
      <c r="J1604" s="440">
        <v>398090</v>
      </c>
      <c r="K1604" s="440">
        <v>0</v>
      </c>
      <c r="L1604" s="440">
        <v>17920</v>
      </c>
      <c r="M1604" s="482">
        <v>0</v>
      </c>
      <c r="N1604" s="482">
        <v>0</v>
      </c>
      <c r="O1604" s="440">
        <v>0</v>
      </c>
      <c r="P1604" s="440">
        <v>0</v>
      </c>
      <c r="Q1604" s="440">
        <v>17920</v>
      </c>
      <c r="R1604" s="440">
        <v>17920</v>
      </c>
      <c r="S1604" s="440">
        <v>0</v>
      </c>
      <c r="T1604" s="440">
        <v>0</v>
      </c>
      <c r="U1604" s="440">
        <v>14218</v>
      </c>
      <c r="V1604" s="440">
        <v>6252</v>
      </c>
      <c r="W1604" s="440">
        <v>7966</v>
      </c>
      <c r="X1604" s="440">
        <v>640</v>
      </c>
      <c r="Y1604" s="482">
        <v>0</v>
      </c>
      <c r="Z1604" s="482">
        <v>0</v>
      </c>
      <c r="AA1604" s="440">
        <v>0</v>
      </c>
      <c r="AB1604" s="440">
        <v>0</v>
      </c>
      <c r="AC1604" s="440">
        <v>8606</v>
      </c>
      <c r="AD1604" s="440">
        <v>0</v>
      </c>
      <c r="AE1604" s="440">
        <v>0</v>
      </c>
      <c r="AF1604" s="440">
        <v>8606</v>
      </c>
      <c r="AG1604" s="440">
        <v>311130</v>
      </c>
      <c r="AH1604" s="440">
        <v>230000</v>
      </c>
      <c r="AI1604" s="440">
        <v>81130</v>
      </c>
      <c r="AJ1604" s="482">
        <v>266040</v>
      </c>
      <c r="AK1604" s="482">
        <v>0</v>
      </c>
      <c r="AL1604" s="482">
        <v>0</v>
      </c>
      <c r="AM1604" s="482">
        <v>99380</v>
      </c>
      <c r="AN1604" s="440">
        <v>266040</v>
      </c>
      <c r="AO1604" s="440">
        <v>99380</v>
      </c>
      <c r="AP1604" s="440">
        <v>19404</v>
      </c>
      <c r="AQ1604" s="440">
        <v>4623</v>
      </c>
      <c r="AR1604" s="440">
        <v>14781</v>
      </c>
      <c r="AS1604" s="482">
        <v>20583</v>
      </c>
      <c r="AT1604" s="482">
        <v>0</v>
      </c>
      <c r="AU1604" s="482">
        <v>0</v>
      </c>
      <c r="AV1604" s="482">
        <v>1614</v>
      </c>
      <c r="AW1604" s="440">
        <v>13997</v>
      </c>
      <c r="AX1604" s="440">
        <v>0</v>
      </c>
      <c r="AY1604" s="440">
        <v>0</v>
      </c>
      <c r="AZ1604" s="503">
        <v>0</v>
      </c>
      <c r="BA1604" s="503">
        <v>0</v>
      </c>
      <c r="BB1604" s="441">
        <v>0</v>
      </c>
      <c r="BC1604" s="200">
        <v>0</v>
      </c>
      <c r="BD1604" s="539">
        <v>171305</v>
      </c>
      <c r="BE1604" s="650">
        <v>204455</v>
      </c>
      <c r="BF1604" s="650">
        <v>19109</v>
      </c>
      <c r="BG1604" s="539">
        <v>2469</v>
      </c>
    </row>
    <row r="1605" spans="1:59" x14ac:dyDescent="0.2">
      <c r="A1605" s="609" t="s">
        <v>3659</v>
      </c>
      <c r="B1605" t="s">
        <v>3632</v>
      </c>
      <c r="C1605" t="s">
        <v>3660</v>
      </c>
      <c r="D1605" s="442">
        <v>42307</v>
      </c>
      <c r="E1605" s="443">
        <v>31000</v>
      </c>
      <c r="F1605" s="443">
        <v>0</v>
      </c>
      <c r="G1605" s="443">
        <v>31000</v>
      </c>
      <c r="H1605" s="443">
        <v>0</v>
      </c>
      <c r="I1605" s="443">
        <v>163576</v>
      </c>
      <c r="J1605" s="443">
        <v>163576</v>
      </c>
      <c r="K1605" s="443">
        <v>0</v>
      </c>
      <c r="L1605" s="443">
        <v>0</v>
      </c>
      <c r="M1605" s="483">
        <v>0</v>
      </c>
      <c r="N1605" s="483">
        <v>45164</v>
      </c>
      <c r="O1605" s="443">
        <v>0</v>
      </c>
      <c r="P1605" s="443">
        <v>0</v>
      </c>
      <c r="Q1605" s="443">
        <v>45164</v>
      </c>
      <c r="R1605" s="443">
        <v>0</v>
      </c>
      <c r="S1605" s="443">
        <v>45164</v>
      </c>
      <c r="T1605" s="443">
        <v>0</v>
      </c>
      <c r="U1605" s="443">
        <v>5842</v>
      </c>
      <c r="V1605" s="443">
        <v>5707</v>
      </c>
      <c r="W1605" s="443">
        <v>135</v>
      </c>
      <c r="X1605" s="443">
        <v>0</v>
      </c>
      <c r="Y1605" s="483">
        <v>0</v>
      </c>
      <c r="Z1605" s="483">
        <v>1613</v>
      </c>
      <c r="AA1605" s="443">
        <v>0</v>
      </c>
      <c r="AB1605" s="443">
        <v>0</v>
      </c>
      <c r="AC1605" s="443">
        <v>0</v>
      </c>
      <c r="AD1605" s="443">
        <v>0</v>
      </c>
      <c r="AE1605" s="443">
        <v>0</v>
      </c>
      <c r="AF1605" s="443">
        <v>0</v>
      </c>
      <c r="AG1605" s="443">
        <v>263290</v>
      </c>
      <c r="AH1605" s="443">
        <v>110100</v>
      </c>
      <c r="AI1605" s="443">
        <v>153190</v>
      </c>
      <c r="AJ1605" s="483">
        <v>257930</v>
      </c>
      <c r="AK1605" s="483">
        <v>16600</v>
      </c>
      <c r="AL1605" s="483">
        <v>0</v>
      </c>
      <c r="AM1605" s="483">
        <v>98160</v>
      </c>
      <c r="AN1605" s="443">
        <v>274530</v>
      </c>
      <c r="AO1605" s="443">
        <v>98160</v>
      </c>
      <c r="AP1605" s="443">
        <v>20200</v>
      </c>
      <c r="AQ1605" s="443">
        <v>3776</v>
      </c>
      <c r="AR1605" s="443">
        <v>16424</v>
      </c>
      <c r="AS1605" s="483">
        <v>17421</v>
      </c>
      <c r="AT1605" s="483">
        <v>3671</v>
      </c>
      <c r="AU1605" s="483">
        <v>0</v>
      </c>
      <c r="AV1605" s="483">
        <v>812</v>
      </c>
      <c r="AW1605" s="443">
        <v>21092</v>
      </c>
      <c r="AX1605" s="443">
        <v>812</v>
      </c>
      <c r="AY1605" s="443">
        <v>3300</v>
      </c>
      <c r="AZ1605" s="504">
        <v>0</v>
      </c>
      <c r="BA1605" s="504">
        <v>0</v>
      </c>
      <c r="BB1605" s="444">
        <v>3300</v>
      </c>
      <c r="BC1605" s="517">
        <v>0</v>
      </c>
      <c r="BD1605" s="540">
        <v>100634</v>
      </c>
      <c r="BE1605" s="651">
        <v>134355</v>
      </c>
      <c r="BF1605" s="651">
        <v>13846</v>
      </c>
      <c r="BG1605" s="540">
        <v>1530</v>
      </c>
    </row>
    <row r="1606" spans="1:59" x14ac:dyDescent="0.2">
      <c r="A1606" s="609" t="s">
        <v>3661</v>
      </c>
      <c r="B1606" t="s">
        <v>3632</v>
      </c>
      <c r="C1606" t="s">
        <v>3662</v>
      </c>
      <c r="D1606" s="439">
        <v>42308</v>
      </c>
      <c r="E1606" s="440">
        <v>0</v>
      </c>
      <c r="F1606" s="440">
        <v>0</v>
      </c>
      <c r="G1606" s="440">
        <v>0</v>
      </c>
      <c r="H1606" s="440">
        <v>0</v>
      </c>
      <c r="I1606" s="440">
        <v>178150</v>
      </c>
      <c r="J1606" s="440">
        <v>178150</v>
      </c>
      <c r="K1606" s="440">
        <v>0</v>
      </c>
      <c r="L1606" s="440">
        <v>16870</v>
      </c>
      <c r="M1606" s="482">
        <v>0</v>
      </c>
      <c r="N1606" s="482">
        <v>0</v>
      </c>
      <c r="O1606" s="440">
        <v>0</v>
      </c>
      <c r="P1606" s="440">
        <v>0</v>
      </c>
      <c r="Q1606" s="440">
        <v>16870</v>
      </c>
      <c r="R1606" s="440">
        <v>16870</v>
      </c>
      <c r="S1606" s="440">
        <v>0</v>
      </c>
      <c r="T1606" s="440">
        <v>0</v>
      </c>
      <c r="U1606" s="440">
        <v>6363</v>
      </c>
      <c r="V1606" s="440">
        <v>3500</v>
      </c>
      <c r="W1606" s="440">
        <v>2863</v>
      </c>
      <c r="X1606" s="440">
        <v>602</v>
      </c>
      <c r="Y1606" s="482">
        <v>0</v>
      </c>
      <c r="Z1606" s="482">
        <v>0</v>
      </c>
      <c r="AA1606" s="440">
        <v>0</v>
      </c>
      <c r="AB1606" s="440">
        <v>0</v>
      </c>
      <c r="AC1606" s="440">
        <v>638</v>
      </c>
      <c r="AD1606" s="440">
        <v>0</v>
      </c>
      <c r="AE1606" s="440">
        <v>0</v>
      </c>
      <c r="AF1606" s="440">
        <v>638</v>
      </c>
      <c r="AG1606" s="440">
        <v>190670</v>
      </c>
      <c r="AH1606" s="440">
        <v>190670</v>
      </c>
      <c r="AI1606" s="440">
        <v>0</v>
      </c>
      <c r="AJ1606" s="482">
        <v>100570</v>
      </c>
      <c r="AK1606" s="482">
        <v>0</v>
      </c>
      <c r="AL1606" s="482">
        <v>0</v>
      </c>
      <c r="AM1606" s="482">
        <v>94970</v>
      </c>
      <c r="AN1606" s="440">
        <v>100570</v>
      </c>
      <c r="AO1606" s="440">
        <v>94970</v>
      </c>
      <c r="AP1606" s="440">
        <v>14135</v>
      </c>
      <c r="AQ1606" s="440">
        <v>14135</v>
      </c>
      <c r="AR1606" s="440">
        <v>0</v>
      </c>
      <c r="AS1606" s="482">
        <v>1682</v>
      </c>
      <c r="AT1606" s="482">
        <v>0</v>
      </c>
      <c r="AU1606" s="482">
        <v>0</v>
      </c>
      <c r="AV1606" s="482">
        <v>4220</v>
      </c>
      <c r="AW1606" s="440">
        <v>1682</v>
      </c>
      <c r="AX1606" s="440">
        <v>4220</v>
      </c>
      <c r="AY1606" s="440">
        <v>0</v>
      </c>
      <c r="AZ1606" s="503">
        <v>0</v>
      </c>
      <c r="BA1606" s="503">
        <v>0</v>
      </c>
      <c r="BB1606" s="441">
        <v>0</v>
      </c>
      <c r="BC1606" s="200">
        <v>0</v>
      </c>
      <c r="BD1606" s="539">
        <v>76217</v>
      </c>
      <c r="BE1606" s="650">
        <v>112330</v>
      </c>
      <c r="BF1606" s="650">
        <v>11193</v>
      </c>
      <c r="BG1606" s="539">
        <v>1509</v>
      </c>
    </row>
    <row r="1607" spans="1:59" x14ac:dyDescent="0.2">
      <c r="A1607" s="609" t="s">
        <v>3663</v>
      </c>
      <c r="B1607" t="s">
        <v>3632</v>
      </c>
      <c r="C1607" t="s">
        <v>3664</v>
      </c>
      <c r="D1607" s="442">
        <v>42321</v>
      </c>
      <c r="E1607" s="443">
        <v>0</v>
      </c>
      <c r="F1607" s="443">
        <v>0</v>
      </c>
      <c r="G1607" s="443">
        <v>0</v>
      </c>
      <c r="H1607" s="443">
        <v>0</v>
      </c>
      <c r="I1607" s="443">
        <v>61600</v>
      </c>
      <c r="J1607" s="443">
        <v>61600</v>
      </c>
      <c r="K1607" s="443">
        <v>0</v>
      </c>
      <c r="L1607" s="443">
        <v>5530</v>
      </c>
      <c r="M1607" s="483">
        <v>0</v>
      </c>
      <c r="N1607" s="483">
        <v>70</v>
      </c>
      <c r="O1607" s="443">
        <v>0</v>
      </c>
      <c r="P1607" s="443">
        <v>0</v>
      </c>
      <c r="Q1607" s="443">
        <v>5600</v>
      </c>
      <c r="R1607" s="443">
        <v>5530</v>
      </c>
      <c r="S1607" s="443">
        <v>70</v>
      </c>
      <c r="T1607" s="443">
        <v>0</v>
      </c>
      <c r="U1607" s="443">
        <v>2200</v>
      </c>
      <c r="V1607" s="443">
        <v>2200</v>
      </c>
      <c r="W1607" s="443">
        <v>0</v>
      </c>
      <c r="X1607" s="443">
        <v>198</v>
      </c>
      <c r="Y1607" s="483">
        <v>0</v>
      </c>
      <c r="Z1607" s="483">
        <v>2</v>
      </c>
      <c r="AA1607" s="443">
        <v>0</v>
      </c>
      <c r="AB1607" s="443">
        <v>0</v>
      </c>
      <c r="AC1607" s="443">
        <v>0</v>
      </c>
      <c r="AD1607" s="443">
        <v>0</v>
      </c>
      <c r="AE1607" s="443">
        <v>0</v>
      </c>
      <c r="AF1607" s="443">
        <v>0</v>
      </c>
      <c r="AG1607" s="443">
        <v>51380</v>
      </c>
      <c r="AH1607" s="443">
        <v>42500</v>
      </c>
      <c r="AI1607" s="443">
        <v>8880</v>
      </c>
      <c r="AJ1607" s="483">
        <v>28790</v>
      </c>
      <c r="AK1607" s="483">
        <v>0</v>
      </c>
      <c r="AL1607" s="483">
        <v>0</v>
      </c>
      <c r="AM1607" s="483">
        <v>14090</v>
      </c>
      <c r="AN1607" s="443">
        <v>28790</v>
      </c>
      <c r="AO1607" s="443">
        <v>14090</v>
      </c>
      <c r="AP1607" s="443">
        <v>3554</v>
      </c>
      <c r="AQ1607" s="443">
        <v>3500</v>
      </c>
      <c r="AR1607" s="443">
        <v>54</v>
      </c>
      <c r="AS1607" s="483">
        <v>569</v>
      </c>
      <c r="AT1607" s="483">
        <v>0</v>
      </c>
      <c r="AU1607" s="483">
        <v>0</v>
      </c>
      <c r="AV1607" s="483">
        <v>404</v>
      </c>
      <c r="AW1607" s="443">
        <v>569</v>
      </c>
      <c r="AX1607" s="443">
        <v>404</v>
      </c>
      <c r="AY1607" s="443">
        <v>0</v>
      </c>
      <c r="AZ1607" s="504">
        <v>0</v>
      </c>
      <c r="BA1607" s="504">
        <v>0</v>
      </c>
      <c r="BB1607" s="444">
        <v>0</v>
      </c>
      <c r="BC1607" s="517">
        <v>0</v>
      </c>
      <c r="BD1607" s="540">
        <v>37775</v>
      </c>
      <c r="BE1607" s="651">
        <v>34195</v>
      </c>
      <c r="BF1607" s="651">
        <v>3276</v>
      </c>
      <c r="BG1607" s="540">
        <v>1029</v>
      </c>
    </row>
    <row r="1608" spans="1:59" x14ac:dyDescent="0.2">
      <c r="A1608" s="609" t="s">
        <v>3665</v>
      </c>
      <c r="B1608" t="s">
        <v>3632</v>
      </c>
      <c r="C1608" t="s">
        <v>3666</v>
      </c>
      <c r="D1608" s="439">
        <v>42322</v>
      </c>
      <c r="E1608" s="440">
        <v>0</v>
      </c>
      <c r="F1608" s="440">
        <v>0</v>
      </c>
      <c r="G1608" s="440">
        <v>0</v>
      </c>
      <c r="H1608" s="440">
        <v>0</v>
      </c>
      <c r="I1608" s="440">
        <v>108990</v>
      </c>
      <c r="J1608" s="440">
        <v>108990</v>
      </c>
      <c r="K1608" s="440">
        <v>0</v>
      </c>
      <c r="L1608" s="440">
        <v>420</v>
      </c>
      <c r="M1608" s="482">
        <v>0</v>
      </c>
      <c r="N1608" s="482">
        <v>1050</v>
      </c>
      <c r="O1608" s="440">
        <v>0</v>
      </c>
      <c r="P1608" s="440">
        <v>0</v>
      </c>
      <c r="Q1608" s="440">
        <v>1470</v>
      </c>
      <c r="R1608" s="440">
        <v>420</v>
      </c>
      <c r="S1608" s="440">
        <v>1050</v>
      </c>
      <c r="T1608" s="440">
        <v>0</v>
      </c>
      <c r="U1608" s="440">
        <v>3893</v>
      </c>
      <c r="V1608" s="440">
        <v>3207</v>
      </c>
      <c r="W1608" s="440">
        <v>686</v>
      </c>
      <c r="X1608" s="440">
        <v>15</v>
      </c>
      <c r="Y1608" s="482">
        <v>74</v>
      </c>
      <c r="Z1608" s="482">
        <v>37</v>
      </c>
      <c r="AA1608" s="440">
        <v>0</v>
      </c>
      <c r="AB1608" s="440">
        <v>0</v>
      </c>
      <c r="AC1608" s="440">
        <v>74</v>
      </c>
      <c r="AD1608" s="440">
        <v>0</v>
      </c>
      <c r="AE1608" s="440">
        <v>74</v>
      </c>
      <c r="AF1608" s="440">
        <v>0</v>
      </c>
      <c r="AG1608" s="440">
        <v>91810</v>
      </c>
      <c r="AH1608" s="440">
        <v>48500</v>
      </c>
      <c r="AI1608" s="440">
        <v>43310</v>
      </c>
      <c r="AJ1608" s="482">
        <v>88270</v>
      </c>
      <c r="AK1608" s="482">
        <v>650</v>
      </c>
      <c r="AL1608" s="482">
        <v>0</v>
      </c>
      <c r="AM1608" s="482">
        <v>22880</v>
      </c>
      <c r="AN1608" s="440">
        <v>88920</v>
      </c>
      <c r="AO1608" s="440">
        <v>22880</v>
      </c>
      <c r="AP1608" s="440">
        <v>6551</v>
      </c>
      <c r="AQ1608" s="440">
        <v>2790</v>
      </c>
      <c r="AR1608" s="440">
        <v>3761</v>
      </c>
      <c r="AS1608" s="482">
        <v>4664</v>
      </c>
      <c r="AT1608" s="482">
        <v>20</v>
      </c>
      <c r="AU1608" s="482">
        <v>0</v>
      </c>
      <c r="AV1608" s="482">
        <v>1133</v>
      </c>
      <c r="AW1608" s="440">
        <v>4684</v>
      </c>
      <c r="AX1608" s="440">
        <v>21</v>
      </c>
      <c r="AY1608" s="440">
        <v>0</v>
      </c>
      <c r="AZ1608" s="503">
        <v>0</v>
      </c>
      <c r="BA1608" s="503">
        <v>0</v>
      </c>
      <c r="BB1608" s="441">
        <v>0</v>
      </c>
      <c r="BC1608" s="200">
        <v>0</v>
      </c>
      <c r="BD1608" s="539">
        <v>47376</v>
      </c>
      <c r="BE1608" s="650">
        <v>55555</v>
      </c>
      <c r="BF1608" s="650">
        <v>5489</v>
      </c>
      <c r="BG1608" s="539">
        <v>1269</v>
      </c>
    </row>
    <row r="1609" spans="1:59" x14ac:dyDescent="0.2">
      <c r="A1609" s="609" t="s">
        <v>3667</v>
      </c>
      <c r="B1609" t="s">
        <v>3632</v>
      </c>
      <c r="C1609" t="s">
        <v>3668</v>
      </c>
      <c r="D1609" s="442">
        <v>42323</v>
      </c>
      <c r="E1609" s="443">
        <v>0</v>
      </c>
      <c r="F1609" s="443">
        <v>0</v>
      </c>
      <c r="G1609" s="443">
        <v>0</v>
      </c>
      <c r="H1609" s="443">
        <v>0</v>
      </c>
      <c r="I1609" s="443">
        <v>76300</v>
      </c>
      <c r="J1609" s="443">
        <v>76300</v>
      </c>
      <c r="K1609" s="443">
        <v>0</v>
      </c>
      <c r="L1609" s="443">
        <v>1190</v>
      </c>
      <c r="M1609" s="483">
        <v>0</v>
      </c>
      <c r="N1609" s="483">
        <v>0</v>
      </c>
      <c r="O1609" s="443">
        <v>0</v>
      </c>
      <c r="P1609" s="443">
        <v>0</v>
      </c>
      <c r="Q1609" s="443">
        <v>1190</v>
      </c>
      <c r="R1609" s="443">
        <v>1190</v>
      </c>
      <c r="S1609" s="443">
        <v>0</v>
      </c>
      <c r="T1609" s="443">
        <v>0</v>
      </c>
      <c r="U1609" s="443">
        <v>2725</v>
      </c>
      <c r="V1609" s="443">
        <v>2180</v>
      </c>
      <c r="W1609" s="443">
        <v>545</v>
      </c>
      <c r="X1609" s="443">
        <v>43</v>
      </c>
      <c r="Y1609" s="483">
        <v>0</v>
      </c>
      <c r="Z1609" s="483">
        <v>0</v>
      </c>
      <c r="AA1609" s="443">
        <v>0</v>
      </c>
      <c r="AB1609" s="443">
        <v>0</v>
      </c>
      <c r="AC1609" s="443">
        <v>588</v>
      </c>
      <c r="AD1609" s="443">
        <v>0</v>
      </c>
      <c r="AE1609" s="443">
        <v>0</v>
      </c>
      <c r="AF1609" s="443">
        <v>588</v>
      </c>
      <c r="AG1609" s="443">
        <v>100410</v>
      </c>
      <c r="AH1609" s="443">
        <v>11000</v>
      </c>
      <c r="AI1609" s="443">
        <v>89410</v>
      </c>
      <c r="AJ1609" s="483">
        <v>140950</v>
      </c>
      <c r="AK1609" s="483">
        <v>2794</v>
      </c>
      <c r="AL1609" s="483">
        <v>0</v>
      </c>
      <c r="AM1609" s="483">
        <v>36350</v>
      </c>
      <c r="AN1609" s="443">
        <v>143744</v>
      </c>
      <c r="AO1609" s="443">
        <v>36350</v>
      </c>
      <c r="AP1609" s="443">
        <v>6992</v>
      </c>
      <c r="AQ1609" s="443">
        <v>3000</v>
      </c>
      <c r="AR1609" s="443">
        <v>3992</v>
      </c>
      <c r="AS1609" s="483">
        <v>5698</v>
      </c>
      <c r="AT1609" s="483">
        <v>2684</v>
      </c>
      <c r="AU1609" s="483">
        <v>0</v>
      </c>
      <c r="AV1609" s="483">
        <v>0</v>
      </c>
      <c r="AW1609" s="443">
        <v>8175</v>
      </c>
      <c r="AX1609" s="443">
        <v>207</v>
      </c>
      <c r="AY1609" s="443">
        <v>0</v>
      </c>
      <c r="AZ1609" s="504">
        <v>0</v>
      </c>
      <c r="BA1609" s="504">
        <v>0</v>
      </c>
      <c r="BB1609" s="444">
        <v>0</v>
      </c>
      <c r="BC1609" s="517">
        <v>0</v>
      </c>
      <c r="BD1609" s="540">
        <v>56391</v>
      </c>
      <c r="BE1609" s="651">
        <v>47755</v>
      </c>
      <c r="BF1609" s="651">
        <v>4866</v>
      </c>
      <c r="BG1609" s="540">
        <v>1269</v>
      </c>
    </row>
    <row r="1610" spans="1:59" x14ac:dyDescent="0.2">
      <c r="A1610" s="609" t="s">
        <v>3669</v>
      </c>
      <c r="B1610" t="s">
        <v>3632</v>
      </c>
      <c r="C1610" t="s">
        <v>3670</v>
      </c>
      <c r="D1610" s="439">
        <v>42383</v>
      </c>
      <c r="E1610" s="440">
        <v>0</v>
      </c>
      <c r="F1610" s="440">
        <v>0</v>
      </c>
      <c r="G1610" s="440">
        <v>0</v>
      </c>
      <c r="H1610" s="440">
        <v>0</v>
      </c>
      <c r="I1610" s="440">
        <v>32760</v>
      </c>
      <c r="J1610" s="440">
        <v>32760</v>
      </c>
      <c r="K1610" s="440">
        <v>0</v>
      </c>
      <c r="L1610" s="440">
        <v>0</v>
      </c>
      <c r="M1610" s="482">
        <v>0</v>
      </c>
      <c r="N1610" s="482">
        <v>0</v>
      </c>
      <c r="O1610" s="440">
        <v>0</v>
      </c>
      <c r="P1610" s="440">
        <v>0</v>
      </c>
      <c r="Q1610" s="440">
        <v>0</v>
      </c>
      <c r="R1610" s="440">
        <v>0</v>
      </c>
      <c r="S1610" s="440">
        <v>0</v>
      </c>
      <c r="T1610" s="440">
        <v>0</v>
      </c>
      <c r="U1610" s="440">
        <v>1170</v>
      </c>
      <c r="V1610" s="440">
        <v>1170</v>
      </c>
      <c r="W1610" s="440">
        <v>0</v>
      </c>
      <c r="X1610" s="440">
        <v>0</v>
      </c>
      <c r="Y1610" s="482">
        <v>0</v>
      </c>
      <c r="Z1610" s="482">
        <v>0</v>
      </c>
      <c r="AA1610" s="440">
        <v>0</v>
      </c>
      <c r="AB1610" s="440">
        <v>0</v>
      </c>
      <c r="AC1610" s="440">
        <v>0</v>
      </c>
      <c r="AD1610" s="440">
        <v>0</v>
      </c>
      <c r="AE1610" s="440">
        <v>0</v>
      </c>
      <c r="AF1610" s="440">
        <v>0</v>
      </c>
      <c r="AG1610" s="440">
        <v>16260</v>
      </c>
      <c r="AH1610" s="440">
        <v>16260</v>
      </c>
      <c r="AI1610" s="440">
        <v>0</v>
      </c>
      <c r="AJ1610" s="482">
        <v>5650</v>
      </c>
      <c r="AK1610" s="482">
        <v>2700</v>
      </c>
      <c r="AL1610" s="482">
        <v>0</v>
      </c>
      <c r="AM1610" s="482">
        <v>12050</v>
      </c>
      <c r="AN1610" s="440">
        <v>8350</v>
      </c>
      <c r="AO1610" s="440">
        <v>12050</v>
      </c>
      <c r="AP1610" s="440">
        <v>981</v>
      </c>
      <c r="AQ1610" s="440">
        <v>981</v>
      </c>
      <c r="AR1610" s="440">
        <v>0</v>
      </c>
      <c r="AS1610" s="482">
        <v>40</v>
      </c>
      <c r="AT1610" s="482">
        <v>26</v>
      </c>
      <c r="AU1610" s="482">
        <v>0</v>
      </c>
      <c r="AV1610" s="482">
        <v>439</v>
      </c>
      <c r="AW1610" s="440">
        <v>66</v>
      </c>
      <c r="AX1610" s="440">
        <v>439</v>
      </c>
      <c r="AY1610" s="440">
        <v>0</v>
      </c>
      <c r="AZ1610" s="503">
        <v>0</v>
      </c>
      <c r="BA1610" s="503">
        <v>0</v>
      </c>
      <c r="BB1610" s="441">
        <v>0</v>
      </c>
      <c r="BC1610" s="200">
        <v>0</v>
      </c>
      <c r="BD1610" s="539">
        <v>18575</v>
      </c>
      <c r="BE1610" s="650">
        <v>14245</v>
      </c>
      <c r="BF1610" s="650">
        <v>1285</v>
      </c>
      <c r="BG1610" s="539">
        <v>789</v>
      </c>
    </row>
    <row r="1611" spans="1:59" x14ac:dyDescent="0.2">
      <c r="A1611" s="609" t="s">
        <v>3671</v>
      </c>
      <c r="B1611" t="s">
        <v>3632</v>
      </c>
      <c r="C1611" t="s">
        <v>3672</v>
      </c>
      <c r="D1611" s="442">
        <v>42391</v>
      </c>
      <c r="E1611" s="443">
        <v>0</v>
      </c>
      <c r="F1611" s="443">
        <v>0</v>
      </c>
      <c r="G1611" s="443">
        <v>0</v>
      </c>
      <c r="H1611" s="443">
        <v>0</v>
      </c>
      <c r="I1611" s="443">
        <v>94850</v>
      </c>
      <c r="J1611" s="443">
        <v>94850</v>
      </c>
      <c r="K1611" s="443">
        <v>0</v>
      </c>
      <c r="L1611" s="443">
        <v>2940</v>
      </c>
      <c r="M1611" s="483">
        <v>0</v>
      </c>
      <c r="N1611" s="483">
        <v>0</v>
      </c>
      <c r="O1611" s="443">
        <v>0</v>
      </c>
      <c r="P1611" s="443">
        <v>0</v>
      </c>
      <c r="Q1611" s="443">
        <v>2940</v>
      </c>
      <c r="R1611" s="443">
        <v>2940</v>
      </c>
      <c r="S1611" s="443">
        <v>0</v>
      </c>
      <c r="T1611" s="443">
        <v>0</v>
      </c>
      <c r="U1611" s="443">
        <v>3388</v>
      </c>
      <c r="V1611" s="443">
        <v>2525</v>
      </c>
      <c r="W1611" s="443">
        <v>863</v>
      </c>
      <c r="X1611" s="443">
        <v>105</v>
      </c>
      <c r="Y1611" s="483">
        <v>0</v>
      </c>
      <c r="Z1611" s="483">
        <v>0</v>
      </c>
      <c r="AA1611" s="443">
        <v>0</v>
      </c>
      <c r="AB1611" s="443">
        <v>0</v>
      </c>
      <c r="AC1611" s="443">
        <v>968</v>
      </c>
      <c r="AD1611" s="443">
        <v>0</v>
      </c>
      <c r="AE1611" s="443">
        <v>0</v>
      </c>
      <c r="AF1611" s="443">
        <v>968</v>
      </c>
      <c r="AG1611" s="443">
        <v>95490</v>
      </c>
      <c r="AH1611" s="443">
        <v>49000</v>
      </c>
      <c r="AI1611" s="443">
        <v>46490</v>
      </c>
      <c r="AJ1611" s="483">
        <v>97780</v>
      </c>
      <c r="AK1611" s="483">
        <v>0</v>
      </c>
      <c r="AL1611" s="483">
        <v>0</v>
      </c>
      <c r="AM1611" s="483">
        <v>34180</v>
      </c>
      <c r="AN1611" s="443">
        <v>97780</v>
      </c>
      <c r="AO1611" s="443">
        <v>34180</v>
      </c>
      <c r="AP1611" s="443">
        <v>6973</v>
      </c>
      <c r="AQ1611" s="443">
        <v>3123</v>
      </c>
      <c r="AR1611" s="443">
        <v>3850</v>
      </c>
      <c r="AS1611" s="483">
        <v>4659</v>
      </c>
      <c r="AT1611" s="483">
        <v>0</v>
      </c>
      <c r="AU1611" s="483">
        <v>0</v>
      </c>
      <c r="AV1611" s="483">
        <v>1382</v>
      </c>
      <c r="AW1611" s="443">
        <v>4659</v>
      </c>
      <c r="AX1611" s="443">
        <v>1382</v>
      </c>
      <c r="AY1611" s="443">
        <v>0</v>
      </c>
      <c r="AZ1611" s="504">
        <v>0</v>
      </c>
      <c r="BA1611" s="504">
        <v>0</v>
      </c>
      <c r="BB1611" s="444">
        <v>0</v>
      </c>
      <c r="BC1611" s="517">
        <v>0</v>
      </c>
      <c r="BD1611" s="540">
        <v>51850</v>
      </c>
      <c r="BE1611" s="651">
        <v>56015</v>
      </c>
      <c r="BF1611" s="651">
        <v>5565</v>
      </c>
      <c r="BG1611" s="540">
        <v>1269</v>
      </c>
    </row>
    <row r="1612" spans="1:59" x14ac:dyDescent="0.2">
      <c r="A1612" s="609" t="s">
        <v>3673</v>
      </c>
      <c r="B1612" t="s">
        <v>3632</v>
      </c>
      <c r="C1612" t="s">
        <v>3674</v>
      </c>
      <c r="D1612" s="439">
        <v>42411</v>
      </c>
      <c r="E1612" s="440">
        <v>33140</v>
      </c>
      <c r="F1612" s="440">
        <v>0</v>
      </c>
      <c r="G1612" s="440">
        <v>33140</v>
      </c>
      <c r="H1612" s="440">
        <v>0</v>
      </c>
      <c r="I1612" s="440">
        <v>230720</v>
      </c>
      <c r="J1612" s="440">
        <v>230720</v>
      </c>
      <c r="K1612" s="440">
        <v>0</v>
      </c>
      <c r="L1612" s="440">
        <v>70</v>
      </c>
      <c r="M1612" s="482">
        <v>0</v>
      </c>
      <c r="N1612" s="482">
        <v>0</v>
      </c>
      <c r="O1612" s="440">
        <v>0</v>
      </c>
      <c r="P1612" s="440">
        <v>0</v>
      </c>
      <c r="Q1612" s="440">
        <v>70</v>
      </c>
      <c r="R1612" s="440">
        <v>70</v>
      </c>
      <c r="S1612" s="440">
        <v>0</v>
      </c>
      <c r="T1612" s="440">
        <v>0</v>
      </c>
      <c r="U1612" s="440">
        <v>8240</v>
      </c>
      <c r="V1612" s="440">
        <v>5510</v>
      </c>
      <c r="W1612" s="440">
        <v>2730</v>
      </c>
      <c r="X1612" s="440">
        <v>3</v>
      </c>
      <c r="Y1612" s="482">
        <v>0</v>
      </c>
      <c r="Z1612" s="482">
        <v>0</v>
      </c>
      <c r="AA1612" s="440">
        <v>0</v>
      </c>
      <c r="AB1612" s="440">
        <v>0</v>
      </c>
      <c r="AC1612" s="440">
        <v>2733</v>
      </c>
      <c r="AD1612" s="440">
        <v>2733</v>
      </c>
      <c r="AE1612" s="440">
        <v>0</v>
      </c>
      <c r="AF1612" s="440">
        <v>0</v>
      </c>
      <c r="AG1612" s="440">
        <v>122880</v>
      </c>
      <c r="AH1612" s="440">
        <v>98000</v>
      </c>
      <c r="AI1612" s="440">
        <v>24880</v>
      </c>
      <c r="AJ1612" s="482">
        <v>87710</v>
      </c>
      <c r="AK1612" s="482">
        <v>0</v>
      </c>
      <c r="AL1612" s="482">
        <v>0</v>
      </c>
      <c r="AM1612" s="482">
        <v>51980</v>
      </c>
      <c r="AN1612" s="440">
        <v>87710</v>
      </c>
      <c r="AO1612" s="440">
        <v>51980</v>
      </c>
      <c r="AP1612" s="440">
        <v>8188</v>
      </c>
      <c r="AQ1612" s="440">
        <v>4178</v>
      </c>
      <c r="AR1612" s="440">
        <v>4010</v>
      </c>
      <c r="AS1612" s="482">
        <v>5503</v>
      </c>
      <c r="AT1612" s="482">
        <v>0</v>
      </c>
      <c r="AU1612" s="482">
        <v>0</v>
      </c>
      <c r="AV1612" s="482">
        <v>2417</v>
      </c>
      <c r="AW1612" s="440">
        <v>5503</v>
      </c>
      <c r="AX1612" s="440">
        <v>0</v>
      </c>
      <c r="AY1612" s="440">
        <v>0</v>
      </c>
      <c r="AZ1612" s="503">
        <v>0</v>
      </c>
      <c r="BA1612" s="503">
        <v>0</v>
      </c>
      <c r="BB1612" s="441">
        <v>0</v>
      </c>
      <c r="BC1612" s="200">
        <v>0</v>
      </c>
      <c r="BD1612" s="539">
        <v>80746</v>
      </c>
      <c r="BE1612" s="650">
        <v>103970</v>
      </c>
      <c r="BF1612" s="650">
        <v>9635</v>
      </c>
      <c r="BG1612" s="539">
        <v>1509</v>
      </c>
    </row>
    <row r="1613" spans="1:59" x14ac:dyDescent="0.2">
      <c r="A1613" s="609" t="s">
        <v>3675</v>
      </c>
      <c r="B1613" t="s">
        <v>3676</v>
      </c>
      <c r="C1613">
        <v>0</v>
      </c>
      <c r="D1613" s="442">
        <v>43000</v>
      </c>
      <c r="E1613" s="443">
        <v>1099234</v>
      </c>
      <c r="F1613" s="443">
        <v>0</v>
      </c>
      <c r="G1613" s="443">
        <v>0</v>
      </c>
      <c r="H1613" s="443">
        <v>1099234</v>
      </c>
      <c r="I1613" s="443">
        <v>0</v>
      </c>
      <c r="J1613" s="443">
        <v>0</v>
      </c>
      <c r="K1613" s="443">
        <v>0</v>
      </c>
      <c r="L1613" s="443">
        <v>0</v>
      </c>
      <c r="M1613" s="483">
        <v>0</v>
      </c>
      <c r="N1613" s="483">
        <v>0</v>
      </c>
      <c r="O1613" s="443">
        <v>0</v>
      </c>
      <c r="P1613" s="443">
        <v>0</v>
      </c>
      <c r="Q1613" s="443">
        <v>0</v>
      </c>
      <c r="R1613" s="443">
        <v>0</v>
      </c>
      <c r="S1613" s="443">
        <v>0</v>
      </c>
      <c r="T1613" s="443">
        <v>0</v>
      </c>
      <c r="U1613" s="443">
        <v>0</v>
      </c>
      <c r="V1613" s="443">
        <v>0</v>
      </c>
      <c r="W1613" s="443">
        <v>0</v>
      </c>
      <c r="X1613" s="443">
        <v>0</v>
      </c>
      <c r="Y1613" s="483">
        <v>0</v>
      </c>
      <c r="Z1613" s="483">
        <v>0</v>
      </c>
      <c r="AA1613" s="443">
        <v>0</v>
      </c>
      <c r="AB1613" s="443">
        <v>0</v>
      </c>
      <c r="AC1613" s="443">
        <v>0</v>
      </c>
      <c r="AD1613" s="443">
        <v>0</v>
      </c>
      <c r="AE1613" s="443">
        <v>0</v>
      </c>
      <c r="AF1613" s="443">
        <v>0</v>
      </c>
      <c r="AG1613" s="443">
        <v>0</v>
      </c>
      <c r="AH1613" s="443">
        <v>0</v>
      </c>
      <c r="AI1613" s="443">
        <v>0</v>
      </c>
      <c r="AJ1613" s="483">
        <v>0</v>
      </c>
      <c r="AK1613" s="483">
        <v>0</v>
      </c>
      <c r="AL1613" s="483">
        <v>0</v>
      </c>
      <c r="AM1613" s="483">
        <v>0</v>
      </c>
      <c r="AN1613" s="443">
        <v>0</v>
      </c>
      <c r="AO1613" s="443">
        <v>0</v>
      </c>
      <c r="AP1613" s="443">
        <v>0</v>
      </c>
      <c r="AQ1613" s="443">
        <v>0</v>
      </c>
      <c r="AR1613" s="443">
        <v>0</v>
      </c>
      <c r="AS1613" s="483">
        <v>0</v>
      </c>
      <c r="AT1613" s="483">
        <v>0</v>
      </c>
      <c r="AU1613" s="483">
        <v>0</v>
      </c>
      <c r="AV1613" s="483">
        <v>0</v>
      </c>
      <c r="AW1613" s="443">
        <v>0</v>
      </c>
      <c r="AX1613" s="443">
        <v>0</v>
      </c>
      <c r="AY1613" s="443">
        <v>0</v>
      </c>
      <c r="AZ1613" s="504">
        <v>0</v>
      </c>
      <c r="BA1613" s="504">
        <v>0</v>
      </c>
      <c r="BB1613" s="444">
        <v>0</v>
      </c>
      <c r="BC1613" s="517">
        <v>0</v>
      </c>
      <c r="BD1613" s="540">
        <v>6749379</v>
      </c>
      <c r="BE1613" s="540">
        <v>0</v>
      </c>
      <c r="BF1613" s="540">
        <v>0</v>
      </c>
      <c r="BG1613" s="540">
        <v>0</v>
      </c>
    </row>
    <row r="1614" spans="1:59" x14ac:dyDescent="0.2">
      <c r="A1614" s="609" t="s">
        <v>3677</v>
      </c>
      <c r="B1614" t="s">
        <v>3676</v>
      </c>
      <c r="C1614" t="s">
        <v>3678</v>
      </c>
      <c r="D1614" s="439">
        <v>43100</v>
      </c>
      <c r="E1614" s="440">
        <v>496834</v>
      </c>
      <c r="F1614" s="440">
        <v>0</v>
      </c>
      <c r="G1614" s="440">
        <v>0</v>
      </c>
      <c r="H1614" s="440">
        <v>496834</v>
      </c>
      <c r="I1614" s="440">
        <v>6014330</v>
      </c>
      <c r="J1614" s="440">
        <v>6014330</v>
      </c>
      <c r="K1614" s="440">
        <v>0</v>
      </c>
      <c r="L1614" s="440">
        <v>247100</v>
      </c>
      <c r="M1614" s="482">
        <v>0</v>
      </c>
      <c r="N1614" s="482">
        <v>132790</v>
      </c>
      <c r="O1614" s="440">
        <v>0</v>
      </c>
      <c r="P1614" s="440">
        <v>0</v>
      </c>
      <c r="Q1614" s="440">
        <v>379890</v>
      </c>
      <c r="R1614" s="440">
        <v>247100</v>
      </c>
      <c r="S1614" s="440">
        <v>132790</v>
      </c>
      <c r="T1614" s="440">
        <v>0</v>
      </c>
      <c r="U1614" s="440">
        <v>214798</v>
      </c>
      <c r="V1614" s="440">
        <v>212500</v>
      </c>
      <c r="W1614" s="440">
        <v>2298</v>
      </c>
      <c r="X1614" s="440">
        <v>8825</v>
      </c>
      <c r="Y1614" s="482">
        <v>0</v>
      </c>
      <c r="Z1614" s="482">
        <v>4742</v>
      </c>
      <c r="AA1614" s="440">
        <v>0</v>
      </c>
      <c r="AB1614" s="440">
        <v>0</v>
      </c>
      <c r="AC1614" s="440">
        <v>12088</v>
      </c>
      <c r="AD1614" s="440">
        <v>0</v>
      </c>
      <c r="AE1614" s="440">
        <v>0</v>
      </c>
      <c r="AF1614" s="440">
        <v>12088</v>
      </c>
      <c r="AG1614" s="440">
        <v>4658210</v>
      </c>
      <c r="AH1614" s="440">
        <v>2440000</v>
      </c>
      <c r="AI1614" s="440">
        <v>2218210</v>
      </c>
      <c r="AJ1614" s="482">
        <v>4299330</v>
      </c>
      <c r="AK1614" s="482">
        <v>0</v>
      </c>
      <c r="AL1614" s="482">
        <v>0</v>
      </c>
      <c r="AM1614" s="482">
        <v>2272420</v>
      </c>
      <c r="AN1614" s="440">
        <v>4299330</v>
      </c>
      <c r="AO1614" s="440">
        <v>2272420</v>
      </c>
      <c r="AP1614" s="440">
        <v>362024</v>
      </c>
      <c r="AQ1614" s="440">
        <v>59400</v>
      </c>
      <c r="AR1614" s="440">
        <v>302624</v>
      </c>
      <c r="AS1614" s="482">
        <v>317151</v>
      </c>
      <c r="AT1614" s="482">
        <v>0</v>
      </c>
      <c r="AU1614" s="482">
        <v>0</v>
      </c>
      <c r="AV1614" s="482">
        <v>91436</v>
      </c>
      <c r="AW1614" s="440">
        <v>317151</v>
      </c>
      <c r="AX1614" s="440">
        <v>3622</v>
      </c>
      <c r="AY1614" s="440">
        <v>0</v>
      </c>
      <c r="AZ1614" s="503">
        <v>0</v>
      </c>
      <c r="BA1614" s="503">
        <v>0</v>
      </c>
      <c r="BB1614" s="441">
        <v>0</v>
      </c>
      <c r="BC1614" s="200">
        <v>0</v>
      </c>
      <c r="BD1614" s="539">
        <v>1544794</v>
      </c>
      <c r="BE1614" s="650">
        <v>3405980</v>
      </c>
      <c r="BF1614" s="650">
        <v>331907</v>
      </c>
      <c r="BG1614" s="539">
        <v>22389</v>
      </c>
    </row>
    <row r="1615" spans="1:59" x14ac:dyDescent="0.2">
      <c r="A1615" s="609" t="s">
        <v>3679</v>
      </c>
      <c r="B1615" t="s">
        <v>3676</v>
      </c>
      <c r="C1615" t="s">
        <v>3680</v>
      </c>
      <c r="D1615" s="442">
        <v>43202</v>
      </c>
      <c r="E1615" s="443">
        <v>0</v>
      </c>
      <c r="F1615" s="443">
        <v>0</v>
      </c>
      <c r="G1615" s="443">
        <v>0</v>
      </c>
      <c r="H1615" s="443">
        <v>0</v>
      </c>
      <c r="I1615" s="443">
        <v>1166550</v>
      </c>
      <c r="J1615" s="443">
        <v>1166550</v>
      </c>
      <c r="K1615" s="443">
        <v>0</v>
      </c>
      <c r="L1615" s="443">
        <v>0</v>
      </c>
      <c r="M1615" s="483">
        <v>0</v>
      </c>
      <c r="N1615" s="483">
        <v>0</v>
      </c>
      <c r="O1615" s="443">
        <v>0</v>
      </c>
      <c r="P1615" s="443">
        <v>0</v>
      </c>
      <c r="Q1615" s="443">
        <v>0</v>
      </c>
      <c r="R1615" s="443">
        <v>0</v>
      </c>
      <c r="S1615" s="443">
        <v>0</v>
      </c>
      <c r="T1615" s="443">
        <v>0</v>
      </c>
      <c r="U1615" s="443">
        <v>41663</v>
      </c>
      <c r="V1615" s="443">
        <v>18523</v>
      </c>
      <c r="W1615" s="443">
        <v>23140</v>
      </c>
      <c r="X1615" s="443">
        <v>0</v>
      </c>
      <c r="Y1615" s="483">
        <v>0</v>
      </c>
      <c r="Z1615" s="483">
        <v>0</v>
      </c>
      <c r="AA1615" s="443">
        <v>0</v>
      </c>
      <c r="AB1615" s="443">
        <v>0</v>
      </c>
      <c r="AC1615" s="443">
        <v>23140</v>
      </c>
      <c r="AD1615" s="443">
        <v>0</v>
      </c>
      <c r="AE1615" s="443">
        <v>0</v>
      </c>
      <c r="AF1615" s="443">
        <v>23140</v>
      </c>
      <c r="AG1615" s="443">
        <v>862760</v>
      </c>
      <c r="AH1615" s="443">
        <v>535500</v>
      </c>
      <c r="AI1615" s="443">
        <v>327260</v>
      </c>
      <c r="AJ1615" s="483">
        <v>739250</v>
      </c>
      <c r="AK1615" s="483">
        <v>0</v>
      </c>
      <c r="AL1615" s="483">
        <v>0</v>
      </c>
      <c r="AM1615" s="483">
        <v>225040</v>
      </c>
      <c r="AN1615" s="443">
        <v>739250</v>
      </c>
      <c r="AO1615" s="443">
        <v>225040</v>
      </c>
      <c r="AP1615" s="443">
        <v>59635</v>
      </c>
      <c r="AQ1615" s="443">
        <v>14000</v>
      </c>
      <c r="AR1615" s="443">
        <v>45635</v>
      </c>
      <c r="AS1615" s="483">
        <v>53698</v>
      </c>
      <c r="AT1615" s="483">
        <v>0</v>
      </c>
      <c r="AU1615" s="483">
        <v>0</v>
      </c>
      <c r="AV1615" s="483">
        <v>3811</v>
      </c>
      <c r="AW1615" s="443">
        <v>53698</v>
      </c>
      <c r="AX1615" s="443">
        <v>3811</v>
      </c>
      <c r="AY1615" s="443">
        <v>0</v>
      </c>
      <c r="AZ1615" s="504">
        <v>0</v>
      </c>
      <c r="BA1615" s="504">
        <v>0</v>
      </c>
      <c r="BB1615" s="444">
        <v>0</v>
      </c>
      <c r="BC1615" s="517">
        <v>0</v>
      </c>
      <c r="BD1615" s="540">
        <v>375582</v>
      </c>
      <c r="BE1615" s="651">
        <v>579765</v>
      </c>
      <c r="BF1615" s="651">
        <v>55445</v>
      </c>
      <c r="BG1615" s="540">
        <v>5109</v>
      </c>
    </row>
    <row r="1616" spans="1:59" x14ac:dyDescent="0.2">
      <c r="A1616" s="609" t="s">
        <v>3681</v>
      </c>
      <c r="B1616" t="s">
        <v>3676</v>
      </c>
      <c r="C1616" t="s">
        <v>3682</v>
      </c>
      <c r="D1616" s="439">
        <v>43203</v>
      </c>
      <c r="E1616" s="440">
        <v>0</v>
      </c>
      <c r="F1616" s="440">
        <v>0</v>
      </c>
      <c r="G1616" s="440">
        <v>0</v>
      </c>
      <c r="H1616" s="440">
        <v>0</v>
      </c>
      <c r="I1616" s="440">
        <v>309400</v>
      </c>
      <c r="J1616" s="440">
        <v>276080</v>
      </c>
      <c r="K1616" s="440">
        <v>33320</v>
      </c>
      <c r="L1616" s="440">
        <v>560</v>
      </c>
      <c r="M1616" s="482">
        <v>0</v>
      </c>
      <c r="N1616" s="482">
        <v>13650</v>
      </c>
      <c r="O1616" s="440">
        <v>0</v>
      </c>
      <c r="P1616" s="440">
        <v>0</v>
      </c>
      <c r="Q1616" s="440">
        <v>47530</v>
      </c>
      <c r="R1616" s="440">
        <v>33880</v>
      </c>
      <c r="S1616" s="440">
        <v>13650</v>
      </c>
      <c r="T1616" s="440">
        <v>0</v>
      </c>
      <c r="U1616" s="440">
        <v>11050</v>
      </c>
      <c r="V1616" s="440">
        <v>7694</v>
      </c>
      <c r="W1616" s="440">
        <v>3356</v>
      </c>
      <c r="X1616" s="440">
        <v>20</v>
      </c>
      <c r="Y1616" s="482">
        <v>0</v>
      </c>
      <c r="Z1616" s="482">
        <v>488</v>
      </c>
      <c r="AA1616" s="440">
        <v>0</v>
      </c>
      <c r="AB1616" s="440">
        <v>0</v>
      </c>
      <c r="AC1616" s="440">
        <v>3864</v>
      </c>
      <c r="AD1616" s="440">
        <v>3376</v>
      </c>
      <c r="AE1616" s="440">
        <v>488</v>
      </c>
      <c r="AF1616" s="440">
        <v>0</v>
      </c>
      <c r="AG1616" s="440">
        <v>243650</v>
      </c>
      <c r="AH1616" s="440">
        <v>171000</v>
      </c>
      <c r="AI1616" s="440">
        <v>72650</v>
      </c>
      <c r="AJ1616" s="482">
        <v>169960</v>
      </c>
      <c r="AK1616" s="482">
        <v>0</v>
      </c>
      <c r="AL1616" s="482">
        <v>0</v>
      </c>
      <c r="AM1616" s="482">
        <v>89580</v>
      </c>
      <c r="AN1616" s="440">
        <v>169960</v>
      </c>
      <c r="AO1616" s="440">
        <v>89580</v>
      </c>
      <c r="AP1616" s="440">
        <v>15187</v>
      </c>
      <c r="AQ1616" s="440">
        <v>2360</v>
      </c>
      <c r="AR1616" s="440">
        <v>12827</v>
      </c>
      <c r="AS1616" s="482">
        <v>14969</v>
      </c>
      <c r="AT1616" s="482">
        <v>0</v>
      </c>
      <c r="AU1616" s="482">
        <v>0</v>
      </c>
      <c r="AV1616" s="482">
        <v>2492</v>
      </c>
      <c r="AW1616" s="440">
        <v>14969</v>
      </c>
      <c r="AX1616" s="440">
        <v>1312</v>
      </c>
      <c r="AY1616" s="440">
        <v>0</v>
      </c>
      <c r="AZ1616" s="503">
        <v>0</v>
      </c>
      <c r="BA1616" s="503">
        <v>0</v>
      </c>
      <c r="BB1616" s="441">
        <v>0</v>
      </c>
      <c r="BC1616" s="200">
        <v>0</v>
      </c>
      <c r="BD1616" s="539">
        <v>117661</v>
      </c>
      <c r="BE1616" s="650">
        <v>160860</v>
      </c>
      <c r="BF1616" s="650">
        <v>15078</v>
      </c>
      <c r="BG1616" s="539">
        <v>1989</v>
      </c>
    </row>
    <row r="1617" spans="1:59" x14ac:dyDescent="0.2">
      <c r="A1617" s="609" t="s">
        <v>3683</v>
      </c>
      <c r="B1617" t="s">
        <v>3676</v>
      </c>
      <c r="C1617" t="s">
        <v>3684</v>
      </c>
      <c r="D1617" s="442">
        <v>43204</v>
      </c>
      <c r="E1617" s="443">
        <v>83747</v>
      </c>
      <c r="F1617" s="443">
        <v>0</v>
      </c>
      <c r="G1617" s="443">
        <v>40012</v>
      </c>
      <c r="H1617" s="443">
        <v>43735</v>
      </c>
      <c r="I1617" s="443">
        <v>529130</v>
      </c>
      <c r="J1617" s="443">
        <v>529130</v>
      </c>
      <c r="K1617" s="443">
        <v>0</v>
      </c>
      <c r="L1617" s="443">
        <v>0</v>
      </c>
      <c r="M1617" s="483">
        <v>0</v>
      </c>
      <c r="N1617" s="483">
        <v>5530</v>
      </c>
      <c r="O1617" s="443">
        <v>0</v>
      </c>
      <c r="P1617" s="443">
        <v>0</v>
      </c>
      <c r="Q1617" s="443">
        <v>5530</v>
      </c>
      <c r="R1617" s="443">
        <v>0</v>
      </c>
      <c r="S1617" s="443">
        <v>5530</v>
      </c>
      <c r="T1617" s="443">
        <v>0</v>
      </c>
      <c r="U1617" s="443">
        <v>18898</v>
      </c>
      <c r="V1617" s="443">
        <v>18898</v>
      </c>
      <c r="W1617" s="443">
        <v>0</v>
      </c>
      <c r="X1617" s="443">
        <v>0</v>
      </c>
      <c r="Y1617" s="483">
        <v>0</v>
      </c>
      <c r="Z1617" s="483">
        <v>197</v>
      </c>
      <c r="AA1617" s="443">
        <v>0</v>
      </c>
      <c r="AB1617" s="443">
        <v>0</v>
      </c>
      <c r="AC1617" s="443">
        <v>197</v>
      </c>
      <c r="AD1617" s="443">
        <v>0</v>
      </c>
      <c r="AE1617" s="443">
        <v>197</v>
      </c>
      <c r="AF1617" s="443">
        <v>0</v>
      </c>
      <c r="AG1617" s="443">
        <v>317120</v>
      </c>
      <c r="AH1617" s="443">
        <v>175000</v>
      </c>
      <c r="AI1617" s="443">
        <v>142120</v>
      </c>
      <c r="AJ1617" s="483">
        <v>407620</v>
      </c>
      <c r="AK1617" s="483">
        <v>0</v>
      </c>
      <c r="AL1617" s="483">
        <v>0</v>
      </c>
      <c r="AM1617" s="483">
        <v>0</v>
      </c>
      <c r="AN1617" s="443">
        <v>407620</v>
      </c>
      <c r="AO1617" s="443">
        <v>0</v>
      </c>
      <c r="AP1617" s="443">
        <v>23065</v>
      </c>
      <c r="AQ1617" s="443">
        <v>2984</v>
      </c>
      <c r="AR1617" s="443">
        <v>20081</v>
      </c>
      <c r="AS1617" s="483">
        <v>25970</v>
      </c>
      <c r="AT1617" s="483">
        <v>0</v>
      </c>
      <c r="AU1617" s="483">
        <v>0</v>
      </c>
      <c r="AV1617" s="483">
        <v>0</v>
      </c>
      <c r="AW1617" s="443">
        <v>25970</v>
      </c>
      <c r="AX1617" s="443">
        <v>0</v>
      </c>
      <c r="AY1617" s="443">
        <v>0</v>
      </c>
      <c r="AZ1617" s="504">
        <v>0</v>
      </c>
      <c r="BA1617" s="504">
        <v>0</v>
      </c>
      <c r="BB1617" s="444">
        <v>0</v>
      </c>
      <c r="BC1617" s="517">
        <v>0</v>
      </c>
      <c r="BD1617" s="540">
        <v>144273</v>
      </c>
      <c r="BE1617" s="651">
        <v>260885</v>
      </c>
      <c r="BF1617" s="651">
        <v>24555</v>
      </c>
      <c r="BG1617" s="540">
        <v>2469</v>
      </c>
    </row>
    <row r="1618" spans="1:59" x14ac:dyDescent="0.2">
      <c r="A1618" s="609" t="s">
        <v>3685</v>
      </c>
      <c r="B1618" t="s">
        <v>3676</v>
      </c>
      <c r="C1618" t="s">
        <v>3686</v>
      </c>
      <c r="D1618" s="439">
        <v>43205</v>
      </c>
      <c r="E1618" s="440">
        <v>25225</v>
      </c>
      <c r="F1618" s="440">
        <v>0</v>
      </c>
      <c r="G1618" s="440">
        <v>22417</v>
      </c>
      <c r="H1618" s="440">
        <v>2808</v>
      </c>
      <c r="I1618" s="440">
        <v>218680</v>
      </c>
      <c r="J1618" s="440">
        <v>218680</v>
      </c>
      <c r="K1618" s="440">
        <v>0</v>
      </c>
      <c r="L1618" s="440">
        <v>0</v>
      </c>
      <c r="M1618" s="482">
        <v>0</v>
      </c>
      <c r="N1618" s="482">
        <v>55020</v>
      </c>
      <c r="O1618" s="440">
        <v>0</v>
      </c>
      <c r="P1618" s="440">
        <v>0</v>
      </c>
      <c r="Q1618" s="440">
        <v>55020</v>
      </c>
      <c r="R1618" s="440">
        <v>0</v>
      </c>
      <c r="S1618" s="440">
        <v>55020</v>
      </c>
      <c r="T1618" s="440">
        <v>0</v>
      </c>
      <c r="U1618" s="440">
        <v>7810</v>
      </c>
      <c r="V1618" s="440">
        <v>5541</v>
      </c>
      <c r="W1618" s="440">
        <v>2269</v>
      </c>
      <c r="X1618" s="440">
        <v>0</v>
      </c>
      <c r="Y1618" s="482">
        <v>0</v>
      </c>
      <c r="Z1618" s="482">
        <v>1965</v>
      </c>
      <c r="AA1618" s="440">
        <v>0</v>
      </c>
      <c r="AB1618" s="440">
        <v>0</v>
      </c>
      <c r="AC1618" s="440">
        <v>0</v>
      </c>
      <c r="AD1618" s="440">
        <v>0</v>
      </c>
      <c r="AE1618" s="440">
        <v>0</v>
      </c>
      <c r="AF1618" s="440">
        <v>0</v>
      </c>
      <c r="AG1618" s="440">
        <v>160320</v>
      </c>
      <c r="AH1618" s="440">
        <v>100000</v>
      </c>
      <c r="AI1618" s="440">
        <v>60320</v>
      </c>
      <c r="AJ1618" s="482">
        <v>140080</v>
      </c>
      <c r="AK1618" s="482">
        <v>0</v>
      </c>
      <c r="AL1618" s="482">
        <v>0</v>
      </c>
      <c r="AM1618" s="482">
        <v>23850</v>
      </c>
      <c r="AN1618" s="440">
        <v>140080</v>
      </c>
      <c r="AO1618" s="440">
        <v>23850</v>
      </c>
      <c r="AP1618" s="440">
        <v>10734</v>
      </c>
      <c r="AQ1618" s="440">
        <v>2375</v>
      </c>
      <c r="AR1618" s="440">
        <v>8359</v>
      </c>
      <c r="AS1618" s="482">
        <v>10303</v>
      </c>
      <c r="AT1618" s="482">
        <v>0</v>
      </c>
      <c r="AU1618" s="482">
        <v>0</v>
      </c>
      <c r="AV1618" s="482">
        <v>555</v>
      </c>
      <c r="AW1618" s="440">
        <v>9254</v>
      </c>
      <c r="AX1618" s="440">
        <v>359</v>
      </c>
      <c r="AY1618" s="440">
        <v>0</v>
      </c>
      <c r="AZ1618" s="503">
        <v>0</v>
      </c>
      <c r="BA1618" s="503">
        <v>0</v>
      </c>
      <c r="BB1618" s="441">
        <v>0</v>
      </c>
      <c r="BC1618" s="200">
        <v>0</v>
      </c>
      <c r="BD1618" s="539">
        <v>87593</v>
      </c>
      <c r="BE1618" s="650">
        <v>126140</v>
      </c>
      <c r="BF1618" s="650">
        <v>11793</v>
      </c>
      <c r="BG1618" s="539">
        <v>1749</v>
      </c>
    </row>
    <row r="1619" spans="1:59" x14ac:dyDescent="0.2">
      <c r="A1619" s="609" t="s">
        <v>3687</v>
      </c>
      <c r="B1619" t="s">
        <v>3676</v>
      </c>
      <c r="C1619" t="s">
        <v>3688</v>
      </c>
      <c r="D1619" s="442">
        <v>43206</v>
      </c>
      <c r="E1619" s="443">
        <v>0</v>
      </c>
      <c r="F1619" s="443">
        <v>0</v>
      </c>
      <c r="G1619" s="443">
        <v>0</v>
      </c>
      <c r="H1619" s="443">
        <v>0</v>
      </c>
      <c r="I1619" s="443">
        <v>536900</v>
      </c>
      <c r="J1619" s="443">
        <v>536900</v>
      </c>
      <c r="K1619" s="443">
        <v>0</v>
      </c>
      <c r="L1619" s="443">
        <v>0</v>
      </c>
      <c r="M1619" s="483">
        <v>0</v>
      </c>
      <c r="N1619" s="483">
        <v>13230</v>
      </c>
      <c r="O1619" s="443">
        <v>0</v>
      </c>
      <c r="P1619" s="443">
        <v>0</v>
      </c>
      <c r="Q1619" s="443">
        <v>13230</v>
      </c>
      <c r="R1619" s="443">
        <v>0</v>
      </c>
      <c r="S1619" s="443">
        <v>13230</v>
      </c>
      <c r="T1619" s="443">
        <v>0</v>
      </c>
      <c r="U1619" s="443">
        <v>19175</v>
      </c>
      <c r="V1619" s="443">
        <v>6518</v>
      </c>
      <c r="W1619" s="443">
        <v>12657</v>
      </c>
      <c r="X1619" s="443">
        <v>0</v>
      </c>
      <c r="Y1619" s="483">
        <v>0</v>
      </c>
      <c r="Z1619" s="483">
        <v>473</v>
      </c>
      <c r="AA1619" s="443">
        <v>0</v>
      </c>
      <c r="AB1619" s="443">
        <v>0</v>
      </c>
      <c r="AC1619" s="443">
        <v>0</v>
      </c>
      <c r="AD1619" s="443">
        <v>0</v>
      </c>
      <c r="AE1619" s="443">
        <v>0</v>
      </c>
      <c r="AF1619" s="443">
        <v>0</v>
      </c>
      <c r="AG1619" s="443">
        <v>452570</v>
      </c>
      <c r="AH1619" s="443">
        <v>275000</v>
      </c>
      <c r="AI1619" s="443">
        <v>177570</v>
      </c>
      <c r="AJ1619" s="483">
        <v>403630</v>
      </c>
      <c r="AK1619" s="483">
        <v>0</v>
      </c>
      <c r="AL1619" s="483">
        <v>0</v>
      </c>
      <c r="AM1619" s="483">
        <v>81950</v>
      </c>
      <c r="AN1619" s="443">
        <v>403630</v>
      </c>
      <c r="AO1619" s="443">
        <v>81950</v>
      </c>
      <c r="AP1619" s="443">
        <v>31079</v>
      </c>
      <c r="AQ1619" s="443">
        <v>5977</v>
      </c>
      <c r="AR1619" s="443">
        <v>25102</v>
      </c>
      <c r="AS1619" s="483">
        <v>30253</v>
      </c>
      <c r="AT1619" s="483">
        <v>0</v>
      </c>
      <c r="AU1619" s="483">
        <v>0</v>
      </c>
      <c r="AV1619" s="483">
        <v>1492</v>
      </c>
      <c r="AW1619" s="443">
        <v>26328</v>
      </c>
      <c r="AX1619" s="443">
        <v>990</v>
      </c>
      <c r="AY1619" s="443">
        <v>0</v>
      </c>
      <c r="AZ1619" s="504">
        <v>0</v>
      </c>
      <c r="BA1619" s="504">
        <v>0</v>
      </c>
      <c r="BB1619" s="444">
        <v>0</v>
      </c>
      <c r="BC1619" s="517">
        <v>0</v>
      </c>
      <c r="BD1619" s="540">
        <v>206323</v>
      </c>
      <c r="BE1619" s="651">
        <v>284200</v>
      </c>
      <c r="BF1619" s="651">
        <v>27456</v>
      </c>
      <c r="BG1619" s="540">
        <v>2709</v>
      </c>
    </row>
    <row r="1620" spans="1:59" x14ac:dyDescent="0.2">
      <c r="A1620" s="609" t="s">
        <v>3689</v>
      </c>
      <c r="B1620" t="s">
        <v>3676</v>
      </c>
      <c r="C1620" t="s">
        <v>3690</v>
      </c>
      <c r="D1620" s="439">
        <v>43208</v>
      </c>
      <c r="E1620" s="440">
        <v>90000</v>
      </c>
      <c r="F1620" s="440">
        <v>0</v>
      </c>
      <c r="G1620" s="440">
        <v>0</v>
      </c>
      <c r="H1620" s="440">
        <v>90000</v>
      </c>
      <c r="I1620" s="440">
        <v>432740</v>
      </c>
      <c r="J1620" s="440">
        <v>432740</v>
      </c>
      <c r="K1620" s="440">
        <v>0</v>
      </c>
      <c r="L1620" s="440">
        <v>0</v>
      </c>
      <c r="M1620" s="482">
        <v>0</v>
      </c>
      <c r="N1620" s="482">
        <v>67480</v>
      </c>
      <c r="O1620" s="440">
        <v>0</v>
      </c>
      <c r="P1620" s="440">
        <v>0</v>
      </c>
      <c r="Q1620" s="440">
        <v>67480</v>
      </c>
      <c r="R1620" s="440">
        <v>0</v>
      </c>
      <c r="S1620" s="440">
        <v>67480</v>
      </c>
      <c r="T1620" s="440">
        <v>0</v>
      </c>
      <c r="U1620" s="440">
        <v>15455</v>
      </c>
      <c r="V1620" s="440">
        <v>12595</v>
      </c>
      <c r="W1620" s="440">
        <v>2860</v>
      </c>
      <c r="X1620" s="440">
        <v>0</v>
      </c>
      <c r="Y1620" s="482">
        <v>0</v>
      </c>
      <c r="Z1620" s="482">
        <v>2410</v>
      </c>
      <c r="AA1620" s="440">
        <v>0</v>
      </c>
      <c r="AB1620" s="440">
        <v>0</v>
      </c>
      <c r="AC1620" s="440">
        <v>0</v>
      </c>
      <c r="AD1620" s="440">
        <v>0</v>
      </c>
      <c r="AE1620" s="440">
        <v>0</v>
      </c>
      <c r="AF1620" s="440">
        <v>0</v>
      </c>
      <c r="AG1620" s="440">
        <v>345000</v>
      </c>
      <c r="AH1620" s="440">
        <v>180000</v>
      </c>
      <c r="AI1620" s="440">
        <v>165000</v>
      </c>
      <c r="AJ1620" s="482">
        <v>392560</v>
      </c>
      <c r="AK1620" s="482">
        <v>0</v>
      </c>
      <c r="AL1620" s="482">
        <v>0</v>
      </c>
      <c r="AM1620" s="482">
        <v>94550</v>
      </c>
      <c r="AN1620" s="440">
        <v>392560</v>
      </c>
      <c r="AO1620" s="440">
        <v>94550</v>
      </c>
      <c r="AP1620" s="440">
        <v>23524</v>
      </c>
      <c r="AQ1620" s="440">
        <v>11567</v>
      </c>
      <c r="AR1620" s="440">
        <v>11957</v>
      </c>
      <c r="AS1620" s="482">
        <v>17991</v>
      </c>
      <c r="AT1620" s="482">
        <v>0</v>
      </c>
      <c r="AU1620" s="482">
        <v>0</v>
      </c>
      <c r="AV1620" s="482">
        <v>4134</v>
      </c>
      <c r="AW1620" s="440">
        <v>17991</v>
      </c>
      <c r="AX1620" s="440">
        <v>4134</v>
      </c>
      <c r="AY1620" s="440">
        <v>0</v>
      </c>
      <c r="AZ1620" s="503">
        <v>0</v>
      </c>
      <c r="BA1620" s="503">
        <v>0</v>
      </c>
      <c r="BB1620" s="441">
        <v>0</v>
      </c>
      <c r="BC1620" s="200">
        <v>0</v>
      </c>
      <c r="BD1620" s="539">
        <v>176780</v>
      </c>
      <c r="BE1620" s="650">
        <v>247765</v>
      </c>
      <c r="BF1620" s="650">
        <v>23413</v>
      </c>
      <c r="BG1620" s="539">
        <v>2709</v>
      </c>
    </row>
    <row r="1621" spans="1:59" x14ac:dyDescent="0.2">
      <c r="A1621" s="609" t="s">
        <v>3691</v>
      </c>
      <c r="B1621" t="s">
        <v>3676</v>
      </c>
      <c r="C1621" t="s">
        <v>3692</v>
      </c>
      <c r="D1621" s="442">
        <v>43210</v>
      </c>
      <c r="E1621" s="443">
        <v>87111</v>
      </c>
      <c r="F1621" s="443">
        <v>0</v>
      </c>
      <c r="G1621" s="443">
        <v>0</v>
      </c>
      <c r="H1621" s="443">
        <v>87111</v>
      </c>
      <c r="I1621" s="443">
        <v>357770</v>
      </c>
      <c r="J1621" s="443">
        <v>357770</v>
      </c>
      <c r="K1621" s="443">
        <v>0</v>
      </c>
      <c r="L1621" s="443">
        <v>0</v>
      </c>
      <c r="M1621" s="483">
        <v>0</v>
      </c>
      <c r="N1621" s="483">
        <v>43680</v>
      </c>
      <c r="O1621" s="443">
        <v>0</v>
      </c>
      <c r="P1621" s="443">
        <v>0</v>
      </c>
      <c r="Q1621" s="443">
        <v>43680</v>
      </c>
      <c r="R1621" s="443">
        <v>0</v>
      </c>
      <c r="S1621" s="443">
        <v>43680</v>
      </c>
      <c r="T1621" s="443">
        <v>0</v>
      </c>
      <c r="U1621" s="443">
        <v>12778</v>
      </c>
      <c r="V1621" s="443">
        <v>12778</v>
      </c>
      <c r="W1621" s="443">
        <v>0</v>
      </c>
      <c r="X1621" s="443">
        <v>0</v>
      </c>
      <c r="Y1621" s="483">
        <v>0</v>
      </c>
      <c r="Z1621" s="483">
        <v>1560</v>
      </c>
      <c r="AA1621" s="443">
        <v>0</v>
      </c>
      <c r="AB1621" s="443">
        <v>0</v>
      </c>
      <c r="AC1621" s="443">
        <v>1560</v>
      </c>
      <c r="AD1621" s="443">
        <v>0</v>
      </c>
      <c r="AE1621" s="443">
        <v>1560</v>
      </c>
      <c r="AF1621" s="443">
        <v>0</v>
      </c>
      <c r="AG1621" s="443">
        <v>338720</v>
      </c>
      <c r="AH1621" s="443">
        <v>173000</v>
      </c>
      <c r="AI1621" s="443">
        <v>165720</v>
      </c>
      <c r="AJ1621" s="483">
        <v>327950</v>
      </c>
      <c r="AK1621" s="483">
        <v>0</v>
      </c>
      <c r="AL1621" s="483">
        <v>0</v>
      </c>
      <c r="AM1621" s="483">
        <v>151690</v>
      </c>
      <c r="AN1621" s="443">
        <v>327950</v>
      </c>
      <c r="AO1621" s="443">
        <v>151690</v>
      </c>
      <c r="AP1621" s="443">
        <v>22777</v>
      </c>
      <c r="AQ1621" s="443">
        <v>5962</v>
      </c>
      <c r="AR1621" s="443">
        <v>16815</v>
      </c>
      <c r="AS1621" s="483">
        <v>20747</v>
      </c>
      <c r="AT1621" s="483">
        <v>0</v>
      </c>
      <c r="AU1621" s="483">
        <v>0</v>
      </c>
      <c r="AV1621" s="483">
        <v>6121</v>
      </c>
      <c r="AW1621" s="443">
        <v>20747</v>
      </c>
      <c r="AX1621" s="443">
        <v>2593</v>
      </c>
      <c r="AY1621" s="443">
        <v>0</v>
      </c>
      <c r="AZ1621" s="504">
        <v>0</v>
      </c>
      <c r="BA1621" s="504">
        <v>0</v>
      </c>
      <c r="BB1621" s="444">
        <v>0</v>
      </c>
      <c r="BC1621" s="517">
        <v>0</v>
      </c>
      <c r="BD1621" s="540">
        <v>151364</v>
      </c>
      <c r="BE1621" s="651">
        <v>212115</v>
      </c>
      <c r="BF1621" s="651">
        <v>20292</v>
      </c>
      <c r="BG1621" s="540">
        <v>2469</v>
      </c>
    </row>
    <row r="1622" spans="1:59" x14ac:dyDescent="0.2">
      <c r="A1622" s="609" t="s">
        <v>3693</v>
      </c>
      <c r="B1622" t="s">
        <v>3676</v>
      </c>
      <c r="C1622" t="s">
        <v>3694</v>
      </c>
      <c r="D1622" s="439">
        <v>43211</v>
      </c>
      <c r="E1622" s="440">
        <v>0</v>
      </c>
      <c r="F1622" s="440">
        <v>0</v>
      </c>
      <c r="G1622" s="440">
        <v>0</v>
      </c>
      <c r="H1622" s="440">
        <v>0</v>
      </c>
      <c r="I1622" s="440">
        <v>276850</v>
      </c>
      <c r="J1622" s="440">
        <v>276850</v>
      </c>
      <c r="K1622" s="440">
        <v>0</v>
      </c>
      <c r="L1622" s="440">
        <v>10850</v>
      </c>
      <c r="M1622" s="482">
        <v>0</v>
      </c>
      <c r="N1622" s="482">
        <v>3920</v>
      </c>
      <c r="O1622" s="440">
        <v>0</v>
      </c>
      <c r="P1622" s="440">
        <v>0</v>
      </c>
      <c r="Q1622" s="440">
        <v>14770</v>
      </c>
      <c r="R1622" s="440">
        <v>10850</v>
      </c>
      <c r="S1622" s="440">
        <v>3920</v>
      </c>
      <c r="T1622" s="440">
        <v>0</v>
      </c>
      <c r="U1622" s="440">
        <v>9888</v>
      </c>
      <c r="V1622" s="440">
        <v>9888</v>
      </c>
      <c r="W1622" s="440">
        <v>0</v>
      </c>
      <c r="X1622" s="440">
        <v>387</v>
      </c>
      <c r="Y1622" s="482">
        <v>0</v>
      </c>
      <c r="Z1622" s="482">
        <v>140</v>
      </c>
      <c r="AA1622" s="440">
        <v>0</v>
      </c>
      <c r="AB1622" s="440">
        <v>0</v>
      </c>
      <c r="AC1622" s="440">
        <v>527</v>
      </c>
      <c r="AD1622" s="440">
        <v>0</v>
      </c>
      <c r="AE1622" s="440">
        <v>0</v>
      </c>
      <c r="AF1622" s="440">
        <v>527</v>
      </c>
      <c r="AG1622" s="440">
        <v>253590</v>
      </c>
      <c r="AH1622" s="440">
        <v>135000</v>
      </c>
      <c r="AI1622" s="440">
        <v>118590</v>
      </c>
      <c r="AJ1622" s="482">
        <v>249050</v>
      </c>
      <c r="AK1622" s="482">
        <v>0</v>
      </c>
      <c r="AL1622" s="482">
        <v>0</v>
      </c>
      <c r="AM1622" s="482">
        <v>60370</v>
      </c>
      <c r="AN1622" s="440">
        <v>249050</v>
      </c>
      <c r="AO1622" s="440">
        <v>60370</v>
      </c>
      <c r="AP1622" s="440">
        <v>17738</v>
      </c>
      <c r="AQ1622" s="440">
        <v>4186</v>
      </c>
      <c r="AR1622" s="440">
        <v>13552</v>
      </c>
      <c r="AS1622" s="482">
        <v>16700</v>
      </c>
      <c r="AT1622" s="482">
        <v>0</v>
      </c>
      <c r="AU1622" s="482">
        <v>0</v>
      </c>
      <c r="AV1622" s="482">
        <v>963</v>
      </c>
      <c r="AW1622" s="440">
        <v>16700</v>
      </c>
      <c r="AX1622" s="440">
        <v>963</v>
      </c>
      <c r="AY1622" s="440">
        <v>0</v>
      </c>
      <c r="AZ1622" s="503">
        <v>0</v>
      </c>
      <c r="BA1622" s="503">
        <v>0</v>
      </c>
      <c r="BB1622" s="441">
        <v>0</v>
      </c>
      <c r="BC1622" s="200">
        <v>0</v>
      </c>
      <c r="BD1622" s="539">
        <v>112736</v>
      </c>
      <c r="BE1622" s="650">
        <v>158095</v>
      </c>
      <c r="BF1622" s="650">
        <v>15351</v>
      </c>
      <c r="BG1622" s="539">
        <v>2229</v>
      </c>
    </row>
    <row r="1623" spans="1:59" x14ac:dyDescent="0.2">
      <c r="A1623" s="609" t="s">
        <v>3695</v>
      </c>
      <c r="B1623" t="s">
        <v>3676</v>
      </c>
      <c r="C1623" t="s">
        <v>3696</v>
      </c>
      <c r="D1623" s="442">
        <v>43212</v>
      </c>
      <c r="E1623" s="443">
        <v>0</v>
      </c>
      <c r="F1623" s="443">
        <v>0</v>
      </c>
      <c r="G1623" s="443">
        <v>0</v>
      </c>
      <c r="H1623" s="443">
        <v>0</v>
      </c>
      <c r="I1623" s="443">
        <v>217616</v>
      </c>
      <c r="J1623" s="443">
        <v>217616</v>
      </c>
      <c r="K1623" s="443">
        <v>0</v>
      </c>
      <c r="L1623" s="443">
        <v>0</v>
      </c>
      <c r="M1623" s="483">
        <v>0</v>
      </c>
      <c r="N1623" s="483">
        <v>47824</v>
      </c>
      <c r="O1623" s="443">
        <v>0</v>
      </c>
      <c r="P1623" s="443">
        <v>0</v>
      </c>
      <c r="Q1623" s="443">
        <v>47824</v>
      </c>
      <c r="R1623" s="443">
        <v>0</v>
      </c>
      <c r="S1623" s="443">
        <v>47824</v>
      </c>
      <c r="T1623" s="443">
        <v>0</v>
      </c>
      <c r="U1623" s="443">
        <v>7772</v>
      </c>
      <c r="V1623" s="443">
        <v>6051</v>
      </c>
      <c r="W1623" s="443">
        <v>1721</v>
      </c>
      <c r="X1623" s="443">
        <v>0</v>
      </c>
      <c r="Y1623" s="483">
        <v>0</v>
      </c>
      <c r="Z1623" s="483">
        <v>1708</v>
      </c>
      <c r="AA1623" s="443">
        <v>0</v>
      </c>
      <c r="AB1623" s="443">
        <v>0</v>
      </c>
      <c r="AC1623" s="443">
        <v>0</v>
      </c>
      <c r="AD1623" s="443">
        <v>0</v>
      </c>
      <c r="AE1623" s="443">
        <v>0</v>
      </c>
      <c r="AF1623" s="443">
        <v>0</v>
      </c>
      <c r="AG1623" s="443">
        <v>173780</v>
      </c>
      <c r="AH1623" s="443">
        <v>165000</v>
      </c>
      <c r="AI1623" s="443">
        <v>8780</v>
      </c>
      <c r="AJ1623" s="483">
        <v>99740</v>
      </c>
      <c r="AK1623" s="483">
        <v>0</v>
      </c>
      <c r="AL1623" s="483">
        <v>0</v>
      </c>
      <c r="AM1623" s="483">
        <v>62040</v>
      </c>
      <c r="AN1623" s="443">
        <v>99740</v>
      </c>
      <c r="AO1623" s="443">
        <v>62040</v>
      </c>
      <c r="AP1623" s="443">
        <v>11345</v>
      </c>
      <c r="AQ1623" s="443">
        <v>9407</v>
      </c>
      <c r="AR1623" s="443">
        <v>1938</v>
      </c>
      <c r="AS1623" s="483">
        <v>4142</v>
      </c>
      <c r="AT1623" s="483">
        <v>0</v>
      </c>
      <c r="AU1623" s="483">
        <v>0</v>
      </c>
      <c r="AV1623" s="483">
        <v>2724</v>
      </c>
      <c r="AW1623" s="443">
        <v>4142</v>
      </c>
      <c r="AX1623" s="443">
        <v>1894</v>
      </c>
      <c r="AY1623" s="443">
        <v>0</v>
      </c>
      <c r="AZ1623" s="504">
        <v>0</v>
      </c>
      <c r="BA1623" s="504">
        <v>0</v>
      </c>
      <c r="BB1623" s="444">
        <v>0</v>
      </c>
      <c r="BC1623" s="517">
        <v>0</v>
      </c>
      <c r="BD1623" s="540">
        <v>107098</v>
      </c>
      <c r="BE1623" s="651">
        <v>126105</v>
      </c>
      <c r="BF1623" s="651">
        <v>11792</v>
      </c>
      <c r="BG1623" s="540">
        <v>1749</v>
      </c>
    </row>
    <row r="1624" spans="1:59" x14ac:dyDescent="0.2">
      <c r="A1624" s="609" t="s">
        <v>3697</v>
      </c>
      <c r="B1624" t="s">
        <v>3676</v>
      </c>
      <c r="C1624" t="s">
        <v>3698</v>
      </c>
      <c r="D1624" s="439">
        <v>43213</v>
      </c>
      <c r="E1624" s="440">
        <v>0</v>
      </c>
      <c r="F1624" s="440">
        <v>0</v>
      </c>
      <c r="G1624" s="440">
        <v>0</v>
      </c>
      <c r="H1624" s="440">
        <v>0</v>
      </c>
      <c r="I1624" s="440">
        <v>457310</v>
      </c>
      <c r="J1624" s="440">
        <v>457310</v>
      </c>
      <c r="K1624" s="440">
        <v>0</v>
      </c>
      <c r="L1624" s="440">
        <v>0</v>
      </c>
      <c r="M1624" s="482">
        <v>0</v>
      </c>
      <c r="N1624" s="482">
        <v>14840</v>
      </c>
      <c r="O1624" s="440">
        <v>0</v>
      </c>
      <c r="P1624" s="440">
        <v>0</v>
      </c>
      <c r="Q1624" s="440">
        <v>14840</v>
      </c>
      <c r="R1624" s="440">
        <v>0</v>
      </c>
      <c r="S1624" s="440">
        <v>14840</v>
      </c>
      <c r="T1624" s="440">
        <v>0</v>
      </c>
      <c r="U1624" s="440">
        <v>16333</v>
      </c>
      <c r="V1624" s="440">
        <v>13066</v>
      </c>
      <c r="W1624" s="440">
        <v>3267</v>
      </c>
      <c r="X1624" s="440">
        <v>0</v>
      </c>
      <c r="Y1624" s="482">
        <v>0</v>
      </c>
      <c r="Z1624" s="482">
        <v>530</v>
      </c>
      <c r="AA1624" s="440">
        <v>0</v>
      </c>
      <c r="AB1624" s="440">
        <v>0</v>
      </c>
      <c r="AC1624" s="440">
        <v>3797</v>
      </c>
      <c r="AD1624" s="440">
        <v>0</v>
      </c>
      <c r="AE1624" s="440">
        <v>3797</v>
      </c>
      <c r="AF1624" s="440">
        <v>0</v>
      </c>
      <c r="AG1624" s="440">
        <v>410510</v>
      </c>
      <c r="AH1624" s="440">
        <v>0</v>
      </c>
      <c r="AI1624" s="440">
        <v>410510</v>
      </c>
      <c r="AJ1624" s="482">
        <v>593060</v>
      </c>
      <c r="AK1624" s="482">
        <v>0</v>
      </c>
      <c r="AL1624" s="482">
        <v>0</v>
      </c>
      <c r="AM1624" s="482">
        <v>71970</v>
      </c>
      <c r="AN1624" s="440">
        <v>593060</v>
      </c>
      <c r="AO1624" s="440">
        <v>71970</v>
      </c>
      <c r="AP1624" s="440">
        <v>28084</v>
      </c>
      <c r="AQ1624" s="440">
        <v>0</v>
      </c>
      <c r="AR1624" s="440">
        <v>28084</v>
      </c>
      <c r="AS1624" s="482">
        <v>32077</v>
      </c>
      <c r="AT1624" s="482">
        <v>0</v>
      </c>
      <c r="AU1624" s="482">
        <v>0</v>
      </c>
      <c r="AV1624" s="482">
        <v>0</v>
      </c>
      <c r="AW1624" s="440">
        <v>29654</v>
      </c>
      <c r="AX1624" s="440">
        <v>1501</v>
      </c>
      <c r="AY1624" s="440">
        <v>0</v>
      </c>
      <c r="AZ1624" s="503">
        <v>0</v>
      </c>
      <c r="BA1624" s="503">
        <v>0</v>
      </c>
      <c r="BB1624" s="441">
        <v>0</v>
      </c>
      <c r="BC1624" s="200">
        <v>0</v>
      </c>
      <c r="BD1624" s="539">
        <v>190542</v>
      </c>
      <c r="BE1624" s="650">
        <v>249300</v>
      </c>
      <c r="BF1624" s="650">
        <v>24163</v>
      </c>
      <c r="BG1624" s="539">
        <v>2469</v>
      </c>
    </row>
    <row r="1625" spans="1:59" x14ac:dyDescent="0.2">
      <c r="A1625" s="609" t="s">
        <v>3699</v>
      </c>
      <c r="B1625" t="s">
        <v>3676</v>
      </c>
      <c r="C1625" t="s">
        <v>3700</v>
      </c>
      <c r="D1625" s="442">
        <v>43214</v>
      </c>
      <c r="E1625" s="443">
        <v>0</v>
      </c>
      <c r="F1625" s="443">
        <v>0</v>
      </c>
      <c r="G1625" s="443">
        <v>0</v>
      </c>
      <c r="H1625" s="443">
        <v>0</v>
      </c>
      <c r="I1625" s="443">
        <v>241360</v>
      </c>
      <c r="J1625" s="443">
        <v>241360</v>
      </c>
      <c r="K1625" s="443">
        <v>0</v>
      </c>
      <c r="L1625" s="443">
        <v>0</v>
      </c>
      <c r="M1625" s="483">
        <v>0</v>
      </c>
      <c r="N1625" s="483">
        <v>8610</v>
      </c>
      <c r="O1625" s="443">
        <v>0</v>
      </c>
      <c r="P1625" s="443">
        <v>0</v>
      </c>
      <c r="Q1625" s="443">
        <v>8610</v>
      </c>
      <c r="R1625" s="443">
        <v>0</v>
      </c>
      <c r="S1625" s="443">
        <v>8610</v>
      </c>
      <c r="T1625" s="443">
        <v>0</v>
      </c>
      <c r="U1625" s="443">
        <v>8620</v>
      </c>
      <c r="V1625" s="443">
        <v>6814</v>
      </c>
      <c r="W1625" s="443">
        <v>1806</v>
      </c>
      <c r="X1625" s="443">
        <v>0</v>
      </c>
      <c r="Y1625" s="483">
        <v>0</v>
      </c>
      <c r="Z1625" s="483">
        <v>308</v>
      </c>
      <c r="AA1625" s="443">
        <v>0</v>
      </c>
      <c r="AB1625" s="443">
        <v>0</v>
      </c>
      <c r="AC1625" s="443">
        <v>2114</v>
      </c>
      <c r="AD1625" s="443">
        <v>0</v>
      </c>
      <c r="AE1625" s="443">
        <v>0</v>
      </c>
      <c r="AF1625" s="443">
        <v>2114</v>
      </c>
      <c r="AG1625" s="443">
        <v>180010</v>
      </c>
      <c r="AH1625" s="443">
        <v>105000</v>
      </c>
      <c r="AI1625" s="443">
        <v>75010</v>
      </c>
      <c r="AJ1625" s="483">
        <v>155430</v>
      </c>
      <c r="AK1625" s="483">
        <v>35600</v>
      </c>
      <c r="AL1625" s="483">
        <v>0</v>
      </c>
      <c r="AM1625" s="483">
        <v>83820</v>
      </c>
      <c r="AN1625" s="443">
        <v>191030</v>
      </c>
      <c r="AO1625" s="443">
        <v>83820</v>
      </c>
      <c r="AP1625" s="443">
        <v>12253</v>
      </c>
      <c r="AQ1625" s="443">
        <v>3460</v>
      </c>
      <c r="AR1625" s="443">
        <v>8793</v>
      </c>
      <c r="AS1625" s="483">
        <v>9872</v>
      </c>
      <c r="AT1625" s="483">
        <v>959</v>
      </c>
      <c r="AU1625" s="483">
        <v>0</v>
      </c>
      <c r="AV1625" s="483">
        <v>2770</v>
      </c>
      <c r="AW1625" s="443">
        <v>10831</v>
      </c>
      <c r="AX1625" s="443">
        <v>959</v>
      </c>
      <c r="AY1625" s="443">
        <v>0</v>
      </c>
      <c r="AZ1625" s="504">
        <v>0</v>
      </c>
      <c r="BA1625" s="504">
        <v>0</v>
      </c>
      <c r="BB1625" s="444">
        <v>0</v>
      </c>
      <c r="BC1625" s="517">
        <v>0</v>
      </c>
      <c r="BD1625" s="540">
        <v>98149</v>
      </c>
      <c r="BE1625" s="651">
        <v>122705</v>
      </c>
      <c r="BF1625" s="651">
        <v>11693</v>
      </c>
      <c r="BG1625" s="540">
        <v>1749</v>
      </c>
    </row>
    <row r="1626" spans="1:59" x14ac:dyDescent="0.2">
      <c r="A1626" s="609" t="s">
        <v>3701</v>
      </c>
      <c r="B1626" t="s">
        <v>3676</v>
      </c>
      <c r="C1626" t="s">
        <v>3702</v>
      </c>
      <c r="D1626" s="439">
        <v>43215</v>
      </c>
      <c r="E1626" s="440">
        <v>0</v>
      </c>
      <c r="F1626" s="440">
        <v>0</v>
      </c>
      <c r="G1626" s="440">
        <v>0</v>
      </c>
      <c r="H1626" s="440">
        <v>0</v>
      </c>
      <c r="I1626" s="440">
        <v>687232</v>
      </c>
      <c r="J1626" s="440">
        <v>687232</v>
      </c>
      <c r="K1626" s="440">
        <v>0</v>
      </c>
      <c r="L1626" s="440">
        <v>0</v>
      </c>
      <c r="M1626" s="482">
        <v>0</v>
      </c>
      <c r="N1626" s="482">
        <v>181748</v>
      </c>
      <c r="O1626" s="440">
        <v>0</v>
      </c>
      <c r="P1626" s="440">
        <v>0</v>
      </c>
      <c r="Q1626" s="440">
        <v>181748</v>
      </c>
      <c r="R1626" s="440">
        <v>0</v>
      </c>
      <c r="S1626" s="440">
        <v>181748</v>
      </c>
      <c r="T1626" s="440">
        <v>0</v>
      </c>
      <c r="U1626" s="440">
        <v>24544</v>
      </c>
      <c r="V1626" s="440">
        <v>17510</v>
      </c>
      <c r="W1626" s="440">
        <v>7034</v>
      </c>
      <c r="X1626" s="440">
        <v>0</v>
      </c>
      <c r="Y1626" s="482">
        <v>0</v>
      </c>
      <c r="Z1626" s="482">
        <v>6491</v>
      </c>
      <c r="AA1626" s="440">
        <v>0</v>
      </c>
      <c r="AB1626" s="440">
        <v>0</v>
      </c>
      <c r="AC1626" s="440">
        <v>13525</v>
      </c>
      <c r="AD1626" s="440">
        <v>0</v>
      </c>
      <c r="AE1626" s="440">
        <v>13079</v>
      </c>
      <c r="AF1626" s="440">
        <v>446</v>
      </c>
      <c r="AG1626" s="440">
        <v>510930</v>
      </c>
      <c r="AH1626" s="440">
        <v>510930</v>
      </c>
      <c r="AI1626" s="440">
        <v>0</v>
      </c>
      <c r="AJ1626" s="482">
        <v>284620</v>
      </c>
      <c r="AK1626" s="482">
        <v>0</v>
      </c>
      <c r="AL1626" s="482">
        <v>0</v>
      </c>
      <c r="AM1626" s="482">
        <v>148420</v>
      </c>
      <c r="AN1626" s="440">
        <v>284620</v>
      </c>
      <c r="AO1626" s="440">
        <v>148270</v>
      </c>
      <c r="AP1626" s="440">
        <v>34174</v>
      </c>
      <c r="AQ1626" s="440">
        <v>34174</v>
      </c>
      <c r="AR1626" s="440">
        <v>0</v>
      </c>
      <c r="AS1626" s="482">
        <v>7845</v>
      </c>
      <c r="AT1626" s="482">
        <v>0</v>
      </c>
      <c r="AU1626" s="482">
        <v>0</v>
      </c>
      <c r="AV1626" s="482">
        <v>683</v>
      </c>
      <c r="AW1626" s="440">
        <v>7845</v>
      </c>
      <c r="AX1626" s="440">
        <v>683</v>
      </c>
      <c r="AY1626" s="440">
        <v>343</v>
      </c>
      <c r="AZ1626" s="503">
        <v>-343</v>
      </c>
      <c r="BA1626" s="503">
        <v>0</v>
      </c>
      <c r="BB1626" s="441">
        <v>0</v>
      </c>
      <c r="BC1626" s="200">
        <v>0</v>
      </c>
      <c r="BD1626" s="539">
        <v>299804</v>
      </c>
      <c r="BE1626" s="650">
        <v>406355</v>
      </c>
      <c r="BF1626" s="650">
        <v>37779</v>
      </c>
      <c r="BG1626" s="539">
        <v>3429</v>
      </c>
    </row>
    <row r="1627" spans="1:59" x14ac:dyDescent="0.2">
      <c r="A1627" s="609" t="s">
        <v>3703</v>
      </c>
      <c r="B1627" t="s">
        <v>3676</v>
      </c>
      <c r="C1627" t="s">
        <v>3704</v>
      </c>
      <c r="D1627" s="442">
        <v>43216</v>
      </c>
      <c r="E1627" s="443">
        <v>80531</v>
      </c>
      <c r="F1627" s="443">
        <v>0</v>
      </c>
      <c r="G1627" s="443">
        <v>80531</v>
      </c>
      <c r="H1627" s="443">
        <v>0</v>
      </c>
      <c r="I1627" s="443">
        <v>273840</v>
      </c>
      <c r="J1627" s="443">
        <v>273840</v>
      </c>
      <c r="K1627" s="443">
        <v>0</v>
      </c>
      <c r="L1627" s="443">
        <v>0</v>
      </c>
      <c r="M1627" s="483">
        <v>0</v>
      </c>
      <c r="N1627" s="483">
        <v>87220</v>
      </c>
      <c r="O1627" s="443">
        <v>0</v>
      </c>
      <c r="P1627" s="443">
        <v>0</v>
      </c>
      <c r="Q1627" s="443">
        <v>87220</v>
      </c>
      <c r="R1627" s="443">
        <v>0</v>
      </c>
      <c r="S1627" s="443">
        <v>87220</v>
      </c>
      <c r="T1627" s="443">
        <v>0</v>
      </c>
      <c r="U1627" s="443">
        <v>9780</v>
      </c>
      <c r="V1627" s="443">
        <v>9780</v>
      </c>
      <c r="W1627" s="443">
        <v>0</v>
      </c>
      <c r="X1627" s="443">
        <v>0</v>
      </c>
      <c r="Y1627" s="483">
        <v>0</v>
      </c>
      <c r="Z1627" s="483">
        <v>3115</v>
      </c>
      <c r="AA1627" s="443">
        <v>0</v>
      </c>
      <c r="AB1627" s="443">
        <v>0</v>
      </c>
      <c r="AC1627" s="443">
        <v>3115</v>
      </c>
      <c r="AD1627" s="443">
        <v>0</v>
      </c>
      <c r="AE1627" s="443">
        <v>1183</v>
      </c>
      <c r="AF1627" s="443">
        <v>1932</v>
      </c>
      <c r="AG1627" s="443">
        <v>407540</v>
      </c>
      <c r="AH1627" s="443">
        <v>222000</v>
      </c>
      <c r="AI1627" s="443">
        <v>185540</v>
      </c>
      <c r="AJ1627" s="483">
        <v>444460</v>
      </c>
      <c r="AK1627" s="483">
        <v>0</v>
      </c>
      <c r="AL1627" s="483">
        <v>0</v>
      </c>
      <c r="AM1627" s="483">
        <v>181160</v>
      </c>
      <c r="AN1627" s="443">
        <v>444460</v>
      </c>
      <c r="AO1627" s="443">
        <v>181160</v>
      </c>
      <c r="AP1627" s="443">
        <v>30613</v>
      </c>
      <c r="AQ1627" s="443">
        <v>11028</v>
      </c>
      <c r="AR1627" s="443">
        <v>19585</v>
      </c>
      <c r="AS1627" s="483">
        <v>24568</v>
      </c>
      <c r="AT1627" s="483">
        <v>0</v>
      </c>
      <c r="AU1627" s="483">
        <v>0</v>
      </c>
      <c r="AV1627" s="483">
        <v>6982</v>
      </c>
      <c r="AW1627" s="443">
        <v>24568</v>
      </c>
      <c r="AX1627" s="443">
        <v>0</v>
      </c>
      <c r="AY1627" s="443">
        <v>0</v>
      </c>
      <c r="AZ1627" s="504">
        <v>0</v>
      </c>
      <c r="BA1627" s="504">
        <v>0</v>
      </c>
      <c r="BB1627" s="444">
        <v>0</v>
      </c>
      <c r="BC1627" s="517">
        <v>0</v>
      </c>
      <c r="BD1627" s="540">
        <v>155468</v>
      </c>
      <c r="BE1627" s="651">
        <v>226915</v>
      </c>
      <c r="BF1627" s="651">
        <v>22889</v>
      </c>
      <c r="BG1627" s="540">
        <v>2709</v>
      </c>
    </row>
    <row r="1628" spans="1:59" x14ac:dyDescent="0.2">
      <c r="A1628" s="609" t="s">
        <v>3705</v>
      </c>
      <c r="B1628" t="s">
        <v>3676</v>
      </c>
      <c r="C1628" t="s">
        <v>1060</v>
      </c>
      <c r="D1628" s="439">
        <v>43348</v>
      </c>
      <c r="E1628" s="440">
        <v>0</v>
      </c>
      <c r="F1628" s="440">
        <v>0</v>
      </c>
      <c r="G1628" s="440">
        <v>0</v>
      </c>
      <c r="H1628" s="440">
        <v>0</v>
      </c>
      <c r="I1628" s="440">
        <v>104300</v>
      </c>
      <c r="J1628" s="440">
        <v>104300</v>
      </c>
      <c r="K1628" s="440">
        <v>0</v>
      </c>
      <c r="L1628" s="440">
        <v>0</v>
      </c>
      <c r="M1628" s="482">
        <v>0</v>
      </c>
      <c r="N1628" s="482">
        <v>0</v>
      </c>
      <c r="O1628" s="440">
        <v>0</v>
      </c>
      <c r="P1628" s="440">
        <v>0</v>
      </c>
      <c r="Q1628" s="440">
        <v>0</v>
      </c>
      <c r="R1628" s="440">
        <v>0</v>
      </c>
      <c r="S1628" s="440">
        <v>0</v>
      </c>
      <c r="T1628" s="440">
        <v>0</v>
      </c>
      <c r="U1628" s="440">
        <v>3725</v>
      </c>
      <c r="V1628" s="440">
        <v>2980</v>
      </c>
      <c r="W1628" s="440">
        <v>745</v>
      </c>
      <c r="X1628" s="440">
        <v>0</v>
      </c>
      <c r="Y1628" s="482">
        <v>0</v>
      </c>
      <c r="Z1628" s="482">
        <v>0</v>
      </c>
      <c r="AA1628" s="440">
        <v>0</v>
      </c>
      <c r="AB1628" s="440">
        <v>0</v>
      </c>
      <c r="AC1628" s="440">
        <v>745</v>
      </c>
      <c r="AD1628" s="440">
        <v>0</v>
      </c>
      <c r="AE1628" s="440">
        <v>745</v>
      </c>
      <c r="AF1628" s="440">
        <v>0</v>
      </c>
      <c r="AG1628" s="440">
        <v>66920</v>
      </c>
      <c r="AH1628" s="440">
        <v>64000</v>
      </c>
      <c r="AI1628" s="440">
        <v>2920</v>
      </c>
      <c r="AJ1628" s="482">
        <v>29720</v>
      </c>
      <c r="AK1628" s="482">
        <v>0</v>
      </c>
      <c r="AL1628" s="482">
        <v>0</v>
      </c>
      <c r="AM1628" s="482">
        <v>26510</v>
      </c>
      <c r="AN1628" s="440">
        <v>29720</v>
      </c>
      <c r="AO1628" s="440">
        <v>26510</v>
      </c>
      <c r="AP1628" s="440">
        <v>4159</v>
      </c>
      <c r="AQ1628" s="440">
        <v>4159</v>
      </c>
      <c r="AR1628" s="440">
        <v>0</v>
      </c>
      <c r="AS1628" s="482">
        <v>638</v>
      </c>
      <c r="AT1628" s="482">
        <v>0</v>
      </c>
      <c r="AU1628" s="482">
        <v>0</v>
      </c>
      <c r="AV1628" s="482">
        <v>0</v>
      </c>
      <c r="AW1628" s="440">
        <v>638</v>
      </c>
      <c r="AX1628" s="440">
        <v>0</v>
      </c>
      <c r="AY1628" s="440">
        <v>0</v>
      </c>
      <c r="AZ1628" s="503">
        <v>0</v>
      </c>
      <c r="BA1628" s="503">
        <v>0</v>
      </c>
      <c r="BB1628" s="441">
        <v>0</v>
      </c>
      <c r="BC1628" s="200">
        <v>0</v>
      </c>
      <c r="BD1628" s="539">
        <v>46293</v>
      </c>
      <c r="BE1628" s="650">
        <v>47665</v>
      </c>
      <c r="BF1628" s="650">
        <v>4442</v>
      </c>
      <c r="BG1628" s="539">
        <v>1029</v>
      </c>
    </row>
    <row r="1629" spans="1:59" x14ac:dyDescent="0.2">
      <c r="A1629" s="609" t="s">
        <v>3706</v>
      </c>
      <c r="B1629" t="s">
        <v>3676</v>
      </c>
      <c r="C1629" t="s">
        <v>3707</v>
      </c>
      <c r="D1629" s="442">
        <v>43364</v>
      </c>
      <c r="E1629" s="443">
        <v>0</v>
      </c>
      <c r="F1629" s="443">
        <v>0</v>
      </c>
      <c r="G1629" s="443">
        <v>0</v>
      </c>
      <c r="H1629" s="443">
        <v>0</v>
      </c>
      <c r="I1629" s="443">
        <v>31080</v>
      </c>
      <c r="J1629" s="443">
        <v>31080</v>
      </c>
      <c r="K1629" s="443">
        <v>0</v>
      </c>
      <c r="L1629" s="443">
        <v>0</v>
      </c>
      <c r="M1629" s="483">
        <v>0</v>
      </c>
      <c r="N1629" s="483">
        <v>11200</v>
      </c>
      <c r="O1629" s="443">
        <v>0</v>
      </c>
      <c r="P1629" s="443">
        <v>0</v>
      </c>
      <c r="Q1629" s="443">
        <v>11200</v>
      </c>
      <c r="R1629" s="443">
        <v>0</v>
      </c>
      <c r="S1629" s="443">
        <v>11200</v>
      </c>
      <c r="T1629" s="443">
        <v>0</v>
      </c>
      <c r="U1629" s="443">
        <v>1110</v>
      </c>
      <c r="V1629" s="443">
        <v>1110</v>
      </c>
      <c r="W1629" s="443">
        <v>0</v>
      </c>
      <c r="X1629" s="443">
        <v>0</v>
      </c>
      <c r="Y1629" s="483">
        <v>0</v>
      </c>
      <c r="Z1629" s="483">
        <v>400</v>
      </c>
      <c r="AA1629" s="443">
        <v>0</v>
      </c>
      <c r="AB1629" s="443">
        <v>0</v>
      </c>
      <c r="AC1629" s="443">
        <v>400</v>
      </c>
      <c r="AD1629" s="443">
        <v>0</v>
      </c>
      <c r="AE1629" s="443">
        <v>0</v>
      </c>
      <c r="AF1629" s="443">
        <v>400</v>
      </c>
      <c r="AG1629" s="443">
        <v>36340</v>
      </c>
      <c r="AH1629" s="443">
        <v>22500</v>
      </c>
      <c r="AI1629" s="443">
        <v>13840</v>
      </c>
      <c r="AJ1629" s="483">
        <v>34520</v>
      </c>
      <c r="AK1629" s="483">
        <v>0</v>
      </c>
      <c r="AL1629" s="483">
        <v>0</v>
      </c>
      <c r="AM1629" s="483">
        <v>10820</v>
      </c>
      <c r="AN1629" s="443">
        <v>34520</v>
      </c>
      <c r="AO1629" s="443">
        <v>10820</v>
      </c>
      <c r="AP1629" s="443">
        <v>2372</v>
      </c>
      <c r="AQ1629" s="443">
        <v>850</v>
      </c>
      <c r="AR1629" s="443">
        <v>1522</v>
      </c>
      <c r="AS1629" s="483">
        <v>2147</v>
      </c>
      <c r="AT1629" s="483">
        <v>0</v>
      </c>
      <c r="AU1629" s="483">
        <v>0</v>
      </c>
      <c r="AV1629" s="483">
        <v>270</v>
      </c>
      <c r="AW1629" s="443">
        <v>1753</v>
      </c>
      <c r="AX1629" s="443">
        <v>0</v>
      </c>
      <c r="AY1629" s="443">
        <v>0</v>
      </c>
      <c r="AZ1629" s="504">
        <v>0</v>
      </c>
      <c r="BA1629" s="504">
        <v>0</v>
      </c>
      <c r="BB1629" s="444">
        <v>0</v>
      </c>
      <c r="BC1629" s="517">
        <v>0</v>
      </c>
      <c r="BD1629" s="540">
        <v>29705</v>
      </c>
      <c r="BE1629" s="651">
        <v>22635</v>
      </c>
      <c r="BF1629" s="651">
        <v>2153</v>
      </c>
      <c r="BG1629" s="540">
        <v>789</v>
      </c>
    </row>
    <row r="1630" spans="1:59" x14ac:dyDescent="0.2">
      <c r="A1630" s="609" t="s">
        <v>3708</v>
      </c>
      <c r="B1630" t="s">
        <v>3676</v>
      </c>
      <c r="C1630" t="s">
        <v>3709</v>
      </c>
      <c r="D1630" s="439">
        <v>43367</v>
      </c>
      <c r="E1630" s="440">
        <v>0</v>
      </c>
      <c r="F1630" s="440">
        <v>0</v>
      </c>
      <c r="G1630" s="440">
        <v>0</v>
      </c>
      <c r="H1630" s="440">
        <v>0</v>
      </c>
      <c r="I1630" s="440">
        <v>74424</v>
      </c>
      <c r="J1630" s="440">
        <v>74424</v>
      </c>
      <c r="K1630" s="440">
        <v>0</v>
      </c>
      <c r="L1630" s="440">
        <v>0</v>
      </c>
      <c r="M1630" s="482">
        <v>0</v>
      </c>
      <c r="N1630" s="482">
        <v>22736</v>
      </c>
      <c r="O1630" s="440">
        <v>0</v>
      </c>
      <c r="P1630" s="440">
        <v>0</v>
      </c>
      <c r="Q1630" s="440">
        <v>22736</v>
      </c>
      <c r="R1630" s="440">
        <v>0</v>
      </c>
      <c r="S1630" s="440">
        <v>22736</v>
      </c>
      <c r="T1630" s="440">
        <v>0</v>
      </c>
      <c r="U1630" s="440">
        <v>2658</v>
      </c>
      <c r="V1630" s="440">
        <v>2658</v>
      </c>
      <c r="W1630" s="440">
        <v>0</v>
      </c>
      <c r="X1630" s="440">
        <v>0</v>
      </c>
      <c r="Y1630" s="482">
        <v>0</v>
      </c>
      <c r="Z1630" s="482">
        <v>812</v>
      </c>
      <c r="AA1630" s="440">
        <v>0</v>
      </c>
      <c r="AB1630" s="440">
        <v>0</v>
      </c>
      <c r="AC1630" s="440">
        <v>812</v>
      </c>
      <c r="AD1630" s="440">
        <v>0</v>
      </c>
      <c r="AE1630" s="440">
        <v>0</v>
      </c>
      <c r="AF1630" s="440">
        <v>812</v>
      </c>
      <c r="AG1630" s="440">
        <v>63880</v>
      </c>
      <c r="AH1630" s="440">
        <v>48750</v>
      </c>
      <c r="AI1630" s="440">
        <v>15130</v>
      </c>
      <c r="AJ1630" s="482">
        <v>48240</v>
      </c>
      <c r="AK1630" s="482">
        <v>0</v>
      </c>
      <c r="AL1630" s="482">
        <v>0</v>
      </c>
      <c r="AM1630" s="482">
        <v>34480</v>
      </c>
      <c r="AN1630" s="440">
        <v>48240</v>
      </c>
      <c r="AO1630" s="440">
        <v>34480</v>
      </c>
      <c r="AP1630" s="440">
        <v>4169</v>
      </c>
      <c r="AQ1630" s="440">
        <v>3311</v>
      </c>
      <c r="AR1630" s="440">
        <v>858</v>
      </c>
      <c r="AS1630" s="482">
        <v>1822</v>
      </c>
      <c r="AT1630" s="482">
        <v>0</v>
      </c>
      <c r="AU1630" s="482">
        <v>0</v>
      </c>
      <c r="AV1630" s="482">
        <v>1272</v>
      </c>
      <c r="AW1630" s="440">
        <v>1822</v>
      </c>
      <c r="AX1630" s="440">
        <v>1272</v>
      </c>
      <c r="AY1630" s="440">
        <v>0</v>
      </c>
      <c r="AZ1630" s="503">
        <v>0</v>
      </c>
      <c r="BA1630" s="503">
        <v>0</v>
      </c>
      <c r="BB1630" s="441">
        <v>0</v>
      </c>
      <c r="BC1630" s="200">
        <v>0</v>
      </c>
      <c r="BD1630" s="539">
        <v>40463</v>
      </c>
      <c r="BE1630" s="650">
        <v>46760</v>
      </c>
      <c r="BF1630" s="650">
        <v>4352</v>
      </c>
      <c r="BG1630" s="539">
        <v>1029</v>
      </c>
    </row>
    <row r="1631" spans="1:59" x14ac:dyDescent="0.2">
      <c r="A1631" s="609" t="s">
        <v>3710</v>
      </c>
      <c r="B1631" t="s">
        <v>3676</v>
      </c>
      <c r="C1631" t="s">
        <v>3711</v>
      </c>
      <c r="D1631" s="442">
        <v>43368</v>
      </c>
      <c r="E1631" s="443">
        <v>6275</v>
      </c>
      <c r="F1631" s="443">
        <v>0</v>
      </c>
      <c r="G1631" s="443">
        <v>825</v>
      </c>
      <c r="H1631" s="443">
        <v>5450</v>
      </c>
      <c r="I1631" s="443">
        <v>142520</v>
      </c>
      <c r="J1631" s="443">
        <v>142520</v>
      </c>
      <c r="K1631" s="443">
        <v>0</v>
      </c>
      <c r="L1631" s="443">
        <v>0</v>
      </c>
      <c r="M1631" s="483">
        <v>0</v>
      </c>
      <c r="N1631" s="483">
        <v>21350</v>
      </c>
      <c r="O1631" s="443">
        <v>0</v>
      </c>
      <c r="P1631" s="443">
        <v>0</v>
      </c>
      <c r="Q1631" s="443">
        <v>21350</v>
      </c>
      <c r="R1631" s="443">
        <v>0</v>
      </c>
      <c r="S1631" s="443">
        <v>21350</v>
      </c>
      <c r="T1631" s="443">
        <v>0</v>
      </c>
      <c r="U1631" s="443">
        <v>5090</v>
      </c>
      <c r="V1631" s="443">
        <v>4504</v>
      </c>
      <c r="W1631" s="443">
        <v>586</v>
      </c>
      <c r="X1631" s="443">
        <v>0</v>
      </c>
      <c r="Y1631" s="483">
        <v>0</v>
      </c>
      <c r="Z1631" s="483">
        <v>763</v>
      </c>
      <c r="AA1631" s="443">
        <v>0</v>
      </c>
      <c r="AB1631" s="443">
        <v>0</v>
      </c>
      <c r="AC1631" s="443">
        <v>604</v>
      </c>
      <c r="AD1631" s="443">
        <v>0</v>
      </c>
      <c r="AE1631" s="443">
        <v>0</v>
      </c>
      <c r="AF1631" s="443">
        <v>604</v>
      </c>
      <c r="AG1631" s="443">
        <v>113570</v>
      </c>
      <c r="AH1631" s="443">
        <v>93000</v>
      </c>
      <c r="AI1631" s="443">
        <v>20570</v>
      </c>
      <c r="AJ1631" s="483">
        <v>74300</v>
      </c>
      <c r="AK1631" s="483">
        <v>0</v>
      </c>
      <c r="AL1631" s="483">
        <v>0</v>
      </c>
      <c r="AM1631" s="483">
        <v>55240</v>
      </c>
      <c r="AN1631" s="443">
        <v>74300</v>
      </c>
      <c r="AO1631" s="443">
        <v>55240</v>
      </c>
      <c r="AP1631" s="443">
        <v>7445</v>
      </c>
      <c r="AQ1631" s="443">
        <v>3138</v>
      </c>
      <c r="AR1631" s="443">
        <v>4307</v>
      </c>
      <c r="AS1631" s="483">
        <v>5343</v>
      </c>
      <c r="AT1631" s="483">
        <v>0</v>
      </c>
      <c r="AU1631" s="483">
        <v>0</v>
      </c>
      <c r="AV1631" s="483">
        <v>2056</v>
      </c>
      <c r="AW1631" s="443">
        <v>5343</v>
      </c>
      <c r="AX1631" s="443">
        <v>2056</v>
      </c>
      <c r="AY1631" s="443">
        <v>0</v>
      </c>
      <c r="AZ1631" s="504">
        <v>0</v>
      </c>
      <c r="BA1631" s="504">
        <v>0</v>
      </c>
      <c r="BB1631" s="444">
        <v>0</v>
      </c>
      <c r="BC1631" s="517">
        <v>0</v>
      </c>
      <c r="BD1631" s="540">
        <v>46156</v>
      </c>
      <c r="BE1631" s="651">
        <v>79435</v>
      </c>
      <c r="BF1631" s="651">
        <v>7479</v>
      </c>
      <c r="BG1631" s="540">
        <v>1269</v>
      </c>
    </row>
    <row r="1632" spans="1:59" x14ac:dyDescent="0.2">
      <c r="A1632" s="609" t="s">
        <v>3712</v>
      </c>
      <c r="B1632" t="s">
        <v>3676</v>
      </c>
      <c r="C1632" t="s">
        <v>3713</v>
      </c>
      <c r="D1632" s="439">
        <v>43369</v>
      </c>
      <c r="E1632" s="440">
        <v>0</v>
      </c>
      <c r="F1632" s="440">
        <v>0</v>
      </c>
      <c r="G1632" s="440">
        <v>0</v>
      </c>
      <c r="H1632" s="440">
        <v>0</v>
      </c>
      <c r="I1632" s="440">
        <v>84280</v>
      </c>
      <c r="J1632" s="440">
        <v>84280</v>
      </c>
      <c r="K1632" s="440">
        <v>0</v>
      </c>
      <c r="L1632" s="440">
        <v>2100</v>
      </c>
      <c r="M1632" s="482">
        <v>0</v>
      </c>
      <c r="N1632" s="482">
        <v>0</v>
      </c>
      <c r="O1632" s="440">
        <v>0</v>
      </c>
      <c r="P1632" s="440">
        <v>0</v>
      </c>
      <c r="Q1632" s="440">
        <v>2100</v>
      </c>
      <c r="R1632" s="440">
        <v>2100</v>
      </c>
      <c r="S1632" s="440">
        <v>0</v>
      </c>
      <c r="T1632" s="440">
        <v>0</v>
      </c>
      <c r="U1632" s="440">
        <v>3010</v>
      </c>
      <c r="V1632" s="440">
        <v>2408</v>
      </c>
      <c r="W1632" s="440">
        <v>602</v>
      </c>
      <c r="X1632" s="440">
        <v>75</v>
      </c>
      <c r="Y1632" s="482">
        <v>0</v>
      </c>
      <c r="Z1632" s="482">
        <v>0</v>
      </c>
      <c r="AA1632" s="440">
        <v>0</v>
      </c>
      <c r="AB1632" s="440">
        <v>0</v>
      </c>
      <c r="AC1632" s="440">
        <v>677</v>
      </c>
      <c r="AD1632" s="440">
        <v>0</v>
      </c>
      <c r="AE1632" s="440">
        <v>0</v>
      </c>
      <c r="AF1632" s="440">
        <v>677</v>
      </c>
      <c r="AG1632" s="440">
        <v>66620</v>
      </c>
      <c r="AH1632" s="440">
        <v>47500</v>
      </c>
      <c r="AI1632" s="440">
        <v>19120</v>
      </c>
      <c r="AJ1632" s="482">
        <v>50210</v>
      </c>
      <c r="AK1632" s="482">
        <v>0</v>
      </c>
      <c r="AL1632" s="482">
        <v>0</v>
      </c>
      <c r="AM1632" s="482">
        <v>34380</v>
      </c>
      <c r="AN1632" s="440">
        <v>50210</v>
      </c>
      <c r="AO1632" s="440">
        <v>34380</v>
      </c>
      <c r="AP1632" s="440">
        <v>4253</v>
      </c>
      <c r="AQ1632" s="440">
        <v>2583</v>
      </c>
      <c r="AR1632" s="440">
        <v>1670</v>
      </c>
      <c r="AS1632" s="482">
        <v>2503</v>
      </c>
      <c r="AT1632" s="482">
        <v>0</v>
      </c>
      <c r="AU1632" s="482">
        <v>0</v>
      </c>
      <c r="AV1632" s="482">
        <v>1392</v>
      </c>
      <c r="AW1632" s="440">
        <v>2503</v>
      </c>
      <c r="AX1632" s="440">
        <v>1392</v>
      </c>
      <c r="AY1632" s="440">
        <v>0</v>
      </c>
      <c r="AZ1632" s="503">
        <v>0</v>
      </c>
      <c r="BA1632" s="503">
        <v>0</v>
      </c>
      <c r="BB1632" s="441">
        <v>0</v>
      </c>
      <c r="BC1632" s="200">
        <v>0</v>
      </c>
      <c r="BD1632" s="539">
        <v>45676</v>
      </c>
      <c r="BE1632" s="650">
        <v>42905</v>
      </c>
      <c r="BF1632" s="650">
        <v>4048</v>
      </c>
      <c r="BG1632" s="539">
        <v>1029</v>
      </c>
    </row>
    <row r="1633" spans="1:59" x14ac:dyDescent="0.2">
      <c r="A1633" s="609" t="s">
        <v>3714</v>
      </c>
      <c r="B1633" t="s">
        <v>3676</v>
      </c>
      <c r="C1633" t="s">
        <v>3715</v>
      </c>
      <c r="D1633" s="442">
        <v>43403</v>
      </c>
      <c r="E1633" s="443">
        <v>56095</v>
      </c>
      <c r="F1633" s="443">
        <v>12950</v>
      </c>
      <c r="G1633" s="443">
        <v>38796</v>
      </c>
      <c r="H1633" s="443">
        <v>4349</v>
      </c>
      <c r="I1633" s="443">
        <v>165424</v>
      </c>
      <c r="J1633" s="443">
        <v>165424</v>
      </c>
      <c r="K1633" s="443">
        <v>0</v>
      </c>
      <c r="L1633" s="443">
        <v>63126</v>
      </c>
      <c r="M1633" s="483">
        <v>0</v>
      </c>
      <c r="N1633" s="483">
        <v>1470</v>
      </c>
      <c r="O1633" s="443">
        <v>0</v>
      </c>
      <c r="P1633" s="443">
        <v>0</v>
      </c>
      <c r="Q1633" s="443">
        <v>64596</v>
      </c>
      <c r="R1633" s="443">
        <v>63126</v>
      </c>
      <c r="S1633" s="443">
        <v>1470</v>
      </c>
      <c r="T1633" s="443">
        <v>0</v>
      </c>
      <c r="U1633" s="443">
        <v>5908</v>
      </c>
      <c r="V1633" s="443">
        <v>5137</v>
      </c>
      <c r="W1633" s="443">
        <v>771</v>
      </c>
      <c r="X1633" s="443">
        <v>2255</v>
      </c>
      <c r="Y1633" s="483">
        <v>0</v>
      </c>
      <c r="Z1633" s="483">
        <v>52</v>
      </c>
      <c r="AA1633" s="443">
        <v>0</v>
      </c>
      <c r="AB1633" s="443">
        <v>0</v>
      </c>
      <c r="AC1633" s="443">
        <v>3078</v>
      </c>
      <c r="AD1633" s="443">
        <v>0</v>
      </c>
      <c r="AE1633" s="443">
        <v>0</v>
      </c>
      <c r="AF1633" s="443">
        <v>3078</v>
      </c>
      <c r="AG1633" s="443">
        <v>235630</v>
      </c>
      <c r="AH1633" s="443">
        <v>110000</v>
      </c>
      <c r="AI1633" s="443">
        <v>125630</v>
      </c>
      <c r="AJ1633" s="483">
        <v>246720</v>
      </c>
      <c r="AK1633" s="483">
        <v>0</v>
      </c>
      <c r="AL1633" s="483">
        <v>0</v>
      </c>
      <c r="AM1633" s="483">
        <v>90280</v>
      </c>
      <c r="AN1633" s="443">
        <v>246720</v>
      </c>
      <c r="AO1633" s="443">
        <v>90280</v>
      </c>
      <c r="AP1633" s="443">
        <v>18076</v>
      </c>
      <c r="AQ1633" s="443">
        <v>3439</v>
      </c>
      <c r="AR1633" s="443">
        <v>14637</v>
      </c>
      <c r="AS1633" s="483">
        <v>16087</v>
      </c>
      <c r="AT1633" s="483">
        <v>0</v>
      </c>
      <c r="AU1633" s="483">
        <v>0</v>
      </c>
      <c r="AV1633" s="483">
        <v>3506</v>
      </c>
      <c r="AW1633" s="443">
        <v>11828</v>
      </c>
      <c r="AX1633" s="443">
        <v>0</v>
      </c>
      <c r="AY1633" s="443">
        <v>0</v>
      </c>
      <c r="AZ1633" s="504">
        <v>0</v>
      </c>
      <c r="BA1633" s="504">
        <v>0</v>
      </c>
      <c r="BB1633" s="444">
        <v>0</v>
      </c>
      <c r="BC1633" s="517">
        <v>0</v>
      </c>
      <c r="BD1633" s="540">
        <v>89122</v>
      </c>
      <c r="BE1633" s="651">
        <v>138390</v>
      </c>
      <c r="BF1633" s="651">
        <v>13885</v>
      </c>
      <c r="BG1633" s="540">
        <v>1749</v>
      </c>
    </row>
    <row r="1634" spans="1:59" x14ac:dyDescent="0.2">
      <c r="A1634" s="609" t="s">
        <v>3716</v>
      </c>
      <c r="B1634" t="s">
        <v>3676</v>
      </c>
      <c r="C1634" t="s">
        <v>3717</v>
      </c>
      <c r="D1634" s="439">
        <v>43404</v>
      </c>
      <c r="E1634" s="440">
        <v>36530</v>
      </c>
      <c r="F1634" s="440">
        <v>0</v>
      </c>
      <c r="G1634" s="440">
        <v>28461</v>
      </c>
      <c r="H1634" s="440">
        <v>8069</v>
      </c>
      <c r="I1634" s="440">
        <v>201460</v>
      </c>
      <c r="J1634" s="440">
        <v>201460</v>
      </c>
      <c r="K1634" s="440">
        <v>0</v>
      </c>
      <c r="L1634" s="440">
        <v>0</v>
      </c>
      <c r="M1634" s="482">
        <v>0</v>
      </c>
      <c r="N1634" s="482">
        <v>31780</v>
      </c>
      <c r="O1634" s="440">
        <v>420</v>
      </c>
      <c r="P1634" s="440">
        <v>0</v>
      </c>
      <c r="Q1634" s="440">
        <v>32200</v>
      </c>
      <c r="R1634" s="440">
        <v>0</v>
      </c>
      <c r="S1634" s="440">
        <v>31780</v>
      </c>
      <c r="T1634" s="440">
        <v>420</v>
      </c>
      <c r="U1634" s="440">
        <v>7195</v>
      </c>
      <c r="V1634" s="440">
        <v>7195</v>
      </c>
      <c r="W1634" s="440">
        <v>0</v>
      </c>
      <c r="X1634" s="440">
        <v>0</v>
      </c>
      <c r="Y1634" s="482">
        <v>0</v>
      </c>
      <c r="Z1634" s="482">
        <v>1135</v>
      </c>
      <c r="AA1634" s="440">
        <v>15</v>
      </c>
      <c r="AB1634" s="440">
        <v>0</v>
      </c>
      <c r="AC1634" s="440">
        <v>1150</v>
      </c>
      <c r="AD1634" s="440">
        <v>0</v>
      </c>
      <c r="AE1634" s="440">
        <v>0</v>
      </c>
      <c r="AF1634" s="440">
        <v>1150</v>
      </c>
      <c r="AG1634" s="440">
        <v>276290</v>
      </c>
      <c r="AH1634" s="440">
        <v>109750</v>
      </c>
      <c r="AI1634" s="440">
        <v>166540</v>
      </c>
      <c r="AJ1634" s="482">
        <v>274230</v>
      </c>
      <c r="AK1634" s="482">
        <v>0</v>
      </c>
      <c r="AL1634" s="482">
        <v>0</v>
      </c>
      <c r="AM1634" s="482">
        <v>118670</v>
      </c>
      <c r="AN1634" s="440">
        <v>274230</v>
      </c>
      <c r="AO1634" s="440">
        <v>118670</v>
      </c>
      <c r="AP1634" s="440">
        <v>21862</v>
      </c>
      <c r="AQ1634" s="440">
        <v>6327</v>
      </c>
      <c r="AR1634" s="440">
        <v>15535</v>
      </c>
      <c r="AS1634" s="482">
        <v>15348</v>
      </c>
      <c r="AT1634" s="482">
        <v>0</v>
      </c>
      <c r="AU1634" s="482">
        <v>0</v>
      </c>
      <c r="AV1634" s="482">
        <v>4627</v>
      </c>
      <c r="AW1634" s="440">
        <v>15348</v>
      </c>
      <c r="AX1634" s="440">
        <v>4627</v>
      </c>
      <c r="AY1634" s="440">
        <v>0</v>
      </c>
      <c r="AZ1634" s="503">
        <v>0</v>
      </c>
      <c r="BA1634" s="503">
        <v>0</v>
      </c>
      <c r="BB1634" s="441">
        <v>0</v>
      </c>
      <c r="BC1634" s="200">
        <v>0</v>
      </c>
      <c r="BD1634" s="539">
        <v>84318</v>
      </c>
      <c r="BE1634" s="650">
        <v>151990</v>
      </c>
      <c r="BF1634" s="650">
        <v>15784</v>
      </c>
      <c r="BG1634" s="539">
        <v>1989</v>
      </c>
    </row>
    <row r="1635" spans="1:59" x14ac:dyDescent="0.2">
      <c r="A1635" s="609" t="s">
        <v>3718</v>
      </c>
      <c r="B1635" t="s">
        <v>3676</v>
      </c>
      <c r="C1635" t="s">
        <v>3719</v>
      </c>
      <c r="D1635" s="442">
        <v>43423</v>
      </c>
      <c r="E1635" s="443">
        <v>0</v>
      </c>
      <c r="F1635" s="443">
        <v>0</v>
      </c>
      <c r="G1635" s="443">
        <v>0</v>
      </c>
      <c r="H1635" s="443">
        <v>0</v>
      </c>
      <c r="I1635" s="443">
        <v>30296</v>
      </c>
      <c r="J1635" s="443">
        <v>30296</v>
      </c>
      <c r="K1635" s="443">
        <v>0</v>
      </c>
      <c r="L1635" s="443">
        <v>0</v>
      </c>
      <c r="M1635" s="483">
        <v>0</v>
      </c>
      <c r="N1635" s="483">
        <v>8764</v>
      </c>
      <c r="O1635" s="443">
        <v>0</v>
      </c>
      <c r="P1635" s="443">
        <v>0</v>
      </c>
      <c r="Q1635" s="443">
        <v>8764</v>
      </c>
      <c r="R1635" s="443">
        <v>0</v>
      </c>
      <c r="S1635" s="443">
        <v>8764</v>
      </c>
      <c r="T1635" s="443">
        <v>0</v>
      </c>
      <c r="U1635" s="443">
        <v>1082</v>
      </c>
      <c r="V1635" s="443">
        <v>1082</v>
      </c>
      <c r="W1635" s="443">
        <v>0</v>
      </c>
      <c r="X1635" s="443">
        <v>0</v>
      </c>
      <c r="Y1635" s="483">
        <v>0</v>
      </c>
      <c r="Z1635" s="483">
        <v>313</v>
      </c>
      <c r="AA1635" s="443">
        <v>0</v>
      </c>
      <c r="AB1635" s="443">
        <v>0</v>
      </c>
      <c r="AC1635" s="443">
        <v>313</v>
      </c>
      <c r="AD1635" s="443">
        <v>0</v>
      </c>
      <c r="AE1635" s="443">
        <v>313</v>
      </c>
      <c r="AF1635" s="443">
        <v>0</v>
      </c>
      <c r="AG1635" s="443">
        <v>26750</v>
      </c>
      <c r="AH1635" s="443">
        <v>5500</v>
      </c>
      <c r="AI1635" s="443">
        <v>21250</v>
      </c>
      <c r="AJ1635" s="483">
        <v>35400</v>
      </c>
      <c r="AK1635" s="483">
        <v>0</v>
      </c>
      <c r="AL1635" s="483">
        <v>0</v>
      </c>
      <c r="AM1635" s="483">
        <v>14630</v>
      </c>
      <c r="AN1635" s="443">
        <v>35400</v>
      </c>
      <c r="AO1635" s="443">
        <v>14630</v>
      </c>
      <c r="AP1635" s="443">
        <v>1775</v>
      </c>
      <c r="AQ1635" s="443">
        <v>275</v>
      </c>
      <c r="AR1635" s="443">
        <v>1500</v>
      </c>
      <c r="AS1635" s="483">
        <v>1828</v>
      </c>
      <c r="AT1635" s="483">
        <v>0</v>
      </c>
      <c r="AU1635" s="483">
        <v>0</v>
      </c>
      <c r="AV1635" s="483">
        <v>563</v>
      </c>
      <c r="AW1635" s="443">
        <v>1828</v>
      </c>
      <c r="AX1635" s="443">
        <v>563</v>
      </c>
      <c r="AY1635" s="443">
        <v>0</v>
      </c>
      <c r="AZ1635" s="504">
        <v>0</v>
      </c>
      <c r="BA1635" s="504">
        <v>0</v>
      </c>
      <c r="BB1635" s="444">
        <v>0</v>
      </c>
      <c r="BC1635" s="517">
        <v>0</v>
      </c>
      <c r="BD1635" s="540">
        <v>26807</v>
      </c>
      <c r="BE1635" s="651">
        <v>19015</v>
      </c>
      <c r="BF1635" s="651">
        <v>1784</v>
      </c>
      <c r="BG1635" s="540">
        <v>789</v>
      </c>
    </row>
    <row r="1636" spans="1:59" x14ac:dyDescent="0.2">
      <c r="A1636" s="609" t="s">
        <v>3720</v>
      </c>
      <c r="B1636" t="s">
        <v>3676</v>
      </c>
      <c r="C1636" t="s">
        <v>1178</v>
      </c>
      <c r="D1636" s="439">
        <v>43424</v>
      </c>
      <c r="E1636" s="440">
        <v>0</v>
      </c>
      <c r="F1636" s="440">
        <v>0</v>
      </c>
      <c r="G1636" s="440">
        <v>0</v>
      </c>
      <c r="H1636" s="440">
        <v>0</v>
      </c>
      <c r="I1636" s="440">
        <v>56000</v>
      </c>
      <c r="J1636" s="440">
        <v>56000</v>
      </c>
      <c r="K1636" s="440">
        <v>0</v>
      </c>
      <c r="L1636" s="440">
        <v>0</v>
      </c>
      <c r="M1636" s="482">
        <v>0</v>
      </c>
      <c r="N1636" s="482">
        <v>15050</v>
      </c>
      <c r="O1636" s="440">
        <v>0</v>
      </c>
      <c r="P1636" s="440">
        <v>0</v>
      </c>
      <c r="Q1636" s="440">
        <v>15050</v>
      </c>
      <c r="R1636" s="440">
        <v>0</v>
      </c>
      <c r="S1636" s="440">
        <v>15050</v>
      </c>
      <c r="T1636" s="440">
        <v>0</v>
      </c>
      <c r="U1636" s="440">
        <v>2000</v>
      </c>
      <c r="V1636" s="440">
        <v>1190</v>
      </c>
      <c r="W1636" s="440">
        <v>810</v>
      </c>
      <c r="X1636" s="440">
        <v>0</v>
      </c>
      <c r="Y1636" s="482">
        <v>0</v>
      </c>
      <c r="Z1636" s="482">
        <v>538</v>
      </c>
      <c r="AA1636" s="440">
        <v>0</v>
      </c>
      <c r="AB1636" s="440">
        <v>0</v>
      </c>
      <c r="AC1636" s="440">
        <v>1348</v>
      </c>
      <c r="AD1636" s="440">
        <v>0</v>
      </c>
      <c r="AE1636" s="440">
        <v>230</v>
      </c>
      <c r="AF1636" s="440">
        <v>1118</v>
      </c>
      <c r="AG1636" s="440">
        <v>48800</v>
      </c>
      <c r="AH1636" s="440">
        <v>37500</v>
      </c>
      <c r="AI1636" s="440">
        <v>11300</v>
      </c>
      <c r="AJ1636" s="482">
        <v>32670</v>
      </c>
      <c r="AK1636" s="482">
        <v>0</v>
      </c>
      <c r="AL1636" s="482">
        <v>0</v>
      </c>
      <c r="AM1636" s="482">
        <v>7150</v>
      </c>
      <c r="AN1636" s="440">
        <v>32670</v>
      </c>
      <c r="AO1636" s="440">
        <v>7150</v>
      </c>
      <c r="AP1636" s="440">
        <v>3127</v>
      </c>
      <c r="AQ1636" s="440">
        <v>730</v>
      </c>
      <c r="AR1636" s="440">
        <v>2397</v>
      </c>
      <c r="AS1636" s="482">
        <v>2884</v>
      </c>
      <c r="AT1636" s="482">
        <v>0</v>
      </c>
      <c r="AU1636" s="482">
        <v>0</v>
      </c>
      <c r="AV1636" s="482">
        <v>0</v>
      </c>
      <c r="AW1636" s="440">
        <v>2884</v>
      </c>
      <c r="AX1636" s="440">
        <v>0</v>
      </c>
      <c r="AY1636" s="440">
        <v>0</v>
      </c>
      <c r="AZ1636" s="503">
        <v>0</v>
      </c>
      <c r="BA1636" s="503">
        <v>0</v>
      </c>
      <c r="BB1636" s="441">
        <v>0</v>
      </c>
      <c r="BC1636" s="200">
        <v>0</v>
      </c>
      <c r="BD1636" s="539">
        <v>39838</v>
      </c>
      <c r="BE1636" s="650">
        <v>33840</v>
      </c>
      <c r="BF1636" s="650">
        <v>3186</v>
      </c>
      <c r="BG1636" s="539">
        <v>1029</v>
      </c>
    </row>
    <row r="1637" spans="1:59" x14ac:dyDescent="0.2">
      <c r="A1637" s="609" t="s">
        <v>3721</v>
      </c>
      <c r="B1637" t="s">
        <v>3676</v>
      </c>
      <c r="C1637" t="s">
        <v>3722</v>
      </c>
      <c r="D1637" s="442">
        <v>43425</v>
      </c>
      <c r="E1637" s="443">
        <v>971</v>
      </c>
      <c r="F1637" s="443">
        <v>0</v>
      </c>
      <c r="G1637" s="443">
        <v>971</v>
      </c>
      <c r="H1637" s="443">
        <v>0</v>
      </c>
      <c r="I1637" s="443">
        <v>13048</v>
      </c>
      <c r="J1637" s="443">
        <v>13048</v>
      </c>
      <c r="K1637" s="443">
        <v>0</v>
      </c>
      <c r="L1637" s="443">
        <v>0</v>
      </c>
      <c r="M1637" s="483">
        <v>0</v>
      </c>
      <c r="N1637" s="483">
        <v>3052</v>
      </c>
      <c r="O1637" s="443">
        <v>0</v>
      </c>
      <c r="P1637" s="443">
        <v>0</v>
      </c>
      <c r="Q1637" s="443">
        <v>3052</v>
      </c>
      <c r="R1637" s="443">
        <v>0</v>
      </c>
      <c r="S1637" s="443">
        <v>3052</v>
      </c>
      <c r="T1637" s="443">
        <v>0</v>
      </c>
      <c r="U1637" s="443">
        <v>466</v>
      </c>
      <c r="V1637" s="443">
        <v>466</v>
      </c>
      <c r="W1637" s="443">
        <v>0</v>
      </c>
      <c r="X1637" s="443">
        <v>0</v>
      </c>
      <c r="Y1637" s="483">
        <v>0</v>
      </c>
      <c r="Z1637" s="483">
        <v>109</v>
      </c>
      <c r="AA1637" s="443">
        <v>0</v>
      </c>
      <c r="AB1637" s="443">
        <v>0</v>
      </c>
      <c r="AC1637" s="443">
        <v>109</v>
      </c>
      <c r="AD1637" s="443">
        <v>0</v>
      </c>
      <c r="AE1637" s="443">
        <v>0</v>
      </c>
      <c r="AF1637" s="443">
        <v>109</v>
      </c>
      <c r="AG1637" s="443">
        <v>10380</v>
      </c>
      <c r="AH1637" s="443">
        <v>8450</v>
      </c>
      <c r="AI1637" s="443">
        <v>1930</v>
      </c>
      <c r="AJ1637" s="483">
        <v>5910</v>
      </c>
      <c r="AK1637" s="483">
        <v>0</v>
      </c>
      <c r="AL1637" s="483">
        <v>0</v>
      </c>
      <c r="AM1637" s="483">
        <v>6000</v>
      </c>
      <c r="AN1637" s="443">
        <v>5910</v>
      </c>
      <c r="AO1637" s="443">
        <v>6000</v>
      </c>
      <c r="AP1637" s="443">
        <v>619</v>
      </c>
      <c r="AQ1637" s="443">
        <v>619</v>
      </c>
      <c r="AR1637" s="443">
        <v>0</v>
      </c>
      <c r="AS1637" s="483">
        <v>30</v>
      </c>
      <c r="AT1637" s="483">
        <v>0</v>
      </c>
      <c r="AU1637" s="483">
        <v>0</v>
      </c>
      <c r="AV1637" s="483">
        <v>263</v>
      </c>
      <c r="AW1637" s="443">
        <v>30</v>
      </c>
      <c r="AX1637" s="443">
        <v>233</v>
      </c>
      <c r="AY1637" s="443">
        <v>0</v>
      </c>
      <c r="AZ1637" s="504">
        <v>0</v>
      </c>
      <c r="BA1637" s="504">
        <v>0</v>
      </c>
      <c r="BB1637" s="444">
        <v>0</v>
      </c>
      <c r="BC1637" s="517">
        <v>0</v>
      </c>
      <c r="BD1637" s="540">
        <v>11547</v>
      </c>
      <c r="BE1637" s="651">
        <v>7730</v>
      </c>
      <c r="BF1637" s="540">
        <v>704</v>
      </c>
      <c r="BG1637" s="540">
        <v>789</v>
      </c>
    </row>
    <row r="1638" spans="1:59" x14ac:dyDescent="0.2">
      <c r="A1638" s="609" t="s">
        <v>3723</v>
      </c>
      <c r="B1638" t="s">
        <v>3676</v>
      </c>
      <c r="C1638" t="s">
        <v>2256</v>
      </c>
      <c r="D1638" s="439">
        <v>43428</v>
      </c>
      <c r="E1638" s="440">
        <v>8731</v>
      </c>
      <c r="F1638" s="440">
        <v>0</v>
      </c>
      <c r="G1638" s="440">
        <v>0</v>
      </c>
      <c r="H1638" s="440">
        <v>8731</v>
      </c>
      <c r="I1638" s="440">
        <v>66780</v>
      </c>
      <c r="J1638" s="440">
        <v>66780</v>
      </c>
      <c r="K1638" s="440">
        <v>0</v>
      </c>
      <c r="L1638" s="440">
        <v>0</v>
      </c>
      <c r="M1638" s="482">
        <v>0</v>
      </c>
      <c r="N1638" s="482">
        <v>3640</v>
      </c>
      <c r="O1638" s="440">
        <v>280</v>
      </c>
      <c r="P1638" s="440">
        <v>0</v>
      </c>
      <c r="Q1638" s="440">
        <v>3920</v>
      </c>
      <c r="R1638" s="440">
        <v>0</v>
      </c>
      <c r="S1638" s="440">
        <v>3640</v>
      </c>
      <c r="T1638" s="440">
        <v>280</v>
      </c>
      <c r="U1638" s="440">
        <v>2385</v>
      </c>
      <c r="V1638" s="440">
        <v>1908</v>
      </c>
      <c r="W1638" s="440">
        <v>477</v>
      </c>
      <c r="X1638" s="440">
        <v>0</v>
      </c>
      <c r="Y1638" s="482">
        <v>0</v>
      </c>
      <c r="Z1638" s="482">
        <v>130</v>
      </c>
      <c r="AA1638" s="440">
        <v>10</v>
      </c>
      <c r="AB1638" s="440">
        <v>0</v>
      </c>
      <c r="AC1638" s="440">
        <v>617</v>
      </c>
      <c r="AD1638" s="440">
        <v>0</v>
      </c>
      <c r="AE1638" s="440">
        <v>607</v>
      </c>
      <c r="AF1638" s="440">
        <v>10</v>
      </c>
      <c r="AG1638" s="440">
        <v>42370</v>
      </c>
      <c r="AH1638" s="440">
        <v>42370</v>
      </c>
      <c r="AI1638" s="440">
        <v>0</v>
      </c>
      <c r="AJ1638" s="482">
        <v>19820</v>
      </c>
      <c r="AK1638" s="482">
        <v>0</v>
      </c>
      <c r="AL1638" s="482">
        <v>0</v>
      </c>
      <c r="AM1638" s="482">
        <v>0</v>
      </c>
      <c r="AN1638" s="440">
        <v>19820</v>
      </c>
      <c r="AO1638" s="440">
        <v>0</v>
      </c>
      <c r="AP1638" s="440">
        <v>2758</v>
      </c>
      <c r="AQ1638" s="440">
        <v>2758</v>
      </c>
      <c r="AR1638" s="440">
        <v>0</v>
      </c>
      <c r="AS1638" s="482">
        <v>467</v>
      </c>
      <c r="AT1638" s="482">
        <v>0</v>
      </c>
      <c r="AU1638" s="482">
        <v>0</v>
      </c>
      <c r="AV1638" s="482">
        <v>440</v>
      </c>
      <c r="AW1638" s="440">
        <v>467</v>
      </c>
      <c r="AX1638" s="440">
        <v>440</v>
      </c>
      <c r="AY1638" s="440">
        <v>0</v>
      </c>
      <c r="AZ1638" s="503">
        <v>0</v>
      </c>
      <c r="BA1638" s="503">
        <v>0</v>
      </c>
      <c r="BB1638" s="441">
        <v>0</v>
      </c>
      <c r="BC1638" s="200">
        <v>0</v>
      </c>
      <c r="BD1638" s="539">
        <v>34368</v>
      </c>
      <c r="BE1638" s="650">
        <v>32895</v>
      </c>
      <c r="BF1638" s="650">
        <v>3041</v>
      </c>
      <c r="BG1638" s="539">
        <v>1029</v>
      </c>
    </row>
    <row r="1639" spans="1:59" x14ac:dyDescent="0.2">
      <c r="A1639" s="609" t="s">
        <v>3724</v>
      </c>
      <c r="B1639" t="s">
        <v>3676</v>
      </c>
      <c r="C1639" t="s">
        <v>3725</v>
      </c>
      <c r="D1639" s="442">
        <v>43432</v>
      </c>
      <c r="E1639" s="443">
        <v>0</v>
      </c>
      <c r="F1639" s="443">
        <v>0</v>
      </c>
      <c r="G1639" s="443">
        <v>0</v>
      </c>
      <c r="H1639" s="443">
        <v>0</v>
      </c>
      <c r="I1639" s="443">
        <v>48160</v>
      </c>
      <c r="J1639" s="443">
        <v>48160</v>
      </c>
      <c r="K1639" s="443">
        <v>0</v>
      </c>
      <c r="L1639" s="443">
        <v>2590</v>
      </c>
      <c r="M1639" s="483">
        <v>0</v>
      </c>
      <c r="N1639" s="483">
        <v>210</v>
      </c>
      <c r="O1639" s="443">
        <v>0</v>
      </c>
      <c r="P1639" s="443">
        <v>0</v>
      </c>
      <c r="Q1639" s="443">
        <v>2800</v>
      </c>
      <c r="R1639" s="443">
        <v>2590</v>
      </c>
      <c r="S1639" s="443">
        <v>210</v>
      </c>
      <c r="T1639" s="443">
        <v>0</v>
      </c>
      <c r="U1639" s="443">
        <v>1720</v>
      </c>
      <c r="V1639" s="443">
        <v>1720</v>
      </c>
      <c r="W1639" s="443">
        <v>0</v>
      </c>
      <c r="X1639" s="443">
        <v>93</v>
      </c>
      <c r="Y1639" s="483">
        <v>0</v>
      </c>
      <c r="Z1639" s="483">
        <v>7</v>
      </c>
      <c r="AA1639" s="443">
        <v>0</v>
      </c>
      <c r="AB1639" s="443">
        <v>0</v>
      </c>
      <c r="AC1639" s="443">
        <v>100</v>
      </c>
      <c r="AD1639" s="443">
        <v>93</v>
      </c>
      <c r="AE1639" s="443">
        <v>7</v>
      </c>
      <c r="AF1639" s="443">
        <v>0</v>
      </c>
      <c r="AG1639" s="443">
        <v>47760</v>
      </c>
      <c r="AH1639" s="443">
        <v>30500</v>
      </c>
      <c r="AI1639" s="443">
        <v>17260</v>
      </c>
      <c r="AJ1639" s="483">
        <v>37360</v>
      </c>
      <c r="AK1639" s="483">
        <v>0</v>
      </c>
      <c r="AL1639" s="483">
        <v>0</v>
      </c>
      <c r="AM1639" s="483">
        <v>34610</v>
      </c>
      <c r="AN1639" s="443">
        <v>37360</v>
      </c>
      <c r="AO1639" s="443">
        <v>34610</v>
      </c>
      <c r="AP1639" s="443">
        <v>3303</v>
      </c>
      <c r="AQ1639" s="443">
        <v>2986</v>
      </c>
      <c r="AR1639" s="443">
        <v>317</v>
      </c>
      <c r="AS1639" s="483">
        <v>687</v>
      </c>
      <c r="AT1639" s="483">
        <v>0</v>
      </c>
      <c r="AU1639" s="483">
        <v>0</v>
      </c>
      <c r="AV1639" s="483">
        <v>1355</v>
      </c>
      <c r="AW1639" s="443">
        <v>687</v>
      </c>
      <c r="AX1639" s="443">
        <v>1355</v>
      </c>
      <c r="AY1639" s="443">
        <v>0</v>
      </c>
      <c r="AZ1639" s="504">
        <v>0</v>
      </c>
      <c r="BA1639" s="504">
        <v>0</v>
      </c>
      <c r="BB1639" s="444">
        <v>0</v>
      </c>
      <c r="BC1639" s="517">
        <v>0</v>
      </c>
      <c r="BD1639" s="540">
        <v>32320</v>
      </c>
      <c r="BE1639" s="651">
        <v>28000</v>
      </c>
      <c r="BF1639" s="651">
        <v>2749</v>
      </c>
      <c r="BG1639" s="540">
        <v>1029</v>
      </c>
    </row>
    <row r="1640" spans="1:59" x14ac:dyDescent="0.2">
      <c r="A1640" s="609" t="s">
        <v>3726</v>
      </c>
      <c r="B1640" t="s">
        <v>3676</v>
      </c>
      <c r="C1640" t="s">
        <v>3727</v>
      </c>
      <c r="D1640" s="439">
        <v>43433</v>
      </c>
      <c r="E1640" s="440">
        <v>4137</v>
      </c>
      <c r="F1640" s="440">
        <v>0</v>
      </c>
      <c r="G1640" s="440">
        <v>0</v>
      </c>
      <c r="H1640" s="440">
        <v>4137</v>
      </c>
      <c r="I1640" s="440">
        <v>75264</v>
      </c>
      <c r="J1640" s="440">
        <v>75264</v>
      </c>
      <c r="K1640" s="440">
        <v>0</v>
      </c>
      <c r="L1640" s="440">
        <v>28966</v>
      </c>
      <c r="M1640" s="482">
        <v>0</v>
      </c>
      <c r="N1640" s="482">
        <v>910</v>
      </c>
      <c r="O1640" s="440">
        <v>70</v>
      </c>
      <c r="P1640" s="440">
        <v>0</v>
      </c>
      <c r="Q1640" s="440">
        <v>29946</v>
      </c>
      <c r="R1640" s="440">
        <v>28966</v>
      </c>
      <c r="S1640" s="440">
        <v>910</v>
      </c>
      <c r="T1640" s="440">
        <v>70</v>
      </c>
      <c r="U1640" s="440">
        <v>2688</v>
      </c>
      <c r="V1640" s="440">
        <v>1996</v>
      </c>
      <c r="W1640" s="440">
        <v>692</v>
      </c>
      <c r="X1640" s="440">
        <v>1035</v>
      </c>
      <c r="Y1640" s="482">
        <v>0</v>
      </c>
      <c r="Z1640" s="482">
        <v>32</v>
      </c>
      <c r="AA1640" s="440">
        <v>3</v>
      </c>
      <c r="AB1640" s="440">
        <v>0</v>
      </c>
      <c r="AC1640" s="440">
        <v>1639</v>
      </c>
      <c r="AD1640" s="440">
        <v>1639</v>
      </c>
      <c r="AE1640" s="440">
        <v>0</v>
      </c>
      <c r="AF1640" s="440">
        <v>0</v>
      </c>
      <c r="AG1640" s="440">
        <v>74080</v>
      </c>
      <c r="AH1640" s="440">
        <v>55000</v>
      </c>
      <c r="AI1640" s="440">
        <v>19080</v>
      </c>
      <c r="AJ1640" s="482">
        <v>57340</v>
      </c>
      <c r="AK1640" s="482">
        <v>0</v>
      </c>
      <c r="AL1640" s="482">
        <v>0</v>
      </c>
      <c r="AM1640" s="482">
        <v>31020</v>
      </c>
      <c r="AN1640" s="440">
        <v>57340</v>
      </c>
      <c r="AO1640" s="440">
        <v>31020</v>
      </c>
      <c r="AP1640" s="440">
        <v>4669</v>
      </c>
      <c r="AQ1640" s="440">
        <v>3518</v>
      </c>
      <c r="AR1640" s="440">
        <v>1151</v>
      </c>
      <c r="AS1640" s="482">
        <v>2091</v>
      </c>
      <c r="AT1640" s="482">
        <v>0</v>
      </c>
      <c r="AU1640" s="482">
        <v>0</v>
      </c>
      <c r="AV1640" s="482">
        <v>433</v>
      </c>
      <c r="AW1640" s="440">
        <v>2091</v>
      </c>
      <c r="AX1640" s="440">
        <v>433</v>
      </c>
      <c r="AY1640" s="440">
        <v>0</v>
      </c>
      <c r="AZ1640" s="503">
        <v>0</v>
      </c>
      <c r="BA1640" s="503">
        <v>0</v>
      </c>
      <c r="BB1640" s="441">
        <v>0</v>
      </c>
      <c r="BC1640" s="200">
        <v>0</v>
      </c>
      <c r="BD1640" s="539">
        <v>51003</v>
      </c>
      <c r="BE1640" s="650">
        <v>51665</v>
      </c>
      <c r="BF1640" s="650">
        <v>4807</v>
      </c>
      <c r="BG1640" s="539">
        <v>1269</v>
      </c>
    </row>
    <row r="1641" spans="1:59" x14ac:dyDescent="0.2">
      <c r="A1641" s="609" t="s">
        <v>3728</v>
      </c>
      <c r="B1641" t="s">
        <v>3676</v>
      </c>
      <c r="C1641" t="s">
        <v>3729</v>
      </c>
      <c r="D1641" s="442">
        <v>43441</v>
      </c>
      <c r="E1641" s="443">
        <v>43890</v>
      </c>
      <c r="F1641" s="443">
        <v>0</v>
      </c>
      <c r="G1641" s="443">
        <v>7345</v>
      </c>
      <c r="H1641" s="443">
        <v>36545</v>
      </c>
      <c r="I1641" s="443">
        <v>144480</v>
      </c>
      <c r="J1641" s="443">
        <v>144480</v>
      </c>
      <c r="K1641" s="443">
        <v>0</v>
      </c>
      <c r="L1641" s="443">
        <v>8120</v>
      </c>
      <c r="M1641" s="483">
        <v>0</v>
      </c>
      <c r="N1641" s="483">
        <v>140</v>
      </c>
      <c r="O1641" s="443">
        <v>0</v>
      </c>
      <c r="P1641" s="443">
        <v>0</v>
      </c>
      <c r="Q1641" s="443">
        <v>8260</v>
      </c>
      <c r="R1641" s="443">
        <v>8120</v>
      </c>
      <c r="S1641" s="443">
        <v>140</v>
      </c>
      <c r="T1641" s="443">
        <v>0</v>
      </c>
      <c r="U1641" s="443">
        <v>5160</v>
      </c>
      <c r="V1641" s="443">
        <v>3947</v>
      </c>
      <c r="W1641" s="443">
        <v>1213</v>
      </c>
      <c r="X1641" s="443">
        <v>290</v>
      </c>
      <c r="Y1641" s="483">
        <v>0</v>
      </c>
      <c r="Z1641" s="483">
        <v>5</v>
      </c>
      <c r="AA1641" s="443">
        <v>0</v>
      </c>
      <c r="AB1641" s="443">
        <v>0</v>
      </c>
      <c r="AC1641" s="443">
        <v>0</v>
      </c>
      <c r="AD1641" s="443">
        <v>0</v>
      </c>
      <c r="AE1641" s="443">
        <v>0</v>
      </c>
      <c r="AF1641" s="443">
        <v>0</v>
      </c>
      <c r="AG1641" s="443">
        <v>118620</v>
      </c>
      <c r="AH1641" s="443">
        <v>118620</v>
      </c>
      <c r="AI1641" s="443">
        <v>0</v>
      </c>
      <c r="AJ1641" s="483">
        <v>84200</v>
      </c>
      <c r="AK1641" s="483">
        <v>0</v>
      </c>
      <c r="AL1641" s="483">
        <v>0</v>
      </c>
      <c r="AM1641" s="483">
        <v>50250</v>
      </c>
      <c r="AN1641" s="443">
        <v>84200</v>
      </c>
      <c r="AO1641" s="443">
        <v>50250</v>
      </c>
      <c r="AP1641" s="443">
        <v>8045</v>
      </c>
      <c r="AQ1641" s="443">
        <v>3479</v>
      </c>
      <c r="AR1641" s="443">
        <v>4566</v>
      </c>
      <c r="AS1641" s="483">
        <v>7124</v>
      </c>
      <c r="AT1641" s="483">
        <v>0</v>
      </c>
      <c r="AU1641" s="483">
        <v>0</v>
      </c>
      <c r="AV1641" s="483">
        <v>2489</v>
      </c>
      <c r="AW1641" s="443">
        <v>7124</v>
      </c>
      <c r="AX1641" s="443">
        <v>1794</v>
      </c>
      <c r="AY1641" s="443">
        <v>0</v>
      </c>
      <c r="AZ1641" s="504">
        <v>0</v>
      </c>
      <c r="BA1641" s="504">
        <v>0</v>
      </c>
      <c r="BB1641" s="444">
        <v>0</v>
      </c>
      <c r="BC1641" s="517">
        <v>0</v>
      </c>
      <c r="BD1641" s="540">
        <v>61058</v>
      </c>
      <c r="BE1641" s="651">
        <v>78300</v>
      </c>
      <c r="BF1641" s="651">
        <v>7494</v>
      </c>
      <c r="BG1641" s="540">
        <v>1269</v>
      </c>
    </row>
    <row r="1642" spans="1:59" x14ac:dyDescent="0.2">
      <c r="A1642" s="609" t="s">
        <v>3730</v>
      </c>
      <c r="B1642" t="s">
        <v>3676</v>
      </c>
      <c r="C1642" t="s">
        <v>3731</v>
      </c>
      <c r="D1642" s="439">
        <v>43442</v>
      </c>
      <c r="E1642" s="440">
        <v>21715</v>
      </c>
      <c r="F1642" s="440">
        <v>0</v>
      </c>
      <c r="G1642" s="440">
        <v>2800</v>
      </c>
      <c r="H1642" s="440">
        <v>15119</v>
      </c>
      <c r="I1642" s="440">
        <v>53830</v>
      </c>
      <c r="J1642" s="440">
        <v>53830</v>
      </c>
      <c r="K1642" s="440">
        <v>0</v>
      </c>
      <c r="L1642" s="440">
        <v>0</v>
      </c>
      <c r="M1642" s="482">
        <v>0</v>
      </c>
      <c r="N1642" s="482">
        <v>6090</v>
      </c>
      <c r="O1642" s="440">
        <v>0</v>
      </c>
      <c r="P1642" s="440">
        <v>0</v>
      </c>
      <c r="Q1642" s="440">
        <v>6090</v>
      </c>
      <c r="R1642" s="440">
        <v>0</v>
      </c>
      <c r="S1642" s="440">
        <v>6090</v>
      </c>
      <c r="T1642" s="440">
        <v>0</v>
      </c>
      <c r="U1642" s="440">
        <v>1923</v>
      </c>
      <c r="V1642" s="440">
        <v>1538</v>
      </c>
      <c r="W1642" s="440">
        <v>385</v>
      </c>
      <c r="X1642" s="440">
        <v>0</v>
      </c>
      <c r="Y1642" s="482">
        <v>0</v>
      </c>
      <c r="Z1642" s="482">
        <v>217</v>
      </c>
      <c r="AA1642" s="440">
        <v>0</v>
      </c>
      <c r="AB1642" s="440">
        <v>0</v>
      </c>
      <c r="AC1642" s="440">
        <v>0</v>
      </c>
      <c r="AD1642" s="440">
        <v>0</v>
      </c>
      <c r="AE1642" s="440">
        <v>0</v>
      </c>
      <c r="AF1642" s="440">
        <v>0</v>
      </c>
      <c r="AG1642" s="440">
        <v>65310</v>
      </c>
      <c r="AH1642" s="440">
        <v>62500</v>
      </c>
      <c r="AI1642" s="440">
        <v>2810</v>
      </c>
      <c r="AJ1642" s="482">
        <v>51250</v>
      </c>
      <c r="AK1642" s="482">
        <v>0</v>
      </c>
      <c r="AL1642" s="482">
        <v>0</v>
      </c>
      <c r="AM1642" s="482">
        <v>36070</v>
      </c>
      <c r="AN1642" s="440">
        <v>51250</v>
      </c>
      <c r="AO1642" s="440">
        <v>36070</v>
      </c>
      <c r="AP1642" s="440">
        <v>4884</v>
      </c>
      <c r="AQ1642" s="440">
        <v>1100</v>
      </c>
      <c r="AR1642" s="440">
        <v>3784</v>
      </c>
      <c r="AS1642" s="482">
        <v>4924</v>
      </c>
      <c r="AT1642" s="482">
        <v>0</v>
      </c>
      <c r="AU1642" s="482">
        <v>0</v>
      </c>
      <c r="AV1642" s="482">
        <v>1163</v>
      </c>
      <c r="AW1642" s="440">
        <v>4924</v>
      </c>
      <c r="AX1642" s="440">
        <v>0</v>
      </c>
      <c r="AY1642" s="440">
        <v>0</v>
      </c>
      <c r="AZ1642" s="503">
        <v>0</v>
      </c>
      <c r="BA1642" s="503">
        <v>0</v>
      </c>
      <c r="BB1642" s="441">
        <v>0</v>
      </c>
      <c r="BC1642" s="200">
        <v>0</v>
      </c>
      <c r="BD1642" s="539">
        <v>36279</v>
      </c>
      <c r="BE1642" s="650">
        <v>36630</v>
      </c>
      <c r="BF1642" s="650">
        <v>3677</v>
      </c>
      <c r="BG1642" s="539">
        <v>1029</v>
      </c>
    </row>
    <row r="1643" spans="1:59" x14ac:dyDescent="0.2">
      <c r="A1643" s="609" t="s">
        <v>3732</v>
      </c>
      <c r="B1643" t="s">
        <v>3676</v>
      </c>
      <c r="C1643" t="s">
        <v>3733</v>
      </c>
      <c r="D1643" s="442">
        <v>43443</v>
      </c>
      <c r="E1643" s="443">
        <v>54358</v>
      </c>
      <c r="F1643" s="443">
        <v>0</v>
      </c>
      <c r="G1643" s="443">
        <v>54358</v>
      </c>
      <c r="H1643" s="443">
        <v>0</v>
      </c>
      <c r="I1643" s="443">
        <v>230580</v>
      </c>
      <c r="J1643" s="443">
        <v>230580</v>
      </c>
      <c r="K1643" s="443">
        <v>0</v>
      </c>
      <c r="L1643" s="443">
        <v>0</v>
      </c>
      <c r="M1643" s="483">
        <v>0</v>
      </c>
      <c r="N1643" s="483">
        <v>5600</v>
      </c>
      <c r="O1643" s="443">
        <v>0</v>
      </c>
      <c r="P1643" s="443">
        <v>0</v>
      </c>
      <c r="Q1643" s="443">
        <v>5600</v>
      </c>
      <c r="R1643" s="443">
        <v>0</v>
      </c>
      <c r="S1643" s="443">
        <v>5600</v>
      </c>
      <c r="T1643" s="443">
        <v>0</v>
      </c>
      <c r="U1643" s="443">
        <v>8235</v>
      </c>
      <c r="V1643" s="443">
        <v>6588</v>
      </c>
      <c r="W1643" s="443">
        <v>1647</v>
      </c>
      <c r="X1643" s="443">
        <v>0</v>
      </c>
      <c r="Y1643" s="483">
        <v>0</v>
      </c>
      <c r="Z1643" s="483">
        <v>200</v>
      </c>
      <c r="AA1643" s="443">
        <v>0</v>
      </c>
      <c r="AB1643" s="443">
        <v>0</v>
      </c>
      <c r="AC1643" s="443">
        <v>1847</v>
      </c>
      <c r="AD1643" s="443">
        <v>0</v>
      </c>
      <c r="AE1643" s="443">
        <v>0</v>
      </c>
      <c r="AF1643" s="443">
        <v>1847</v>
      </c>
      <c r="AG1643" s="443">
        <v>222780</v>
      </c>
      <c r="AH1643" s="443">
        <v>125500</v>
      </c>
      <c r="AI1643" s="443">
        <v>97280</v>
      </c>
      <c r="AJ1643" s="483">
        <v>272250</v>
      </c>
      <c r="AK1643" s="483">
        <v>0</v>
      </c>
      <c r="AL1643" s="483">
        <v>0</v>
      </c>
      <c r="AM1643" s="483">
        <v>124900</v>
      </c>
      <c r="AN1643" s="443">
        <v>272250</v>
      </c>
      <c r="AO1643" s="443">
        <v>124900</v>
      </c>
      <c r="AP1643" s="443">
        <v>15862</v>
      </c>
      <c r="AQ1643" s="443">
        <v>7218</v>
      </c>
      <c r="AR1643" s="443">
        <v>8644</v>
      </c>
      <c r="AS1643" s="483">
        <v>13227</v>
      </c>
      <c r="AT1643" s="483">
        <v>0</v>
      </c>
      <c r="AU1643" s="483">
        <v>0</v>
      </c>
      <c r="AV1643" s="483">
        <v>5503</v>
      </c>
      <c r="AW1643" s="443">
        <v>10513</v>
      </c>
      <c r="AX1643" s="443">
        <v>393</v>
      </c>
      <c r="AY1643" s="443">
        <v>0</v>
      </c>
      <c r="AZ1643" s="504">
        <v>0</v>
      </c>
      <c r="BA1643" s="504">
        <v>0</v>
      </c>
      <c r="BB1643" s="444">
        <v>0</v>
      </c>
      <c r="BC1643" s="517">
        <v>0</v>
      </c>
      <c r="BD1643" s="540">
        <v>97933</v>
      </c>
      <c r="BE1643" s="651">
        <v>135145</v>
      </c>
      <c r="BF1643" s="651">
        <v>13187</v>
      </c>
      <c r="BG1643" s="540">
        <v>1749</v>
      </c>
    </row>
    <row r="1644" spans="1:59" x14ac:dyDescent="0.2">
      <c r="A1644" s="609" t="s">
        <v>3734</v>
      </c>
      <c r="B1644" t="s">
        <v>3676</v>
      </c>
      <c r="C1644" t="s">
        <v>3735</v>
      </c>
      <c r="D1644" s="439">
        <v>43444</v>
      </c>
      <c r="E1644" s="440">
        <v>32683</v>
      </c>
      <c r="F1644" s="440">
        <v>0</v>
      </c>
      <c r="G1644" s="440">
        <v>32683</v>
      </c>
      <c r="H1644" s="440">
        <v>0</v>
      </c>
      <c r="I1644" s="440">
        <v>80192</v>
      </c>
      <c r="J1644" s="440">
        <v>80192</v>
      </c>
      <c r="K1644" s="440">
        <v>0</v>
      </c>
      <c r="L1644" s="440">
        <v>21938</v>
      </c>
      <c r="M1644" s="482">
        <v>0</v>
      </c>
      <c r="N1644" s="482">
        <v>0</v>
      </c>
      <c r="O1644" s="440">
        <v>0</v>
      </c>
      <c r="P1644" s="440">
        <v>0</v>
      </c>
      <c r="Q1644" s="440">
        <v>21938</v>
      </c>
      <c r="R1644" s="440">
        <v>21938</v>
      </c>
      <c r="S1644" s="440">
        <v>0</v>
      </c>
      <c r="T1644" s="440">
        <v>0</v>
      </c>
      <c r="U1644" s="440">
        <v>2864</v>
      </c>
      <c r="V1644" s="440">
        <v>2864</v>
      </c>
      <c r="W1644" s="440">
        <v>0</v>
      </c>
      <c r="X1644" s="440">
        <v>784</v>
      </c>
      <c r="Y1644" s="482">
        <v>0</v>
      </c>
      <c r="Z1644" s="482">
        <v>0</v>
      </c>
      <c r="AA1644" s="440">
        <v>0</v>
      </c>
      <c r="AB1644" s="440">
        <v>0</v>
      </c>
      <c r="AC1644" s="440">
        <v>784</v>
      </c>
      <c r="AD1644" s="440">
        <v>784</v>
      </c>
      <c r="AE1644" s="440">
        <v>0</v>
      </c>
      <c r="AF1644" s="440">
        <v>0</v>
      </c>
      <c r="AG1644" s="440">
        <v>71130</v>
      </c>
      <c r="AH1644" s="440">
        <v>45500</v>
      </c>
      <c r="AI1644" s="440">
        <v>25630</v>
      </c>
      <c r="AJ1644" s="482">
        <v>71180</v>
      </c>
      <c r="AK1644" s="482">
        <v>0</v>
      </c>
      <c r="AL1644" s="482">
        <v>0</v>
      </c>
      <c r="AM1644" s="482">
        <v>34240</v>
      </c>
      <c r="AN1644" s="440">
        <v>71180</v>
      </c>
      <c r="AO1644" s="440">
        <v>34240</v>
      </c>
      <c r="AP1644" s="440">
        <v>4647</v>
      </c>
      <c r="AQ1644" s="440">
        <v>3282</v>
      </c>
      <c r="AR1644" s="440">
        <v>1365</v>
      </c>
      <c r="AS1644" s="482">
        <v>2745</v>
      </c>
      <c r="AT1644" s="482">
        <v>0</v>
      </c>
      <c r="AU1644" s="482">
        <v>0</v>
      </c>
      <c r="AV1644" s="482">
        <v>1461</v>
      </c>
      <c r="AW1644" s="440">
        <v>2745</v>
      </c>
      <c r="AX1644" s="440">
        <v>1461</v>
      </c>
      <c r="AY1644" s="440">
        <v>3300</v>
      </c>
      <c r="AZ1644" s="503">
        <v>-3300</v>
      </c>
      <c r="BA1644" s="503">
        <v>0</v>
      </c>
      <c r="BB1644" s="441">
        <v>0</v>
      </c>
      <c r="BC1644" s="200">
        <v>0</v>
      </c>
      <c r="BD1644" s="539">
        <v>49063</v>
      </c>
      <c r="BE1644" s="650">
        <v>50150</v>
      </c>
      <c r="BF1644" s="650">
        <v>4707</v>
      </c>
      <c r="BG1644" s="539">
        <v>1029</v>
      </c>
    </row>
    <row r="1645" spans="1:59" x14ac:dyDescent="0.2">
      <c r="A1645" s="609" t="s">
        <v>3736</v>
      </c>
      <c r="B1645" t="s">
        <v>3676</v>
      </c>
      <c r="C1645" t="s">
        <v>3737</v>
      </c>
      <c r="D1645" s="442">
        <v>43447</v>
      </c>
      <c r="E1645" s="443">
        <v>55714</v>
      </c>
      <c r="F1645" s="443">
        <v>0</v>
      </c>
      <c r="G1645" s="443">
        <v>34813</v>
      </c>
      <c r="H1645" s="443">
        <v>20901</v>
      </c>
      <c r="I1645" s="443">
        <v>132608</v>
      </c>
      <c r="J1645" s="443">
        <v>132608</v>
      </c>
      <c r="K1645" s="443">
        <v>0</v>
      </c>
      <c r="L1645" s="443">
        <v>33362</v>
      </c>
      <c r="M1645" s="483">
        <v>0</v>
      </c>
      <c r="N1645" s="483">
        <v>0</v>
      </c>
      <c r="O1645" s="443">
        <v>0</v>
      </c>
      <c r="P1645" s="443">
        <v>0</v>
      </c>
      <c r="Q1645" s="443">
        <v>33362</v>
      </c>
      <c r="R1645" s="443">
        <v>33362</v>
      </c>
      <c r="S1645" s="443">
        <v>0</v>
      </c>
      <c r="T1645" s="443">
        <v>0</v>
      </c>
      <c r="U1645" s="443">
        <v>4736</v>
      </c>
      <c r="V1645" s="443">
        <v>4736</v>
      </c>
      <c r="W1645" s="443">
        <v>0</v>
      </c>
      <c r="X1645" s="443">
        <v>1192</v>
      </c>
      <c r="Y1645" s="483">
        <v>0</v>
      </c>
      <c r="Z1645" s="483">
        <v>0</v>
      </c>
      <c r="AA1645" s="443">
        <v>0</v>
      </c>
      <c r="AB1645" s="443">
        <v>0</v>
      </c>
      <c r="AC1645" s="443">
        <v>1192</v>
      </c>
      <c r="AD1645" s="443">
        <v>1192</v>
      </c>
      <c r="AE1645" s="443">
        <v>0</v>
      </c>
      <c r="AF1645" s="443">
        <v>0</v>
      </c>
      <c r="AG1645" s="443">
        <v>100390</v>
      </c>
      <c r="AH1645" s="443">
        <v>77650</v>
      </c>
      <c r="AI1645" s="443">
        <v>22740</v>
      </c>
      <c r="AJ1645" s="483">
        <v>88000</v>
      </c>
      <c r="AK1645" s="483">
        <v>0</v>
      </c>
      <c r="AL1645" s="483">
        <v>0</v>
      </c>
      <c r="AM1645" s="483">
        <v>34800</v>
      </c>
      <c r="AN1645" s="443">
        <v>88000</v>
      </c>
      <c r="AO1645" s="443">
        <v>34800</v>
      </c>
      <c r="AP1645" s="443">
        <v>5955</v>
      </c>
      <c r="AQ1645" s="443">
        <v>5955</v>
      </c>
      <c r="AR1645" s="443">
        <v>0</v>
      </c>
      <c r="AS1645" s="483">
        <v>2085</v>
      </c>
      <c r="AT1645" s="483">
        <v>0</v>
      </c>
      <c r="AU1645" s="483">
        <v>0</v>
      </c>
      <c r="AV1645" s="483">
        <v>1789</v>
      </c>
      <c r="AW1645" s="443">
        <v>2085</v>
      </c>
      <c r="AX1645" s="443">
        <v>1789</v>
      </c>
      <c r="AY1645" s="443">
        <v>0</v>
      </c>
      <c r="AZ1645" s="504">
        <v>0</v>
      </c>
      <c r="BA1645" s="504">
        <v>0</v>
      </c>
      <c r="BB1645" s="444">
        <v>0</v>
      </c>
      <c r="BC1645" s="517">
        <v>0</v>
      </c>
      <c r="BD1645" s="540">
        <v>65143</v>
      </c>
      <c r="BE1645" s="651">
        <v>74435</v>
      </c>
      <c r="BF1645" s="651">
        <v>6842</v>
      </c>
      <c r="BG1645" s="540">
        <v>1269</v>
      </c>
    </row>
    <row r="1646" spans="1:59" x14ac:dyDescent="0.2">
      <c r="A1646" s="609" t="s">
        <v>3738</v>
      </c>
      <c r="B1646" t="s">
        <v>3676</v>
      </c>
      <c r="C1646" t="s">
        <v>3739</v>
      </c>
      <c r="D1646" s="439">
        <v>43468</v>
      </c>
      <c r="E1646" s="440">
        <v>31136</v>
      </c>
      <c r="F1646" s="440">
        <v>0</v>
      </c>
      <c r="G1646" s="440">
        <v>31136</v>
      </c>
      <c r="H1646" s="440">
        <v>0</v>
      </c>
      <c r="I1646" s="440">
        <v>69440</v>
      </c>
      <c r="J1646" s="440">
        <v>69440</v>
      </c>
      <c r="K1646" s="440">
        <v>0</v>
      </c>
      <c r="L1646" s="440">
        <v>0</v>
      </c>
      <c r="M1646" s="482">
        <v>0</v>
      </c>
      <c r="N1646" s="482">
        <v>22330</v>
      </c>
      <c r="O1646" s="440">
        <v>0</v>
      </c>
      <c r="P1646" s="440">
        <v>0</v>
      </c>
      <c r="Q1646" s="440">
        <v>22330</v>
      </c>
      <c r="R1646" s="440">
        <v>0</v>
      </c>
      <c r="S1646" s="440">
        <v>22330</v>
      </c>
      <c r="T1646" s="440">
        <v>0</v>
      </c>
      <c r="U1646" s="440">
        <v>2480</v>
      </c>
      <c r="V1646" s="440">
        <v>2122</v>
      </c>
      <c r="W1646" s="440">
        <v>358</v>
      </c>
      <c r="X1646" s="440">
        <v>0</v>
      </c>
      <c r="Y1646" s="482">
        <v>0</v>
      </c>
      <c r="Z1646" s="482">
        <v>798</v>
      </c>
      <c r="AA1646" s="440">
        <v>0</v>
      </c>
      <c r="AB1646" s="440">
        <v>0</v>
      </c>
      <c r="AC1646" s="440">
        <v>1156</v>
      </c>
      <c r="AD1646" s="440">
        <v>0</v>
      </c>
      <c r="AE1646" s="440">
        <v>27</v>
      </c>
      <c r="AF1646" s="440">
        <v>1129</v>
      </c>
      <c r="AG1646" s="440">
        <v>79800</v>
      </c>
      <c r="AH1646" s="440">
        <v>38800</v>
      </c>
      <c r="AI1646" s="440">
        <v>41000</v>
      </c>
      <c r="AJ1646" s="482">
        <v>74110</v>
      </c>
      <c r="AK1646" s="482">
        <v>0</v>
      </c>
      <c r="AL1646" s="482">
        <v>0</v>
      </c>
      <c r="AM1646" s="482">
        <v>0</v>
      </c>
      <c r="AN1646" s="440">
        <v>74110</v>
      </c>
      <c r="AO1646" s="440">
        <v>0</v>
      </c>
      <c r="AP1646" s="440">
        <v>5319</v>
      </c>
      <c r="AQ1646" s="440">
        <v>4377</v>
      </c>
      <c r="AR1646" s="440">
        <v>942</v>
      </c>
      <c r="AS1646" s="482">
        <v>1869</v>
      </c>
      <c r="AT1646" s="482">
        <v>0</v>
      </c>
      <c r="AU1646" s="482">
        <v>0</v>
      </c>
      <c r="AV1646" s="482">
        <v>0</v>
      </c>
      <c r="AW1646" s="440">
        <v>1869</v>
      </c>
      <c r="AX1646" s="440">
        <v>0</v>
      </c>
      <c r="AY1646" s="440">
        <v>0</v>
      </c>
      <c r="AZ1646" s="503">
        <v>0</v>
      </c>
      <c r="BA1646" s="503">
        <v>0</v>
      </c>
      <c r="BB1646" s="441">
        <v>0</v>
      </c>
      <c r="BC1646" s="200">
        <v>0</v>
      </c>
      <c r="BD1646" s="539">
        <v>50534</v>
      </c>
      <c r="BE1646" s="650">
        <v>46270</v>
      </c>
      <c r="BF1646" s="650">
        <v>4502</v>
      </c>
      <c r="BG1646" s="539">
        <v>1029</v>
      </c>
    </row>
    <row r="1647" spans="1:59" x14ac:dyDescent="0.2">
      <c r="A1647" s="609" t="s">
        <v>3740</v>
      </c>
      <c r="B1647" t="s">
        <v>3676</v>
      </c>
      <c r="C1647" t="s">
        <v>3741</v>
      </c>
      <c r="D1647" s="442">
        <v>43482</v>
      </c>
      <c r="E1647" s="443">
        <v>0</v>
      </c>
      <c r="F1647" s="443">
        <v>0</v>
      </c>
      <c r="G1647" s="443">
        <v>0</v>
      </c>
      <c r="H1647" s="443">
        <v>0</v>
      </c>
      <c r="I1647" s="443">
        <v>178710</v>
      </c>
      <c r="J1647" s="443">
        <v>168000</v>
      </c>
      <c r="K1647" s="443">
        <v>10710</v>
      </c>
      <c r="L1647" s="443">
        <v>0</v>
      </c>
      <c r="M1647" s="483">
        <v>0</v>
      </c>
      <c r="N1647" s="483">
        <v>0</v>
      </c>
      <c r="O1647" s="443">
        <v>0</v>
      </c>
      <c r="P1647" s="443">
        <v>0</v>
      </c>
      <c r="Q1647" s="443">
        <v>0</v>
      </c>
      <c r="R1647" s="443">
        <v>0</v>
      </c>
      <c r="S1647" s="443">
        <v>0</v>
      </c>
      <c r="T1647" s="443">
        <v>0</v>
      </c>
      <c r="U1647" s="443">
        <v>6383</v>
      </c>
      <c r="V1647" s="443">
        <v>1394</v>
      </c>
      <c r="W1647" s="443">
        <v>4989</v>
      </c>
      <c r="X1647" s="443">
        <v>0</v>
      </c>
      <c r="Y1647" s="483">
        <v>0</v>
      </c>
      <c r="Z1647" s="483">
        <v>0</v>
      </c>
      <c r="AA1647" s="443">
        <v>0</v>
      </c>
      <c r="AB1647" s="443">
        <v>0</v>
      </c>
      <c r="AC1647" s="443">
        <v>4989</v>
      </c>
      <c r="AD1647" s="443">
        <v>0</v>
      </c>
      <c r="AE1647" s="443">
        <v>0</v>
      </c>
      <c r="AF1647" s="443">
        <v>4989</v>
      </c>
      <c r="AG1647" s="443">
        <v>118530</v>
      </c>
      <c r="AH1647" s="443">
        <v>63500</v>
      </c>
      <c r="AI1647" s="443">
        <v>55030</v>
      </c>
      <c r="AJ1647" s="483">
        <v>101730</v>
      </c>
      <c r="AK1647" s="483">
        <v>0</v>
      </c>
      <c r="AL1647" s="483">
        <v>0</v>
      </c>
      <c r="AM1647" s="483">
        <v>70110</v>
      </c>
      <c r="AN1647" s="443">
        <v>101730</v>
      </c>
      <c r="AO1647" s="443">
        <v>70110</v>
      </c>
      <c r="AP1647" s="443">
        <v>7052</v>
      </c>
      <c r="AQ1647" s="443">
        <v>4998</v>
      </c>
      <c r="AR1647" s="443">
        <v>2054</v>
      </c>
      <c r="AS1647" s="483">
        <v>3416</v>
      </c>
      <c r="AT1647" s="483">
        <v>0</v>
      </c>
      <c r="AU1647" s="483">
        <v>0</v>
      </c>
      <c r="AV1647" s="483">
        <v>2692</v>
      </c>
      <c r="AW1647" s="443">
        <v>3416</v>
      </c>
      <c r="AX1647" s="443">
        <v>2692</v>
      </c>
      <c r="AY1647" s="443">
        <v>0</v>
      </c>
      <c r="AZ1647" s="504">
        <v>0</v>
      </c>
      <c r="BA1647" s="504">
        <v>0</v>
      </c>
      <c r="BB1647" s="444">
        <v>0</v>
      </c>
      <c r="BC1647" s="517">
        <v>0</v>
      </c>
      <c r="BD1647" s="540">
        <v>62812</v>
      </c>
      <c r="BE1647" s="651">
        <v>74215</v>
      </c>
      <c r="BF1647" s="651">
        <v>6957</v>
      </c>
      <c r="BG1647" s="540">
        <v>1269</v>
      </c>
    </row>
    <row r="1648" spans="1:59" x14ac:dyDescent="0.2">
      <c r="A1648" s="609" t="s">
        <v>3742</v>
      </c>
      <c r="B1648" t="s">
        <v>3676</v>
      </c>
      <c r="C1648" t="s">
        <v>3743</v>
      </c>
      <c r="D1648" s="439">
        <v>43484</v>
      </c>
      <c r="E1648" s="440">
        <v>0</v>
      </c>
      <c r="F1648" s="440">
        <v>0</v>
      </c>
      <c r="G1648" s="440">
        <v>0</v>
      </c>
      <c r="H1648" s="440">
        <v>0</v>
      </c>
      <c r="I1648" s="440">
        <v>36232</v>
      </c>
      <c r="J1648" s="440">
        <v>36232</v>
      </c>
      <c r="K1648" s="440">
        <v>0</v>
      </c>
      <c r="L1648" s="440">
        <v>0</v>
      </c>
      <c r="M1648" s="482">
        <v>0</v>
      </c>
      <c r="N1648" s="482">
        <v>11648</v>
      </c>
      <c r="O1648" s="440">
        <v>0</v>
      </c>
      <c r="P1648" s="440">
        <v>0</v>
      </c>
      <c r="Q1648" s="440">
        <v>11648</v>
      </c>
      <c r="R1648" s="440">
        <v>0</v>
      </c>
      <c r="S1648" s="440">
        <v>11648</v>
      </c>
      <c r="T1648" s="440">
        <v>0</v>
      </c>
      <c r="U1648" s="440">
        <v>1294</v>
      </c>
      <c r="V1648" s="440">
        <v>1294</v>
      </c>
      <c r="W1648" s="440">
        <v>0</v>
      </c>
      <c r="X1648" s="440">
        <v>0</v>
      </c>
      <c r="Y1648" s="482">
        <v>0</v>
      </c>
      <c r="Z1648" s="482">
        <v>416</v>
      </c>
      <c r="AA1648" s="440">
        <v>0</v>
      </c>
      <c r="AB1648" s="440">
        <v>0</v>
      </c>
      <c r="AC1648" s="440">
        <v>416</v>
      </c>
      <c r="AD1648" s="440">
        <v>0</v>
      </c>
      <c r="AE1648" s="440">
        <v>416</v>
      </c>
      <c r="AF1648" s="440">
        <v>0</v>
      </c>
      <c r="AG1648" s="440">
        <v>29650</v>
      </c>
      <c r="AH1648" s="440">
        <v>21950</v>
      </c>
      <c r="AI1648" s="440">
        <v>7700</v>
      </c>
      <c r="AJ1648" s="482">
        <v>26970</v>
      </c>
      <c r="AK1648" s="482">
        <v>0</v>
      </c>
      <c r="AL1648" s="482">
        <v>0</v>
      </c>
      <c r="AM1648" s="482">
        <v>0</v>
      </c>
      <c r="AN1648" s="440">
        <v>26970</v>
      </c>
      <c r="AO1648" s="440">
        <v>0</v>
      </c>
      <c r="AP1648" s="440">
        <v>1908</v>
      </c>
      <c r="AQ1648" s="440">
        <v>560</v>
      </c>
      <c r="AR1648" s="440">
        <v>1348</v>
      </c>
      <c r="AS1648" s="482">
        <v>1923</v>
      </c>
      <c r="AT1648" s="482">
        <v>0</v>
      </c>
      <c r="AU1648" s="482">
        <v>0</v>
      </c>
      <c r="AV1648" s="482">
        <v>0</v>
      </c>
      <c r="AW1648" s="440">
        <v>1348</v>
      </c>
      <c r="AX1648" s="440">
        <v>575</v>
      </c>
      <c r="AY1648" s="440">
        <v>0</v>
      </c>
      <c r="AZ1648" s="503">
        <v>0</v>
      </c>
      <c r="BA1648" s="503">
        <v>0</v>
      </c>
      <c r="BB1648" s="441">
        <v>0</v>
      </c>
      <c r="BC1648" s="200">
        <v>0</v>
      </c>
      <c r="BD1648" s="539">
        <v>25532</v>
      </c>
      <c r="BE1648" s="650">
        <v>22170</v>
      </c>
      <c r="BF1648" s="650">
        <v>2064</v>
      </c>
      <c r="BG1648" s="539">
        <v>789</v>
      </c>
    </row>
    <row r="1649" spans="1:59" x14ac:dyDescent="0.2">
      <c r="A1649" s="609" t="s">
        <v>3744</v>
      </c>
      <c r="B1649" t="s">
        <v>3676</v>
      </c>
      <c r="C1649" t="s">
        <v>3745</v>
      </c>
      <c r="D1649" s="442">
        <v>43501</v>
      </c>
      <c r="E1649" s="443">
        <v>0</v>
      </c>
      <c r="F1649" s="443">
        <v>0</v>
      </c>
      <c r="G1649" s="443">
        <v>0</v>
      </c>
      <c r="H1649" s="443">
        <v>0</v>
      </c>
      <c r="I1649" s="443">
        <v>54208</v>
      </c>
      <c r="J1649" s="443">
        <v>54208</v>
      </c>
      <c r="K1649" s="443">
        <v>0</v>
      </c>
      <c r="L1649" s="443">
        <v>0</v>
      </c>
      <c r="M1649" s="483">
        <v>0</v>
      </c>
      <c r="N1649" s="483">
        <v>15232</v>
      </c>
      <c r="O1649" s="443">
        <v>0</v>
      </c>
      <c r="P1649" s="443">
        <v>0</v>
      </c>
      <c r="Q1649" s="443">
        <v>15232</v>
      </c>
      <c r="R1649" s="443">
        <v>0</v>
      </c>
      <c r="S1649" s="443">
        <v>15232</v>
      </c>
      <c r="T1649" s="443">
        <v>0</v>
      </c>
      <c r="U1649" s="443">
        <v>1936</v>
      </c>
      <c r="V1649" s="443">
        <v>1608</v>
      </c>
      <c r="W1649" s="443">
        <v>328</v>
      </c>
      <c r="X1649" s="443">
        <v>0</v>
      </c>
      <c r="Y1649" s="483">
        <v>0</v>
      </c>
      <c r="Z1649" s="483">
        <v>544</v>
      </c>
      <c r="AA1649" s="443">
        <v>0</v>
      </c>
      <c r="AB1649" s="443">
        <v>0</v>
      </c>
      <c r="AC1649" s="443">
        <v>872</v>
      </c>
      <c r="AD1649" s="443">
        <v>0</v>
      </c>
      <c r="AE1649" s="443">
        <v>0</v>
      </c>
      <c r="AF1649" s="443">
        <v>872</v>
      </c>
      <c r="AG1649" s="443">
        <v>72190</v>
      </c>
      <c r="AH1649" s="443">
        <v>50000</v>
      </c>
      <c r="AI1649" s="443">
        <v>22190</v>
      </c>
      <c r="AJ1649" s="483">
        <v>60800</v>
      </c>
      <c r="AK1649" s="483">
        <v>0</v>
      </c>
      <c r="AL1649" s="483">
        <v>0</v>
      </c>
      <c r="AM1649" s="483">
        <v>19140</v>
      </c>
      <c r="AN1649" s="443">
        <v>60800</v>
      </c>
      <c r="AO1649" s="443">
        <v>19140</v>
      </c>
      <c r="AP1649" s="443">
        <v>4921</v>
      </c>
      <c r="AQ1649" s="443">
        <v>2266</v>
      </c>
      <c r="AR1649" s="443">
        <v>2655</v>
      </c>
      <c r="AS1649" s="483">
        <v>3660</v>
      </c>
      <c r="AT1649" s="483">
        <v>0</v>
      </c>
      <c r="AU1649" s="483">
        <v>0</v>
      </c>
      <c r="AV1649" s="483">
        <v>833</v>
      </c>
      <c r="AW1649" s="443">
        <v>3660</v>
      </c>
      <c r="AX1649" s="443">
        <v>833</v>
      </c>
      <c r="AY1649" s="443">
        <v>0</v>
      </c>
      <c r="AZ1649" s="504">
        <v>0</v>
      </c>
      <c r="BA1649" s="504">
        <v>0</v>
      </c>
      <c r="BB1649" s="444">
        <v>0</v>
      </c>
      <c r="BC1649" s="517">
        <v>0</v>
      </c>
      <c r="BD1649" s="540">
        <v>41789</v>
      </c>
      <c r="BE1649" s="651">
        <v>37455</v>
      </c>
      <c r="BF1649" s="651">
        <v>3747</v>
      </c>
      <c r="BG1649" s="540">
        <v>1029</v>
      </c>
    </row>
    <row r="1650" spans="1:59" x14ac:dyDescent="0.2">
      <c r="A1650" s="609" t="s">
        <v>3746</v>
      </c>
      <c r="B1650" t="s">
        <v>3676</v>
      </c>
      <c r="C1650" t="s">
        <v>3747</v>
      </c>
      <c r="D1650" s="439">
        <v>43505</v>
      </c>
      <c r="E1650" s="440">
        <v>40260</v>
      </c>
      <c r="F1650" s="440">
        <v>0</v>
      </c>
      <c r="G1650" s="440">
        <v>40260</v>
      </c>
      <c r="H1650" s="440">
        <v>0</v>
      </c>
      <c r="I1650" s="440">
        <v>79380</v>
      </c>
      <c r="J1650" s="440">
        <v>79380</v>
      </c>
      <c r="K1650" s="440">
        <v>0</v>
      </c>
      <c r="L1650" s="440">
        <v>0</v>
      </c>
      <c r="M1650" s="482">
        <v>0</v>
      </c>
      <c r="N1650" s="482">
        <v>0</v>
      </c>
      <c r="O1650" s="440">
        <v>0</v>
      </c>
      <c r="P1650" s="440">
        <v>0</v>
      </c>
      <c r="Q1650" s="440">
        <v>0</v>
      </c>
      <c r="R1650" s="440">
        <v>0</v>
      </c>
      <c r="S1650" s="440">
        <v>0</v>
      </c>
      <c r="T1650" s="440">
        <v>0</v>
      </c>
      <c r="U1650" s="440">
        <v>2835</v>
      </c>
      <c r="V1650" s="440">
        <v>2640</v>
      </c>
      <c r="W1650" s="440">
        <v>195</v>
      </c>
      <c r="X1650" s="440">
        <v>0</v>
      </c>
      <c r="Y1650" s="482">
        <v>0</v>
      </c>
      <c r="Z1650" s="482">
        <v>0</v>
      </c>
      <c r="AA1650" s="440">
        <v>0</v>
      </c>
      <c r="AB1650" s="440">
        <v>0</v>
      </c>
      <c r="AC1650" s="440">
        <v>195</v>
      </c>
      <c r="AD1650" s="440">
        <v>0</v>
      </c>
      <c r="AE1650" s="440">
        <v>0</v>
      </c>
      <c r="AF1650" s="440">
        <v>195</v>
      </c>
      <c r="AG1650" s="440">
        <v>64660</v>
      </c>
      <c r="AH1650" s="440">
        <v>37250</v>
      </c>
      <c r="AI1650" s="440">
        <v>27410</v>
      </c>
      <c r="AJ1650" s="482">
        <v>56570</v>
      </c>
      <c r="AK1650" s="482">
        <v>0</v>
      </c>
      <c r="AL1650" s="482">
        <v>0</v>
      </c>
      <c r="AM1650" s="482">
        <v>30670</v>
      </c>
      <c r="AN1650" s="440">
        <v>56570</v>
      </c>
      <c r="AO1650" s="440">
        <v>30670</v>
      </c>
      <c r="AP1650" s="440">
        <v>4232</v>
      </c>
      <c r="AQ1650" s="440">
        <v>2946</v>
      </c>
      <c r="AR1650" s="440">
        <v>1286</v>
      </c>
      <c r="AS1650" s="482">
        <v>2037</v>
      </c>
      <c r="AT1650" s="482">
        <v>0</v>
      </c>
      <c r="AU1650" s="482">
        <v>0</v>
      </c>
      <c r="AV1650" s="482">
        <v>1267</v>
      </c>
      <c r="AW1650" s="440">
        <v>2037</v>
      </c>
      <c r="AX1650" s="440">
        <v>1267</v>
      </c>
      <c r="AY1650" s="440">
        <v>0</v>
      </c>
      <c r="AZ1650" s="503">
        <v>0</v>
      </c>
      <c r="BA1650" s="503">
        <v>0</v>
      </c>
      <c r="BB1650" s="441">
        <v>0</v>
      </c>
      <c r="BC1650" s="200">
        <v>0</v>
      </c>
      <c r="BD1650" s="539">
        <v>47633</v>
      </c>
      <c r="BE1650" s="650">
        <v>39885</v>
      </c>
      <c r="BF1650" s="650">
        <v>3796</v>
      </c>
      <c r="BG1650" s="539">
        <v>1029</v>
      </c>
    </row>
    <row r="1651" spans="1:59" x14ac:dyDescent="0.2">
      <c r="A1651" s="609" t="s">
        <v>3748</v>
      </c>
      <c r="B1651" t="s">
        <v>3676</v>
      </c>
      <c r="C1651" t="s">
        <v>3749</v>
      </c>
      <c r="D1651" s="442">
        <v>43506</v>
      </c>
      <c r="E1651" s="443">
        <v>11783</v>
      </c>
      <c r="F1651" s="443">
        <v>0</v>
      </c>
      <c r="G1651" s="443">
        <v>11783</v>
      </c>
      <c r="H1651" s="443">
        <v>0</v>
      </c>
      <c r="I1651" s="443">
        <v>34790</v>
      </c>
      <c r="J1651" s="443">
        <v>34790</v>
      </c>
      <c r="K1651" s="443">
        <v>0</v>
      </c>
      <c r="L1651" s="443">
        <v>0</v>
      </c>
      <c r="M1651" s="483">
        <v>0</v>
      </c>
      <c r="N1651" s="483">
        <v>0</v>
      </c>
      <c r="O1651" s="443">
        <v>0</v>
      </c>
      <c r="P1651" s="443">
        <v>0</v>
      </c>
      <c r="Q1651" s="443">
        <v>0</v>
      </c>
      <c r="R1651" s="443">
        <v>0</v>
      </c>
      <c r="S1651" s="443">
        <v>0</v>
      </c>
      <c r="T1651" s="443">
        <v>0</v>
      </c>
      <c r="U1651" s="443">
        <v>1243</v>
      </c>
      <c r="V1651" s="443">
        <v>1243</v>
      </c>
      <c r="W1651" s="443">
        <v>0</v>
      </c>
      <c r="X1651" s="443">
        <v>0</v>
      </c>
      <c r="Y1651" s="483">
        <v>0</v>
      </c>
      <c r="Z1651" s="483">
        <v>0</v>
      </c>
      <c r="AA1651" s="443">
        <v>0</v>
      </c>
      <c r="AB1651" s="443">
        <v>0</v>
      </c>
      <c r="AC1651" s="443">
        <v>0</v>
      </c>
      <c r="AD1651" s="443">
        <v>0</v>
      </c>
      <c r="AE1651" s="443">
        <v>0</v>
      </c>
      <c r="AF1651" s="443">
        <v>0</v>
      </c>
      <c r="AG1651" s="443">
        <v>25520</v>
      </c>
      <c r="AH1651" s="443">
        <v>3500</v>
      </c>
      <c r="AI1651" s="443">
        <v>22020</v>
      </c>
      <c r="AJ1651" s="483">
        <v>34720</v>
      </c>
      <c r="AK1651" s="483">
        <v>0</v>
      </c>
      <c r="AL1651" s="483">
        <v>0</v>
      </c>
      <c r="AM1651" s="483">
        <v>0</v>
      </c>
      <c r="AN1651" s="443">
        <v>34720</v>
      </c>
      <c r="AO1651" s="443">
        <v>0</v>
      </c>
      <c r="AP1651" s="443">
        <v>1653</v>
      </c>
      <c r="AQ1651" s="443">
        <v>1389</v>
      </c>
      <c r="AR1651" s="443">
        <v>264</v>
      </c>
      <c r="AS1651" s="483">
        <v>654</v>
      </c>
      <c r="AT1651" s="483">
        <v>0</v>
      </c>
      <c r="AU1651" s="483">
        <v>0</v>
      </c>
      <c r="AV1651" s="483">
        <v>0</v>
      </c>
      <c r="AW1651" s="443">
        <v>654</v>
      </c>
      <c r="AX1651" s="443">
        <v>0</v>
      </c>
      <c r="AY1651" s="443">
        <v>0</v>
      </c>
      <c r="AZ1651" s="504">
        <v>0</v>
      </c>
      <c r="BA1651" s="504">
        <v>0</v>
      </c>
      <c r="BB1651" s="444">
        <v>0</v>
      </c>
      <c r="BC1651" s="517">
        <v>0</v>
      </c>
      <c r="BD1651" s="540">
        <v>25152</v>
      </c>
      <c r="BE1651" s="651">
        <v>16730</v>
      </c>
      <c r="BF1651" s="651">
        <v>1589</v>
      </c>
      <c r="BG1651" s="540">
        <v>789</v>
      </c>
    </row>
    <row r="1652" spans="1:59" x14ac:dyDescent="0.2">
      <c r="A1652" s="609" t="s">
        <v>3750</v>
      </c>
      <c r="B1652" t="s">
        <v>3676</v>
      </c>
      <c r="C1652" t="s">
        <v>3751</v>
      </c>
      <c r="D1652" s="439">
        <v>43507</v>
      </c>
      <c r="E1652" s="440">
        <v>0</v>
      </c>
      <c r="F1652" s="440">
        <v>0</v>
      </c>
      <c r="G1652" s="440">
        <v>0</v>
      </c>
      <c r="H1652" s="440">
        <v>0</v>
      </c>
      <c r="I1652" s="440">
        <v>20650</v>
      </c>
      <c r="J1652" s="440">
        <v>20650</v>
      </c>
      <c r="K1652" s="440">
        <v>0</v>
      </c>
      <c r="L1652" s="440">
        <v>0</v>
      </c>
      <c r="M1652" s="482">
        <v>0</v>
      </c>
      <c r="N1652" s="482">
        <v>0</v>
      </c>
      <c r="O1652" s="440">
        <v>0</v>
      </c>
      <c r="P1652" s="440">
        <v>0</v>
      </c>
      <c r="Q1652" s="440">
        <v>0</v>
      </c>
      <c r="R1652" s="440">
        <v>0</v>
      </c>
      <c r="S1652" s="440">
        <v>0</v>
      </c>
      <c r="T1652" s="440">
        <v>0</v>
      </c>
      <c r="U1652" s="440">
        <v>738</v>
      </c>
      <c r="V1652" s="440">
        <v>738</v>
      </c>
      <c r="W1652" s="440">
        <v>0</v>
      </c>
      <c r="X1652" s="440">
        <v>0</v>
      </c>
      <c r="Y1652" s="482">
        <v>0</v>
      </c>
      <c r="Z1652" s="482">
        <v>0</v>
      </c>
      <c r="AA1652" s="440">
        <v>0</v>
      </c>
      <c r="AB1652" s="440">
        <v>0</v>
      </c>
      <c r="AC1652" s="440">
        <v>0</v>
      </c>
      <c r="AD1652" s="440">
        <v>0</v>
      </c>
      <c r="AE1652" s="440">
        <v>0</v>
      </c>
      <c r="AF1652" s="440">
        <v>0</v>
      </c>
      <c r="AG1652" s="440">
        <v>14660</v>
      </c>
      <c r="AH1652" s="440">
        <v>9000</v>
      </c>
      <c r="AI1652" s="440">
        <v>5660</v>
      </c>
      <c r="AJ1652" s="482">
        <v>13190</v>
      </c>
      <c r="AK1652" s="482">
        <v>0</v>
      </c>
      <c r="AL1652" s="482">
        <v>0</v>
      </c>
      <c r="AM1652" s="482">
        <v>7260</v>
      </c>
      <c r="AN1652" s="440">
        <v>13190</v>
      </c>
      <c r="AO1652" s="440">
        <v>7260</v>
      </c>
      <c r="AP1652" s="440">
        <v>895</v>
      </c>
      <c r="AQ1652" s="440">
        <v>895</v>
      </c>
      <c r="AR1652" s="440">
        <v>0</v>
      </c>
      <c r="AS1652" s="482">
        <v>174</v>
      </c>
      <c r="AT1652" s="482">
        <v>0</v>
      </c>
      <c r="AU1652" s="482">
        <v>0</v>
      </c>
      <c r="AV1652" s="482">
        <v>237</v>
      </c>
      <c r="AW1652" s="440">
        <v>174</v>
      </c>
      <c r="AX1652" s="440">
        <v>237</v>
      </c>
      <c r="AY1652" s="440">
        <v>0</v>
      </c>
      <c r="AZ1652" s="503">
        <v>0</v>
      </c>
      <c r="BA1652" s="503">
        <v>0</v>
      </c>
      <c r="BB1652" s="441">
        <v>0</v>
      </c>
      <c r="BC1652" s="200">
        <v>0</v>
      </c>
      <c r="BD1652" s="539">
        <v>15288</v>
      </c>
      <c r="BE1652" s="650">
        <v>9785</v>
      </c>
      <c r="BF1652" s="539">
        <v>900</v>
      </c>
      <c r="BG1652" s="539">
        <v>789</v>
      </c>
    </row>
    <row r="1653" spans="1:59" x14ac:dyDescent="0.2">
      <c r="A1653" s="609" t="s">
        <v>3752</v>
      </c>
      <c r="B1653" t="s">
        <v>3676</v>
      </c>
      <c r="C1653" t="s">
        <v>3753</v>
      </c>
      <c r="D1653" s="442">
        <v>43510</v>
      </c>
      <c r="E1653" s="443">
        <v>0</v>
      </c>
      <c r="F1653" s="443">
        <v>0</v>
      </c>
      <c r="G1653" s="443">
        <v>0</v>
      </c>
      <c r="H1653" s="443">
        <v>0</v>
      </c>
      <c r="I1653" s="443">
        <v>32270</v>
      </c>
      <c r="J1653" s="443">
        <v>32270</v>
      </c>
      <c r="K1653" s="443">
        <v>0</v>
      </c>
      <c r="L1653" s="443">
        <v>0</v>
      </c>
      <c r="M1653" s="483">
        <v>0</v>
      </c>
      <c r="N1653" s="483">
        <v>70</v>
      </c>
      <c r="O1653" s="443">
        <v>0</v>
      </c>
      <c r="P1653" s="443">
        <v>0</v>
      </c>
      <c r="Q1653" s="443">
        <v>70</v>
      </c>
      <c r="R1653" s="443">
        <v>0</v>
      </c>
      <c r="S1653" s="443">
        <v>70</v>
      </c>
      <c r="T1653" s="443">
        <v>0</v>
      </c>
      <c r="U1653" s="443">
        <v>1153</v>
      </c>
      <c r="V1653" s="443">
        <v>1153</v>
      </c>
      <c r="W1653" s="443">
        <v>0</v>
      </c>
      <c r="X1653" s="443">
        <v>0</v>
      </c>
      <c r="Y1653" s="483">
        <v>0</v>
      </c>
      <c r="Z1653" s="483">
        <v>2</v>
      </c>
      <c r="AA1653" s="443">
        <v>0</v>
      </c>
      <c r="AB1653" s="443">
        <v>0</v>
      </c>
      <c r="AC1653" s="443">
        <v>2</v>
      </c>
      <c r="AD1653" s="443">
        <v>0</v>
      </c>
      <c r="AE1653" s="443">
        <v>2</v>
      </c>
      <c r="AF1653" s="443">
        <v>0</v>
      </c>
      <c r="AG1653" s="443">
        <v>31440</v>
      </c>
      <c r="AH1653" s="443">
        <v>15000</v>
      </c>
      <c r="AI1653" s="443">
        <v>16440</v>
      </c>
      <c r="AJ1653" s="483">
        <v>26940</v>
      </c>
      <c r="AK1653" s="483">
        <v>0</v>
      </c>
      <c r="AL1653" s="483">
        <v>0</v>
      </c>
      <c r="AM1653" s="483">
        <v>10250</v>
      </c>
      <c r="AN1653" s="443">
        <v>26940</v>
      </c>
      <c r="AO1653" s="443">
        <v>10250</v>
      </c>
      <c r="AP1653" s="443">
        <v>1884</v>
      </c>
      <c r="AQ1653" s="443">
        <v>1884</v>
      </c>
      <c r="AR1653" s="443">
        <v>0</v>
      </c>
      <c r="AS1653" s="483">
        <v>340</v>
      </c>
      <c r="AT1653" s="483">
        <v>0</v>
      </c>
      <c r="AU1653" s="483">
        <v>0</v>
      </c>
      <c r="AV1653" s="483">
        <v>306</v>
      </c>
      <c r="AW1653" s="443">
        <v>340</v>
      </c>
      <c r="AX1653" s="443">
        <v>306</v>
      </c>
      <c r="AY1653" s="443">
        <v>0</v>
      </c>
      <c r="AZ1653" s="504">
        <v>0</v>
      </c>
      <c r="BA1653" s="504">
        <v>0</v>
      </c>
      <c r="BB1653" s="444">
        <v>0</v>
      </c>
      <c r="BC1653" s="517">
        <v>0</v>
      </c>
      <c r="BD1653" s="540">
        <v>26798</v>
      </c>
      <c r="BE1653" s="651">
        <v>16685</v>
      </c>
      <c r="BF1653" s="651">
        <v>1616</v>
      </c>
      <c r="BG1653" s="540">
        <v>789</v>
      </c>
    </row>
    <row r="1654" spans="1:59" x14ac:dyDescent="0.2">
      <c r="A1654" s="609" t="s">
        <v>3754</v>
      </c>
      <c r="B1654" t="s">
        <v>3676</v>
      </c>
      <c r="C1654" t="s">
        <v>3755</v>
      </c>
      <c r="D1654" s="439">
        <v>43511</v>
      </c>
      <c r="E1654" s="440">
        <v>0</v>
      </c>
      <c r="F1654" s="440">
        <v>0</v>
      </c>
      <c r="G1654" s="440">
        <v>0</v>
      </c>
      <c r="H1654" s="440">
        <v>0</v>
      </c>
      <c r="I1654" s="440">
        <v>10920</v>
      </c>
      <c r="J1654" s="440">
        <v>10920</v>
      </c>
      <c r="K1654" s="440">
        <v>0</v>
      </c>
      <c r="L1654" s="440">
        <v>0</v>
      </c>
      <c r="M1654" s="482">
        <v>0</v>
      </c>
      <c r="N1654" s="482">
        <v>210</v>
      </c>
      <c r="O1654" s="440">
        <v>0</v>
      </c>
      <c r="P1654" s="440">
        <v>0</v>
      </c>
      <c r="Q1654" s="440">
        <v>210</v>
      </c>
      <c r="R1654" s="440">
        <v>0</v>
      </c>
      <c r="S1654" s="440">
        <v>210</v>
      </c>
      <c r="T1654" s="440">
        <v>0</v>
      </c>
      <c r="U1654" s="440">
        <v>390</v>
      </c>
      <c r="V1654" s="440">
        <v>390</v>
      </c>
      <c r="W1654" s="440">
        <v>0</v>
      </c>
      <c r="X1654" s="440">
        <v>0</v>
      </c>
      <c r="Y1654" s="482">
        <v>0</v>
      </c>
      <c r="Z1654" s="482">
        <v>8</v>
      </c>
      <c r="AA1654" s="440">
        <v>0</v>
      </c>
      <c r="AB1654" s="440">
        <v>0</v>
      </c>
      <c r="AC1654" s="440">
        <v>8</v>
      </c>
      <c r="AD1654" s="440">
        <v>0</v>
      </c>
      <c r="AE1654" s="440">
        <v>0</v>
      </c>
      <c r="AF1654" s="440">
        <v>8</v>
      </c>
      <c r="AG1654" s="440">
        <v>6520</v>
      </c>
      <c r="AH1654" s="440">
        <v>6520</v>
      </c>
      <c r="AI1654" s="440">
        <v>0</v>
      </c>
      <c r="AJ1654" s="482">
        <v>2960</v>
      </c>
      <c r="AK1654" s="482">
        <v>0</v>
      </c>
      <c r="AL1654" s="482">
        <v>0</v>
      </c>
      <c r="AM1654" s="482">
        <v>690</v>
      </c>
      <c r="AN1654" s="440">
        <v>2960</v>
      </c>
      <c r="AO1654" s="440">
        <v>690</v>
      </c>
      <c r="AP1654" s="440">
        <v>455</v>
      </c>
      <c r="AQ1654" s="440">
        <v>455</v>
      </c>
      <c r="AR1654" s="440">
        <v>0</v>
      </c>
      <c r="AS1654" s="482">
        <v>22</v>
      </c>
      <c r="AT1654" s="482">
        <v>0</v>
      </c>
      <c r="AU1654" s="482">
        <v>0</v>
      </c>
      <c r="AV1654" s="482">
        <v>124</v>
      </c>
      <c r="AW1654" s="440">
        <v>22</v>
      </c>
      <c r="AX1654" s="440">
        <v>124</v>
      </c>
      <c r="AY1654" s="440">
        <v>0</v>
      </c>
      <c r="AZ1654" s="503">
        <v>0</v>
      </c>
      <c r="BA1654" s="503">
        <v>0</v>
      </c>
      <c r="BB1654" s="441">
        <v>0</v>
      </c>
      <c r="BC1654" s="200">
        <v>0</v>
      </c>
      <c r="BD1654" s="539">
        <v>8146</v>
      </c>
      <c r="BE1654" s="650">
        <v>5085</v>
      </c>
      <c r="BF1654" s="539">
        <v>485</v>
      </c>
      <c r="BG1654" s="539">
        <v>789</v>
      </c>
    </row>
    <row r="1655" spans="1:59" x14ac:dyDescent="0.2">
      <c r="A1655" s="609" t="s">
        <v>3756</v>
      </c>
      <c r="B1655" t="s">
        <v>3676</v>
      </c>
      <c r="C1655" t="s">
        <v>3757</v>
      </c>
      <c r="D1655" s="442">
        <v>43512</v>
      </c>
      <c r="E1655" s="443">
        <v>0</v>
      </c>
      <c r="F1655" s="443">
        <v>0</v>
      </c>
      <c r="G1655" s="443">
        <v>0</v>
      </c>
      <c r="H1655" s="443">
        <v>0</v>
      </c>
      <c r="I1655" s="443">
        <v>23310</v>
      </c>
      <c r="J1655" s="443">
        <v>23240</v>
      </c>
      <c r="K1655" s="443">
        <v>70</v>
      </c>
      <c r="L1655" s="443">
        <v>0</v>
      </c>
      <c r="M1655" s="483">
        <v>0</v>
      </c>
      <c r="N1655" s="483">
        <v>0</v>
      </c>
      <c r="O1655" s="443">
        <v>0</v>
      </c>
      <c r="P1655" s="443">
        <v>0</v>
      </c>
      <c r="Q1655" s="443">
        <v>0</v>
      </c>
      <c r="R1655" s="443">
        <v>0</v>
      </c>
      <c r="S1655" s="443">
        <v>0</v>
      </c>
      <c r="T1655" s="443">
        <v>0</v>
      </c>
      <c r="U1655" s="443">
        <v>833</v>
      </c>
      <c r="V1655" s="443">
        <v>830</v>
      </c>
      <c r="W1655" s="443">
        <v>3</v>
      </c>
      <c r="X1655" s="443">
        <v>0</v>
      </c>
      <c r="Y1655" s="483">
        <v>0</v>
      </c>
      <c r="Z1655" s="483">
        <v>0</v>
      </c>
      <c r="AA1655" s="443">
        <v>0</v>
      </c>
      <c r="AB1655" s="443">
        <v>0</v>
      </c>
      <c r="AC1655" s="443">
        <v>3</v>
      </c>
      <c r="AD1655" s="443">
        <v>0</v>
      </c>
      <c r="AE1655" s="443">
        <v>0</v>
      </c>
      <c r="AF1655" s="443">
        <v>3</v>
      </c>
      <c r="AG1655" s="443">
        <v>22200</v>
      </c>
      <c r="AH1655" s="443">
        <v>14000</v>
      </c>
      <c r="AI1655" s="443">
        <v>8200</v>
      </c>
      <c r="AJ1655" s="483">
        <v>26640</v>
      </c>
      <c r="AK1655" s="483">
        <v>0</v>
      </c>
      <c r="AL1655" s="483">
        <v>0</v>
      </c>
      <c r="AM1655" s="483">
        <v>4580</v>
      </c>
      <c r="AN1655" s="443">
        <v>26640</v>
      </c>
      <c r="AO1655" s="443">
        <v>4580</v>
      </c>
      <c r="AP1655" s="443">
        <v>1461</v>
      </c>
      <c r="AQ1655" s="443">
        <v>363</v>
      </c>
      <c r="AR1655" s="443">
        <v>1098</v>
      </c>
      <c r="AS1655" s="483">
        <v>1738</v>
      </c>
      <c r="AT1655" s="483">
        <v>0</v>
      </c>
      <c r="AU1655" s="483">
        <v>0</v>
      </c>
      <c r="AV1655" s="483">
        <v>25</v>
      </c>
      <c r="AW1655" s="443">
        <v>1738</v>
      </c>
      <c r="AX1655" s="443">
        <v>25</v>
      </c>
      <c r="AY1655" s="443">
        <v>0</v>
      </c>
      <c r="AZ1655" s="504">
        <v>0</v>
      </c>
      <c r="BA1655" s="504">
        <v>0</v>
      </c>
      <c r="BB1655" s="444">
        <v>0</v>
      </c>
      <c r="BC1655" s="517">
        <v>0</v>
      </c>
      <c r="BD1655" s="540">
        <v>21250</v>
      </c>
      <c r="BE1655" s="651">
        <v>12605</v>
      </c>
      <c r="BF1655" s="651">
        <v>1218</v>
      </c>
      <c r="BG1655" s="540">
        <v>789</v>
      </c>
    </row>
    <row r="1656" spans="1:59" x14ac:dyDescent="0.2">
      <c r="A1656" s="609" t="s">
        <v>3758</v>
      </c>
      <c r="B1656" t="s">
        <v>3676</v>
      </c>
      <c r="C1656" t="s">
        <v>3759</v>
      </c>
      <c r="D1656" s="439">
        <v>43513</v>
      </c>
      <c r="E1656" s="440">
        <v>0</v>
      </c>
      <c r="F1656" s="440">
        <v>0</v>
      </c>
      <c r="G1656" s="440">
        <v>0</v>
      </c>
      <c r="H1656" s="440">
        <v>0</v>
      </c>
      <c r="I1656" s="440">
        <v>33740</v>
      </c>
      <c r="J1656" s="440">
        <v>33040</v>
      </c>
      <c r="K1656" s="440">
        <v>700</v>
      </c>
      <c r="L1656" s="440">
        <v>0</v>
      </c>
      <c r="M1656" s="482">
        <v>0</v>
      </c>
      <c r="N1656" s="482">
        <v>0</v>
      </c>
      <c r="O1656" s="440">
        <v>0</v>
      </c>
      <c r="P1656" s="440">
        <v>0</v>
      </c>
      <c r="Q1656" s="440">
        <v>0</v>
      </c>
      <c r="R1656" s="440">
        <v>0</v>
      </c>
      <c r="S1656" s="440">
        <v>0</v>
      </c>
      <c r="T1656" s="440">
        <v>0</v>
      </c>
      <c r="U1656" s="440">
        <v>1205</v>
      </c>
      <c r="V1656" s="440">
        <v>1205</v>
      </c>
      <c r="W1656" s="440">
        <v>0</v>
      </c>
      <c r="X1656" s="440">
        <v>0</v>
      </c>
      <c r="Y1656" s="482">
        <v>0</v>
      </c>
      <c r="Z1656" s="482">
        <v>0</v>
      </c>
      <c r="AA1656" s="440">
        <v>0</v>
      </c>
      <c r="AB1656" s="440">
        <v>0</v>
      </c>
      <c r="AC1656" s="440">
        <v>0</v>
      </c>
      <c r="AD1656" s="440">
        <v>0</v>
      </c>
      <c r="AE1656" s="440">
        <v>0</v>
      </c>
      <c r="AF1656" s="440">
        <v>0</v>
      </c>
      <c r="AG1656" s="440">
        <v>25950</v>
      </c>
      <c r="AH1656" s="440">
        <v>19850</v>
      </c>
      <c r="AI1656" s="440">
        <v>6100</v>
      </c>
      <c r="AJ1656" s="482">
        <v>13420</v>
      </c>
      <c r="AK1656" s="482">
        <v>0</v>
      </c>
      <c r="AL1656" s="482">
        <v>0</v>
      </c>
      <c r="AM1656" s="482">
        <v>6770</v>
      </c>
      <c r="AN1656" s="440">
        <v>13420</v>
      </c>
      <c r="AO1656" s="440">
        <v>6770</v>
      </c>
      <c r="AP1656" s="440">
        <v>1334</v>
      </c>
      <c r="AQ1656" s="440">
        <v>1334</v>
      </c>
      <c r="AR1656" s="440">
        <v>0</v>
      </c>
      <c r="AS1656" s="482">
        <v>230</v>
      </c>
      <c r="AT1656" s="482">
        <v>0</v>
      </c>
      <c r="AU1656" s="482">
        <v>0</v>
      </c>
      <c r="AV1656" s="482">
        <v>239</v>
      </c>
      <c r="AW1656" s="440">
        <v>230</v>
      </c>
      <c r="AX1656" s="440">
        <v>239</v>
      </c>
      <c r="AY1656" s="440">
        <v>0</v>
      </c>
      <c r="AZ1656" s="503">
        <v>0</v>
      </c>
      <c r="BA1656" s="503">
        <v>0</v>
      </c>
      <c r="BB1656" s="441">
        <v>0</v>
      </c>
      <c r="BC1656" s="200">
        <v>0</v>
      </c>
      <c r="BD1656" s="539">
        <v>20468</v>
      </c>
      <c r="BE1656" s="650">
        <v>14940</v>
      </c>
      <c r="BF1656" s="650">
        <v>1360</v>
      </c>
      <c r="BG1656" s="539">
        <v>789</v>
      </c>
    </row>
    <row r="1657" spans="1:59" x14ac:dyDescent="0.2">
      <c r="A1657" s="609" t="s">
        <v>3760</v>
      </c>
      <c r="B1657" t="s">
        <v>3676</v>
      </c>
      <c r="C1657" t="s">
        <v>3761</v>
      </c>
      <c r="D1657" s="442">
        <v>43514</v>
      </c>
      <c r="E1657" s="443">
        <v>13790</v>
      </c>
      <c r="F1657" s="443">
        <v>0</v>
      </c>
      <c r="G1657" s="443">
        <v>0</v>
      </c>
      <c r="H1657" s="443">
        <v>13790</v>
      </c>
      <c r="I1657" s="443">
        <v>96712</v>
      </c>
      <c r="J1657" s="443">
        <v>96712</v>
      </c>
      <c r="K1657" s="443">
        <v>0</v>
      </c>
      <c r="L1657" s="443">
        <v>0</v>
      </c>
      <c r="M1657" s="483">
        <v>0</v>
      </c>
      <c r="N1657" s="483">
        <v>27188</v>
      </c>
      <c r="O1657" s="443">
        <v>0</v>
      </c>
      <c r="P1657" s="443">
        <v>0</v>
      </c>
      <c r="Q1657" s="443">
        <v>27188</v>
      </c>
      <c r="R1657" s="443">
        <v>0</v>
      </c>
      <c r="S1657" s="443">
        <v>27188</v>
      </c>
      <c r="T1657" s="443">
        <v>0</v>
      </c>
      <c r="U1657" s="443">
        <v>3454</v>
      </c>
      <c r="V1657" s="443">
        <v>3426</v>
      </c>
      <c r="W1657" s="443">
        <v>28</v>
      </c>
      <c r="X1657" s="443">
        <v>0</v>
      </c>
      <c r="Y1657" s="483">
        <v>0</v>
      </c>
      <c r="Z1657" s="483">
        <v>971</v>
      </c>
      <c r="AA1657" s="443">
        <v>0</v>
      </c>
      <c r="AB1657" s="443">
        <v>0</v>
      </c>
      <c r="AC1657" s="443">
        <v>999</v>
      </c>
      <c r="AD1657" s="443">
        <v>0</v>
      </c>
      <c r="AE1657" s="443">
        <v>0</v>
      </c>
      <c r="AF1657" s="443">
        <v>999</v>
      </c>
      <c r="AG1657" s="443">
        <v>105280</v>
      </c>
      <c r="AH1657" s="443">
        <v>84300</v>
      </c>
      <c r="AI1657" s="443">
        <v>20980</v>
      </c>
      <c r="AJ1657" s="483">
        <v>73260</v>
      </c>
      <c r="AK1657" s="483">
        <v>0</v>
      </c>
      <c r="AL1657" s="483">
        <v>0</v>
      </c>
      <c r="AM1657" s="483">
        <v>32480</v>
      </c>
      <c r="AN1657" s="443">
        <v>73260</v>
      </c>
      <c r="AO1657" s="443">
        <v>32480</v>
      </c>
      <c r="AP1657" s="443">
        <v>6988</v>
      </c>
      <c r="AQ1657" s="443">
        <v>3505</v>
      </c>
      <c r="AR1657" s="443">
        <v>3483</v>
      </c>
      <c r="AS1657" s="483">
        <v>4883</v>
      </c>
      <c r="AT1657" s="483">
        <v>0</v>
      </c>
      <c r="AU1657" s="483">
        <v>0</v>
      </c>
      <c r="AV1657" s="483">
        <v>936</v>
      </c>
      <c r="AW1657" s="443">
        <v>4883</v>
      </c>
      <c r="AX1657" s="443">
        <v>936</v>
      </c>
      <c r="AY1657" s="443">
        <v>0</v>
      </c>
      <c r="AZ1657" s="504">
        <v>0</v>
      </c>
      <c r="BA1657" s="504">
        <v>0</v>
      </c>
      <c r="BB1657" s="444">
        <v>0</v>
      </c>
      <c r="BC1657" s="517">
        <v>0</v>
      </c>
      <c r="BD1657" s="540">
        <v>63734</v>
      </c>
      <c r="BE1657" s="651">
        <v>64725</v>
      </c>
      <c r="BF1657" s="651">
        <v>6186</v>
      </c>
      <c r="BG1657" s="540">
        <v>1269</v>
      </c>
    </row>
    <row r="1658" spans="1:59" x14ac:dyDescent="0.2">
      <c r="A1658" s="609" t="s">
        <v>3762</v>
      </c>
      <c r="B1658" t="s">
        <v>3676</v>
      </c>
      <c r="C1658" t="s">
        <v>3763</v>
      </c>
      <c r="D1658" s="439">
        <v>43531</v>
      </c>
      <c r="E1658" s="440">
        <v>0</v>
      </c>
      <c r="F1658" s="440">
        <v>0</v>
      </c>
      <c r="G1658" s="440">
        <v>0</v>
      </c>
      <c r="H1658" s="440">
        <v>0</v>
      </c>
      <c r="I1658" s="440">
        <v>60872</v>
      </c>
      <c r="J1658" s="440">
        <v>60872</v>
      </c>
      <c r="K1658" s="440">
        <v>0</v>
      </c>
      <c r="L1658" s="440">
        <v>11718</v>
      </c>
      <c r="M1658" s="482">
        <v>0</v>
      </c>
      <c r="N1658" s="482">
        <v>3640</v>
      </c>
      <c r="O1658" s="440">
        <v>0</v>
      </c>
      <c r="P1658" s="440">
        <v>0</v>
      </c>
      <c r="Q1658" s="440">
        <v>15358</v>
      </c>
      <c r="R1658" s="440">
        <v>11718</v>
      </c>
      <c r="S1658" s="440">
        <v>3640</v>
      </c>
      <c r="T1658" s="440">
        <v>0</v>
      </c>
      <c r="U1658" s="440">
        <v>2174</v>
      </c>
      <c r="V1658" s="440">
        <v>2174</v>
      </c>
      <c r="W1658" s="440">
        <v>0</v>
      </c>
      <c r="X1658" s="440">
        <v>419</v>
      </c>
      <c r="Y1658" s="482">
        <v>0</v>
      </c>
      <c r="Z1658" s="482">
        <v>130</v>
      </c>
      <c r="AA1658" s="440">
        <v>0</v>
      </c>
      <c r="AB1658" s="440">
        <v>0</v>
      </c>
      <c r="AC1658" s="440">
        <v>549</v>
      </c>
      <c r="AD1658" s="440">
        <v>0</v>
      </c>
      <c r="AE1658" s="440">
        <v>0</v>
      </c>
      <c r="AF1658" s="440">
        <v>549</v>
      </c>
      <c r="AG1658" s="440">
        <v>47150</v>
      </c>
      <c r="AH1658" s="440">
        <v>26350</v>
      </c>
      <c r="AI1658" s="440">
        <v>20800</v>
      </c>
      <c r="AJ1658" s="482">
        <v>53180</v>
      </c>
      <c r="AK1658" s="482">
        <v>0</v>
      </c>
      <c r="AL1658" s="482">
        <v>0</v>
      </c>
      <c r="AM1658" s="482">
        <v>14430</v>
      </c>
      <c r="AN1658" s="440">
        <v>53180</v>
      </c>
      <c r="AO1658" s="440">
        <v>14430</v>
      </c>
      <c r="AP1658" s="440">
        <v>2950</v>
      </c>
      <c r="AQ1658" s="440">
        <v>693</v>
      </c>
      <c r="AR1658" s="440">
        <v>2257</v>
      </c>
      <c r="AS1658" s="482">
        <v>3125</v>
      </c>
      <c r="AT1658" s="482">
        <v>0</v>
      </c>
      <c r="AU1658" s="482">
        <v>0</v>
      </c>
      <c r="AV1658" s="482">
        <v>442</v>
      </c>
      <c r="AW1658" s="440">
        <v>3111</v>
      </c>
      <c r="AX1658" s="440">
        <v>0</v>
      </c>
      <c r="AY1658" s="440">
        <v>0</v>
      </c>
      <c r="AZ1658" s="503">
        <v>0</v>
      </c>
      <c r="BA1658" s="503">
        <v>0</v>
      </c>
      <c r="BB1658" s="441">
        <v>0</v>
      </c>
      <c r="BC1658" s="200">
        <v>0</v>
      </c>
      <c r="BD1658" s="539">
        <v>32607</v>
      </c>
      <c r="BE1658" s="650">
        <v>35435</v>
      </c>
      <c r="BF1658" s="650">
        <v>3263</v>
      </c>
      <c r="BG1658" s="539">
        <v>1029</v>
      </c>
    </row>
    <row r="1659" spans="1:59" x14ac:dyDescent="0.2">
      <c r="A1659" s="609" t="s">
        <v>3764</v>
      </c>
      <c r="B1659" t="s">
        <v>3765</v>
      </c>
      <c r="C1659">
        <v>0</v>
      </c>
      <c r="D1659" s="442">
        <v>44000</v>
      </c>
      <c r="E1659" s="443">
        <v>1283272</v>
      </c>
      <c r="F1659" s="443">
        <v>0</v>
      </c>
      <c r="G1659" s="443">
        <v>1258272</v>
      </c>
      <c r="H1659" s="443">
        <v>25000</v>
      </c>
      <c r="I1659" s="443">
        <v>0</v>
      </c>
      <c r="J1659" s="443">
        <v>0</v>
      </c>
      <c r="K1659" s="443">
        <v>0</v>
      </c>
      <c r="L1659" s="443">
        <v>0</v>
      </c>
      <c r="M1659" s="483">
        <v>0</v>
      </c>
      <c r="N1659" s="483">
        <v>0</v>
      </c>
      <c r="O1659" s="443">
        <v>0</v>
      </c>
      <c r="P1659" s="443">
        <v>0</v>
      </c>
      <c r="Q1659" s="443">
        <v>0</v>
      </c>
      <c r="R1659" s="443">
        <v>0</v>
      </c>
      <c r="S1659" s="443">
        <v>0</v>
      </c>
      <c r="T1659" s="443">
        <v>0</v>
      </c>
      <c r="U1659" s="443">
        <v>0</v>
      </c>
      <c r="V1659" s="443">
        <v>0</v>
      </c>
      <c r="W1659" s="443">
        <v>0</v>
      </c>
      <c r="X1659" s="443">
        <v>0</v>
      </c>
      <c r="Y1659" s="483">
        <v>0</v>
      </c>
      <c r="Z1659" s="483">
        <v>0</v>
      </c>
      <c r="AA1659" s="443">
        <v>0</v>
      </c>
      <c r="AB1659" s="443">
        <v>0</v>
      </c>
      <c r="AC1659" s="443">
        <v>0</v>
      </c>
      <c r="AD1659" s="443">
        <v>0</v>
      </c>
      <c r="AE1659" s="443">
        <v>0</v>
      </c>
      <c r="AF1659" s="443">
        <v>0</v>
      </c>
      <c r="AG1659" s="443">
        <v>0</v>
      </c>
      <c r="AH1659" s="443">
        <v>0</v>
      </c>
      <c r="AI1659" s="443">
        <v>0</v>
      </c>
      <c r="AJ1659" s="483">
        <v>0</v>
      </c>
      <c r="AK1659" s="483">
        <v>0</v>
      </c>
      <c r="AL1659" s="483">
        <v>0</v>
      </c>
      <c r="AM1659" s="483">
        <v>0</v>
      </c>
      <c r="AN1659" s="443">
        <v>0</v>
      </c>
      <c r="AO1659" s="443">
        <v>0</v>
      </c>
      <c r="AP1659" s="443">
        <v>0</v>
      </c>
      <c r="AQ1659" s="443">
        <v>0</v>
      </c>
      <c r="AR1659" s="443">
        <v>0</v>
      </c>
      <c r="AS1659" s="483">
        <v>0</v>
      </c>
      <c r="AT1659" s="483">
        <v>0</v>
      </c>
      <c r="AU1659" s="483">
        <v>0</v>
      </c>
      <c r="AV1659" s="483">
        <v>0</v>
      </c>
      <c r="AW1659" s="443">
        <v>0</v>
      </c>
      <c r="AX1659" s="443">
        <v>0</v>
      </c>
      <c r="AY1659" s="443">
        <v>0</v>
      </c>
      <c r="AZ1659" s="504">
        <v>0</v>
      </c>
      <c r="BA1659" s="504">
        <v>0</v>
      </c>
      <c r="BB1659" s="444">
        <v>0</v>
      </c>
      <c r="BC1659" s="517">
        <v>0</v>
      </c>
      <c r="BD1659" s="540">
        <v>5023767</v>
      </c>
      <c r="BE1659" s="540">
        <v>0</v>
      </c>
      <c r="BF1659" s="540">
        <v>0</v>
      </c>
      <c r="BG1659" s="540">
        <v>0</v>
      </c>
    </row>
    <row r="1660" spans="1:59" x14ac:dyDescent="0.2">
      <c r="A1660" s="609" t="s">
        <v>3766</v>
      </c>
      <c r="B1660" t="s">
        <v>3765</v>
      </c>
      <c r="C1660" t="s">
        <v>3767</v>
      </c>
      <c r="D1660" s="439">
        <v>44201</v>
      </c>
      <c r="E1660" s="440">
        <v>722713</v>
      </c>
      <c r="F1660" s="440">
        <v>0</v>
      </c>
      <c r="G1660" s="440">
        <v>722713</v>
      </c>
      <c r="H1660" s="440">
        <v>0</v>
      </c>
      <c r="I1660" s="440">
        <v>3755570</v>
      </c>
      <c r="J1660" s="440">
        <v>3755570</v>
      </c>
      <c r="K1660" s="440">
        <v>0</v>
      </c>
      <c r="L1660" s="440">
        <v>0</v>
      </c>
      <c r="M1660" s="482">
        <v>0</v>
      </c>
      <c r="N1660" s="482">
        <v>18760</v>
      </c>
      <c r="O1660" s="440">
        <v>0</v>
      </c>
      <c r="P1660" s="440">
        <v>0</v>
      </c>
      <c r="Q1660" s="440">
        <v>18760</v>
      </c>
      <c r="R1660" s="440">
        <v>0</v>
      </c>
      <c r="S1660" s="440">
        <v>18760</v>
      </c>
      <c r="T1660" s="440">
        <v>0</v>
      </c>
      <c r="U1660" s="440">
        <v>134128</v>
      </c>
      <c r="V1660" s="440">
        <v>134128</v>
      </c>
      <c r="W1660" s="440">
        <v>0</v>
      </c>
      <c r="X1660" s="440">
        <v>0</v>
      </c>
      <c r="Y1660" s="482">
        <v>0</v>
      </c>
      <c r="Z1660" s="482">
        <v>670</v>
      </c>
      <c r="AA1660" s="440">
        <v>0</v>
      </c>
      <c r="AB1660" s="440">
        <v>0</v>
      </c>
      <c r="AC1660" s="440">
        <v>0</v>
      </c>
      <c r="AD1660" s="440">
        <v>0</v>
      </c>
      <c r="AE1660" s="440">
        <v>0</v>
      </c>
      <c r="AF1660" s="440">
        <v>0</v>
      </c>
      <c r="AG1660" s="440">
        <v>2958210</v>
      </c>
      <c r="AH1660" s="440">
        <v>1425000</v>
      </c>
      <c r="AI1660" s="440">
        <v>1533210</v>
      </c>
      <c r="AJ1660" s="482">
        <v>2825490</v>
      </c>
      <c r="AK1660" s="482">
        <v>0</v>
      </c>
      <c r="AL1660" s="482">
        <v>0</v>
      </c>
      <c r="AM1660" s="482">
        <v>1008640</v>
      </c>
      <c r="AN1660" s="440">
        <v>2825490</v>
      </c>
      <c r="AO1660" s="440">
        <v>1008640</v>
      </c>
      <c r="AP1660" s="440">
        <v>234768</v>
      </c>
      <c r="AQ1660" s="440">
        <v>37500</v>
      </c>
      <c r="AR1660" s="440">
        <v>197268</v>
      </c>
      <c r="AS1660" s="482">
        <v>205853</v>
      </c>
      <c r="AT1660" s="482">
        <v>0</v>
      </c>
      <c r="AU1660" s="482">
        <v>0</v>
      </c>
      <c r="AV1660" s="482">
        <v>33654</v>
      </c>
      <c r="AW1660" s="440">
        <v>205853</v>
      </c>
      <c r="AX1660" s="440">
        <v>28147</v>
      </c>
      <c r="AY1660" s="440">
        <v>0</v>
      </c>
      <c r="AZ1660" s="503">
        <v>0</v>
      </c>
      <c r="BA1660" s="503">
        <v>0</v>
      </c>
      <c r="BB1660" s="441">
        <v>0</v>
      </c>
      <c r="BC1660" s="200">
        <v>0</v>
      </c>
      <c r="BD1660" s="539">
        <v>896204</v>
      </c>
      <c r="BE1660" s="650">
        <v>2057870</v>
      </c>
      <c r="BF1660" s="650">
        <v>203448</v>
      </c>
      <c r="BG1660" s="539">
        <v>14229</v>
      </c>
    </row>
    <row r="1661" spans="1:59" x14ac:dyDescent="0.2">
      <c r="A1661" s="609" t="s">
        <v>3768</v>
      </c>
      <c r="B1661" t="s">
        <v>3765</v>
      </c>
      <c r="C1661" t="s">
        <v>3769</v>
      </c>
      <c r="D1661" s="442">
        <v>44202</v>
      </c>
      <c r="E1661" s="443">
        <v>0</v>
      </c>
      <c r="F1661" s="443">
        <v>0</v>
      </c>
      <c r="G1661" s="443">
        <v>0</v>
      </c>
      <c r="H1661" s="443">
        <v>0</v>
      </c>
      <c r="I1661" s="443">
        <v>1526490</v>
      </c>
      <c r="J1661" s="443">
        <v>1526490</v>
      </c>
      <c r="K1661" s="443">
        <v>0</v>
      </c>
      <c r="L1661" s="443">
        <v>0</v>
      </c>
      <c r="M1661" s="483">
        <v>0</v>
      </c>
      <c r="N1661" s="483">
        <v>30310</v>
      </c>
      <c r="O1661" s="443">
        <v>0</v>
      </c>
      <c r="P1661" s="443">
        <v>0</v>
      </c>
      <c r="Q1661" s="443">
        <v>30310</v>
      </c>
      <c r="R1661" s="443">
        <v>0</v>
      </c>
      <c r="S1661" s="443">
        <v>30310</v>
      </c>
      <c r="T1661" s="443">
        <v>0</v>
      </c>
      <c r="U1661" s="443">
        <v>54518</v>
      </c>
      <c r="V1661" s="443">
        <v>21318</v>
      </c>
      <c r="W1661" s="443">
        <v>33200</v>
      </c>
      <c r="X1661" s="443">
        <v>0</v>
      </c>
      <c r="Y1661" s="483">
        <v>0</v>
      </c>
      <c r="Z1661" s="483">
        <v>1082</v>
      </c>
      <c r="AA1661" s="443">
        <v>0</v>
      </c>
      <c r="AB1661" s="443">
        <v>0</v>
      </c>
      <c r="AC1661" s="443">
        <v>34282</v>
      </c>
      <c r="AD1661" s="443">
        <v>0</v>
      </c>
      <c r="AE1661" s="443">
        <v>0</v>
      </c>
      <c r="AF1661" s="443">
        <v>34282</v>
      </c>
      <c r="AG1661" s="443">
        <v>723150</v>
      </c>
      <c r="AH1661" s="443">
        <v>380000</v>
      </c>
      <c r="AI1661" s="443">
        <v>343150</v>
      </c>
      <c r="AJ1661" s="483">
        <v>740860</v>
      </c>
      <c r="AK1661" s="483">
        <v>11000</v>
      </c>
      <c r="AL1661" s="483">
        <v>0</v>
      </c>
      <c r="AM1661" s="483">
        <v>265980</v>
      </c>
      <c r="AN1661" s="443">
        <v>751860</v>
      </c>
      <c r="AO1661" s="443">
        <v>265980</v>
      </c>
      <c r="AP1661" s="443">
        <v>53213</v>
      </c>
      <c r="AQ1661" s="443">
        <v>44000</v>
      </c>
      <c r="AR1661" s="443">
        <v>9213</v>
      </c>
      <c r="AS1661" s="483">
        <v>17386</v>
      </c>
      <c r="AT1661" s="483">
        <v>464</v>
      </c>
      <c r="AU1661" s="483">
        <v>0</v>
      </c>
      <c r="AV1661" s="483">
        <v>8924</v>
      </c>
      <c r="AW1661" s="443">
        <v>17850</v>
      </c>
      <c r="AX1661" s="443">
        <v>8924</v>
      </c>
      <c r="AY1661" s="443">
        <v>0</v>
      </c>
      <c r="AZ1661" s="504">
        <v>0</v>
      </c>
      <c r="BA1661" s="504">
        <v>0</v>
      </c>
      <c r="BB1661" s="444">
        <v>0</v>
      </c>
      <c r="BC1661" s="517">
        <v>0</v>
      </c>
      <c r="BD1661" s="540">
        <v>308412</v>
      </c>
      <c r="BE1661" s="651">
        <v>710350</v>
      </c>
      <c r="BF1661" s="651">
        <v>65993</v>
      </c>
      <c r="BG1661" s="540">
        <v>5589</v>
      </c>
    </row>
    <row r="1662" spans="1:59" x14ac:dyDescent="0.2">
      <c r="A1662" s="609" t="s">
        <v>3770</v>
      </c>
      <c r="B1662" t="s">
        <v>3765</v>
      </c>
      <c r="C1662" t="s">
        <v>3771</v>
      </c>
      <c r="D1662" s="439">
        <v>44203</v>
      </c>
      <c r="E1662" s="440">
        <v>194751</v>
      </c>
      <c r="F1662" s="440">
        <v>0</v>
      </c>
      <c r="G1662" s="440">
        <v>194751</v>
      </c>
      <c r="H1662" s="440">
        <v>0</v>
      </c>
      <c r="I1662" s="440">
        <v>757400</v>
      </c>
      <c r="J1662" s="440">
        <v>757400</v>
      </c>
      <c r="K1662" s="440">
        <v>0</v>
      </c>
      <c r="L1662" s="440">
        <v>30100</v>
      </c>
      <c r="M1662" s="482">
        <v>0</v>
      </c>
      <c r="N1662" s="482">
        <v>1400</v>
      </c>
      <c r="O1662" s="440">
        <v>0</v>
      </c>
      <c r="P1662" s="440">
        <v>0</v>
      </c>
      <c r="Q1662" s="440">
        <v>31500</v>
      </c>
      <c r="R1662" s="440">
        <v>30100</v>
      </c>
      <c r="S1662" s="440">
        <v>1400</v>
      </c>
      <c r="T1662" s="440">
        <v>0</v>
      </c>
      <c r="U1662" s="440">
        <v>27050</v>
      </c>
      <c r="V1662" s="440">
        <v>8602</v>
      </c>
      <c r="W1662" s="440">
        <v>18448</v>
      </c>
      <c r="X1662" s="440">
        <v>1075</v>
      </c>
      <c r="Y1662" s="482">
        <v>0</v>
      </c>
      <c r="Z1662" s="482">
        <v>50</v>
      </c>
      <c r="AA1662" s="440">
        <v>0</v>
      </c>
      <c r="AB1662" s="440">
        <v>0</v>
      </c>
      <c r="AC1662" s="440">
        <v>6734</v>
      </c>
      <c r="AD1662" s="440">
        <v>0</v>
      </c>
      <c r="AE1662" s="440">
        <v>6734</v>
      </c>
      <c r="AF1662" s="440">
        <v>0</v>
      </c>
      <c r="AG1662" s="440">
        <v>572230</v>
      </c>
      <c r="AH1662" s="440">
        <v>280000</v>
      </c>
      <c r="AI1662" s="440">
        <v>292230</v>
      </c>
      <c r="AJ1662" s="482">
        <v>561700</v>
      </c>
      <c r="AK1662" s="482">
        <v>0</v>
      </c>
      <c r="AL1662" s="482">
        <v>0</v>
      </c>
      <c r="AM1662" s="482">
        <v>284760</v>
      </c>
      <c r="AN1662" s="440">
        <v>561700</v>
      </c>
      <c r="AO1662" s="440">
        <v>284760</v>
      </c>
      <c r="AP1662" s="440">
        <v>41311</v>
      </c>
      <c r="AQ1662" s="440">
        <v>5374</v>
      </c>
      <c r="AR1662" s="440">
        <v>35937</v>
      </c>
      <c r="AS1662" s="482">
        <v>38835</v>
      </c>
      <c r="AT1662" s="482">
        <v>0</v>
      </c>
      <c r="AU1662" s="482">
        <v>0</v>
      </c>
      <c r="AV1662" s="482">
        <v>11353</v>
      </c>
      <c r="AW1662" s="440">
        <v>19253</v>
      </c>
      <c r="AX1662" s="440">
        <v>0</v>
      </c>
      <c r="AY1662" s="440">
        <v>0</v>
      </c>
      <c r="AZ1662" s="503">
        <v>0</v>
      </c>
      <c r="BA1662" s="503">
        <v>0</v>
      </c>
      <c r="BB1662" s="441">
        <v>0</v>
      </c>
      <c r="BC1662" s="200">
        <v>0</v>
      </c>
      <c r="BD1662" s="539">
        <v>237662</v>
      </c>
      <c r="BE1662" s="650">
        <v>404440</v>
      </c>
      <c r="BF1662" s="650">
        <v>38868</v>
      </c>
      <c r="BG1662" s="539">
        <v>3669</v>
      </c>
    </row>
    <row r="1663" spans="1:59" x14ac:dyDescent="0.2">
      <c r="A1663" s="609" t="s">
        <v>3772</v>
      </c>
      <c r="B1663" t="s">
        <v>3765</v>
      </c>
      <c r="C1663" t="s">
        <v>3773</v>
      </c>
      <c r="D1663" s="442">
        <v>44204</v>
      </c>
      <c r="E1663" s="443">
        <v>188141</v>
      </c>
      <c r="F1663" s="443">
        <v>0</v>
      </c>
      <c r="G1663" s="443">
        <v>188141</v>
      </c>
      <c r="H1663" s="443">
        <v>0</v>
      </c>
      <c r="I1663" s="443">
        <v>509880</v>
      </c>
      <c r="J1663" s="443">
        <v>509880</v>
      </c>
      <c r="K1663" s="443">
        <v>0</v>
      </c>
      <c r="L1663" s="443">
        <v>0</v>
      </c>
      <c r="M1663" s="483">
        <v>0</v>
      </c>
      <c r="N1663" s="483">
        <v>12040</v>
      </c>
      <c r="O1663" s="443">
        <v>0</v>
      </c>
      <c r="P1663" s="443">
        <v>0</v>
      </c>
      <c r="Q1663" s="443">
        <v>12040</v>
      </c>
      <c r="R1663" s="443">
        <v>0</v>
      </c>
      <c r="S1663" s="443">
        <v>12040</v>
      </c>
      <c r="T1663" s="443">
        <v>0</v>
      </c>
      <c r="U1663" s="443">
        <v>18210</v>
      </c>
      <c r="V1663" s="443">
        <v>6675</v>
      </c>
      <c r="W1663" s="443">
        <v>11535</v>
      </c>
      <c r="X1663" s="443">
        <v>0</v>
      </c>
      <c r="Y1663" s="483">
        <v>0</v>
      </c>
      <c r="Z1663" s="483">
        <v>430</v>
      </c>
      <c r="AA1663" s="443">
        <v>0</v>
      </c>
      <c r="AB1663" s="443">
        <v>0</v>
      </c>
      <c r="AC1663" s="443">
        <v>38</v>
      </c>
      <c r="AD1663" s="443">
        <v>0</v>
      </c>
      <c r="AE1663" s="443">
        <v>38</v>
      </c>
      <c r="AF1663" s="443">
        <v>0</v>
      </c>
      <c r="AG1663" s="443">
        <v>424990</v>
      </c>
      <c r="AH1663" s="443">
        <v>197000</v>
      </c>
      <c r="AI1663" s="443">
        <v>227990</v>
      </c>
      <c r="AJ1663" s="483">
        <v>442180</v>
      </c>
      <c r="AK1663" s="483">
        <v>0</v>
      </c>
      <c r="AL1663" s="483">
        <v>0</v>
      </c>
      <c r="AM1663" s="483">
        <v>149150</v>
      </c>
      <c r="AN1663" s="443">
        <v>442180</v>
      </c>
      <c r="AO1663" s="443">
        <v>105320</v>
      </c>
      <c r="AP1663" s="443">
        <v>30145</v>
      </c>
      <c r="AQ1663" s="443">
        <v>4611</v>
      </c>
      <c r="AR1663" s="443">
        <v>25534</v>
      </c>
      <c r="AS1663" s="483">
        <v>30222</v>
      </c>
      <c r="AT1663" s="483">
        <v>0</v>
      </c>
      <c r="AU1663" s="483">
        <v>0</v>
      </c>
      <c r="AV1663" s="483">
        <v>5477</v>
      </c>
      <c r="AW1663" s="443">
        <v>12775</v>
      </c>
      <c r="AX1663" s="443">
        <v>935</v>
      </c>
      <c r="AY1663" s="443">
        <v>0</v>
      </c>
      <c r="AZ1663" s="504">
        <v>0</v>
      </c>
      <c r="BA1663" s="504">
        <v>0</v>
      </c>
      <c r="BB1663" s="444">
        <v>0</v>
      </c>
      <c r="BC1663" s="517">
        <v>0</v>
      </c>
      <c r="BD1663" s="540">
        <v>223162</v>
      </c>
      <c r="BE1663" s="651">
        <v>275495</v>
      </c>
      <c r="BF1663" s="651">
        <v>26598</v>
      </c>
      <c r="BG1663" s="540">
        <v>2709</v>
      </c>
    </row>
    <row r="1664" spans="1:59" x14ac:dyDescent="0.2">
      <c r="A1664" s="609" t="s">
        <v>3774</v>
      </c>
      <c r="B1664" t="s">
        <v>3765</v>
      </c>
      <c r="C1664" t="s">
        <v>3775</v>
      </c>
      <c r="D1664" s="439">
        <v>44205</v>
      </c>
      <c r="E1664" s="440">
        <v>200034</v>
      </c>
      <c r="F1664" s="440">
        <v>0</v>
      </c>
      <c r="G1664" s="440">
        <v>200034</v>
      </c>
      <c r="H1664" s="440">
        <v>0</v>
      </c>
      <c r="I1664" s="440">
        <v>728070</v>
      </c>
      <c r="J1664" s="440">
        <v>728070</v>
      </c>
      <c r="K1664" s="440">
        <v>0</v>
      </c>
      <c r="L1664" s="440">
        <v>0</v>
      </c>
      <c r="M1664" s="482">
        <v>0</v>
      </c>
      <c r="N1664" s="482">
        <v>0</v>
      </c>
      <c r="O1664" s="440">
        <v>0</v>
      </c>
      <c r="P1664" s="440">
        <v>0</v>
      </c>
      <c r="Q1664" s="440">
        <v>0</v>
      </c>
      <c r="R1664" s="440">
        <v>0</v>
      </c>
      <c r="S1664" s="440">
        <v>0</v>
      </c>
      <c r="T1664" s="440">
        <v>0</v>
      </c>
      <c r="U1664" s="440">
        <v>26003</v>
      </c>
      <c r="V1664" s="440">
        <v>11266</v>
      </c>
      <c r="W1664" s="440">
        <v>14737</v>
      </c>
      <c r="X1664" s="440">
        <v>0</v>
      </c>
      <c r="Y1664" s="482">
        <v>0</v>
      </c>
      <c r="Z1664" s="482">
        <v>0</v>
      </c>
      <c r="AA1664" s="440">
        <v>0</v>
      </c>
      <c r="AB1664" s="440">
        <v>0</v>
      </c>
      <c r="AC1664" s="440">
        <v>14737</v>
      </c>
      <c r="AD1664" s="440">
        <v>0</v>
      </c>
      <c r="AE1664" s="440">
        <v>0</v>
      </c>
      <c r="AF1664" s="440">
        <v>14737</v>
      </c>
      <c r="AG1664" s="440">
        <v>462200</v>
      </c>
      <c r="AH1664" s="440">
        <v>462200</v>
      </c>
      <c r="AI1664" s="440">
        <v>0</v>
      </c>
      <c r="AJ1664" s="482">
        <v>219220</v>
      </c>
      <c r="AK1664" s="482">
        <v>0</v>
      </c>
      <c r="AL1664" s="482">
        <v>0</v>
      </c>
      <c r="AM1664" s="482">
        <v>153800</v>
      </c>
      <c r="AN1664" s="440">
        <v>219220</v>
      </c>
      <c r="AO1664" s="440">
        <v>153800</v>
      </c>
      <c r="AP1664" s="440">
        <v>31518</v>
      </c>
      <c r="AQ1664" s="440">
        <v>31518</v>
      </c>
      <c r="AR1664" s="440">
        <v>0</v>
      </c>
      <c r="AS1664" s="482">
        <v>4756</v>
      </c>
      <c r="AT1664" s="482">
        <v>0</v>
      </c>
      <c r="AU1664" s="482">
        <v>0</v>
      </c>
      <c r="AV1664" s="482">
        <v>4777</v>
      </c>
      <c r="AW1664" s="440">
        <v>4756</v>
      </c>
      <c r="AX1664" s="440">
        <v>4777</v>
      </c>
      <c r="AY1664" s="440">
        <v>0</v>
      </c>
      <c r="AZ1664" s="503">
        <v>0</v>
      </c>
      <c r="BA1664" s="503">
        <v>0</v>
      </c>
      <c r="BB1664" s="441">
        <v>0</v>
      </c>
      <c r="BC1664" s="200">
        <v>0</v>
      </c>
      <c r="BD1664" s="539">
        <v>239598</v>
      </c>
      <c r="BE1664" s="650">
        <v>343440</v>
      </c>
      <c r="BF1664" s="650">
        <v>32375</v>
      </c>
      <c r="BG1664" s="539">
        <v>3189</v>
      </c>
    </row>
    <row r="1665" spans="1:59" x14ac:dyDescent="0.2">
      <c r="A1665" s="609" t="s">
        <v>3776</v>
      </c>
      <c r="B1665" t="s">
        <v>3765</v>
      </c>
      <c r="C1665" t="s">
        <v>3777</v>
      </c>
      <c r="D1665" s="442">
        <v>44206</v>
      </c>
      <c r="E1665" s="443">
        <v>92913</v>
      </c>
      <c r="F1665" s="443">
        <v>0</v>
      </c>
      <c r="G1665" s="443">
        <v>92913</v>
      </c>
      <c r="H1665" s="443">
        <v>0</v>
      </c>
      <c r="I1665" s="443">
        <v>356300</v>
      </c>
      <c r="J1665" s="443">
        <v>356300</v>
      </c>
      <c r="K1665" s="443">
        <v>0</v>
      </c>
      <c r="L1665" s="443">
        <v>2100</v>
      </c>
      <c r="M1665" s="483">
        <v>0</v>
      </c>
      <c r="N1665" s="483">
        <v>0</v>
      </c>
      <c r="O1665" s="443">
        <v>0</v>
      </c>
      <c r="P1665" s="443">
        <v>0</v>
      </c>
      <c r="Q1665" s="443">
        <v>2100</v>
      </c>
      <c r="R1665" s="443">
        <v>2100</v>
      </c>
      <c r="S1665" s="443">
        <v>0</v>
      </c>
      <c r="T1665" s="443">
        <v>0</v>
      </c>
      <c r="U1665" s="443">
        <v>12725</v>
      </c>
      <c r="V1665" s="443">
        <v>7386</v>
      </c>
      <c r="W1665" s="443">
        <v>5339</v>
      </c>
      <c r="X1665" s="443">
        <v>75</v>
      </c>
      <c r="Y1665" s="483">
        <v>0</v>
      </c>
      <c r="Z1665" s="483">
        <v>0</v>
      </c>
      <c r="AA1665" s="443">
        <v>0</v>
      </c>
      <c r="AB1665" s="443">
        <v>0</v>
      </c>
      <c r="AC1665" s="443">
        <v>0</v>
      </c>
      <c r="AD1665" s="443">
        <v>0</v>
      </c>
      <c r="AE1665" s="443">
        <v>0</v>
      </c>
      <c r="AF1665" s="443">
        <v>0</v>
      </c>
      <c r="AG1665" s="443">
        <v>255500</v>
      </c>
      <c r="AH1665" s="443">
        <v>152500</v>
      </c>
      <c r="AI1665" s="443">
        <v>103000</v>
      </c>
      <c r="AJ1665" s="483">
        <v>215670</v>
      </c>
      <c r="AK1665" s="483">
        <v>0</v>
      </c>
      <c r="AL1665" s="483">
        <v>0</v>
      </c>
      <c r="AM1665" s="483">
        <v>0</v>
      </c>
      <c r="AN1665" s="443">
        <v>215670</v>
      </c>
      <c r="AO1665" s="443">
        <v>0</v>
      </c>
      <c r="AP1665" s="443">
        <v>17385</v>
      </c>
      <c r="AQ1665" s="443">
        <v>6888</v>
      </c>
      <c r="AR1665" s="443">
        <v>10497</v>
      </c>
      <c r="AS1665" s="483">
        <v>13293</v>
      </c>
      <c r="AT1665" s="483">
        <v>0</v>
      </c>
      <c r="AU1665" s="483">
        <v>0</v>
      </c>
      <c r="AV1665" s="483">
        <v>0</v>
      </c>
      <c r="AW1665" s="443">
        <v>13293</v>
      </c>
      <c r="AX1665" s="443">
        <v>0</v>
      </c>
      <c r="AY1665" s="443">
        <v>0</v>
      </c>
      <c r="AZ1665" s="504">
        <v>0</v>
      </c>
      <c r="BA1665" s="504">
        <v>0</v>
      </c>
      <c r="BB1665" s="444">
        <v>0</v>
      </c>
      <c r="BC1665" s="517">
        <v>0</v>
      </c>
      <c r="BD1665" s="540">
        <v>127099</v>
      </c>
      <c r="BE1665" s="651">
        <v>175970</v>
      </c>
      <c r="BF1665" s="651">
        <v>16714</v>
      </c>
      <c r="BG1665" s="540">
        <v>2229</v>
      </c>
    </row>
    <row r="1666" spans="1:59" x14ac:dyDescent="0.2">
      <c r="A1666" s="609" t="s">
        <v>3778</v>
      </c>
      <c r="B1666" t="s">
        <v>3765</v>
      </c>
      <c r="C1666" t="s">
        <v>3779</v>
      </c>
      <c r="D1666" s="439">
        <v>44207</v>
      </c>
      <c r="E1666" s="440">
        <v>0</v>
      </c>
      <c r="F1666" s="440">
        <v>0</v>
      </c>
      <c r="G1666" s="440">
        <v>0</v>
      </c>
      <c r="H1666" s="440">
        <v>0</v>
      </c>
      <c r="I1666" s="440">
        <v>173250</v>
      </c>
      <c r="J1666" s="440">
        <v>173250</v>
      </c>
      <c r="K1666" s="440">
        <v>0</v>
      </c>
      <c r="L1666" s="440">
        <v>1330</v>
      </c>
      <c r="M1666" s="482">
        <v>0</v>
      </c>
      <c r="N1666" s="482">
        <v>0</v>
      </c>
      <c r="O1666" s="440">
        <v>0</v>
      </c>
      <c r="P1666" s="440">
        <v>0</v>
      </c>
      <c r="Q1666" s="440">
        <v>1330</v>
      </c>
      <c r="R1666" s="440">
        <v>1330</v>
      </c>
      <c r="S1666" s="440">
        <v>0</v>
      </c>
      <c r="T1666" s="440">
        <v>0</v>
      </c>
      <c r="U1666" s="440">
        <v>6188</v>
      </c>
      <c r="V1666" s="440">
        <v>4950</v>
      </c>
      <c r="W1666" s="440">
        <v>1238</v>
      </c>
      <c r="X1666" s="440">
        <v>47</v>
      </c>
      <c r="Y1666" s="482">
        <v>0</v>
      </c>
      <c r="Z1666" s="482">
        <v>0</v>
      </c>
      <c r="AA1666" s="440">
        <v>0</v>
      </c>
      <c r="AB1666" s="440">
        <v>0</v>
      </c>
      <c r="AC1666" s="440">
        <v>1285</v>
      </c>
      <c r="AD1666" s="440">
        <v>1285</v>
      </c>
      <c r="AE1666" s="440">
        <v>0</v>
      </c>
      <c r="AF1666" s="440">
        <v>0</v>
      </c>
      <c r="AG1666" s="440">
        <v>111620</v>
      </c>
      <c r="AH1666" s="440">
        <v>74000</v>
      </c>
      <c r="AI1666" s="440">
        <v>37620</v>
      </c>
      <c r="AJ1666" s="482">
        <v>82320</v>
      </c>
      <c r="AK1666" s="482">
        <v>0</v>
      </c>
      <c r="AL1666" s="482">
        <v>0</v>
      </c>
      <c r="AM1666" s="482">
        <v>15160</v>
      </c>
      <c r="AN1666" s="440">
        <v>82320</v>
      </c>
      <c r="AO1666" s="440">
        <v>15160</v>
      </c>
      <c r="AP1666" s="440">
        <v>7558</v>
      </c>
      <c r="AQ1666" s="440">
        <v>2500</v>
      </c>
      <c r="AR1666" s="440">
        <v>5058</v>
      </c>
      <c r="AS1666" s="482">
        <v>5751</v>
      </c>
      <c r="AT1666" s="482">
        <v>0</v>
      </c>
      <c r="AU1666" s="482">
        <v>0</v>
      </c>
      <c r="AV1666" s="482">
        <v>54</v>
      </c>
      <c r="AW1666" s="440">
        <v>5751</v>
      </c>
      <c r="AX1666" s="440">
        <v>54</v>
      </c>
      <c r="AY1666" s="440">
        <v>0</v>
      </c>
      <c r="AZ1666" s="503">
        <v>0</v>
      </c>
      <c r="BA1666" s="503">
        <v>0</v>
      </c>
      <c r="BB1666" s="441">
        <v>0</v>
      </c>
      <c r="BC1666" s="200">
        <v>0</v>
      </c>
      <c r="BD1666" s="539">
        <v>63322</v>
      </c>
      <c r="BE1666" s="650">
        <v>81685</v>
      </c>
      <c r="BF1666" s="650">
        <v>7715</v>
      </c>
      <c r="BG1666" s="539">
        <v>1269</v>
      </c>
    </row>
    <row r="1667" spans="1:59" x14ac:dyDescent="0.2">
      <c r="A1667" s="609" t="s">
        <v>3780</v>
      </c>
      <c r="B1667" t="s">
        <v>3765</v>
      </c>
      <c r="C1667" t="s">
        <v>3781</v>
      </c>
      <c r="D1667" s="442">
        <v>44208</v>
      </c>
      <c r="E1667" s="443">
        <v>0</v>
      </c>
      <c r="F1667" s="443">
        <v>0</v>
      </c>
      <c r="G1667" s="443">
        <v>0</v>
      </c>
      <c r="H1667" s="443">
        <v>0</v>
      </c>
      <c r="I1667" s="443">
        <v>247520</v>
      </c>
      <c r="J1667" s="443">
        <v>247520</v>
      </c>
      <c r="K1667" s="443">
        <v>0</v>
      </c>
      <c r="L1667" s="443">
        <v>2100</v>
      </c>
      <c r="M1667" s="483">
        <v>0</v>
      </c>
      <c r="N1667" s="483">
        <v>5110</v>
      </c>
      <c r="O1667" s="443">
        <v>0</v>
      </c>
      <c r="P1667" s="443">
        <v>0</v>
      </c>
      <c r="Q1667" s="443">
        <v>7210</v>
      </c>
      <c r="R1667" s="443">
        <v>2100</v>
      </c>
      <c r="S1667" s="443">
        <v>5110</v>
      </c>
      <c r="T1667" s="443">
        <v>0</v>
      </c>
      <c r="U1667" s="443">
        <v>8840</v>
      </c>
      <c r="V1667" s="443">
        <v>5783</v>
      </c>
      <c r="W1667" s="443">
        <v>3057</v>
      </c>
      <c r="X1667" s="443">
        <v>75</v>
      </c>
      <c r="Y1667" s="483">
        <v>0</v>
      </c>
      <c r="Z1667" s="483">
        <v>183</v>
      </c>
      <c r="AA1667" s="443">
        <v>0</v>
      </c>
      <c r="AB1667" s="443">
        <v>0</v>
      </c>
      <c r="AC1667" s="443">
        <v>3315</v>
      </c>
      <c r="AD1667" s="443">
        <v>0</v>
      </c>
      <c r="AE1667" s="443">
        <v>0</v>
      </c>
      <c r="AF1667" s="443">
        <v>3315</v>
      </c>
      <c r="AG1667" s="443">
        <v>142250</v>
      </c>
      <c r="AH1667" s="443">
        <v>88200</v>
      </c>
      <c r="AI1667" s="443">
        <v>54050</v>
      </c>
      <c r="AJ1667" s="483">
        <v>118910</v>
      </c>
      <c r="AK1667" s="483">
        <v>0</v>
      </c>
      <c r="AL1667" s="483">
        <v>0</v>
      </c>
      <c r="AM1667" s="483">
        <v>0</v>
      </c>
      <c r="AN1667" s="443">
        <v>118910</v>
      </c>
      <c r="AO1667" s="443">
        <v>0</v>
      </c>
      <c r="AP1667" s="443">
        <v>8964</v>
      </c>
      <c r="AQ1667" s="443">
        <v>2330</v>
      </c>
      <c r="AR1667" s="443">
        <v>6634</v>
      </c>
      <c r="AS1667" s="483">
        <v>8607</v>
      </c>
      <c r="AT1667" s="483">
        <v>0</v>
      </c>
      <c r="AU1667" s="483">
        <v>0</v>
      </c>
      <c r="AV1667" s="483">
        <v>0</v>
      </c>
      <c r="AW1667" s="443">
        <v>8607</v>
      </c>
      <c r="AX1667" s="443">
        <v>0</v>
      </c>
      <c r="AY1667" s="443">
        <v>0</v>
      </c>
      <c r="AZ1667" s="504">
        <v>0</v>
      </c>
      <c r="BA1667" s="504">
        <v>0</v>
      </c>
      <c r="BB1667" s="444">
        <v>0</v>
      </c>
      <c r="BC1667" s="517">
        <v>0</v>
      </c>
      <c r="BD1667" s="540">
        <v>90827</v>
      </c>
      <c r="BE1667" s="651">
        <v>114395</v>
      </c>
      <c r="BF1667" s="651">
        <v>10540</v>
      </c>
      <c r="BG1667" s="540">
        <v>1509</v>
      </c>
    </row>
    <row r="1668" spans="1:59" x14ac:dyDescent="0.2">
      <c r="A1668" s="609" t="s">
        <v>3782</v>
      </c>
      <c r="B1668" t="s">
        <v>3765</v>
      </c>
      <c r="C1668" t="s">
        <v>3783</v>
      </c>
      <c r="D1668" s="439">
        <v>44209</v>
      </c>
      <c r="E1668" s="440">
        <v>0</v>
      </c>
      <c r="F1668" s="440">
        <v>0</v>
      </c>
      <c r="G1668" s="440">
        <v>0</v>
      </c>
      <c r="H1668" s="440">
        <v>0</v>
      </c>
      <c r="I1668" s="440">
        <v>244090</v>
      </c>
      <c r="J1668" s="440">
        <v>244090</v>
      </c>
      <c r="K1668" s="440">
        <v>0</v>
      </c>
      <c r="L1668" s="440">
        <v>20790</v>
      </c>
      <c r="M1668" s="482">
        <v>0</v>
      </c>
      <c r="N1668" s="482">
        <v>0</v>
      </c>
      <c r="O1668" s="440">
        <v>0</v>
      </c>
      <c r="P1668" s="440">
        <v>0</v>
      </c>
      <c r="Q1668" s="440">
        <v>20790</v>
      </c>
      <c r="R1668" s="440">
        <v>20790</v>
      </c>
      <c r="S1668" s="440">
        <v>0</v>
      </c>
      <c r="T1668" s="440">
        <v>0</v>
      </c>
      <c r="U1668" s="440">
        <v>8718</v>
      </c>
      <c r="V1668" s="440">
        <v>3496</v>
      </c>
      <c r="W1668" s="440">
        <v>5222</v>
      </c>
      <c r="X1668" s="440">
        <v>742</v>
      </c>
      <c r="Y1668" s="482">
        <v>0</v>
      </c>
      <c r="Z1668" s="482">
        <v>0</v>
      </c>
      <c r="AA1668" s="440">
        <v>0</v>
      </c>
      <c r="AB1668" s="440">
        <v>0</v>
      </c>
      <c r="AC1668" s="440">
        <v>0</v>
      </c>
      <c r="AD1668" s="440">
        <v>0</v>
      </c>
      <c r="AE1668" s="440">
        <v>0</v>
      </c>
      <c r="AF1668" s="440">
        <v>0</v>
      </c>
      <c r="AG1668" s="440">
        <v>159230</v>
      </c>
      <c r="AH1668" s="440">
        <v>159230</v>
      </c>
      <c r="AI1668" s="440">
        <v>0</v>
      </c>
      <c r="AJ1668" s="482">
        <v>89080</v>
      </c>
      <c r="AK1668" s="482">
        <v>0</v>
      </c>
      <c r="AL1668" s="482">
        <v>0</v>
      </c>
      <c r="AM1668" s="482">
        <v>64400</v>
      </c>
      <c r="AN1668" s="440">
        <v>89080</v>
      </c>
      <c r="AO1668" s="440">
        <v>64400</v>
      </c>
      <c r="AP1668" s="440">
        <v>10601</v>
      </c>
      <c r="AQ1668" s="440">
        <v>10601</v>
      </c>
      <c r="AR1668" s="440">
        <v>0</v>
      </c>
      <c r="AS1668" s="482">
        <v>2266</v>
      </c>
      <c r="AT1668" s="482">
        <v>0</v>
      </c>
      <c r="AU1668" s="482">
        <v>0</v>
      </c>
      <c r="AV1668" s="482">
        <v>2097</v>
      </c>
      <c r="AW1668" s="440">
        <v>2266</v>
      </c>
      <c r="AX1668" s="440">
        <v>0</v>
      </c>
      <c r="AY1668" s="440">
        <v>0</v>
      </c>
      <c r="AZ1668" s="503">
        <v>0</v>
      </c>
      <c r="BA1668" s="503">
        <v>0</v>
      </c>
      <c r="BB1668" s="441">
        <v>0</v>
      </c>
      <c r="BC1668" s="200">
        <v>0</v>
      </c>
      <c r="BD1668" s="539">
        <v>87961</v>
      </c>
      <c r="BE1668" s="650">
        <v>124770</v>
      </c>
      <c r="BF1668" s="650">
        <v>11603</v>
      </c>
      <c r="BG1668" s="539">
        <v>1749</v>
      </c>
    </row>
    <row r="1669" spans="1:59" x14ac:dyDescent="0.2">
      <c r="A1669" s="609" t="s">
        <v>3784</v>
      </c>
      <c r="B1669" t="s">
        <v>3765</v>
      </c>
      <c r="C1669" t="s">
        <v>3785</v>
      </c>
      <c r="D1669" s="442">
        <v>44210</v>
      </c>
      <c r="E1669" s="443">
        <v>0</v>
      </c>
      <c r="F1669" s="443">
        <v>0</v>
      </c>
      <c r="G1669" s="443">
        <v>0</v>
      </c>
      <c r="H1669" s="443">
        <v>0</v>
      </c>
      <c r="I1669" s="443">
        <v>285250</v>
      </c>
      <c r="J1669" s="443">
        <v>285250</v>
      </c>
      <c r="K1669" s="443">
        <v>0</v>
      </c>
      <c r="L1669" s="443">
        <v>0</v>
      </c>
      <c r="M1669" s="483">
        <v>0</v>
      </c>
      <c r="N1669" s="483">
        <v>2450</v>
      </c>
      <c r="O1669" s="443">
        <v>0</v>
      </c>
      <c r="P1669" s="443">
        <v>0</v>
      </c>
      <c r="Q1669" s="443">
        <v>2450</v>
      </c>
      <c r="R1669" s="443">
        <v>0</v>
      </c>
      <c r="S1669" s="443">
        <v>2450</v>
      </c>
      <c r="T1669" s="443">
        <v>0</v>
      </c>
      <c r="U1669" s="443">
        <v>10188</v>
      </c>
      <c r="V1669" s="443">
        <v>5069</v>
      </c>
      <c r="W1669" s="443">
        <v>5119</v>
      </c>
      <c r="X1669" s="443">
        <v>0</v>
      </c>
      <c r="Y1669" s="483">
        <v>0</v>
      </c>
      <c r="Z1669" s="483">
        <v>87</v>
      </c>
      <c r="AA1669" s="443">
        <v>0</v>
      </c>
      <c r="AB1669" s="443">
        <v>0</v>
      </c>
      <c r="AC1669" s="443">
        <v>0</v>
      </c>
      <c r="AD1669" s="443">
        <v>0</v>
      </c>
      <c r="AE1669" s="443">
        <v>0</v>
      </c>
      <c r="AF1669" s="443">
        <v>0</v>
      </c>
      <c r="AG1669" s="443">
        <v>189120</v>
      </c>
      <c r="AH1669" s="443">
        <v>122500</v>
      </c>
      <c r="AI1669" s="443">
        <v>66620</v>
      </c>
      <c r="AJ1669" s="483">
        <v>164940</v>
      </c>
      <c r="AK1669" s="483">
        <v>0</v>
      </c>
      <c r="AL1669" s="483">
        <v>0</v>
      </c>
      <c r="AM1669" s="483">
        <v>52560</v>
      </c>
      <c r="AN1669" s="443">
        <v>164940</v>
      </c>
      <c r="AO1669" s="443">
        <v>52560</v>
      </c>
      <c r="AP1669" s="443">
        <v>12944</v>
      </c>
      <c r="AQ1669" s="443">
        <v>3038</v>
      </c>
      <c r="AR1669" s="443">
        <v>9906</v>
      </c>
      <c r="AS1669" s="483">
        <v>12492</v>
      </c>
      <c r="AT1669" s="483">
        <v>0</v>
      </c>
      <c r="AU1669" s="483">
        <v>0</v>
      </c>
      <c r="AV1669" s="483">
        <v>1853</v>
      </c>
      <c r="AW1669" s="443">
        <v>9111</v>
      </c>
      <c r="AX1669" s="443">
        <v>0</v>
      </c>
      <c r="AY1669" s="443">
        <v>0</v>
      </c>
      <c r="AZ1669" s="504">
        <v>0</v>
      </c>
      <c r="BA1669" s="504">
        <v>0</v>
      </c>
      <c r="BB1669" s="444">
        <v>0</v>
      </c>
      <c r="BC1669" s="517">
        <v>0</v>
      </c>
      <c r="BD1669" s="540">
        <v>100948</v>
      </c>
      <c r="BE1669" s="651">
        <v>140135</v>
      </c>
      <c r="BF1669" s="651">
        <v>13230</v>
      </c>
      <c r="BG1669" s="540">
        <v>1989</v>
      </c>
    </row>
    <row r="1670" spans="1:59" x14ac:dyDescent="0.2">
      <c r="A1670" s="609" t="s">
        <v>3786</v>
      </c>
      <c r="B1670" t="s">
        <v>3765</v>
      </c>
      <c r="C1670" t="s">
        <v>3787</v>
      </c>
      <c r="D1670" s="439">
        <v>44211</v>
      </c>
      <c r="E1670" s="440">
        <v>62067</v>
      </c>
      <c r="F1670" s="440">
        <v>0</v>
      </c>
      <c r="G1670" s="440">
        <v>62067</v>
      </c>
      <c r="H1670" s="440">
        <v>0</v>
      </c>
      <c r="I1670" s="440">
        <v>566790</v>
      </c>
      <c r="J1670" s="440">
        <v>566790</v>
      </c>
      <c r="K1670" s="440">
        <v>0</v>
      </c>
      <c r="L1670" s="440">
        <v>0</v>
      </c>
      <c r="M1670" s="482">
        <v>0</v>
      </c>
      <c r="N1670" s="482">
        <v>0</v>
      </c>
      <c r="O1670" s="440">
        <v>0</v>
      </c>
      <c r="P1670" s="440">
        <v>0</v>
      </c>
      <c r="Q1670" s="440">
        <v>0</v>
      </c>
      <c r="R1670" s="440">
        <v>0</v>
      </c>
      <c r="S1670" s="440">
        <v>0</v>
      </c>
      <c r="T1670" s="440">
        <v>0</v>
      </c>
      <c r="U1670" s="440">
        <v>20243</v>
      </c>
      <c r="V1670" s="440">
        <v>20243</v>
      </c>
      <c r="W1670" s="440">
        <v>0</v>
      </c>
      <c r="X1670" s="440">
        <v>0</v>
      </c>
      <c r="Y1670" s="482">
        <v>0</v>
      </c>
      <c r="Z1670" s="482">
        <v>0</v>
      </c>
      <c r="AA1670" s="440">
        <v>0</v>
      </c>
      <c r="AB1670" s="440">
        <v>0</v>
      </c>
      <c r="AC1670" s="440">
        <v>0</v>
      </c>
      <c r="AD1670" s="440">
        <v>0</v>
      </c>
      <c r="AE1670" s="440">
        <v>0</v>
      </c>
      <c r="AF1670" s="440">
        <v>0</v>
      </c>
      <c r="AG1670" s="440">
        <v>372780</v>
      </c>
      <c r="AH1670" s="440">
        <v>372780</v>
      </c>
      <c r="AI1670" s="440">
        <v>0</v>
      </c>
      <c r="AJ1670" s="482">
        <v>187120</v>
      </c>
      <c r="AK1670" s="482">
        <v>0</v>
      </c>
      <c r="AL1670" s="482">
        <v>0</v>
      </c>
      <c r="AM1670" s="482">
        <v>163080</v>
      </c>
      <c r="AN1670" s="440">
        <v>187120</v>
      </c>
      <c r="AO1670" s="440">
        <v>162750</v>
      </c>
      <c r="AP1670" s="440">
        <v>25818</v>
      </c>
      <c r="AQ1670" s="440">
        <v>25818</v>
      </c>
      <c r="AR1670" s="440">
        <v>0</v>
      </c>
      <c r="AS1670" s="482">
        <v>3501</v>
      </c>
      <c r="AT1670" s="482">
        <v>0</v>
      </c>
      <c r="AU1670" s="482">
        <v>0</v>
      </c>
      <c r="AV1670" s="482">
        <v>6128</v>
      </c>
      <c r="AW1670" s="440">
        <v>3501</v>
      </c>
      <c r="AX1670" s="440">
        <v>2627</v>
      </c>
      <c r="AY1670" s="440">
        <v>0</v>
      </c>
      <c r="AZ1670" s="503">
        <v>0</v>
      </c>
      <c r="BA1670" s="503">
        <v>0</v>
      </c>
      <c r="BB1670" s="441">
        <v>0</v>
      </c>
      <c r="BC1670" s="200">
        <v>0</v>
      </c>
      <c r="BD1670" s="539">
        <v>176140</v>
      </c>
      <c r="BE1670" s="650">
        <v>270685</v>
      </c>
      <c r="BF1670" s="650">
        <v>25695</v>
      </c>
      <c r="BG1670" s="539">
        <v>2709</v>
      </c>
    </row>
    <row r="1671" spans="1:59" x14ac:dyDescent="0.2">
      <c r="A1671" s="609" t="s">
        <v>3788</v>
      </c>
      <c r="B1671" t="s">
        <v>3765</v>
      </c>
      <c r="C1671" t="s">
        <v>3789</v>
      </c>
      <c r="D1671" s="442">
        <v>44212</v>
      </c>
      <c r="E1671" s="443">
        <v>70048</v>
      </c>
      <c r="F1671" s="443">
        <v>0</v>
      </c>
      <c r="G1671" s="443">
        <v>70048</v>
      </c>
      <c r="H1671" s="443">
        <v>0</v>
      </c>
      <c r="I1671" s="443">
        <v>342930</v>
      </c>
      <c r="J1671" s="443">
        <v>342930</v>
      </c>
      <c r="K1671" s="443">
        <v>0</v>
      </c>
      <c r="L1671" s="443">
        <v>28140</v>
      </c>
      <c r="M1671" s="483">
        <v>0</v>
      </c>
      <c r="N1671" s="483">
        <v>15190</v>
      </c>
      <c r="O1671" s="443">
        <v>0</v>
      </c>
      <c r="P1671" s="443">
        <v>0</v>
      </c>
      <c r="Q1671" s="443">
        <v>43330</v>
      </c>
      <c r="R1671" s="443">
        <v>28140</v>
      </c>
      <c r="S1671" s="443">
        <v>15190</v>
      </c>
      <c r="T1671" s="443">
        <v>0</v>
      </c>
      <c r="U1671" s="443">
        <v>12248</v>
      </c>
      <c r="V1671" s="443">
        <v>8833</v>
      </c>
      <c r="W1671" s="443">
        <v>3415</v>
      </c>
      <c r="X1671" s="443">
        <v>1005</v>
      </c>
      <c r="Y1671" s="483">
        <v>0</v>
      </c>
      <c r="Z1671" s="483">
        <v>542</v>
      </c>
      <c r="AA1671" s="443">
        <v>0</v>
      </c>
      <c r="AB1671" s="443">
        <v>0</v>
      </c>
      <c r="AC1671" s="443">
        <v>0</v>
      </c>
      <c r="AD1671" s="443">
        <v>0</v>
      </c>
      <c r="AE1671" s="443">
        <v>0</v>
      </c>
      <c r="AF1671" s="443">
        <v>0</v>
      </c>
      <c r="AG1671" s="443">
        <v>227510</v>
      </c>
      <c r="AH1671" s="443">
        <v>156000</v>
      </c>
      <c r="AI1671" s="443">
        <v>71510</v>
      </c>
      <c r="AJ1671" s="483">
        <v>179640</v>
      </c>
      <c r="AK1671" s="483">
        <v>0</v>
      </c>
      <c r="AL1671" s="483">
        <v>0</v>
      </c>
      <c r="AM1671" s="483">
        <v>12060</v>
      </c>
      <c r="AN1671" s="443">
        <v>179640</v>
      </c>
      <c r="AO1671" s="443">
        <v>12060</v>
      </c>
      <c r="AP1671" s="443">
        <v>15351</v>
      </c>
      <c r="AQ1671" s="443">
        <v>4345</v>
      </c>
      <c r="AR1671" s="443">
        <v>11006</v>
      </c>
      <c r="AS1671" s="483">
        <v>13667</v>
      </c>
      <c r="AT1671" s="483">
        <v>0</v>
      </c>
      <c r="AU1671" s="483">
        <v>0</v>
      </c>
      <c r="AV1671" s="483">
        <v>0</v>
      </c>
      <c r="AW1671" s="443">
        <v>13667</v>
      </c>
      <c r="AX1671" s="443">
        <v>0</v>
      </c>
      <c r="AY1671" s="443">
        <v>0</v>
      </c>
      <c r="AZ1671" s="504">
        <v>0</v>
      </c>
      <c r="BA1671" s="504">
        <v>0</v>
      </c>
      <c r="BB1671" s="444">
        <v>0</v>
      </c>
      <c r="BC1671" s="517">
        <v>0</v>
      </c>
      <c r="BD1671" s="540">
        <v>128413</v>
      </c>
      <c r="BE1671" s="651">
        <v>180260</v>
      </c>
      <c r="BF1671" s="651">
        <v>16773</v>
      </c>
      <c r="BG1671" s="540">
        <v>2229</v>
      </c>
    </row>
    <row r="1672" spans="1:59" x14ac:dyDescent="0.2">
      <c r="A1672" s="609" t="s">
        <v>3790</v>
      </c>
      <c r="B1672" t="s">
        <v>3765</v>
      </c>
      <c r="C1672" t="s">
        <v>3791</v>
      </c>
      <c r="D1672" s="439">
        <v>44213</v>
      </c>
      <c r="E1672" s="440">
        <v>71781</v>
      </c>
      <c r="F1672" s="440">
        <v>0</v>
      </c>
      <c r="G1672" s="440">
        <v>71781</v>
      </c>
      <c r="H1672" s="440">
        <v>0</v>
      </c>
      <c r="I1672" s="440">
        <v>293370</v>
      </c>
      <c r="J1672" s="440">
        <v>293370</v>
      </c>
      <c r="K1672" s="440">
        <v>0</v>
      </c>
      <c r="L1672" s="440">
        <v>1820</v>
      </c>
      <c r="M1672" s="482">
        <v>0</v>
      </c>
      <c r="N1672" s="482">
        <v>0</v>
      </c>
      <c r="O1672" s="440">
        <v>0</v>
      </c>
      <c r="P1672" s="440">
        <v>0</v>
      </c>
      <c r="Q1672" s="440">
        <v>1820</v>
      </c>
      <c r="R1672" s="440">
        <v>1820</v>
      </c>
      <c r="S1672" s="440">
        <v>0</v>
      </c>
      <c r="T1672" s="440">
        <v>0</v>
      </c>
      <c r="U1672" s="440">
        <v>10478</v>
      </c>
      <c r="V1672" s="440">
        <v>8914</v>
      </c>
      <c r="W1672" s="440">
        <v>1564</v>
      </c>
      <c r="X1672" s="440">
        <v>65</v>
      </c>
      <c r="Y1672" s="482">
        <v>0</v>
      </c>
      <c r="Z1672" s="482">
        <v>0</v>
      </c>
      <c r="AA1672" s="440">
        <v>0</v>
      </c>
      <c r="AB1672" s="440">
        <v>0</v>
      </c>
      <c r="AC1672" s="440">
        <v>1629</v>
      </c>
      <c r="AD1672" s="440">
        <v>0</v>
      </c>
      <c r="AE1672" s="440">
        <v>1629</v>
      </c>
      <c r="AF1672" s="440">
        <v>0</v>
      </c>
      <c r="AG1672" s="440">
        <v>230100</v>
      </c>
      <c r="AH1672" s="440">
        <v>175000</v>
      </c>
      <c r="AI1672" s="440">
        <v>55100</v>
      </c>
      <c r="AJ1672" s="482">
        <v>167690</v>
      </c>
      <c r="AK1672" s="482">
        <v>0</v>
      </c>
      <c r="AL1672" s="482">
        <v>0</v>
      </c>
      <c r="AM1672" s="482">
        <v>0</v>
      </c>
      <c r="AN1672" s="440">
        <v>167690</v>
      </c>
      <c r="AO1672" s="440">
        <v>0</v>
      </c>
      <c r="AP1672" s="440">
        <v>16165</v>
      </c>
      <c r="AQ1672" s="440">
        <v>4500</v>
      </c>
      <c r="AR1672" s="440">
        <v>11665</v>
      </c>
      <c r="AS1672" s="482">
        <v>14095</v>
      </c>
      <c r="AT1672" s="482">
        <v>0</v>
      </c>
      <c r="AU1672" s="482">
        <v>0</v>
      </c>
      <c r="AV1672" s="482">
        <v>0</v>
      </c>
      <c r="AW1672" s="440">
        <v>10555</v>
      </c>
      <c r="AX1672" s="440">
        <v>0</v>
      </c>
      <c r="AY1672" s="440">
        <v>0</v>
      </c>
      <c r="AZ1672" s="503">
        <v>0</v>
      </c>
      <c r="BA1672" s="503">
        <v>0</v>
      </c>
      <c r="BB1672" s="441">
        <v>0</v>
      </c>
      <c r="BC1672" s="200">
        <v>0</v>
      </c>
      <c r="BD1672" s="539">
        <v>112154</v>
      </c>
      <c r="BE1672" s="650">
        <v>151850</v>
      </c>
      <c r="BF1672" s="650">
        <v>14681</v>
      </c>
      <c r="BG1672" s="539">
        <v>2229</v>
      </c>
    </row>
    <row r="1673" spans="1:59" x14ac:dyDescent="0.2">
      <c r="A1673" s="609" t="s">
        <v>3792</v>
      </c>
      <c r="B1673" t="s">
        <v>3765</v>
      </c>
      <c r="C1673" t="s">
        <v>3793</v>
      </c>
      <c r="D1673" s="442">
        <v>44214</v>
      </c>
      <c r="E1673" s="443">
        <v>0</v>
      </c>
      <c r="F1673" s="443">
        <v>0</v>
      </c>
      <c r="G1673" s="443">
        <v>0</v>
      </c>
      <c r="H1673" s="443">
        <v>0</v>
      </c>
      <c r="I1673" s="443">
        <v>299740</v>
      </c>
      <c r="J1673" s="443">
        <v>299740</v>
      </c>
      <c r="K1673" s="443">
        <v>0</v>
      </c>
      <c r="L1673" s="443">
        <v>0</v>
      </c>
      <c r="M1673" s="483">
        <v>0</v>
      </c>
      <c r="N1673" s="483">
        <v>0</v>
      </c>
      <c r="O1673" s="443">
        <v>0</v>
      </c>
      <c r="P1673" s="443">
        <v>0</v>
      </c>
      <c r="Q1673" s="443">
        <v>0</v>
      </c>
      <c r="R1673" s="443">
        <v>0</v>
      </c>
      <c r="S1673" s="443">
        <v>0</v>
      </c>
      <c r="T1673" s="443">
        <v>0</v>
      </c>
      <c r="U1673" s="443">
        <v>10705</v>
      </c>
      <c r="V1673" s="443">
        <v>8650</v>
      </c>
      <c r="W1673" s="443">
        <v>2055</v>
      </c>
      <c r="X1673" s="443">
        <v>0</v>
      </c>
      <c r="Y1673" s="483">
        <v>0</v>
      </c>
      <c r="Z1673" s="483">
        <v>0</v>
      </c>
      <c r="AA1673" s="443">
        <v>0</v>
      </c>
      <c r="AB1673" s="443">
        <v>0</v>
      </c>
      <c r="AC1673" s="443">
        <v>0</v>
      </c>
      <c r="AD1673" s="443">
        <v>0</v>
      </c>
      <c r="AE1673" s="443">
        <v>0</v>
      </c>
      <c r="AF1673" s="443">
        <v>0</v>
      </c>
      <c r="AG1673" s="443">
        <v>184510</v>
      </c>
      <c r="AH1673" s="443">
        <v>135000</v>
      </c>
      <c r="AI1673" s="443">
        <v>49510</v>
      </c>
      <c r="AJ1673" s="483">
        <v>138200</v>
      </c>
      <c r="AK1673" s="483">
        <v>0</v>
      </c>
      <c r="AL1673" s="483">
        <v>0</v>
      </c>
      <c r="AM1673" s="483">
        <v>0</v>
      </c>
      <c r="AN1673" s="443">
        <v>138200</v>
      </c>
      <c r="AO1673" s="443">
        <v>0</v>
      </c>
      <c r="AP1673" s="443">
        <v>12317</v>
      </c>
      <c r="AQ1673" s="443">
        <v>3931</v>
      </c>
      <c r="AR1673" s="443">
        <v>8386</v>
      </c>
      <c r="AS1673" s="483">
        <v>10702</v>
      </c>
      <c r="AT1673" s="483">
        <v>0</v>
      </c>
      <c r="AU1673" s="483">
        <v>0</v>
      </c>
      <c r="AV1673" s="483">
        <v>0</v>
      </c>
      <c r="AW1673" s="443">
        <v>10702</v>
      </c>
      <c r="AX1673" s="443">
        <v>0</v>
      </c>
      <c r="AY1673" s="443">
        <v>0</v>
      </c>
      <c r="AZ1673" s="504">
        <v>0</v>
      </c>
      <c r="BA1673" s="504">
        <v>0</v>
      </c>
      <c r="BB1673" s="444">
        <v>0</v>
      </c>
      <c r="BC1673" s="517">
        <v>0</v>
      </c>
      <c r="BD1673" s="540">
        <v>101101</v>
      </c>
      <c r="BE1673" s="651">
        <v>139905</v>
      </c>
      <c r="BF1673" s="651">
        <v>13135</v>
      </c>
      <c r="BG1673" s="540">
        <v>1989</v>
      </c>
    </row>
    <row r="1674" spans="1:59" x14ac:dyDescent="0.2">
      <c r="A1674" s="609" t="s">
        <v>3794</v>
      </c>
      <c r="B1674" t="s">
        <v>3765</v>
      </c>
      <c r="C1674" t="s">
        <v>3795</v>
      </c>
      <c r="D1674" s="439">
        <v>44322</v>
      </c>
      <c r="E1674" s="440">
        <v>12130</v>
      </c>
      <c r="F1674" s="440">
        <v>0</v>
      </c>
      <c r="G1674" s="440">
        <v>0</v>
      </c>
      <c r="H1674" s="440">
        <v>12130</v>
      </c>
      <c r="I1674" s="440">
        <v>18984</v>
      </c>
      <c r="J1674" s="440">
        <v>18984</v>
      </c>
      <c r="K1674" s="440">
        <v>0</v>
      </c>
      <c r="L1674" s="440">
        <v>5026</v>
      </c>
      <c r="M1674" s="482">
        <v>0</v>
      </c>
      <c r="N1674" s="482">
        <v>0</v>
      </c>
      <c r="O1674" s="440">
        <v>0</v>
      </c>
      <c r="P1674" s="440">
        <v>0</v>
      </c>
      <c r="Q1674" s="440">
        <v>5026</v>
      </c>
      <c r="R1674" s="440">
        <v>5026</v>
      </c>
      <c r="S1674" s="440">
        <v>0</v>
      </c>
      <c r="T1674" s="440">
        <v>0</v>
      </c>
      <c r="U1674" s="440">
        <v>678</v>
      </c>
      <c r="V1674" s="440">
        <v>678</v>
      </c>
      <c r="W1674" s="440">
        <v>0</v>
      </c>
      <c r="X1674" s="440">
        <v>180</v>
      </c>
      <c r="Y1674" s="482">
        <v>0</v>
      </c>
      <c r="Z1674" s="482">
        <v>0</v>
      </c>
      <c r="AA1674" s="440">
        <v>0</v>
      </c>
      <c r="AB1674" s="440">
        <v>0</v>
      </c>
      <c r="AC1674" s="440">
        <v>180</v>
      </c>
      <c r="AD1674" s="440">
        <v>0</v>
      </c>
      <c r="AE1674" s="440">
        <v>0</v>
      </c>
      <c r="AF1674" s="440">
        <v>180</v>
      </c>
      <c r="AG1674" s="440">
        <v>13470</v>
      </c>
      <c r="AH1674" s="440">
        <v>0</v>
      </c>
      <c r="AI1674" s="440">
        <v>13470</v>
      </c>
      <c r="AJ1674" s="482">
        <v>17320</v>
      </c>
      <c r="AK1674" s="482">
        <v>0</v>
      </c>
      <c r="AL1674" s="482">
        <v>0</v>
      </c>
      <c r="AM1674" s="482">
        <v>0</v>
      </c>
      <c r="AN1674" s="440">
        <v>8000</v>
      </c>
      <c r="AO1674" s="440">
        <v>0</v>
      </c>
      <c r="AP1674" s="440">
        <v>778</v>
      </c>
      <c r="AQ1674" s="440">
        <v>0</v>
      </c>
      <c r="AR1674" s="440">
        <v>778</v>
      </c>
      <c r="AS1674" s="482">
        <v>803</v>
      </c>
      <c r="AT1674" s="482">
        <v>0</v>
      </c>
      <c r="AU1674" s="482">
        <v>0</v>
      </c>
      <c r="AV1674" s="482">
        <v>0</v>
      </c>
      <c r="AW1674" s="440">
        <v>206</v>
      </c>
      <c r="AX1674" s="440">
        <v>597</v>
      </c>
      <c r="AY1674" s="440">
        <v>0</v>
      </c>
      <c r="AZ1674" s="503">
        <v>0</v>
      </c>
      <c r="BA1674" s="503">
        <v>0</v>
      </c>
      <c r="BB1674" s="441">
        <v>0</v>
      </c>
      <c r="BC1674" s="200">
        <v>0</v>
      </c>
      <c r="BD1674" s="539">
        <v>14456</v>
      </c>
      <c r="BE1674" s="650">
        <v>10160</v>
      </c>
      <c r="BF1674" s="539">
        <v>937</v>
      </c>
      <c r="BG1674" s="539">
        <v>789</v>
      </c>
    </row>
    <row r="1675" spans="1:59" x14ac:dyDescent="0.2">
      <c r="A1675" s="609" t="s">
        <v>3796</v>
      </c>
      <c r="B1675" t="s">
        <v>3765</v>
      </c>
      <c r="C1675" t="s">
        <v>3797</v>
      </c>
      <c r="D1675" s="442">
        <v>44341</v>
      </c>
      <c r="E1675" s="443">
        <v>0</v>
      </c>
      <c r="F1675" s="443">
        <v>0</v>
      </c>
      <c r="G1675" s="443">
        <v>0</v>
      </c>
      <c r="H1675" s="443">
        <v>0</v>
      </c>
      <c r="I1675" s="443">
        <v>215460</v>
      </c>
      <c r="J1675" s="443">
        <v>215460</v>
      </c>
      <c r="K1675" s="443">
        <v>0</v>
      </c>
      <c r="L1675" s="443">
        <v>490</v>
      </c>
      <c r="M1675" s="483">
        <v>0</v>
      </c>
      <c r="N1675" s="483">
        <v>490</v>
      </c>
      <c r="O1675" s="443">
        <v>0</v>
      </c>
      <c r="P1675" s="443">
        <v>0</v>
      </c>
      <c r="Q1675" s="443">
        <v>980</v>
      </c>
      <c r="R1675" s="443">
        <v>490</v>
      </c>
      <c r="S1675" s="443">
        <v>490</v>
      </c>
      <c r="T1675" s="443">
        <v>0</v>
      </c>
      <c r="U1675" s="443">
        <v>7695</v>
      </c>
      <c r="V1675" s="443">
        <v>6039</v>
      </c>
      <c r="W1675" s="443">
        <v>1656</v>
      </c>
      <c r="X1675" s="443">
        <v>18</v>
      </c>
      <c r="Y1675" s="483">
        <v>0</v>
      </c>
      <c r="Z1675" s="483">
        <v>17</v>
      </c>
      <c r="AA1675" s="443">
        <v>0</v>
      </c>
      <c r="AB1675" s="443">
        <v>0</v>
      </c>
      <c r="AC1675" s="443">
        <v>1691</v>
      </c>
      <c r="AD1675" s="443">
        <v>0</v>
      </c>
      <c r="AE1675" s="443">
        <v>0</v>
      </c>
      <c r="AF1675" s="443">
        <v>1691</v>
      </c>
      <c r="AG1675" s="443">
        <v>186180</v>
      </c>
      <c r="AH1675" s="443">
        <v>97500</v>
      </c>
      <c r="AI1675" s="443">
        <v>88680</v>
      </c>
      <c r="AJ1675" s="483">
        <v>192630</v>
      </c>
      <c r="AK1675" s="483">
        <v>0</v>
      </c>
      <c r="AL1675" s="483">
        <v>0</v>
      </c>
      <c r="AM1675" s="483">
        <v>27010</v>
      </c>
      <c r="AN1675" s="443">
        <v>192630</v>
      </c>
      <c r="AO1675" s="443">
        <v>27010</v>
      </c>
      <c r="AP1675" s="443">
        <v>13738</v>
      </c>
      <c r="AQ1675" s="443">
        <v>2503</v>
      </c>
      <c r="AR1675" s="443">
        <v>11235</v>
      </c>
      <c r="AS1675" s="483">
        <v>13539</v>
      </c>
      <c r="AT1675" s="483">
        <v>0</v>
      </c>
      <c r="AU1675" s="483">
        <v>0</v>
      </c>
      <c r="AV1675" s="483">
        <v>46</v>
      </c>
      <c r="AW1675" s="443">
        <v>11235</v>
      </c>
      <c r="AX1675" s="443">
        <v>2350</v>
      </c>
      <c r="AY1675" s="443">
        <v>0</v>
      </c>
      <c r="AZ1675" s="504">
        <v>0</v>
      </c>
      <c r="BA1675" s="504">
        <v>0</v>
      </c>
      <c r="BB1675" s="444">
        <v>0</v>
      </c>
      <c r="BC1675" s="517">
        <v>0</v>
      </c>
      <c r="BD1675" s="540">
        <v>79701</v>
      </c>
      <c r="BE1675" s="651">
        <v>117400</v>
      </c>
      <c r="BF1675" s="651">
        <v>11559</v>
      </c>
      <c r="BG1675" s="540">
        <v>1509</v>
      </c>
    </row>
    <row r="1676" spans="1:59" x14ac:dyDescent="0.2">
      <c r="A1676" s="609" t="s">
        <v>3798</v>
      </c>
      <c r="B1676" t="s">
        <v>3765</v>
      </c>
      <c r="C1676" t="s">
        <v>3799</v>
      </c>
      <c r="D1676" s="439">
        <v>44461</v>
      </c>
      <c r="E1676" s="440">
        <v>0</v>
      </c>
      <c r="F1676" s="440">
        <v>0</v>
      </c>
      <c r="G1676" s="440">
        <v>0</v>
      </c>
      <c r="H1676" s="440">
        <v>0</v>
      </c>
      <c r="I1676" s="440">
        <v>73920</v>
      </c>
      <c r="J1676" s="440">
        <v>73920</v>
      </c>
      <c r="K1676" s="440">
        <v>0</v>
      </c>
      <c r="L1676" s="440">
        <v>0</v>
      </c>
      <c r="M1676" s="482">
        <v>0</v>
      </c>
      <c r="N1676" s="482">
        <v>17920</v>
      </c>
      <c r="O1676" s="440">
        <v>0</v>
      </c>
      <c r="P1676" s="440">
        <v>0</v>
      </c>
      <c r="Q1676" s="440">
        <v>17920</v>
      </c>
      <c r="R1676" s="440">
        <v>0</v>
      </c>
      <c r="S1676" s="440">
        <v>17920</v>
      </c>
      <c r="T1676" s="440">
        <v>0</v>
      </c>
      <c r="U1676" s="440">
        <v>2640</v>
      </c>
      <c r="V1676" s="440">
        <v>2640</v>
      </c>
      <c r="W1676" s="440">
        <v>0</v>
      </c>
      <c r="X1676" s="440">
        <v>0</v>
      </c>
      <c r="Y1676" s="482">
        <v>0</v>
      </c>
      <c r="Z1676" s="482">
        <v>640</v>
      </c>
      <c r="AA1676" s="440">
        <v>0</v>
      </c>
      <c r="AB1676" s="440">
        <v>0</v>
      </c>
      <c r="AC1676" s="440">
        <v>640</v>
      </c>
      <c r="AD1676" s="440">
        <v>0</v>
      </c>
      <c r="AE1676" s="440">
        <v>0</v>
      </c>
      <c r="AF1676" s="440">
        <v>640</v>
      </c>
      <c r="AG1676" s="440">
        <v>64390</v>
      </c>
      <c r="AH1676" s="440">
        <v>36250</v>
      </c>
      <c r="AI1676" s="440">
        <v>28140</v>
      </c>
      <c r="AJ1676" s="482">
        <v>62390</v>
      </c>
      <c r="AK1676" s="482">
        <v>0</v>
      </c>
      <c r="AL1676" s="482">
        <v>0</v>
      </c>
      <c r="AM1676" s="482">
        <v>21970</v>
      </c>
      <c r="AN1676" s="440">
        <v>62390</v>
      </c>
      <c r="AO1676" s="440">
        <v>21970</v>
      </c>
      <c r="AP1676" s="440">
        <v>3951</v>
      </c>
      <c r="AQ1676" s="440">
        <v>1442</v>
      </c>
      <c r="AR1676" s="440">
        <v>2509</v>
      </c>
      <c r="AS1676" s="482">
        <v>3569</v>
      </c>
      <c r="AT1676" s="482">
        <v>0</v>
      </c>
      <c r="AU1676" s="482">
        <v>0</v>
      </c>
      <c r="AV1676" s="482">
        <v>827</v>
      </c>
      <c r="AW1676" s="440">
        <v>3463</v>
      </c>
      <c r="AX1676" s="440">
        <v>56</v>
      </c>
      <c r="AY1676" s="440">
        <v>0</v>
      </c>
      <c r="AZ1676" s="503">
        <v>0</v>
      </c>
      <c r="BA1676" s="503">
        <v>0</v>
      </c>
      <c r="BB1676" s="441">
        <v>0</v>
      </c>
      <c r="BC1676" s="200">
        <v>0</v>
      </c>
      <c r="BD1676" s="539">
        <v>43606</v>
      </c>
      <c r="BE1676" s="650">
        <v>43910</v>
      </c>
      <c r="BF1676" s="650">
        <v>4093</v>
      </c>
      <c r="BG1676" s="539">
        <v>1029</v>
      </c>
    </row>
    <row r="1677" spans="1:59" x14ac:dyDescent="0.2">
      <c r="A1677" s="609" t="s">
        <v>3800</v>
      </c>
      <c r="B1677" t="s">
        <v>3765</v>
      </c>
      <c r="C1677" t="s">
        <v>3801</v>
      </c>
      <c r="D1677" s="442">
        <v>44462</v>
      </c>
      <c r="E1677" s="443">
        <v>38087</v>
      </c>
      <c r="F1677" s="443">
        <v>0</v>
      </c>
      <c r="G1677" s="443">
        <v>37962</v>
      </c>
      <c r="H1677" s="443">
        <v>125</v>
      </c>
      <c r="I1677" s="443">
        <v>97832</v>
      </c>
      <c r="J1677" s="443">
        <v>97832</v>
      </c>
      <c r="K1677" s="443">
        <v>0</v>
      </c>
      <c r="L1677" s="443">
        <v>27748</v>
      </c>
      <c r="M1677" s="483">
        <v>0</v>
      </c>
      <c r="N1677" s="483">
        <v>5880</v>
      </c>
      <c r="O1677" s="443">
        <v>0</v>
      </c>
      <c r="P1677" s="443">
        <v>0</v>
      </c>
      <c r="Q1677" s="443">
        <v>33628</v>
      </c>
      <c r="R1677" s="443">
        <v>27748</v>
      </c>
      <c r="S1677" s="443">
        <v>5880</v>
      </c>
      <c r="T1677" s="443">
        <v>0</v>
      </c>
      <c r="U1677" s="443">
        <v>3494</v>
      </c>
      <c r="V1677" s="443">
        <v>3494</v>
      </c>
      <c r="W1677" s="443">
        <v>0</v>
      </c>
      <c r="X1677" s="443">
        <v>991</v>
      </c>
      <c r="Y1677" s="483">
        <v>0</v>
      </c>
      <c r="Z1677" s="483">
        <v>210</v>
      </c>
      <c r="AA1677" s="443">
        <v>0</v>
      </c>
      <c r="AB1677" s="443">
        <v>0</v>
      </c>
      <c r="AC1677" s="443">
        <v>1201</v>
      </c>
      <c r="AD1677" s="443">
        <v>991</v>
      </c>
      <c r="AE1677" s="443">
        <v>210</v>
      </c>
      <c r="AF1677" s="443">
        <v>0</v>
      </c>
      <c r="AG1677" s="443">
        <v>100690</v>
      </c>
      <c r="AH1677" s="443">
        <v>23850</v>
      </c>
      <c r="AI1677" s="443">
        <v>76840</v>
      </c>
      <c r="AJ1677" s="483">
        <v>115920</v>
      </c>
      <c r="AK1677" s="483">
        <v>0</v>
      </c>
      <c r="AL1677" s="483">
        <v>0</v>
      </c>
      <c r="AM1677" s="483">
        <v>22930</v>
      </c>
      <c r="AN1677" s="443">
        <v>115920</v>
      </c>
      <c r="AO1677" s="443">
        <v>22930</v>
      </c>
      <c r="AP1677" s="443">
        <v>6972</v>
      </c>
      <c r="AQ1677" s="443">
        <v>1201</v>
      </c>
      <c r="AR1677" s="443">
        <v>5771</v>
      </c>
      <c r="AS1677" s="483">
        <v>6420</v>
      </c>
      <c r="AT1677" s="483">
        <v>0</v>
      </c>
      <c r="AU1677" s="483">
        <v>0</v>
      </c>
      <c r="AV1677" s="483">
        <v>552</v>
      </c>
      <c r="AW1677" s="443">
        <v>6420</v>
      </c>
      <c r="AX1677" s="443">
        <v>552</v>
      </c>
      <c r="AY1677" s="443">
        <v>0</v>
      </c>
      <c r="AZ1677" s="504">
        <v>0</v>
      </c>
      <c r="BA1677" s="504">
        <v>0</v>
      </c>
      <c r="BB1677" s="444">
        <v>0</v>
      </c>
      <c r="BC1677" s="517">
        <v>0</v>
      </c>
      <c r="BD1677" s="540">
        <v>61267</v>
      </c>
      <c r="BE1677" s="651">
        <v>66070</v>
      </c>
      <c r="BF1677" s="651">
        <v>6353</v>
      </c>
      <c r="BG1677" s="540">
        <v>1269</v>
      </c>
    </row>
    <row r="1678" spans="1:59" x14ac:dyDescent="0.2">
      <c r="A1678" s="609" t="s">
        <v>3802</v>
      </c>
      <c r="B1678" t="s">
        <v>3803</v>
      </c>
      <c r="C1678">
        <v>0</v>
      </c>
      <c r="D1678" s="439">
        <v>45000</v>
      </c>
      <c r="E1678" s="440">
        <v>690758</v>
      </c>
      <c r="F1678" s="440">
        <v>0</v>
      </c>
      <c r="G1678" s="440">
        <v>690758</v>
      </c>
      <c r="H1678" s="440">
        <v>0</v>
      </c>
      <c r="I1678" s="440">
        <v>0</v>
      </c>
      <c r="J1678" s="440">
        <v>0</v>
      </c>
      <c r="K1678" s="440">
        <v>0</v>
      </c>
      <c r="L1678" s="440">
        <v>0</v>
      </c>
      <c r="M1678" s="482">
        <v>0</v>
      </c>
      <c r="N1678" s="482">
        <v>0</v>
      </c>
      <c r="O1678" s="440">
        <v>0</v>
      </c>
      <c r="P1678" s="440">
        <v>0</v>
      </c>
      <c r="Q1678" s="440">
        <v>0</v>
      </c>
      <c r="R1678" s="440">
        <v>0</v>
      </c>
      <c r="S1678" s="440">
        <v>0</v>
      </c>
      <c r="T1678" s="440">
        <v>0</v>
      </c>
      <c r="U1678" s="440">
        <v>0</v>
      </c>
      <c r="V1678" s="440">
        <v>0</v>
      </c>
      <c r="W1678" s="440">
        <v>0</v>
      </c>
      <c r="X1678" s="440">
        <v>0</v>
      </c>
      <c r="Y1678" s="482">
        <v>0</v>
      </c>
      <c r="Z1678" s="482">
        <v>0</v>
      </c>
      <c r="AA1678" s="440">
        <v>0</v>
      </c>
      <c r="AB1678" s="440">
        <v>0</v>
      </c>
      <c r="AC1678" s="440">
        <v>0</v>
      </c>
      <c r="AD1678" s="440">
        <v>0</v>
      </c>
      <c r="AE1678" s="440">
        <v>0</v>
      </c>
      <c r="AF1678" s="440">
        <v>0</v>
      </c>
      <c r="AG1678" s="440">
        <v>0</v>
      </c>
      <c r="AH1678" s="440">
        <v>0</v>
      </c>
      <c r="AI1678" s="440">
        <v>0</v>
      </c>
      <c r="AJ1678" s="482">
        <v>0</v>
      </c>
      <c r="AK1678" s="482">
        <v>0</v>
      </c>
      <c r="AL1678" s="482">
        <v>0</v>
      </c>
      <c r="AM1678" s="482">
        <v>0</v>
      </c>
      <c r="AN1678" s="440">
        <v>0</v>
      </c>
      <c r="AO1678" s="440">
        <v>0</v>
      </c>
      <c r="AP1678" s="440">
        <v>0</v>
      </c>
      <c r="AQ1678" s="440">
        <v>0</v>
      </c>
      <c r="AR1678" s="440">
        <v>0</v>
      </c>
      <c r="AS1678" s="482">
        <v>0</v>
      </c>
      <c r="AT1678" s="482">
        <v>0</v>
      </c>
      <c r="AU1678" s="482">
        <v>0</v>
      </c>
      <c r="AV1678" s="482">
        <v>0</v>
      </c>
      <c r="AW1678" s="440">
        <v>0</v>
      </c>
      <c r="AX1678" s="440">
        <v>0</v>
      </c>
      <c r="AY1678" s="440">
        <v>0</v>
      </c>
      <c r="AZ1678" s="503">
        <v>0</v>
      </c>
      <c r="BA1678" s="503">
        <v>0</v>
      </c>
      <c r="BB1678" s="441">
        <v>0</v>
      </c>
      <c r="BC1678" s="200">
        <v>0</v>
      </c>
      <c r="BD1678" s="539">
        <v>5168217</v>
      </c>
      <c r="BE1678" s="539">
        <v>0</v>
      </c>
      <c r="BF1678" s="539">
        <v>0</v>
      </c>
      <c r="BG1678" s="539">
        <v>0</v>
      </c>
    </row>
    <row r="1679" spans="1:59" x14ac:dyDescent="0.2">
      <c r="A1679" s="609" t="s">
        <v>3804</v>
      </c>
      <c r="B1679" t="s">
        <v>3803</v>
      </c>
      <c r="C1679" t="s">
        <v>3805</v>
      </c>
      <c r="D1679" s="442">
        <v>45201</v>
      </c>
      <c r="E1679" s="443">
        <v>293830</v>
      </c>
      <c r="F1679" s="443">
        <v>0</v>
      </c>
      <c r="G1679" s="443">
        <v>293830</v>
      </c>
      <c r="H1679" s="443">
        <v>0</v>
      </c>
      <c r="I1679" s="443">
        <v>3716930</v>
      </c>
      <c r="J1679" s="443">
        <v>3716930</v>
      </c>
      <c r="K1679" s="443">
        <v>0</v>
      </c>
      <c r="L1679" s="443">
        <v>58100</v>
      </c>
      <c r="M1679" s="483">
        <v>0</v>
      </c>
      <c r="N1679" s="483">
        <v>54390</v>
      </c>
      <c r="O1679" s="443">
        <v>12110</v>
      </c>
      <c r="P1679" s="443">
        <v>0</v>
      </c>
      <c r="Q1679" s="443">
        <v>124600</v>
      </c>
      <c r="R1679" s="443">
        <v>58100</v>
      </c>
      <c r="S1679" s="443">
        <v>54390</v>
      </c>
      <c r="T1679" s="443">
        <v>12110</v>
      </c>
      <c r="U1679" s="443">
        <v>132748</v>
      </c>
      <c r="V1679" s="443">
        <v>62765</v>
      </c>
      <c r="W1679" s="443">
        <v>69983</v>
      </c>
      <c r="X1679" s="443">
        <v>2075</v>
      </c>
      <c r="Y1679" s="483">
        <v>0</v>
      </c>
      <c r="Z1679" s="483">
        <v>1942</v>
      </c>
      <c r="AA1679" s="443">
        <v>433</v>
      </c>
      <c r="AB1679" s="443">
        <v>0</v>
      </c>
      <c r="AC1679" s="443">
        <v>0</v>
      </c>
      <c r="AD1679" s="443">
        <v>0</v>
      </c>
      <c r="AE1679" s="443">
        <v>0</v>
      </c>
      <c r="AF1679" s="443">
        <v>0</v>
      </c>
      <c r="AG1679" s="443">
        <v>2540840</v>
      </c>
      <c r="AH1679" s="443">
        <v>1315000</v>
      </c>
      <c r="AI1679" s="443">
        <v>1225840</v>
      </c>
      <c r="AJ1679" s="483">
        <v>2570400</v>
      </c>
      <c r="AK1679" s="483">
        <v>0</v>
      </c>
      <c r="AL1679" s="483">
        <v>0</v>
      </c>
      <c r="AM1679" s="483">
        <v>1174200</v>
      </c>
      <c r="AN1679" s="443">
        <v>2570400</v>
      </c>
      <c r="AO1679" s="443">
        <v>1174200</v>
      </c>
      <c r="AP1679" s="443">
        <v>194991</v>
      </c>
      <c r="AQ1679" s="443">
        <v>79416</v>
      </c>
      <c r="AR1679" s="443">
        <v>115575</v>
      </c>
      <c r="AS1679" s="483">
        <v>136938</v>
      </c>
      <c r="AT1679" s="483">
        <v>0</v>
      </c>
      <c r="AU1679" s="483">
        <v>0</v>
      </c>
      <c r="AV1679" s="483">
        <v>49000</v>
      </c>
      <c r="AW1679" s="443">
        <v>0</v>
      </c>
      <c r="AX1679" s="443">
        <v>0</v>
      </c>
      <c r="AY1679" s="443">
        <v>0</v>
      </c>
      <c r="AZ1679" s="504">
        <v>0</v>
      </c>
      <c r="BA1679" s="504">
        <v>0</v>
      </c>
      <c r="BB1679" s="444">
        <v>0</v>
      </c>
      <c r="BC1679" s="517">
        <v>0</v>
      </c>
      <c r="BD1679" s="540">
        <v>931406</v>
      </c>
      <c r="BE1679" s="651">
        <v>1982165</v>
      </c>
      <c r="BF1679" s="651">
        <v>190733</v>
      </c>
      <c r="BG1679" s="540">
        <v>12789</v>
      </c>
    </row>
    <row r="1680" spans="1:59" x14ac:dyDescent="0.2">
      <c r="A1680" s="609" t="s">
        <v>3806</v>
      </c>
      <c r="B1680" t="s">
        <v>3803</v>
      </c>
      <c r="C1680" t="s">
        <v>3807</v>
      </c>
      <c r="D1680" s="439">
        <v>45202</v>
      </c>
      <c r="E1680" s="440">
        <v>0</v>
      </c>
      <c r="F1680" s="440">
        <v>0</v>
      </c>
      <c r="G1680" s="440">
        <v>0</v>
      </c>
      <c r="H1680" s="440">
        <v>0</v>
      </c>
      <c r="I1680" s="440">
        <v>1656130</v>
      </c>
      <c r="J1680" s="440">
        <v>1656130</v>
      </c>
      <c r="K1680" s="440">
        <v>0</v>
      </c>
      <c r="L1680" s="440">
        <v>19460</v>
      </c>
      <c r="M1680" s="482">
        <v>0</v>
      </c>
      <c r="N1680" s="482">
        <v>0</v>
      </c>
      <c r="O1680" s="440">
        <v>0</v>
      </c>
      <c r="P1680" s="440">
        <v>0</v>
      </c>
      <c r="Q1680" s="440">
        <v>19460</v>
      </c>
      <c r="R1680" s="440">
        <v>19460</v>
      </c>
      <c r="S1680" s="440">
        <v>0</v>
      </c>
      <c r="T1680" s="440">
        <v>0</v>
      </c>
      <c r="U1680" s="440">
        <v>59148</v>
      </c>
      <c r="V1680" s="440">
        <v>39609</v>
      </c>
      <c r="W1680" s="440">
        <v>19539</v>
      </c>
      <c r="X1680" s="440">
        <v>695</v>
      </c>
      <c r="Y1680" s="482">
        <v>0</v>
      </c>
      <c r="Z1680" s="482">
        <v>0</v>
      </c>
      <c r="AA1680" s="440">
        <v>0</v>
      </c>
      <c r="AB1680" s="440">
        <v>0</v>
      </c>
      <c r="AC1680" s="440">
        <v>20234</v>
      </c>
      <c r="AD1680" s="440">
        <v>0</v>
      </c>
      <c r="AE1680" s="440">
        <v>0</v>
      </c>
      <c r="AF1680" s="440">
        <v>20234</v>
      </c>
      <c r="AG1680" s="440">
        <v>1130450</v>
      </c>
      <c r="AH1680" s="440">
        <v>770000</v>
      </c>
      <c r="AI1680" s="440">
        <v>360450</v>
      </c>
      <c r="AJ1680" s="482">
        <v>996410</v>
      </c>
      <c r="AK1680" s="482">
        <v>0</v>
      </c>
      <c r="AL1680" s="482">
        <v>0</v>
      </c>
      <c r="AM1680" s="482">
        <v>288300</v>
      </c>
      <c r="AN1680" s="440">
        <v>996410</v>
      </c>
      <c r="AO1680" s="440">
        <v>288300</v>
      </c>
      <c r="AP1680" s="440">
        <v>78951</v>
      </c>
      <c r="AQ1680" s="440">
        <v>18933</v>
      </c>
      <c r="AR1680" s="440">
        <v>60018</v>
      </c>
      <c r="AS1680" s="482">
        <v>74079</v>
      </c>
      <c r="AT1680" s="482">
        <v>0</v>
      </c>
      <c r="AU1680" s="482">
        <v>0</v>
      </c>
      <c r="AV1680" s="482">
        <v>4706</v>
      </c>
      <c r="AW1680" s="440">
        <v>74079</v>
      </c>
      <c r="AX1680" s="440">
        <v>4706</v>
      </c>
      <c r="AY1680" s="440">
        <v>0</v>
      </c>
      <c r="AZ1680" s="503">
        <v>0</v>
      </c>
      <c r="BA1680" s="503">
        <v>0</v>
      </c>
      <c r="BB1680" s="441">
        <v>0</v>
      </c>
      <c r="BC1680" s="200">
        <v>0</v>
      </c>
      <c r="BD1680" s="539">
        <v>485800</v>
      </c>
      <c r="BE1680" s="650">
        <v>837705</v>
      </c>
      <c r="BF1680" s="650">
        <v>79024</v>
      </c>
      <c r="BG1680" s="539">
        <v>6090</v>
      </c>
    </row>
    <row r="1681" spans="1:59" x14ac:dyDescent="0.2">
      <c r="A1681" s="609" t="s">
        <v>3808</v>
      </c>
      <c r="B1681" t="s">
        <v>3803</v>
      </c>
      <c r="C1681" t="s">
        <v>3809</v>
      </c>
      <c r="D1681" s="442">
        <v>45203</v>
      </c>
      <c r="E1681" s="443">
        <v>0</v>
      </c>
      <c r="F1681" s="443">
        <v>0</v>
      </c>
      <c r="G1681" s="443">
        <v>0</v>
      </c>
      <c r="H1681" s="443">
        <v>0</v>
      </c>
      <c r="I1681" s="443">
        <v>1221570</v>
      </c>
      <c r="J1681" s="443">
        <v>1221570</v>
      </c>
      <c r="K1681" s="443">
        <v>0</v>
      </c>
      <c r="L1681" s="443">
        <v>0</v>
      </c>
      <c r="M1681" s="483">
        <v>0</v>
      </c>
      <c r="N1681" s="483">
        <v>62090</v>
      </c>
      <c r="O1681" s="443">
        <v>0</v>
      </c>
      <c r="P1681" s="443">
        <v>0</v>
      </c>
      <c r="Q1681" s="443">
        <v>62090</v>
      </c>
      <c r="R1681" s="443">
        <v>0</v>
      </c>
      <c r="S1681" s="443">
        <v>62090</v>
      </c>
      <c r="T1681" s="443">
        <v>0</v>
      </c>
      <c r="U1681" s="443">
        <v>43628</v>
      </c>
      <c r="V1681" s="443">
        <v>29738</v>
      </c>
      <c r="W1681" s="443">
        <v>13890</v>
      </c>
      <c r="X1681" s="443">
        <v>0</v>
      </c>
      <c r="Y1681" s="483">
        <v>0</v>
      </c>
      <c r="Z1681" s="483">
        <v>2217</v>
      </c>
      <c r="AA1681" s="443">
        <v>0</v>
      </c>
      <c r="AB1681" s="443">
        <v>0</v>
      </c>
      <c r="AC1681" s="443">
        <v>15104</v>
      </c>
      <c r="AD1681" s="443">
        <v>0</v>
      </c>
      <c r="AE1681" s="443">
        <v>0</v>
      </c>
      <c r="AF1681" s="443">
        <v>15104</v>
      </c>
      <c r="AG1681" s="443">
        <v>804690</v>
      </c>
      <c r="AH1681" s="443">
        <v>480000</v>
      </c>
      <c r="AI1681" s="443">
        <v>324690</v>
      </c>
      <c r="AJ1681" s="483">
        <v>794010</v>
      </c>
      <c r="AK1681" s="483">
        <v>0</v>
      </c>
      <c r="AL1681" s="483">
        <v>0</v>
      </c>
      <c r="AM1681" s="483">
        <v>122300</v>
      </c>
      <c r="AN1681" s="443">
        <v>582800</v>
      </c>
      <c r="AO1681" s="443">
        <v>333510</v>
      </c>
      <c r="AP1681" s="443">
        <v>57518</v>
      </c>
      <c r="AQ1681" s="443">
        <v>23952</v>
      </c>
      <c r="AR1681" s="443">
        <v>33566</v>
      </c>
      <c r="AS1681" s="483">
        <v>42769</v>
      </c>
      <c r="AT1681" s="483">
        <v>0</v>
      </c>
      <c r="AU1681" s="483">
        <v>0</v>
      </c>
      <c r="AV1681" s="483">
        <v>574</v>
      </c>
      <c r="AW1681" s="443">
        <v>42769</v>
      </c>
      <c r="AX1681" s="443">
        <v>574</v>
      </c>
      <c r="AY1681" s="443">
        <v>4400</v>
      </c>
      <c r="AZ1681" s="504">
        <v>-4400</v>
      </c>
      <c r="BA1681" s="504">
        <v>0</v>
      </c>
      <c r="BB1681" s="444">
        <v>0</v>
      </c>
      <c r="BC1681" s="517">
        <v>0</v>
      </c>
      <c r="BD1681" s="540">
        <v>357254</v>
      </c>
      <c r="BE1681" s="651">
        <v>626735</v>
      </c>
      <c r="BF1681" s="651">
        <v>59262</v>
      </c>
      <c r="BG1681" s="540">
        <v>5349</v>
      </c>
    </row>
    <row r="1682" spans="1:59" x14ac:dyDescent="0.2">
      <c r="A1682" s="609" t="s">
        <v>3810</v>
      </c>
      <c r="B1682" t="s">
        <v>3803</v>
      </c>
      <c r="C1682" t="s">
        <v>3811</v>
      </c>
      <c r="D1682" s="439">
        <v>45204</v>
      </c>
      <c r="E1682" s="440">
        <v>0</v>
      </c>
      <c r="F1682" s="440">
        <v>0</v>
      </c>
      <c r="G1682" s="440">
        <v>0</v>
      </c>
      <c r="H1682" s="440">
        <v>0</v>
      </c>
      <c r="I1682" s="440">
        <v>588210</v>
      </c>
      <c r="J1682" s="440">
        <v>588210</v>
      </c>
      <c r="K1682" s="440">
        <v>0</v>
      </c>
      <c r="L1682" s="440">
        <v>25410</v>
      </c>
      <c r="M1682" s="482">
        <v>0</v>
      </c>
      <c r="N1682" s="482">
        <v>2240</v>
      </c>
      <c r="O1682" s="440">
        <v>0</v>
      </c>
      <c r="P1682" s="440">
        <v>0</v>
      </c>
      <c r="Q1682" s="440">
        <v>27650</v>
      </c>
      <c r="R1682" s="440">
        <v>25410</v>
      </c>
      <c r="S1682" s="440">
        <v>2240</v>
      </c>
      <c r="T1682" s="440">
        <v>0</v>
      </c>
      <c r="U1682" s="440">
        <v>21008</v>
      </c>
      <c r="V1682" s="440">
        <v>21008</v>
      </c>
      <c r="W1682" s="440">
        <v>0</v>
      </c>
      <c r="X1682" s="440">
        <v>907</v>
      </c>
      <c r="Y1682" s="482">
        <v>0</v>
      </c>
      <c r="Z1682" s="482">
        <v>80</v>
      </c>
      <c r="AA1682" s="440">
        <v>0</v>
      </c>
      <c r="AB1682" s="440">
        <v>0</v>
      </c>
      <c r="AC1682" s="440">
        <v>987</v>
      </c>
      <c r="AD1682" s="440">
        <v>907</v>
      </c>
      <c r="AE1682" s="440">
        <v>80</v>
      </c>
      <c r="AF1682" s="440">
        <v>0</v>
      </c>
      <c r="AG1682" s="440">
        <v>352470</v>
      </c>
      <c r="AH1682" s="440">
        <v>257600</v>
      </c>
      <c r="AI1682" s="440">
        <v>94870</v>
      </c>
      <c r="AJ1682" s="482">
        <v>283570</v>
      </c>
      <c r="AK1682" s="482">
        <v>0</v>
      </c>
      <c r="AL1682" s="482">
        <v>0</v>
      </c>
      <c r="AM1682" s="482">
        <v>147790</v>
      </c>
      <c r="AN1682" s="440">
        <v>283570</v>
      </c>
      <c r="AO1682" s="440">
        <v>147790</v>
      </c>
      <c r="AP1682" s="440">
        <v>23864</v>
      </c>
      <c r="AQ1682" s="440">
        <v>10504</v>
      </c>
      <c r="AR1682" s="440">
        <v>13360</v>
      </c>
      <c r="AS1682" s="482">
        <v>17703</v>
      </c>
      <c r="AT1682" s="482">
        <v>0</v>
      </c>
      <c r="AU1682" s="482">
        <v>0</v>
      </c>
      <c r="AV1682" s="482">
        <v>6431</v>
      </c>
      <c r="AW1682" s="440">
        <v>17703</v>
      </c>
      <c r="AX1682" s="440">
        <v>6431</v>
      </c>
      <c r="AY1682" s="440">
        <v>0</v>
      </c>
      <c r="AZ1682" s="503">
        <v>0</v>
      </c>
      <c r="BA1682" s="503">
        <v>0</v>
      </c>
      <c r="BB1682" s="441">
        <v>0</v>
      </c>
      <c r="BC1682" s="200">
        <v>0</v>
      </c>
      <c r="BD1682" s="539">
        <v>181051</v>
      </c>
      <c r="BE1682" s="650">
        <v>287185</v>
      </c>
      <c r="BF1682" s="650">
        <v>26724</v>
      </c>
      <c r="BG1682" s="539">
        <v>2709</v>
      </c>
    </row>
    <row r="1683" spans="1:59" x14ac:dyDescent="0.2">
      <c r="A1683" s="609" t="s">
        <v>3812</v>
      </c>
      <c r="B1683" t="s">
        <v>3803</v>
      </c>
      <c r="C1683" t="s">
        <v>3813</v>
      </c>
      <c r="D1683" s="442">
        <v>45205</v>
      </c>
      <c r="E1683" s="443">
        <v>100488</v>
      </c>
      <c r="F1683" s="443">
        <v>0</v>
      </c>
      <c r="G1683" s="443">
        <v>100488</v>
      </c>
      <c r="H1683" s="443">
        <v>0</v>
      </c>
      <c r="I1683" s="443">
        <v>491120</v>
      </c>
      <c r="J1683" s="443">
        <v>491120</v>
      </c>
      <c r="K1683" s="443">
        <v>0</v>
      </c>
      <c r="L1683" s="443">
        <v>28350</v>
      </c>
      <c r="M1683" s="483">
        <v>0</v>
      </c>
      <c r="N1683" s="483">
        <v>5530</v>
      </c>
      <c r="O1683" s="443">
        <v>0</v>
      </c>
      <c r="P1683" s="443">
        <v>0</v>
      </c>
      <c r="Q1683" s="443">
        <v>33880</v>
      </c>
      <c r="R1683" s="443">
        <v>28350</v>
      </c>
      <c r="S1683" s="443">
        <v>5530</v>
      </c>
      <c r="T1683" s="443">
        <v>0</v>
      </c>
      <c r="U1683" s="443">
        <v>17540</v>
      </c>
      <c r="V1683" s="443">
        <v>8008</v>
      </c>
      <c r="W1683" s="443">
        <v>9532</v>
      </c>
      <c r="X1683" s="443">
        <v>1013</v>
      </c>
      <c r="Y1683" s="483">
        <v>0</v>
      </c>
      <c r="Z1683" s="483">
        <v>197</v>
      </c>
      <c r="AA1683" s="443">
        <v>0</v>
      </c>
      <c r="AB1683" s="443">
        <v>0</v>
      </c>
      <c r="AC1683" s="443">
        <v>10742</v>
      </c>
      <c r="AD1683" s="443">
        <v>0</v>
      </c>
      <c r="AE1683" s="443">
        <v>0</v>
      </c>
      <c r="AF1683" s="443">
        <v>10742</v>
      </c>
      <c r="AG1683" s="443">
        <v>305980</v>
      </c>
      <c r="AH1683" s="443">
        <v>200000</v>
      </c>
      <c r="AI1683" s="443">
        <v>105980</v>
      </c>
      <c r="AJ1683" s="483">
        <v>265350</v>
      </c>
      <c r="AK1683" s="483">
        <v>0</v>
      </c>
      <c r="AL1683" s="483">
        <v>0</v>
      </c>
      <c r="AM1683" s="483">
        <v>40100</v>
      </c>
      <c r="AN1683" s="443">
        <v>265350</v>
      </c>
      <c r="AO1683" s="443">
        <v>40100</v>
      </c>
      <c r="AP1683" s="443">
        <v>20775</v>
      </c>
      <c r="AQ1683" s="443">
        <v>7635</v>
      </c>
      <c r="AR1683" s="443">
        <v>13140</v>
      </c>
      <c r="AS1683" s="483">
        <v>16831</v>
      </c>
      <c r="AT1683" s="483">
        <v>0</v>
      </c>
      <c r="AU1683" s="483">
        <v>0</v>
      </c>
      <c r="AV1683" s="483">
        <v>0</v>
      </c>
      <c r="AW1683" s="443">
        <v>16831</v>
      </c>
      <c r="AX1683" s="443">
        <v>0</v>
      </c>
      <c r="AY1683" s="443">
        <v>0</v>
      </c>
      <c r="AZ1683" s="504">
        <v>0</v>
      </c>
      <c r="BA1683" s="504">
        <v>0</v>
      </c>
      <c r="BB1683" s="444">
        <v>0</v>
      </c>
      <c r="BC1683" s="517">
        <v>0</v>
      </c>
      <c r="BD1683" s="540">
        <v>160694</v>
      </c>
      <c r="BE1683" s="651">
        <v>247260</v>
      </c>
      <c r="BF1683" s="651">
        <v>23007</v>
      </c>
      <c r="BG1683" s="540">
        <v>2709</v>
      </c>
    </row>
    <row r="1684" spans="1:59" x14ac:dyDescent="0.2">
      <c r="A1684" s="609" t="s">
        <v>3814</v>
      </c>
      <c r="B1684" t="s">
        <v>3803</v>
      </c>
      <c r="C1684" t="s">
        <v>3815</v>
      </c>
      <c r="D1684" s="439">
        <v>45206</v>
      </c>
      <c r="E1684" s="440">
        <v>0</v>
      </c>
      <c r="F1684" s="440">
        <v>0</v>
      </c>
      <c r="G1684" s="440">
        <v>0</v>
      </c>
      <c r="H1684" s="440">
        <v>0</v>
      </c>
      <c r="I1684" s="440">
        <v>585900</v>
      </c>
      <c r="J1684" s="440">
        <v>585900</v>
      </c>
      <c r="K1684" s="440">
        <v>0</v>
      </c>
      <c r="L1684" s="440">
        <v>17080</v>
      </c>
      <c r="M1684" s="482">
        <v>0</v>
      </c>
      <c r="N1684" s="482">
        <v>0</v>
      </c>
      <c r="O1684" s="440">
        <v>0</v>
      </c>
      <c r="P1684" s="440">
        <v>0</v>
      </c>
      <c r="Q1684" s="440">
        <v>17080</v>
      </c>
      <c r="R1684" s="440">
        <v>17080</v>
      </c>
      <c r="S1684" s="440">
        <v>0</v>
      </c>
      <c r="T1684" s="440">
        <v>0</v>
      </c>
      <c r="U1684" s="440">
        <v>20925</v>
      </c>
      <c r="V1684" s="440">
        <v>11600</v>
      </c>
      <c r="W1684" s="440">
        <v>9325</v>
      </c>
      <c r="X1684" s="440">
        <v>610</v>
      </c>
      <c r="Y1684" s="482">
        <v>0</v>
      </c>
      <c r="Z1684" s="482">
        <v>0</v>
      </c>
      <c r="AA1684" s="440">
        <v>0</v>
      </c>
      <c r="AB1684" s="440">
        <v>0</v>
      </c>
      <c r="AC1684" s="440">
        <v>0</v>
      </c>
      <c r="AD1684" s="440">
        <v>0</v>
      </c>
      <c r="AE1684" s="440">
        <v>0</v>
      </c>
      <c r="AF1684" s="440">
        <v>0</v>
      </c>
      <c r="AG1684" s="440">
        <v>397670</v>
      </c>
      <c r="AH1684" s="440">
        <v>285000</v>
      </c>
      <c r="AI1684" s="440">
        <v>112670</v>
      </c>
      <c r="AJ1684" s="482">
        <v>340960</v>
      </c>
      <c r="AK1684" s="482">
        <v>0</v>
      </c>
      <c r="AL1684" s="482">
        <v>0</v>
      </c>
      <c r="AM1684" s="482">
        <v>182220</v>
      </c>
      <c r="AN1684" s="440">
        <v>340960</v>
      </c>
      <c r="AO1684" s="440">
        <v>182220</v>
      </c>
      <c r="AP1684" s="440">
        <v>28742</v>
      </c>
      <c r="AQ1684" s="440">
        <v>6949</v>
      </c>
      <c r="AR1684" s="440">
        <v>21793</v>
      </c>
      <c r="AS1684" s="482">
        <v>26388</v>
      </c>
      <c r="AT1684" s="482">
        <v>0</v>
      </c>
      <c r="AU1684" s="482">
        <v>0</v>
      </c>
      <c r="AV1684" s="482">
        <v>7183</v>
      </c>
      <c r="AW1684" s="440">
        <v>26388</v>
      </c>
      <c r="AX1684" s="440">
        <v>0</v>
      </c>
      <c r="AY1684" s="440">
        <v>0</v>
      </c>
      <c r="AZ1684" s="503">
        <v>0</v>
      </c>
      <c r="BA1684" s="503">
        <v>0</v>
      </c>
      <c r="BB1684" s="441">
        <v>0</v>
      </c>
      <c r="BC1684" s="200">
        <v>0</v>
      </c>
      <c r="BD1684" s="539">
        <v>187440</v>
      </c>
      <c r="BE1684" s="650">
        <v>301885</v>
      </c>
      <c r="BF1684" s="650">
        <v>28673</v>
      </c>
      <c r="BG1684" s="539">
        <v>2949</v>
      </c>
    </row>
    <row r="1685" spans="1:59" x14ac:dyDescent="0.2">
      <c r="A1685" s="609" t="s">
        <v>3816</v>
      </c>
      <c r="B1685" t="s">
        <v>3803</v>
      </c>
      <c r="C1685" t="s">
        <v>3817</v>
      </c>
      <c r="D1685" s="442">
        <v>45207</v>
      </c>
      <c r="E1685" s="443">
        <v>0</v>
      </c>
      <c r="F1685" s="443">
        <v>0</v>
      </c>
      <c r="G1685" s="443">
        <v>0</v>
      </c>
      <c r="H1685" s="443">
        <v>0</v>
      </c>
      <c r="I1685" s="443">
        <v>221690</v>
      </c>
      <c r="J1685" s="443">
        <v>221690</v>
      </c>
      <c r="K1685" s="443">
        <v>0</v>
      </c>
      <c r="L1685" s="443">
        <v>0</v>
      </c>
      <c r="M1685" s="483">
        <v>0</v>
      </c>
      <c r="N1685" s="483">
        <v>7630</v>
      </c>
      <c r="O1685" s="443">
        <v>0</v>
      </c>
      <c r="P1685" s="443">
        <v>0</v>
      </c>
      <c r="Q1685" s="443">
        <v>7630</v>
      </c>
      <c r="R1685" s="443">
        <v>0</v>
      </c>
      <c r="S1685" s="443">
        <v>7630</v>
      </c>
      <c r="T1685" s="443">
        <v>0</v>
      </c>
      <c r="U1685" s="443">
        <v>7918</v>
      </c>
      <c r="V1685" s="443">
        <v>7558</v>
      </c>
      <c r="W1685" s="443">
        <v>360</v>
      </c>
      <c r="X1685" s="443">
        <v>0</v>
      </c>
      <c r="Y1685" s="483">
        <v>0</v>
      </c>
      <c r="Z1685" s="483">
        <v>272</v>
      </c>
      <c r="AA1685" s="443">
        <v>0</v>
      </c>
      <c r="AB1685" s="443">
        <v>0</v>
      </c>
      <c r="AC1685" s="443">
        <v>0</v>
      </c>
      <c r="AD1685" s="443">
        <v>0</v>
      </c>
      <c r="AE1685" s="443">
        <v>0</v>
      </c>
      <c r="AF1685" s="443">
        <v>0</v>
      </c>
      <c r="AG1685" s="443">
        <v>121180</v>
      </c>
      <c r="AH1685" s="443">
        <v>82100</v>
      </c>
      <c r="AI1685" s="443">
        <v>39080</v>
      </c>
      <c r="AJ1685" s="483">
        <v>100870</v>
      </c>
      <c r="AK1685" s="483">
        <v>0</v>
      </c>
      <c r="AL1685" s="483">
        <v>0</v>
      </c>
      <c r="AM1685" s="483">
        <v>45110</v>
      </c>
      <c r="AN1685" s="443">
        <v>100870</v>
      </c>
      <c r="AO1685" s="443">
        <v>45110</v>
      </c>
      <c r="AP1685" s="443">
        <v>7783</v>
      </c>
      <c r="AQ1685" s="443">
        <v>2924</v>
      </c>
      <c r="AR1685" s="443">
        <v>4859</v>
      </c>
      <c r="AS1685" s="483">
        <v>6310</v>
      </c>
      <c r="AT1685" s="483">
        <v>0</v>
      </c>
      <c r="AU1685" s="483">
        <v>0</v>
      </c>
      <c r="AV1685" s="483">
        <v>1451</v>
      </c>
      <c r="AW1685" s="443">
        <v>6310</v>
      </c>
      <c r="AX1685" s="443">
        <v>1451</v>
      </c>
      <c r="AY1685" s="443">
        <v>3300</v>
      </c>
      <c r="AZ1685" s="504">
        <v>0</v>
      </c>
      <c r="BA1685" s="504">
        <v>0</v>
      </c>
      <c r="BB1685" s="444">
        <v>2957</v>
      </c>
      <c r="BC1685" s="517">
        <v>0</v>
      </c>
      <c r="BD1685" s="540">
        <v>71897</v>
      </c>
      <c r="BE1685" s="651">
        <v>104460</v>
      </c>
      <c r="BF1685" s="651">
        <v>9498</v>
      </c>
      <c r="BG1685" s="540">
        <v>1050</v>
      </c>
    </row>
    <row r="1686" spans="1:59" x14ac:dyDescent="0.2">
      <c r="A1686" s="609" t="s">
        <v>3818</v>
      </c>
      <c r="B1686" t="s">
        <v>3803</v>
      </c>
      <c r="C1686" t="s">
        <v>3819</v>
      </c>
      <c r="D1686" s="439">
        <v>45208</v>
      </c>
      <c r="E1686" s="440">
        <v>0</v>
      </c>
      <c r="F1686" s="440">
        <v>0</v>
      </c>
      <c r="G1686" s="440">
        <v>0</v>
      </c>
      <c r="H1686" s="440">
        <v>0</v>
      </c>
      <c r="I1686" s="440">
        <v>242480</v>
      </c>
      <c r="J1686" s="440">
        <v>242480</v>
      </c>
      <c r="K1686" s="440">
        <v>0</v>
      </c>
      <c r="L1686" s="440">
        <v>61180</v>
      </c>
      <c r="M1686" s="482">
        <v>0</v>
      </c>
      <c r="N1686" s="482">
        <v>490</v>
      </c>
      <c r="O1686" s="440">
        <v>0</v>
      </c>
      <c r="P1686" s="440">
        <v>0</v>
      </c>
      <c r="Q1686" s="440">
        <v>61670</v>
      </c>
      <c r="R1686" s="440">
        <v>61180</v>
      </c>
      <c r="S1686" s="440">
        <v>490</v>
      </c>
      <c r="T1686" s="440">
        <v>0</v>
      </c>
      <c r="U1686" s="440">
        <v>8660</v>
      </c>
      <c r="V1686" s="440">
        <v>7330</v>
      </c>
      <c r="W1686" s="440">
        <v>1330</v>
      </c>
      <c r="X1686" s="440">
        <v>2185</v>
      </c>
      <c r="Y1686" s="482">
        <v>0</v>
      </c>
      <c r="Z1686" s="482">
        <v>18</v>
      </c>
      <c r="AA1686" s="440">
        <v>0</v>
      </c>
      <c r="AB1686" s="440">
        <v>0</v>
      </c>
      <c r="AC1686" s="440">
        <v>3533</v>
      </c>
      <c r="AD1686" s="440">
        <v>0</v>
      </c>
      <c r="AE1686" s="440">
        <v>3533</v>
      </c>
      <c r="AF1686" s="440">
        <v>0</v>
      </c>
      <c r="AG1686" s="440">
        <v>203800</v>
      </c>
      <c r="AH1686" s="440">
        <v>165000</v>
      </c>
      <c r="AI1686" s="440">
        <v>38800</v>
      </c>
      <c r="AJ1686" s="482">
        <v>155470</v>
      </c>
      <c r="AK1686" s="482">
        <v>0</v>
      </c>
      <c r="AL1686" s="482">
        <v>0</v>
      </c>
      <c r="AM1686" s="482">
        <v>78080</v>
      </c>
      <c r="AN1686" s="440">
        <v>155470</v>
      </c>
      <c r="AO1686" s="440">
        <v>78080</v>
      </c>
      <c r="AP1686" s="440">
        <v>13823</v>
      </c>
      <c r="AQ1686" s="440">
        <v>5860</v>
      </c>
      <c r="AR1686" s="440">
        <v>7963</v>
      </c>
      <c r="AS1686" s="482">
        <v>10810</v>
      </c>
      <c r="AT1686" s="482">
        <v>0</v>
      </c>
      <c r="AU1686" s="482">
        <v>0</v>
      </c>
      <c r="AV1686" s="482">
        <v>2686</v>
      </c>
      <c r="AW1686" s="440">
        <v>10810</v>
      </c>
      <c r="AX1686" s="440">
        <v>2686</v>
      </c>
      <c r="AY1686" s="440">
        <v>3300</v>
      </c>
      <c r="AZ1686" s="503">
        <v>0</v>
      </c>
      <c r="BA1686" s="503">
        <v>0</v>
      </c>
      <c r="BB1686" s="441">
        <v>3300</v>
      </c>
      <c r="BC1686" s="200">
        <v>0</v>
      </c>
      <c r="BD1686" s="539">
        <v>104739</v>
      </c>
      <c r="BE1686" s="650">
        <v>150345</v>
      </c>
      <c r="BF1686" s="650">
        <v>14098</v>
      </c>
      <c r="BG1686" s="539">
        <v>1530</v>
      </c>
    </row>
    <row r="1687" spans="1:59" x14ac:dyDescent="0.2">
      <c r="A1687" s="609" t="s">
        <v>3820</v>
      </c>
      <c r="B1687" t="s">
        <v>3803</v>
      </c>
      <c r="C1687" t="s">
        <v>3821</v>
      </c>
      <c r="D1687" s="442">
        <v>45209</v>
      </c>
      <c r="E1687" s="443">
        <v>4539</v>
      </c>
      <c r="F1687" s="443">
        <v>0</v>
      </c>
      <c r="G1687" s="443">
        <v>4539</v>
      </c>
      <c r="H1687" s="443">
        <v>0</v>
      </c>
      <c r="I1687" s="443">
        <v>239330</v>
      </c>
      <c r="J1687" s="443">
        <v>239330</v>
      </c>
      <c r="K1687" s="443">
        <v>0</v>
      </c>
      <c r="L1687" s="443">
        <v>6860</v>
      </c>
      <c r="M1687" s="483">
        <v>0</v>
      </c>
      <c r="N1687" s="483">
        <v>0</v>
      </c>
      <c r="O1687" s="443">
        <v>0</v>
      </c>
      <c r="P1687" s="443">
        <v>0</v>
      </c>
      <c r="Q1687" s="443">
        <v>6860</v>
      </c>
      <c r="R1687" s="443">
        <v>6860</v>
      </c>
      <c r="S1687" s="443">
        <v>0</v>
      </c>
      <c r="T1687" s="443">
        <v>0</v>
      </c>
      <c r="U1687" s="443">
        <v>8548</v>
      </c>
      <c r="V1687" s="443">
        <v>2376</v>
      </c>
      <c r="W1687" s="443">
        <v>6172</v>
      </c>
      <c r="X1687" s="443">
        <v>245</v>
      </c>
      <c r="Y1687" s="483">
        <v>0</v>
      </c>
      <c r="Z1687" s="483">
        <v>0</v>
      </c>
      <c r="AA1687" s="443">
        <v>0</v>
      </c>
      <c r="AB1687" s="443">
        <v>0</v>
      </c>
      <c r="AC1687" s="443">
        <v>6417</v>
      </c>
      <c r="AD1687" s="443">
        <v>0</v>
      </c>
      <c r="AE1687" s="443">
        <v>0</v>
      </c>
      <c r="AF1687" s="443">
        <v>6417</v>
      </c>
      <c r="AG1687" s="443">
        <v>128530</v>
      </c>
      <c r="AH1687" s="443">
        <v>90000</v>
      </c>
      <c r="AI1687" s="443">
        <v>38530</v>
      </c>
      <c r="AJ1687" s="483">
        <v>111110</v>
      </c>
      <c r="AK1687" s="483">
        <v>0</v>
      </c>
      <c r="AL1687" s="483">
        <v>0</v>
      </c>
      <c r="AM1687" s="483">
        <v>26820</v>
      </c>
      <c r="AN1687" s="443">
        <v>111110</v>
      </c>
      <c r="AO1687" s="443">
        <v>26820</v>
      </c>
      <c r="AP1687" s="443">
        <v>8208</v>
      </c>
      <c r="AQ1687" s="443">
        <v>3419</v>
      </c>
      <c r="AR1687" s="443">
        <v>4789</v>
      </c>
      <c r="AS1687" s="483">
        <v>6485</v>
      </c>
      <c r="AT1687" s="483">
        <v>0</v>
      </c>
      <c r="AU1687" s="483">
        <v>0</v>
      </c>
      <c r="AV1687" s="483">
        <v>485</v>
      </c>
      <c r="AW1687" s="443">
        <v>6485</v>
      </c>
      <c r="AX1687" s="443">
        <v>485</v>
      </c>
      <c r="AY1687" s="443">
        <v>0</v>
      </c>
      <c r="AZ1687" s="504">
        <v>0</v>
      </c>
      <c r="BA1687" s="504">
        <v>0</v>
      </c>
      <c r="BB1687" s="444">
        <v>0</v>
      </c>
      <c r="BC1687" s="517">
        <v>0</v>
      </c>
      <c r="BD1687" s="540">
        <v>73915</v>
      </c>
      <c r="BE1687" s="651">
        <v>109910</v>
      </c>
      <c r="BF1687" s="651">
        <v>10042</v>
      </c>
      <c r="BG1687" s="540">
        <v>1509</v>
      </c>
    </row>
    <row r="1688" spans="1:59" x14ac:dyDescent="0.2">
      <c r="A1688" s="609" t="s">
        <v>3822</v>
      </c>
      <c r="B1688" t="s">
        <v>3803</v>
      </c>
      <c r="C1688" t="s">
        <v>3823</v>
      </c>
      <c r="D1688" s="439">
        <v>45341</v>
      </c>
      <c r="E1688" s="440">
        <v>20000</v>
      </c>
      <c r="F1688" s="440">
        <v>0</v>
      </c>
      <c r="G1688" s="440">
        <v>20000</v>
      </c>
      <c r="H1688" s="440">
        <v>0</v>
      </c>
      <c r="I1688" s="440">
        <v>210000</v>
      </c>
      <c r="J1688" s="440">
        <v>210000</v>
      </c>
      <c r="K1688" s="440">
        <v>0</v>
      </c>
      <c r="L1688" s="440">
        <v>9310</v>
      </c>
      <c r="M1688" s="482">
        <v>0</v>
      </c>
      <c r="N1688" s="482">
        <v>0</v>
      </c>
      <c r="O1688" s="440">
        <v>0</v>
      </c>
      <c r="P1688" s="440">
        <v>0</v>
      </c>
      <c r="Q1688" s="440">
        <v>9310</v>
      </c>
      <c r="R1688" s="440">
        <v>9310</v>
      </c>
      <c r="S1688" s="440">
        <v>0</v>
      </c>
      <c r="T1688" s="440">
        <v>0</v>
      </c>
      <c r="U1688" s="440">
        <v>7500</v>
      </c>
      <c r="V1688" s="440">
        <v>7500</v>
      </c>
      <c r="W1688" s="440">
        <v>0</v>
      </c>
      <c r="X1688" s="440">
        <v>333</v>
      </c>
      <c r="Y1688" s="482">
        <v>0</v>
      </c>
      <c r="Z1688" s="482">
        <v>0</v>
      </c>
      <c r="AA1688" s="440">
        <v>0</v>
      </c>
      <c r="AB1688" s="440">
        <v>0</v>
      </c>
      <c r="AC1688" s="440">
        <v>333</v>
      </c>
      <c r="AD1688" s="440">
        <v>333</v>
      </c>
      <c r="AE1688" s="440">
        <v>0</v>
      </c>
      <c r="AF1688" s="440">
        <v>0</v>
      </c>
      <c r="AG1688" s="440">
        <v>166460</v>
      </c>
      <c r="AH1688" s="440">
        <v>120000</v>
      </c>
      <c r="AI1688" s="440">
        <v>46460</v>
      </c>
      <c r="AJ1688" s="482">
        <v>171060</v>
      </c>
      <c r="AK1688" s="482">
        <v>0</v>
      </c>
      <c r="AL1688" s="482">
        <v>0</v>
      </c>
      <c r="AM1688" s="482">
        <v>98020</v>
      </c>
      <c r="AN1688" s="440">
        <v>171060</v>
      </c>
      <c r="AO1688" s="440">
        <v>98020</v>
      </c>
      <c r="AP1688" s="440">
        <v>12252</v>
      </c>
      <c r="AQ1688" s="440">
        <v>4250</v>
      </c>
      <c r="AR1688" s="440">
        <v>8002</v>
      </c>
      <c r="AS1688" s="482">
        <v>10903</v>
      </c>
      <c r="AT1688" s="482">
        <v>0</v>
      </c>
      <c r="AU1688" s="482">
        <v>0</v>
      </c>
      <c r="AV1688" s="482">
        <v>3650</v>
      </c>
      <c r="AW1688" s="440">
        <v>10903</v>
      </c>
      <c r="AX1688" s="440">
        <v>3650</v>
      </c>
      <c r="AY1688" s="440">
        <v>0</v>
      </c>
      <c r="AZ1688" s="503">
        <v>0</v>
      </c>
      <c r="BA1688" s="503">
        <v>0</v>
      </c>
      <c r="BB1688" s="441">
        <v>0</v>
      </c>
      <c r="BC1688" s="200">
        <v>0</v>
      </c>
      <c r="BD1688" s="539">
        <v>82539</v>
      </c>
      <c r="BE1688" s="650">
        <v>118055</v>
      </c>
      <c r="BF1688" s="650">
        <v>11289</v>
      </c>
      <c r="BG1688" s="539">
        <v>1509</v>
      </c>
    </row>
    <row r="1689" spans="1:59" x14ac:dyDescent="0.2">
      <c r="A1689" s="609" t="s">
        <v>3824</v>
      </c>
      <c r="B1689" t="s">
        <v>3803</v>
      </c>
      <c r="C1689" t="s">
        <v>3825</v>
      </c>
      <c r="D1689" s="442">
        <v>45361</v>
      </c>
      <c r="E1689" s="443">
        <v>1304</v>
      </c>
      <c r="F1689" s="443">
        <v>0</v>
      </c>
      <c r="G1689" s="443">
        <v>1304</v>
      </c>
      <c r="H1689" s="443">
        <v>0</v>
      </c>
      <c r="I1689" s="443">
        <v>100730</v>
      </c>
      <c r="J1689" s="443">
        <v>100730</v>
      </c>
      <c r="K1689" s="443">
        <v>0</v>
      </c>
      <c r="L1689" s="443">
        <v>7910</v>
      </c>
      <c r="M1689" s="483">
        <v>0</v>
      </c>
      <c r="N1689" s="483">
        <v>0</v>
      </c>
      <c r="O1689" s="443">
        <v>0</v>
      </c>
      <c r="P1689" s="443">
        <v>0</v>
      </c>
      <c r="Q1689" s="443">
        <v>7910</v>
      </c>
      <c r="R1689" s="443">
        <v>7910</v>
      </c>
      <c r="S1689" s="443">
        <v>0</v>
      </c>
      <c r="T1689" s="443">
        <v>0</v>
      </c>
      <c r="U1689" s="443">
        <v>3598</v>
      </c>
      <c r="V1689" s="443">
        <v>1772</v>
      </c>
      <c r="W1689" s="443">
        <v>1826</v>
      </c>
      <c r="X1689" s="443">
        <v>282</v>
      </c>
      <c r="Y1689" s="483">
        <v>0</v>
      </c>
      <c r="Z1689" s="483">
        <v>0</v>
      </c>
      <c r="AA1689" s="443">
        <v>0</v>
      </c>
      <c r="AB1689" s="443">
        <v>0</v>
      </c>
      <c r="AC1689" s="443">
        <v>1455</v>
      </c>
      <c r="AD1689" s="443">
        <v>1230</v>
      </c>
      <c r="AE1689" s="443">
        <v>0</v>
      </c>
      <c r="AF1689" s="443">
        <v>225</v>
      </c>
      <c r="AG1689" s="443">
        <v>63930</v>
      </c>
      <c r="AH1689" s="443">
        <v>45600</v>
      </c>
      <c r="AI1689" s="443">
        <v>18330</v>
      </c>
      <c r="AJ1689" s="483">
        <v>54830</v>
      </c>
      <c r="AK1689" s="483">
        <v>0</v>
      </c>
      <c r="AL1689" s="483">
        <v>0</v>
      </c>
      <c r="AM1689" s="483">
        <v>34040</v>
      </c>
      <c r="AN1689" s="443">
        <v>54830</v>
      </c>
      <c r="AO1689" s="443">
        <v>34040</v>
      </c>
      <c r="AP1689" s="443">
        <v>4081</v>
      </c>
      <c r="AQ1689" s="443">
        <v>3326</v>
      </c>
      <c r="AR1689" s="443">
        <v>755</v>
      </c>
      <c r="AS1689" s="483">
        <v>1820</v>
      </c>
      <c r="AT1689" s="483">
        <v>0</v>
      </c>
      <c r="AU1689" s="483">
        <v>0</v>
      </c>
      <c r="AV1689" s="483">
        <v>1306</v>
      </c>
      <c r="AW1689" s="443">
        <v>1820</v>
      </c>
      <c r="AX1689" s="443">
        <v>460</v>
      </c>
      <c r="AY1689" s="443">
        <v>0</v>
      </c>
      <c r="AZ1689" s="504">
        <v>0</v>
      </c>
      <c r="BA1689" s="504">
        <v>0</v>
      </c>
      <c r="BB1689" s="444">
        <v>0</v>
      </c>
      <c r="BC1689" s="517">
        <v>0</v>
      </c>
      <c r="BD1689" s="540">
        <v>43198</v>
      </c>
      <c r="BE1689" s="651">
        <v>49845</v>
      </c>
      <c r="BF1689" s="651">
        <v>4609</v>
      </c>
      <c r="BG1689" s="540">
        <v>1029</v>
      </c>
    </row>
    <row r="1690" spans="1:59" x14ac:dyDescent="0.2">
      <c r="A1690" s="609" t="s">
        <v>3826</v>
      </c>
      <c r="B1690" t="s">
        <v>3803</v>
      </c>
      <c r="C1690" t="s">
        <v>3827</v>
      </c>
      <c r="D1690" s="439">
        <v>45382</v>
      </c>
      <c r="E1690" s="440">
        <v>30384</v>
      </c>
      <c r="F1690" s="440">
        <v>0</v>
      </c>
      <c r="G1690" s="440">
        <v>30384</v>
      </c>
      <c r="H1690" s="440">
        <v>0</v>
      </c>
      <c r="I1690" s="440">
        <v>199640</v>
      </c>
      <c r="J1690" s="440">
        <v>199640</v>
      </c>
      <c r="K1690" s="440">
        <v>0</v>
      </c>
      <c r="L1690" s="440">
        <v>0</v>
      </c>
      <c r="M1690" s="482">
        <v>0</v>
      </c>
      <c r="N1690" s="482">
        <v>14420</v>
      </c>
      <c r="O1690" s="440">
        <v>0</v>
      </c>
      <c r="P1690" s="440">
        <v>0</v>
      </c>
      <c r="Q1690" s="440">
        <v>14420</v>
      </c>
      <c r="R1690" s="440">
        <v>0</v>
      </c>
      <c r="S1690" s="440">
        <v>14420</v>
      </c>
      <c r="T1690" s="440">
        <v>0</v>
      </c>
      <c r="U1690" s="440">
        <v>7130</v>
      </c>
      <c r="V1690" s="440">
        <v>1503</v>
      </c>
      <c r="W1690" s="440">
        <v>5627</v>
      </c>
      <c r="X1690" s="440">
        <v>0</v>
      </c>
      <c r="Y1690" s="482">
        <v>0</v>
      </c>
      <c r="Z1690" s="482">
        <v>515</v>
      </c>
      <c r="AA1690" s="440">
        <v>0</v>
      </c>
      <c r="AB1690" s="440">
        <v>0</v>
      </c>
      <c r="AC1690" s="440">
        <v>0</v>
      </c>
      <c r="AD1690" s="440">
        <v>0</v>
      </c>
      <c r="AE1690" s="440">
        <v>0</v>
      </c>
      <c r="AF1690" s="440">
        <v>0</v>
      </c>
      <c r="AG1690" s="440">
        <v>133240</v>
      </c>
      <c r="AH1690" s="440">
        <v>90000</v>
      </c>
      <c r="AI1690" s="440">
        <v>43240</v>
      </c>
      <c r="AJ1690" s="482">
        <v>124000</v>
      </c>
      <c r="AK1690" s="482">
        <v>0</v>
      </c>
      <c r="AL1690" s="482">
        <v>0</v>
      </c>
      <c r="AM1690" s="482">
        <v>61350</v>
      </c>
      <c r="AN1690" s="440">
        <v>124000</v>
      </c>
      <c r="AO1690" s="440">
        <v>61350</v>
      </c>
      <c r="AP1690" s="440">
        <v>8904</v>
      </c>
      <c r="AQ1690" s="440">
        <v>2537</v>
      </c>
      <c r="AR1690" s="440">
        <v>6367</v>
      </c>
      <c r="AS1690" s="482">
        <v>8558</v>
      </c>
      <c r="AT1690" s="482">
        <v>0</v>
      </c>
      <c r="AU1690" s="482">
        <v>0</v>
      </c>
      <c r="AV1690" s="482">
        <v>3028</v>
      </c>
      <c r="AW1690" s="440">
        <v>5523</v>
      </c>
      <c r="AX1690" s="440">
        <v>1303</v>
      </c>
      <c r="AY1690" s="440">
        <v>0</v>
      </c>
      <c r="AZ1690" s="503">
        <v>0</v>
      </c>
      <c r="BA1690" s="503">
        <v>0</v>
      </c>
      <c r="BB1690" s="441">
        <v>0</v>
      </c>
      <c r="BC1690" s="200">
        <v>0</v>
      </c>
      <c r="BD1690" s="539">
        <v>62086</v>
      </c>
      <c r="BE1690" s="650">
        <v>100365</v>
      </c>
      <c r="BF1690" s="650">
        <v>9412</v>
      </c>
      <c r="BG1690" s="539">
        <v>1509</v>
      </c>
    </row>
    <row r="1691" spans="1:59" x14ac:dyDescent="0.2">
      <c r="A1691" s="609" t="s">
        <v>3828</v>
      </c>
      <c r="B1691" t="s">
        <v>3803</v>
      </c>
      <c r="C1691" t="s">
        <v>3829</v>
      </c>
      <c r="D1691" s="442">
        <v>45383</v>
      </c>
      <c r="E1691" s="443">
        <v>0</v>
      </c>
      <c r="F1691" s="443">
        <v>0</v>
      </c>
      <c r="G1691" s="443">
        <v>0</v>
      </c>
      <c r="H1691" s="443">
        <v>0</v>
      </c>
      <c r="I1691" s="443">
        <v>67690</v>
      </c>
      <c r="J1691" s="443">
        <v>67690</v>
      </c>
      <c r="K1691" s="443">
        <v>0</v>
      </c>
      <c r="L1691" s="443">
        <v>5040</v>
      </c>
      <c r="M1691" s="483">
        <v>0</v>
      </c>
      <c r="N1691" s="483">
        <v>0</v>
      </c>
      <c r="O1691" s="443">
        <v>0</v>
      </c>
      <c r="P1691" s="443">
        <v>0</v>
      </c>
      <c r="Q1691" s="443">
        <v>5040</v>
      </c>
      <c r="R1691" s="443">
        <v>5040</v>
      </c>
      <c r="S1691" s="443">
        <v>0</v>
      </c>
      <c r="T1691" s="443">
        <v>0</v>
      </c>
      <c r="U1691" s="443">
        <v>2418</v>
      </c>
      <c r="V1691" s="443">
        <v>728</v>
      </c>
      <c r="W1691" s="443">
        <v>1690</v>
      </c>
      <c r="X1691" s="443">
        <v>180</v>
      </c>
      <c r="Y1691" s="483">
        <v>0</v>
      </c>
      <c r="Z1691" s="483">
        <v>0</v>
      </c>
      <c r="AA1691" s="443">
        <v>0</v>
      </c>
      <c r="AB1691" s="443">
        <v>0</v>
      </c>
      <c r="AC1691" s="443">
        <v>589</v>
      </c>
      <c r="AD1691" s="443">
        <v>589</v>
      </c>
      <c r="AE1691" s="443">
        <v>0</v>
      </c>
      <c r="AF1691" s="443">
        <v>0</v>
      </c>
      <c r="AG1691" s="443">
        <v>47480</v>
      </c>
      <c r="AH1691" s="443">
        <v>36400</v>
      </c>
      <c r="AI1691" s="443">
        <v>11080</v>
      </c>
      <c r="AJ1691" s="483">
        <v>45880</v>
      </c>
      <c r="AK1691" s="483">
        <v>0</v>
      </c>
      <c r="AL1691" s="483">
        <v>0</v>
      </c>
      <c r="AM1691" s="483">
        <v>20540</v>
      </c>
      <c r="AN1691" s="443">
        <v>45880</v>
      </c>
      <c r="AO1691" s="443">
        <v>20540</v>
      </c>
      <c r="AP1691" s="443">
        <v>3191</v>
      </c>
      <c r="AQ1691" s="443">
        <v>654</v>
      </c>
      <c r="AR1691" s="443">
        <v>2537</v>
      </c>
      <c r="AS1691" s="483">
        <v>3513</v>
      </c>
      <c r="AT1691" s="483">
        <v>0</v>
      </c>
      <c r="AU1691" s="483">
        <v>0</v>
      </c>
      <c r="AV1691" s="483">
        <v>551</v>
      </c>
      <c r="AW1691" s="443">
        <v>2058</v>
      </c>
      <c r="AX1691" s="443">
        <v>0</v>
      </c>
      <c r="AY1691" s="443">
        <v>0</v>
      </c>
      <c r="AZ1691" s="504">
        <v>0</v>
      </c>
      <c r="BA1691" s="504">
        <v>0</v>
      </c>
      <c r="BB1691" s="444">
        <v>0</v>
      </c>
      <c r="BC1691" s="517">
        <v>0</v>
      </c>
      <c r="BD1691" s="540">
        <v>37286</v>
      </c>
      <c r="BE1691" s="651">
        <v>36515</v>
      </c>
      <c r="BF1691" s="651">
        <v>3370</v>
      </c>
      <c r="BG1691" s="540">
        <v>1029</v>
      </c>
    </row>
    <row r="1692" spans="1:59" x14ac:dyDescent="0.2">
      <c r="A1692" s="609" t="s">
        <v>3830</v>
      </c>
      <c r="B1692" t="s">
        <v>3803</v>
      </c>
      <c r="C1692" t="s">
        <v>3831</v>
      </c>
      <c r="D1692" s="439">
        <v>45401</v>
      </c>
      <c r="E1692" s="440">
        <v>55831</v>
      </c>
      <c r="F1692" s="440">
        <v>0</v>
      </c>
      <c r="G1692" s="440">
        <v>28844</v>
      </c>
      <c r="H1692" s="440">
        <v>26987</v>
      </c>
      <c r="I1692" s="440">
        <v>172550</v>
      </c>
      <c r="J1692" s="440">
        <v>172550</v>
      </c>
      <c r="K1692" s="440">
        <v>0</v>
      </c>
      <c r="L1692" s="440">
        <v>6930</v>
      </c>
      <c r="M1692" s="482">
        <v>0</v>
      </c>
      <c r="N1692" s="482">
        <v>70</v>
      </c>
      <c r="O1692" s="440">
        <v>0</v>
      </c>
      <c r="P1692" s="440">
        <v>0</v>
      </c>
      <c r="Q1692" s="440">
        <v>7000</v>
      </c>
      <c r="R1692" s="440">
        <v>6930</v>
      </c>
      <c r="S1692" s="440">
        <v>70</v>
      </c>
      <c r="T1692" s="440">
        <v>0</v>
      </c>
      <c r="U1692" s="440">
        <v>6163</v>
      </c>
      <c r="V1692" s="440">
        <v>2048</v>
      </c>
      <c r="W1692" s="440">
        <v>4115</v>
      </c>
      <c r="X1692" s="440">
        <v>247</v>
      </c>
      <c r="Y1692" s="482">
        <v>0</v>
      </c>
      <c r="Z1692" s="482">
        <v>3</v>
      </c>
      <c r="AA1692" s="440">
        <v>0</v>
      </c>
      <c r="AB1692" s="440">
        <v>0</v>
      </c>
      <c r="AC1692" s="440">
        <v>0</v>
      </c>
      <c r="AD1692" s="440">
        <v>0</v>
      </c>
      <c r="AE1692" s="440">
        <v>0</v>
      </c>
      <c r="AF1692" s="440">
        <v>0</v>
      </c>
      <c r="AG1692" s="440">
        <v>134680</v>
      </c>
      <c r="AH1692" s="440">
        <v>76600</v>
      </c>
      <c r="AI1692" s="440">
        <v>58080</v>
      </c>
      <c r="AJ1692" s="482">
        <v>134680</v>
      </c>
      <c r="AK1692" s="482">
        <v>0</v>
      </c>
      <c r="AL1692" s="482">
        <v>0</v>
      </c>
      <c r="AM1692" s="482">
        <v>54560</v>
      </c>
      <c r="AN1692" s="440">
        <v>134680</v>
      </c>
      <c r="AO1692" s="440">
        <v>54230</v>
      </c>
      <c r="AP1692" s="440">
        <v>9851</v>
      </c>
      <c r="AQ1692" s="440">
        <v>1782</v>
      </c>
      <c r="AR1692" s="440">
        <v>8069</v>
      </c>
      <c r="AS1692" s="482">
        <v>9794</v>
      </c>
      <c r="AT1692" s="482">
        <v>0</v>
      </c>
      <c r="AU1692" s="482">
        <v>0</v>
      </c>
      <c r="AV1692" s="482">
        <v>1910</v>
      </c>
      <c r="AW1692" s="440">
        <v>5209</v>
      </c>
      <c r="AX1692" s="440">
        <v>0</v>
      </c>
      <c r="AY1692" s="440">
        <v>0</v>
      </c>
      <c r="AZ1692" s="503">
        <v>0</v>
      </c>
      <c r="BA1692" s="503">
        <v>0</v>
      </c>
      <c r="BB1692" s="441">
        <v>0</v>
      </c>
      <c r="BC1692" s="200">
        <v>0</v>
      </c>
      <c r="BD1692" s="539">
        <v>67427</v>
      </c>
      <c r="BE1692" s="650">
        <v>93905</v>
      </c>
      <c r="BF1692" s="650">
        <v>9063</v>
      </c>
      <c r="BG1692" s="539">
        <v>1509</v>
      </c>
    </row>
    <row r="1693" spans="1:59" x14ac:dyDescent="0.2">
      <c r="A1693" s="609" t="s">
        <v>3832</v>
      </c>
      <c r="B1693" t="s">
        <v>3803</v>
      </c>
      <c r="C1693" t="s">
        <v>3833</v>
      </c>
      <c r="D1693" s="442">
        <v>45402</v>
      </c>
      <c r="E1693" s="443">
        <v>0</v>
      </c>
      <c r="F1693" s="443">
        <v>0</v>
      </c>
      <c r="G1693" s="443">
        <v>0</v>
      </c>
      <c r="H1693" s="443">
        <v>0</v>
      </c>
      <c r="I1693" s="443">
        <v>132720</v>
      </c>
      <c r="J1693" s="443">
        <v>132720</v>
      </c>
      <c r="K1693" s="443">
        <v>0</v>
      </c>
      <c r="L1693" s="443">
        <v>11130</v>
      </c>
      <c r="M1693" s="483">
        <v>0</v>
      </c>
      <c r="N1693" s="483">
        <v>0</v>
      </c>
      <c r="O1693" s="443">
        <v>0</v>
      </c>
      <c r="P1693" s="443">
        <v>0</v>
      </c>
      <c r="Q1693" s="443">
        <v>11130</v>
      </c>
      <c r="R1693" s="443">
        <v>11130</v>
      </c>
      <c r="S1693" s="443">
        <v>0</v>
      </c>
      <c r="T1693" s="443">
        <v>0</v>
      </c>
      <c r="U1693" s="443">
        <v>4740</v>
      </c>
      <c r="V1693" s="443">
        <v>2215</v>
      </c>
      <c r="W1693" s="443">
        <v>2525</v>
      </c>
      <c r="X1693" s="443">
        <v>398</v>
      </c>
      <c r="Y1693" s="483">
        <v>0</v>
      </c>
      <c r="Z1693" s="483">
        <v>0</v>
      </c>
      <c r="AA1693" s="443">
        <v>0</v>
      </c>
      <c r="AB1693" s="443">
        <v>0</v>
      </c>
      <c r="AC1693" s="443">
        <v>0</v>
      </c>
      <c r="AD1693" s="443">
        <v>0</v>
      </c>
      <c r="AE1693" s="443">
        <v>0</v>
      </c>
      <c r="AF1693" s="443">
        <v>0</v>
      </c>
      <c r="AG1693" s="443">
        <v>118390</v>
      </c>
      <c r="AH1693" s="443">
        <v>118390</v>
      </c>
      <c r="AI1693" s="443">
        <v>0</v>
      </c>
      <c r="AJ1693" s="483">
        <v>74880</v>
      </c>
      <c r="AK1693" s="483">
        <v>0</v>
      </c>
      <c r="AL1693" s="483">
        <v>0</v>
      </c>
      <c r="AM1693" s="483">
        <v>51200</v>
      </c>
      <c r="AN1693" s="443">
        <v>74880</v>
      </c>
      <c r="AO1693" s="443">
        <v>51200</v>
      </c>
      <c r="AP1693" s="443">
        <v>8370</v>
      </c>
      <c r="AQ1693" s="443">
        <v>1339</v>
      </c>
      <c r="AR1693" s="443">
        <v>7031</v>
      </c>
      <c r="AS1693" s="483">
        <v>8949</v>
      </c>
      <c r="AT1693" s="483">
        <v>0</v>
      </c>
      <c r="AU1693" s="483">
        <v>0</v>
      </c>
      <c r="AV1693" s="483">
        <v>1689</v>
      </c>
      <c r="AW1693" s="443">
        <v>6995</v>
      </c>
      <c r="AX1693" s="443">
        <v>1094</v>
      </c>
      <c r="AY1693" s="443">
        <v>0</v>
      </c>
      <c r="AZ1693" s="504">
        <v>0</v>
      </c>
      <c r="BA1693" s="504">
        <v>0</v>
      </c>
      <c r="BB1693" s="444">
        <v>0</v>
      </c>
      <c r="BC1693" s="517">
        <v>0</v>
      </c>
      <c r="BD1693" s="540">
        <v>55075</v>
      </c>
      <c r="BE1693" s="651">
        <v>76875</v>
      </c>
      <c r="BF1693" s="651">
        <v>7406</v>
      </c>
      <c r="BG1693" s="540">
        <v>1509</v>
      </c>
    </row>
    <row r="1694" spans="1:59" x14ac:dyDescent="0.2">
      <c r="A1694" s="609" t="s">
        <v>3834</v>
      </c>
      <c r="B1694" t="s">
        <v>3803</v>
      </c>
      <c r="C1694" t="s">
        <v>3835</v>
      </c>
      <c r="D1694" s="439">
        <v>45403</v>
      </c>
      <c r="E1694" s="440">
        <v>0</v>
      </c>
      <c r="F1694" s="440">
        <v>0</v>
      </c>
      <c r="G1694" s="440">
        <v>0</v>
      </c>
      <c r="H1694" s="440">
        <v>0</v>
      </c>
      <c r="I1694" s="440">
        <v>11340</v>
      </c>
      <c r="J1694" s="440">
        <v>11340</v>
      </c>
      <c r="K1694" s="440">
        <v>0</v>
      </c>
      <c r="L1694" s="440">
        <v>0</v>
      </c>
      <c r="M1694" s="482">
        <v>0</v>
      </c>
      <c r="N1694" s="482">
        <v>0</v>
      </c>
      <c r="O1694" s="440">
        <v>0</v>
      </c>
      <c r="P1694" s="440">
        <v>0</v>
      </c>
      <c r="Q1694" s="440">
        <v>0</v>
      </c>
      <c r="R1694" s="440">
        <v>0</v>
      </c>
      <c r="S1694" s="440">
        <v>0</v>
      </c>
      <c r="T1694" s="440">
        <v>0</v>
      </c>
      <c r="U1694" s="440">
        <v>405</v>
      </c>
      <c r="V1694" s="440">
        <v>400</v>
      </c>
      <c r="W1694" s="440">
        <v>5</v>
      </c>
      <c r="X1694" s="440">
        <v>0</v>
      </c>
      <c r="Y1694" s="482">
        <v>0</v>
      </c>
      <c r="Z1694" s="482">
        <v>0</v>
      </c>
      <c r="AA1694" s="440">
        <v>0</v>
      </c>
      <c r="AB1694" s="440">
        <v>0</v>
      </c>
      <c r="AC1694" s="440">
        <v>0</v>
      </c>
      <c r="AD1694" s="440">
        <v>0</v>
      </c>
      <c r="AE1694" s="440">
        <v>0</v>
      </c>
      <c r="AF1694" s="440">
        <v>0</v>
      </c>
      <c r="AG1694" s="440">
        <v>6920</v>
      </c>
      <c r="AH1694" s="440">
        <v>4450</v>
      </c>
      <c r="AI1694" s="440">
        <v>2470</v>
      </c>
      <c r="AJ1694" s="482">
        <v>5570</v>
      </c>
      <c r="AK1694" s="482">
        <v>400</v>
      </c>
      <c r="AL1694" s="482">
        <v>0</v>
      </c>
      <c r="AM1694" s="482">
        <v>3040</v>
      </c>
      <c r="AN1694" s="440">
        <v>5970</v>
      </c>
      <c r="AO1694" s="440">
        <v>3040</v>
      </c>
      <c r="AP1694" s="440">
        <v>500</v>
      </c>
      <c r="AQ1694" s="440">
        <v>90</v>
      </c>
      <c r="AR1694" s="440">
        <v>410</v>
      </c>
      <c r="AS1694" s="482">
        <v>435</v>
      </c>
      <c r="AT1694" s="482">
        <v>0</v>
      </c>
      <c r="AU1694" s="482">
        <v>0</v>
      </c>
      <c r="AV1694" s="482">
        <v>140</v>
      </c>
      <c r="AW1694" s="440">
        <v>410</v>
      </c>
      <c r="AX1694" s="440">
        <v>165</v>
      </c>
      <c r="AY1694" s="440">
        <v>0</v>
      </c>
      <c r="AZ1694" s="503">
        <v>0</v>
      </c>
      <c r="BA1694" s="503">
        <v>0</v>
      </c>
      <c r="BB1694" s="441">
        <v>0</v>
      </c>
      <c r="BC1694" s="200">
        <v>0</v>
      </c>
      <c r="BD1694" s="539">
        <v>10055</v>
      </c>
      <c r="BE1694" s="650">
        <v>5365</v>
      </c>
      <c r="BF1694" s="539">
        <v>515</v>
      </c>
      <c r="BG1694" s="539">
        <v>789</v>
      </c>
    </row>
    <row r="1695" spans="1:59" x14ac:dyDescent="0.2">
      <c r="A1695" s="609" t="s">
        <v>3836</v>
      </c>
      <c r="B1695" t="s">
        <v>3803</v>
      </c>
      <c r="C1695" t="s">
        <v>3837</v>
      </c>
      <c r="D1695" s="442">
        <v>45404</v>
      </c>
      <c r="E1695" s="443">
        <v>0</v>
      </c>
      <c r="F1695" s="443">
        <v>0</v>
      </c>
      <c r="G1695" s="443">
        <v>0</v>
      </c>
      <c r="H1695" s="443">
        <v>0</v>
      </c>
      <c r="I1695" s="443">
        <v>42784</v>
      </c>
      <c r="J1695" s="443">
        <v>42784</v>
      </c>
      <c r="K1695" s="443">
        <v>0</v>
      </c>
      <c r="L1695" s="443">
        <v>0</v>
      </c>
      <c r="M1695" s="483">
        <v>0</v>
      </c>
      <c r="N1695" s="483">
        <v>10696</v>
      </c>
      <c r="O1695" s="443">
        <v>0</v>
      </c>
      <c r="P1695" s="443">
        <v>0</v>
      </c>
      <c r="Q1695" s="443">
        <v>10696</v>
      </c>
      <c r="R1695" s="443">
        <v>0</v>
      </c>
      <c r="S1695" s="443">
        <v>10696</v>
      </c>
      <c r="T1695" s="443">
        <v>0</v>
      </c>
      <c r="U1695" s="443">
        <v>1528</v>
      </c>
      <c r="V1695" s="443">
        <v>181</v>
      </c>
      <c r="W1695" s="443">
        <v>1347</v>
      </c>
      <c r="X1695" s="443">
        <v>0</v>
      </c>
      <c r="Y1695" s="483">
        <v>0</v>
      </c>
      <c r="Z1695" s="483">
        <v>382</v>
      </c>
      <c r="AA1695" s="443">
        <v>0</v>
      </c>
      <c r="AB1695" s="443">
        <v>0</v>
      </c>
      <c r="AC1695" s="443">
        <v>0</v>
      </c>
      <c r="AD1695" s="443">
        <v>0</v>
      </c>
      <c r="AE1695" s="443">
        <v>0</v>
      </c>
      <c r="AF1695" s="443">
        <v>0</v>
      </c>
      <c r="AG1695" s="443">
        <v>32800</v>
      </c>
      <c r="AH1695" s="443">
        <v>26000</v>
      </c>
      <c r="AI1695" s="443">
        <v>6800</v>
      </c>
      <c r="AJ1695" s="483">
        <v>32300</v>
      </c>
      <c r="AK1695" s="483">
        <v>0</v>
      </c>
      <c r="AL1695" s="483">
        <v>0</v>
      </c>
      <c r="AM1695" s="483">
        <v>14870</v>
      </c>
      <c r="AN1695" s="443">
        <v>32300</v>
      </c>
      <c r="AO1695" s="443">
        <v>14870</v>
      </c>
      <c r="AP1695" s="443">
        <v>2210</v>
      </c>
      <c r="AQ1695" s="443">
        <v>143</v>
      </c>
      <c r="AR1695" s="443">
        <v>2067</v>
      </c>
      <c r="AS1695" s="483">
        <v>2816</v>
      </c>
      <c r="AT1695" s="483">
        <v>0</v>
      </c>
      <c r="AU1695" s="483">
        <v>0</v>
      </c>
      <c r="AV1695" s="483">
        <v>649</v>
      </c>
      <c r="AW1695" s="443">
        <v>2816</v>
      </c>
      <c r="AX1695" s="443">
        <v>544</v>
      </c>
      <c r="AY1695" s="443">
        <v>0</v>
      </c>
      <c r="AZ1695" s="504">
        <v>0</v>
      </c>
      <c r="BA1695" s="504">
        <v>0</v>
      </c>
      <c r="BB1695" s="444">
        <v>0</v>
      </c>
      <c r="BC1695" s="517">
        <v>0</v>
      </c>
      <c r="BD1695" s="540">
        <v>17090</v>
      </c>
      <c r="BE1695" s="651">
        <v>25590</v>
      </c>
      <c r="BF1695" s="651">
        <v>2382</v>
      </c>
      <c r="BG1695" s="540">
        <v>1029</v>
      </c>
    </row>
    <row r="1696" spans="1:59" x14ac:dyDescent="0.2">
      <c r="A1696" s="609" t="s">
        <v>3838</v>
      </c>
      <c r="B1696" t="s">
        <v>3803</v>
      </c>
      <c r="C1696" t="s">
        <v>3839</v>
      </c>
      <c r="D1696" s="439">
        <v>45405</v>
      </c>
      <c r="E1696" s="440">
        <v>0</v>
      </c>
      <c r="F1696" s="440">
        <v>0</v>
      </c>
      <c r="G1696" s="440">
        <v>0</v>
      </c>
      <c r="H1696" s="440">
        <v>0</v>
      </c>
      <c r="I1696" s="440">
        <v>132650</v>
      </c>
      <c r="J1696" s="440">
        <v>132650</v>
      </c>
      <c r="K1696" s="440">
        <v>0</v>
      </c>
      <c r="L1696" s="440">
        <v>16310</v>
      </c>
      <c r="M1696" s="482">
        <v>0</v>
      </c>
      <c r="N1696" s="482">
        <v>1050</v>
      </c>
      <c r="O1696" s="440">
        <v>0</v>
      </c>
      <c r="P1696" s="440">
        <v>0</v>
      </c>
      <c r="Q1696" s="440">
        <v>17360</v>
      </c>
      <c r="R1696" s="440">
        <v>16310</v>
      </c>
      <c r="S1696" s="440">
        <v>1050</v>
      </c>
      <c r="T1696" s="440">
        <v>0</v>
      </c>
      <c r="U1696" s="440">
        <v>4738</v>
      </c>
      <c r="V1696" s="440">
        <v>3380</v>
      </c>
      <c r="W1696" s="440">
        <v>1358</v>
      </c>
      <c r="X1696" s="440">
        <v>582</v>
      </c>
      <c r="Y1696" s="482">
        <v>0</v>
      </c>
      <c r="Z1696" s="482">
        <v>38</v>
      </c>
      <c r="AA1696" s="440">
        <v>0</v>
      </c>
      <c r="AB1696" s="440">
        <v>0</v>
      </c>
      <c r="AC1696" s="440">
        <v>2</v>
      </c>
      <c r="AD1696" s="440">
        <v>0</v>
      </c>
      <c r="AE1696" s="440">
        <v>2</v>
      </c>
      <c r="AF1696" s="440">
        <v>0</v>
      </c>
      <c r="AG1696" s="440">
        <v>109150</v>
      </c>
      <c r="AH1696" s="440">
        <v>69700</v>
      </c>
      <c r="AI1696" s="440">
        <v>39450</v>
      </c>
      <c r="AJ1696" s="482">
        <v>104400</v>
      </c>
      <c r="AK1696" s="482">
        <v>0</v>
      </c>
      <c r="AL1696" s="482">
        <v>0</v>
      </c>
      <c r="AM1696" s="482">
        <v>14460</v>
      </c>
      <c r="AN1696" s="440">
        <v>104400</v>
      </c>
      <c r="AO1696" s="440">
        <v>14460</v>
      </c>
      <c r="AP1696" s="440">
        <v>7404</v>
      </c>
      <c r="AQ1696" s="440">
        <v>3000</v>
      </c>
      <c r="AR1696" s="440">
        <v>4404</v>
      </c>
      <c r="AS1696" s="482">
        <v>5956</v>
      </c>
      <c r="AT1696" s="482">
        <v>0</v>
      </c>
      <c r="AU1696" s="482">
        <v>0</v>
      </c>
      <c r="AV1696" s="482">
        <v>877</v>
      </c>
      <c r="AW1696" s="440">
        <v>5006</v>
      </c>
      <c r="AX1696" s="440">
        <v>336</v>
      </c>
      <c r="AY1696" s="440">
        <v>0</v>
      </c>
      <c r="AZ1696" s="503">
        <v>0</v>
      </c>
      <c r="BA1696" s="503">
        <v>0</v>
      </c>
      <c r="BB1696" s="441">
        <v>0</v>
      </c>
      <c r="BC1696" s="200">
        <v>0</v>
      </c>
      <c r="BD1696" s="539">
        <v>52059</v>
      </c>
      <c r="BE1696" s="650">
        <v>75225</v>
      </c>
      <c r="BF1696" s="650">
        <v>7096</v>
      </c>
      <c r="BG1696" s="539">
        <v>1269</v>
      </c>
    </row>
    <row r="1697" spans="1:59" x14ac:dyDescent="0.2">
      <c r="A1697" s="609" t="s">
        <v>3840</v>
      </c>
      <c r="B1697" t="s">
        <v>3803</v>
      </c>
      <c r="C1697" t="s">
        <v>3841</v>
      </c>
      <c r="D1697" s="442">
        <v>45406</v>
      </c>
      <c r="E1697" s="443">
        <v>0</v>
      </c>
      <c r="F1697" s="443">
        <v>0</v>
      </c>
      <c r="G1697" s="443">
        <v>0</v>
      </c>
      <c r="H1697" s="443">
        <v>0</v>
      </c>
      <c r="I1697" s="443">
        <v>107310</v>
      </c>
      <c r="J1697" s="443">
        <v>107310</v>
      </c>
      <c r="K1697" s="443">
        <v>0</v>
      </c>
      <c r="L1697" s="443">
        <v>0</v>
      </c>
      <c r="M1697" s="483">
        <v>0</v>
      </c>
      <c r="N1697" s="483">
        <v>1260</v>
      </c>
      <c r="O1697" s="443">
        <v>0</v>
      </c>
      <c r="P1697" s="443">
        <v>0</v>
      </c>
      <c r="Q1697" s="443">
        <v>1260</v>
      </c>
      <c r="R1697" s="443">
        <v>0</v>
      </c>
      <c r="S1697" s="443">
        <v>1260</v>
      </c>
      <c r="T1697" s="443">
        <v>0</v>
      </c>
      <c r="U1697" s="443">
        <v>3833</v>
      </c>
      <c r="V1697" s="443">
        <v>1960</v>
      </c>
      <c r="W1697" s="443">
        <v>1873</v>
      </c>
      <c r="X1697" s="443">
        <v>0</v>
      </c>
      <c r="Y1697" s="483">
        <v>135</v>
      </c>
      <c r="Z1697" s="483">
        <v>45</v>
      </c>
      <c r="AA1697" s="443">
        <v>0</v>
      </c>
      <c r="AB1697" s="443">
        <v>0</v>
      </c>
      <c r="AC1697" s="443">
        <v>19</v>
      </c>
      <c r="AD1697" s="443">
        <v>0</v>
      </c>
      <c r="AE1697" s="443">
        <v>15</v>
      </c>
      <c r="AF1697" s="443">
        <v>4</v>
      </c>
      <c r="AG1697" s="443">
        <v>70310</v>
      </c>
      <c r="AH1697" s="443">
        <v>51750</v>
      </c>
      <c r="AI1697" s="443">
        <v>18560</v>
      </c>
      <c r="AJ1697" s="483">
        <v>61560</v>
      </c>
      <c r="AK1697" s="483">
        <v>0</v>
      </c>
      <c r="AL1697" s="483">
        <v>0</v>
      </c>
      <c r="AM1697" s="483">
        <v>38030</v>
      </c>
      <c r="AN1697" s="443">
        <v>61560</v>
      </c>
      <c r="AO1697" s="443">
        <v>38030</v>
      </c>
      <c r="AP1697" s="443">
        <v>4652</v>
      </c>
      <c r="AQ1697" s="443">
        <v>1343</v>
      </c>
      <c r="AR1697" s="443">
        <v>3309</v>
      </c>
      <c r="AS1697" s="483">
        <v>4431</v>
      </c>
      <c r="AT1697" s="483">
        <v>162</v>
      </c>
      <c r="AU1697" s="483">
        <v>0</v>
      </c>
      <c r="AV1697" s="483">
        <v>1341</v>
      </c>
      <c r="AW1697" s="443">
        <v>4593</v>
      </c>
      <c r="AX1697" s="443">
        <v>580</v>
      </c>
      <c r="AY1697" s="443">
        <v>0</v>
      </c>
      <c r="AZ1697" s="504">
        <v>0</v>
      </c>
      <c r="BA1697" s="504">
        <v>0</v>
      </c>
      <c r="BB1697" s="444">
        <v>0</v>
      </c>
      <c r="BC1697" s="517">
        <v>0</v>
      </c>
      <c r="BD1697" s="540">
        <v>45854</v>
      </c>
      <c r="BE1697" s="651">
        <v>53455</v>
      </c>
      <c r="BF1697" s="651">
        <v>4931</v>
      </c>
      <c r="BG1697" s="540">
        <v>1269</v>
      </c>
    </row>
    <row r="1698" spans="1:59" x14ac:dyDescent="0.2">
      <c r="A1698" s="609" t="s">
        <v>3842</v>
      </c>
      <c r="B1698" t="s">
        <v>3803</v>
      </c>
      <c r="C1698" t="s">
        <v>3843</v>
      </c>
      <c r="D1698" s="439">
        <v>45421</v>
      </c>
      <c r="E1698" s="440">
        <v>0</v>
      </c>
      <c r="F1698" s="440">
        <v>0</v>
      </c>
      <c r="G1698" s="440">
        <v>0</v>
      </c>
      <c r="H1698" s="440">
        <v>0</v>
      </c>
      <c r="I1698" s="440">
        <v>167860</v>
      </c>
      <c r="J1698" s="440">
        <v>167860</v>
      </c>
      <c r="K1698" s="440">
        <v>0</v>
      </c>
      <c r="L1698" s="440">
        <v>3290</v>
      </c>
      <c r="M1698" s="482">
        <v>0</v>
      </c>
      <c r="N1698" s="482">
        <v>0</v>
      </c>
      <c r="O1698" s="440">
        <v>0</v>
      </c>
      <c r="P1698" s="440">
        <v>0</v>
      </c>
      <c r="Q1698" s="440">
        <v>3290</v>
      </c>
      <c r="R1698" s="440">
        <v>3290</v>
      </c>
      <c r="S1698" s="440">
        <v>0</v>
      </c>
      <c r="T1698" s="440">
        <v>0</v>
      </c>
      <c r="U1698" s="440">
        <v>5995</v>
      </c>
      <c r="V1698" s="440">
        <v>3279</v>
      </c>
      <c r="W1698" s="440">
        <v>2716</v>
      </c>
      <c r="X1698" s="440">
        <v>118</v>
      </c>
      <c r="Y1698" s="482">
        <v>0</v>
      </c>
      <c r="Z1698" s="482">
        <v>0</v>
      </c>
      <c r="AA1698" s="440">
        <v>0</v>
      </c>
      <c r="AB1698" s="440">
        <v>0</v>
      </c>
      <c r="AC1698" s="440">
        <v>2834</v>
      </c>
      <c r="AD1698" s="440">
        <v>0</v>
      </c>
      <c r="AE1698" s="440">
        <v>0</v>
      </c>
      <c r="AF1698" s="440">
        <v>2834</v>
      </c>
      <c r="AG1698" s="440">
        <v>119560</v>
      </c>
      <c r="AH1698" s="440">
        <v>71500</v>
      </c>
      <c r="AI1698" s="440">
        <v>48060</v>
      </c>
      <c r="AJ1698" s="482">
        <v>128040</v>
      </c>
      <c r="AK1698" s="482">
        <v>0</v>
      </c>
      <c r="AL1698" s="482">
        <v>0</v>
      </c>
      <c r="AM1698" s="482">
        <v>3760</v>
      </c>
      <c r="AN1698" s="440">
        <v>128040</v>
      </c>
      <c r="AO1698" s="440">
        <v>3760</v>
      </c>
      <c r="AP1698" s="440">
        <v>8390</v>
      </c>
      <c r="AQ1698" s="440">
        <v>3720</v>
      </c>
      <c r="AR1698" s="440">
        <v>4670</v>
      </c>
      <c r="AS1698" s="482">
        <v>6658</v>
      </c>
      <c r="AT1698" s="482">
        <v>0</v>
      </c>
      <c r="AU1698" s="482">
        <v>0</v>
      </c>
      <c r="AV1698" s="482">
        <v>0</v>
      </c>
      <c r="AW1698" s="440">
        <v>6658</v>
      </c>
      <c r="AX1698" s="440">
        <v>0</v>
      </c>
      <c r="AY1698" s="440">
        <v>0</v>
      </c>
      <c r="AZ1698" s="503">
        <v>0</v>
      </c>
      <c r="BA1698" s="503">
        <v>0</v>
      </c>
      <c r="BB1698" s="441">
        <v>0</v>
      </c>
      <c r="BC1698" s="200">
        <v>0</v>
      </c>
      <c r="BD1698" s="539">
        <v>59784</v>
      </c>
      <c r="BE1698" s="650">
        <v>82700</v>
      </c>
      <c r="BF1698" s="650">
        <v>7935</v>
      </c>
      <c r="BG1698" s="539">
        <v>1509</v>
      </c>
    </row>
    <row r="1699" spans="1:59" x14ac:dyDescent="0.2">
      <c r="A1699" s="609" t="s">
        <v>3844</v>
      </c>
      <c r="B1699" t="s">
        <v>3803</v>
      </c>
      <c r="C1699" t="s">
        <v>3845</v>
      </c>
      <c r="D1699" s="442">
        <v>45429</v>
      </c>
      <c r="E1699" s="443">
        <v>0</v>
      </c>
      <c r="F1699" s="443">
        <v>0</v>
      </c>
      <c r="G1699" s="443">
        <v>0</v>
      </c>
      <c r="H1699" s="443">
        <v>0</v>
      </c>
      <c r="I1699" s="443">
        <v>14560</v>
      </c>
      <c r="J1699" s="443">
        <v>14560</v>
      </c>
      <c r="K1699" s="443">
        <v>0</v>
      </c>
      <c r="L1699" s="443">
        <v>1750</v>
      </c>
      <c r="M1699" s="483">
        <v>0</v>
      </c>
      <c r="N1699" s="483">
        <v>0</v>
      </c>
      <c r="O1699" s="443">
        <v>0</v>
      </c>
      <c r="P1699" s="443">
        <v>0</v>
      </c>
      <c r="Q1699" s="443">
        <v>1750</v>
      </c>
      <c r="R1699" s="443">
        <v>1750</v>
      </c>
      <c r="S1699" s="443">
        <v>0</v>
      </c>
      <c r="T1699" s="443">
        <v>0</v>
      </c>
      <c r="U1699" s="443">
        <v>520</v>
      </c>
      <c r="V1699" s="443">
        <v>87</v>
      </c>
      <c r="W1699" s="443">
        <v>433</v>
      </c>
      <c r="X1699" s="443">
        <v>63</v>
      </c>
      <c r="Y1699" s="483">
        <v>0</v>
      </c>
      <c r="Z1699" s="483">
        <v>0</v>
      </c>
      <c r="AA1699" s="443">
        <v>0</v>
      </c>
      <c r="AB1699" s="443">
        <v>0</v>
      </c>
      <c r="AC1699" s="443">
        <v>496</v>
      </c>
      <c r="AD1699" s="443">
        <v>0</v>
      </c>
      <c r="AE1699" s="443">
        <v>0</v>
      </c>
      <c r="AF1699" s="443">
        <v>496</v>
      </c>
      <c r="AG1699" s="443">
        <v>9690</v>
      </c>
      <c r="AH1699" s="443">
        <v>5150</v>
      </c>
      <c r="AI1699" s="443">
        <v>4540</v>
      </c>
      <c r="AJ1699" s="483">
        <v>10780</v>
      </c>
      <c r="AK1699" s="483">
        <v>0</v>
      </c>
      <c r="AL1699" s="483">
        <v>0</v>
      </c>
      <c r="AM1699" s="483">
        <v>0</v>
      </c>
      <c r="AN1699" s="443">
        <v>10780</v>
      </c>
      <c r="AO1699" s="443">
        <v>0</v>
      </c>
      <c r="AP1699" s="443">
        <v>649</v>
      </c>
      <c r="AQ1699" s="443">
        <v>30</v>
      </c>
      <c r="AR1699" s="443">
        <v>619</v>
      </c>
      <c r="AS1699" s="483">
        <v>729</v>
      </c>
      <c r="AT1699" s="483">
        <v>0</v>
      </c>
      <c r="AU1699" s="483">
        <v>0</v>
      </c>
      <c r="AV1699" s="483">
        <v>0</v>
      </c>
      <c r="AW1699" s="443">
        <v>30</v>
      </c>
      <c r="AX1699" s="443">
        <v>699</v>
      </c>
      <c r="AY1699" s="443">
        <v>0</v>
      </c>
      <c r="AZ1699" s="504">
        <v>0</v>
      </c>
      <c r="BA1699" s="504">
        <v>0</v>
      </c>
      <c r="BB1699" s="444">
        <v>0</v>
      </c>
      <c r="BC1699" s="517">
        <v>0</v>
      </c>
      <c r="BD1699" s="540">
        <v>10716</v>
      </c>
      <c r="BE1699" s="651">
        <v>7240</v>
      </c>
      <c r="BF1699" s="540">
        <v>684</v>
      </c>
      <c r="BG1699" s="540">
        <v>789</v>
      </c>
    </row>
    <row r="1700" spans="1:59" x14ac:dyDescent="0.2">
      <c r="A1700" s="609" t="s">
        <v>3846</v>
      </c>
      <c r="B1700" t="s">
        <v>3803</v>
      </c>
      <c r="C1700" t="s">
        <v>3847</v>
      </c>
      <c r="D1700" s="439">
        <v>45430</v>
      </c>
      <c r="E1700" s="440">
        <v>0</v>
      </c>
      <c r="F1700" s="440">
        <v>0</v>
      </c>
      <c r="G1700" s="440">
        <v>0</v>
      </c>
      <c r="H1700" s="440">
        <v>0</v>
      </c>
      <c r="I1700" s="440">
        <v>29120</v>
      </c>
      <c r="J1700" s="440">
        <v>29120</v>
      </c>
      <c r="K1700" s="440">
        <v>0</v>
      </c>
      <c r="L1700" s="440">
        <v>0</v>
      </c>
      <c r="M1700" s="482">
        <v>0</v>
      </c>
      <c r="N1700" s="482">
        <v>1120</v>
      </c>
      <c r="O1700" s="440">
        <v>0</v>
      </c>
      <c r="P1700" s="440">
        <v>0</v>
      </c>
      <c r="Q1700" s="440">
        <v>1120</v>
      </c>
      <c r="R1700" s="440">
        <v>0</v>
      </c>
      <c r="S1700" s="440">
        <v>1120</v>
      </c>
      <c r="T1700" s="440">
        <v>0</v>
      </c>
      <c r="U1700" s="440">
        <v>1040</v>
      </c>
      <c r="V1700" s="440">
        <v>185</v>
      </c>
      <c r="W1700" s="440">
        <v>855</v>
      </c>
      <c r="X1700" s="440">
        <v>0</v>
      </c>
      <c r="Y1700" s="482">
        <v>0</v>
      </c>
      <c r="Z1700" s="482">
        <v>40</v>
      </c>
      <c r="AA1700" s="440">
        <v>0</v>
      </c>
      <c r="AB1700" s="440">
        <v>0</v>
      </c>
      <c r="AC1700" s="440">
        <v>0</v>
      </c>
      <c r="AD1700" s="440">
        <v>0</v>
      </c>
      <c r="AE1700" s="440">
        <v>0</v>
      </c>
      <c r="AF1700" s="440">
        <v>0</v>
      </c>
      <c r="AG1700" s="440">
        <v>16550</v>
      </c>
      <c r="AH1700" s="440">
        <v>12700</v>
      </c>
      <c r="AI1700" s="440">
        <v>3850</v>
      </c>
      <c r="AJ1700" s="482">
        <v>15240</v>
      </c>
      <c r="AK1700" s="482">
        <v>0</v>
      </c>
      <c r="AL1700" s="482">
        <v>0</v>
      </c>
      <c r="AM1700" s="482">
        <v>0</v>
      </c>
      <c r="AN1700" s="440">
        <v>9000</v>
      </c>
      <c r="AO1700" s="440">
        <v>0</v>
      </c>
      <c r="AP1700" s="440">
        <v>1069</v>
      </c>
      <c r="AQ1700" s="440">
        <v>0</v>
      </c>
      <c r="AR1700" s="440">
        <v>1069</v>
      </c>
      <c r="AS1700" s="482">
        <v>1279</v>
      </c>
      <c r="AT1700" s="482">
        <v>0</v>
      </c>
      <c r="AU1700" s="482">
        <v>0</v>
      </c>
      <c r="AV1700" s="482">
        <v>0</v>
      </c>
      <c r="AW1700" s="440">
        <v>0</v>
      </c>
      <c r="AX1700" s="440">
        <v>1122</v>
      </c>
      <c r="AY1700" s="440">
        <v>0</v>
      </c>
      <c r="AZ1700" s="503">
        <v>0</v>
      </c>
      <c r="BA1700" s="503">
        <v>0</v>
      </c>
      <c r="BB1700" s="441">
        <v>0</v>
      </c>
      <c r="BC1700" s="200">
        <v>0</v>
      </c>
      <c r="BD1700" s="539">
        <v>18404</v>
      </c>
      <c r="BE1700" s="650">
        <v>13180</v>
      </c>
      <c r="BF1700" s="650">
        <v>1225</v>
      </c>
      <c r="BG1700" s="539">
        <v>789</v>
      </c>
    </row>
    <row r="1701" spans="1:59" x14ac:dyDescent="0.2">
      <c r="A1701" s="609" t="s">
        <v>3848</v>
      </c>
      <c r="B1701" t="s">
        <v>3803</v>
      </c>
      <c r="C1701" t="s">
        <v>1112</v>
      </c>
      <c r="D1701" s="442">
        <v>45431</v>
      </c>
      <c r="E1701" s="443">
        <v>0</v>
      </c>
      <c r="F1701" s="443">
        <v>0</v>
      </c>
      <c r="G1701" s="443">
        <v>0</v>
      </c>
      <c r="H1701" s="443">
        <v>0</v>
      </c>
      <c r="I1701" s="443">
        <v>70350</v>
      </c>
      <c r="J1701" s="443">
        <v>70350</v>
      </c>
      <c r="K1701" s="443">
        <v>0</v>
      </c>
      <c r="L1701" s="443">
        <v>420</v>
      </c>
      <c r="M1701" s="483">
        <v>0</v>
      </c>
      <c r="N1701" s="483">
        <v>0</v>
      </c>
      <c r="O1701" s="443">
        <v>0</v>
      </c>
      <c r="P1701" s="443">
        <v>0</v>
      </c>
      <c r="Q1701" s="443">
        <v>420</v>
      </c>
      <c r="R1701" s="443">
        <v>420</v>
      </c>
      <c r="S1701" s="443">
        <v>0</v>
      </c>
      <c r="T1701" s="443">
        <v>0</v>
      </c>
      <c r="U1701" s="443">
        <v>2513</v>
      </c>
      <c r="V1701" s="443">
        <v>742</v>
      </c>
      <c r="W1701" s="443">
        <v>1771</v>
      </c>
      <c r="X1701" s="443">
        <v>15</v>
      </c>
      <c r="Y1701" s="483">
        <v>0</v>
      </c>
      <c r="Z1701" s="483">
        <v>0</v>
      </c>
      <c r="AA1701" s="443">
        <v>0</v>
      </c>
      <c r="AB1701" s="443">
        <v>0</v>
      </c>
      <c r="AC1701" s="443">
        <v>0</v>
      </c>
      <c r="AD1701" s="443">
        <v>0</v>
      </c>
      <c r="AE1701" s="443">
        <v>0</v>
      </c>
      <c r="AF1701" s="443">
        <v>0</v>
      </c>
      <c r="AG1701" s="443">
        <v>33510</v>
      </c>
      <c r="AH1701" s="443">
        <v>20000</v>
      </c>
      <c r="AI1701" s="443">
        <v>13510</v>
      </c>
      <c r="AJ1701" s="483">
        <v>31060</v>
      </c>
      <c r="AK1701" s="483">
        <v>0</v>
      </c>
      <c r="AL1701" s="483">
        <v>0</v>
      </c>
      <c r="AM1701" s="483">
        <v>10210</v>
      </c>
      <c r="AN1701" s="443">
        <v>31060</v>
      </c>
      <c r="AO1701" s="443">
        <v>10210</v>
      </c>
      <c r="AP1701" s="443">
        <v>2114</v>
      </c>
      <c r="AQ1701" s="443">
        <v>848</v>
      </c>
      <c r="AR1701" s="443">
        <v>1266</v>
      </c>
      <c r="AS1701" s="483">
        <v>1617</v>
      </c>
      <c r="AT1701" s="483">
        <v>0</v>
      </c>
      <c r="AU1701" s="483">
        <v>0</v>
      </c>
      <c r="AV1701" s="483">
        <v>255</v>
      </c>
      <c r="AW1701" s="443">
        <v>1617</v>
      </c>
      <c r="AX1701" s="443">
        <v>42</v>
      </c>
      <c r="AY1701" s="443">
        <v>0</v>
      </c>
      <c r="AZ1701" s="504">
        <v>0</v>
      </c>
      <c r="BA1701" s="504">
        <v>0</v>
      </c>
      <c r="BB1701" s="444">
        <v>0</v>
      </c>
      <c r="BC1701" s="517">
        <v>0</v>
      </c>
      <c r="BD1701" s="540">
        <v>30411</v>
      </c>
      <c r="BE1701" s="651">
        <v>30560</v>
      </c>
      <c r="BF1701" s="651">
        <v>2764</v>
      </c>
      <c r="BG1701" s="540">
        <v>1029</v>
      </c>
    </row>
    <row r="1702" spans="1:59" x14ac:dyDescent="0.2">
      <c r="A1702" s="609" t="s">
        <v>3849</v>
      </c>
      <c r="B1702" t="s">
        <v>3803</v>
      </c>
      <c r="C1702" t="s">
        <v>3850</v>
      </c>
      <c r="D1702" s="439">
        <v>45441</v>
      </c>
      <c r="E1702" s="440">
        <v>0</v>
      </c>
      <c r="F1702" s="440">
        <v>0</v>
      </c>
      <c r="G1702" s="440">
        <v>0</v>
      </c>
      <c r="H1702" s="440">
        <v>0</v>
      </c>
      <c r="I1702" s="440">
        <v>112630</v>
      </c>
      <c r="J1702" s="440">
        <v>112630</v>
      </c>
      <c r="K1702" s="440">
        <v>0</v>
      </c>
      <c r="L1702" s="440">
        <v>0</v>
      </c>
      <c r="M1702" s="482">
        <v>0</v>
      </c>
      <c r="N1702" s="482">
        <v>0</v>
      </c>
      <c r="O1702" s="440">
        <v>0</v>
      </c>
      <c r="P1702" s="440">
        <v>0</v>
      </c>
      <c r="Q1702" s="440">
        <v>0</v>
      </c>
      <c r="R1702" s="440">
        <v>0</v>
      </c>
      <c r="S1702" s="440">
        <v>0</v>
      </c>
      <c r="T1702" s="440">
        <v>0</v>
      </c>
      <c r="U1702" s="440">
        <v>4023</v>
      </c>
      <c r="V1702" s="440">
        <v>1785</v>
      </c>
      <c r="W1702" s="440">
        <v>2238</v>
      </c>
      <c r="X1702" s="440">
        <v>0</v>
      </c>
      <c r="Y1702" s="482">
        <v>0</v>
      </c>
      <c r="Z1702" s="482">
        <v>0</v>
      </c>
      <c r="AA1702" s="440">
        <v>0</v>
      </c>
      <c r="AB1702" s="440">
        <v>0</v>
      </c>
      <c r="AC1702" s="440">
        <v>0</v>
      </c>
      <c r="AD1702" s="440">
        <v>0</v>
      </c>
      <c r="AE1702" s="440">
        <v>0</v>
      </c>
      <c r="AF1702" s="440">
        <v>0</v>
      </c>
      <c r="AG1702" s="440">
        <v>79400</v>
      </c>
      <c r="AH1702" s="440">
        <v>79400</v>
      </c>
      <c r="AI1702" s="440">
        <v>0</v>
      </c>
      <c r="AJ1702" s="482">
        <v>36760</v>
      </c>
      <c r="AK1702" s="482">
        <v>0</v>
      </c>
      <c r="AL1702" s="482">
        <v>0</v>
      </c>
      <c r="AM1702" s="482">
        <v>35750</v>
      </c>
      <c r="AN1702" s="440">
        <v>36760</v>
      </c>
      <c r="AO1702" s="440">
        <v>35750</v>
      </c>
      <c r="AP1702" s="440">
        <v>5131</v>
      </c>
      <c r="AQ1702" s="440">
        <v>2524</v>
      </c>
      <c r="AR1702" s="440">
        <v>2607</v>
      </c>
      <c r="AS1702" s="482">
        <v>3643</v>
      </c>
      <c r="AT1702" s="482">
        <v>0</v>
      </c>
      <c r="AU1702" s="482">
        <v>0</v>
      </c>
      <c r="AV1702" s="482">
        <v>1736</v>
      </c>
      <c r="AW1702" s="440">
        <v>3643</v>
      </c>
      <c r="AX1702" s="440">
        <v>1736</v>
      </c>
      <c r="AY1702" s="440">
        <v>0</v>
      </c>
      <c r="AZ1702" s="503">
        <v>0</v>
      </c>
      <c r="BA1702" s="503">
        <v>0</v>
      </c>
      <c r="BB1702" s="441">
        <v>0</v>
      </c>
      <c r="BC1702" s="200">
        <v>0</v>
      </c>
      <c r="BD1702" s="539">
        <v>59874</v>
      </c>
      <c r="BE1702" s="650">
        <v>54345</v>
      </c>
      <c r="BF1702" s="650">
        <v>5092</v>
      </c>
      <c r="BG1702" s="539">
        <v>1029</v>
      </c>
    </row>
    <row r="1703" spans="1:59" x14ac:dyDescent="0.2">
      <c r="A1703" s="609" t="s">
        <v>3851</v>
      </c>
      <c r="B1703" t="s">
        <v>3803</v>
      </c>
      <c r="C1703" t="s">
        <v>3852</v>
      </c>
      <c r="D1703" s="442">
        <v>45442</v>
      </c>
      <c r="E1703" s="443">
        <v>0</v>
      </c>
      <c r="F1703" s="443">
        <v>0</v>
      </c>
      <c r="G1703" s="443">
        <v>0</v>
      </c>
      <c r="H1703" s="443">
        <v>0</v>
      </c>
      <c r="I1703" s="443">
        <v>42560</v>
      </c>
      <c r="J1703" s="443">
        <v>42560</v>
      </c>
      <c r="K1703" s="443">
        <v>0</v>
      </c>
      <c r="L1703" s="443">
        <v>0</v>
      </c>
      <c r="M1703" s="483">
        <v>0</v>
      </c>
      <c r="N1703" s="483">
        <v>0</v>
      </c>
      <c r="O1703" s="443">
        <v>0</v>
      </c>
      <c r="P1703" s="443">
        <v>0</v>
      </c>
      <c r="Q1703" s="443">
        <v>0</v>
      </c>
      <c r="R1703" s="443">
        <v>0</v>
      </c>
      <c r="S1703" s="443">
        <v>0</v>
      </c>
      <c r="T1703" s="443">
        <v>0</v>
      </c>
      <c r="U1703" s="443">
        <v>1520</v>
      </c>
      <c r="V1703" s="443">
        <v>880</v>
      </c>
      <c r="W1703" s="443">
        <v>640</v>
      </c>
      <c r="X1703" s="443">
        <v>0</v>
      </c>
      <c r="Y1703" s="483">
        <v>0</v>
      </c>
      <c r="Z1703" s="483">
        <v>0</v>
      </c>
      <c r="AA1703" s="443">
        <v>0</v>
      </c>
      <c r="AB1703" s="443">
        <v>0</v>
      </c>
      <c r="AC1703" s="443">
        <v>640</v>
      </c>
      <c r="AD1703" s="443">
        <v>0</v>
      </c>
      <c r="AE1703" s="443">
        <v>0</v>
      </c>
      <c r="AF1703" s="443">
        <v>640</v>
      </c>
      <c r="AG1703" s="443">
        <v>25830</v>
      </c>
      <c r="AH1703" s="443">
        <v>19000</v>
      </c>
      <c r="AI1703" s="443">
        <v>6830</v>
      </c>
      <c r="AJ1703" s="483">
        <v>22280</v>
      </c>
      <c r="AK1703" s="483">
        <v>0</v>
      </c>
      <c r="AL1703" s="483">
        <v>0</v>
      </c>
      <c r="AM1703" s="483">
        <v>5290</v>
      </c>
      <c r="AN1703" s="443">
        <v>22280</v>
      </c>
      <c r="AO1703" s="443">
        <v>5290</v>
      </c>
      <c r="AP1703" s="443">
        <v>1551</v>
      </c>
      <c r="AQ1703" s="443">
        <v>1551</v>
      </c>
      <c r="AR1703" s="443">
        <v>0</v>
      </c>
      <c r="AS1703" s="483">
        <v>440</v>
      </c>
      <c r="AT1703" s="483">
        <v>0</v>
      </c>
      <c r="AU1703" s="483">
        <v>0</v>
      </c>
      <c r="AV1703" s="483">
        <v>34</v>
      </c>
      <c r="AW1703" s="443">
        <v>440</v>
      </c>
      <c r="AX1703" s="443">
        <v>34</v>
      </c>
      <c r="AY1703" s="443">
        <v>0</v>
      </c>
      <c r="AZ1703" s="504">
        <v>0</v>
      </c>
      <c r="BA1703" s="504">
        <v>0</v>
      </c>
      <c r="BB1703" s="444">
        <v>0</v>
      </c>
      <c r="BC1703" s="517">
        <v>0</v>
      </c>
      <c r="BD1703" s="540">
        <v>24840</v>
      </c>
      <c r="BE1703" s="651">
        <v>18995</v>
      </c>
      <c r="BF1703" s="651">
        <v>1739</v>
      </c>
      <c r="BG1703" s="540">
        <v>789</v>
      </c>
    </row>
    <row r="1704" spans="1:59" x14ac:dyDescent="0.2">
      <c r="A1704" s="609" t="s">
        <v>3853</v>
      </c>
      <c r="B1704" t="s">
        <v>3803</v>
      </c>
      <c r="C1704" t="s">
        <v>3854</v>
      </c>
      <c r="D1704" s="439">
        <v>45443</v>
      </c>
      <c r="E1704" s="440">
        <v>0</v>
      </c>
      <c r="F1704" s="440">
        <v>0</v>
      </c>
      <c r="G1704" s="440">
        <v>0</v>
      </c>
      <c r="H1704" s="440">
        <v>0</v>
      </c>
      <c r="I1704" s="440">
        <v>27510</v>
      </c>
      <c r="J1704" s="440">
        <v>27510</v>
      </c>
      <c r="K1704" s="440">
        <v>0</v>
      </c>
      <c r="L1704" s="440">
        <v>1890</v>
      </c>
      <c r="M1704" s="482">
        <v>0</v>
      </c>
      <c r="N1704" s="482">
        <v>0</v>
      </c>
      <c r="O1704" s="440">
        <v>0</v>
      </c>
      <c r="P1704" s="440">
        <v>0</v>
      </c>
      <c r="Q1704" s="440">
        <v>1890</v>
      </c>
      <c r="R1704" s="440">
        <v>1890</v>
      </c>
      <c r="S1704" s="440">
        <v>0</v>
      </c>
      <c r="T1704" s="440">
        <v>0</v>
      </c>
      <c r="U1704" s="440">
        <v>983</v>
      </c>
      <c r="V1704" s="440">
        <v>983</v>
      </c>
      <c r="W1704" s="440">
        <v>0</v>
      </c>
      <c r="X1704" s="440">
        <v>67</v>
      </c>
      <c r="Y1704" s="482">
        <v>0</v>
      </c>
      <c r="Z1704" s="482">
        <v>0</v>
      </c>
      <c r="AA1704" s="440">
        <v>0</v>
      </c>
      <c r="AB1704" s="440">
        <v>0</v>
      </c>
      <c r="AC1704" s="440">
        <v>67</v>
      </c>
      <c r="AD1704" s="440">
        <v>0</v>
      </c>
      <c r="AE1704" s="440">
        <v>67</v>
      </c>
      <c r="AF1704" s="440">
        <v>0</v>
      </c>
      <c r="AG1704" s="440">
        <v>23520</v>
      </c>
      <c r="AH1704" s="440">
        <v>16500</v>
      </c>
      <c r="AI1704" s="440">
        <v>7020</v>
      </c>
      <c r="AJ1704" s="482">
        <v>24420</v>
      </c>
      <c r="AK1704" s="482">
        <v>0</v>
      </c>
      <c r="AL1704" s="482">
        <v>0</v>
      </c>
      <c r="AM1704" s="482">
        <v>2890</v>
      </c>
      <c r="AN1704" s="440">
        <v>24420</v>
      </c>
      <c r="AO1704" s="440">
        <v>2890</v>
      </c>
      <c r="AP1704" s="440">
        <v>1432</v>
      </c>
      <c r="AQ1704" s="440">
        <v>1432</v>
      </c>
      <c r="AR1704" s="440">
        <v>0</v>
      </c>
      <c r="AS1704" s="482">
        <v>670</v>
      </c>
      <c r="AT1704" s="482">
        <v>0</v>
      </c>
      <c r="AU1704" s="482">
        <v>0</v>
      </c>
      <c r="AV1704" s="482">
        <v>0</v>
      </c>
      <c r="AW1704" s="440">
        <v>670</v>
      </c>
      <c r="AX1704" s="440">
        <v>0</v>
      </c>
      <c r="AY1704" s="440">
        <v>0</v>
      </c>
      <c r="AZ1704" s="503">
        <v>0</v>
      </c>
      <c r="BA1704" s="503">
        <v>0</v>
      </c>
      <c r="BB1704" s="441">
        <v>0</v>
      </c>
      <c r="BC1704" s="200">
        <v>0</v>
      </c>
      <c r="BD1704" s="539">
        <v>24172</v>
      </c>
      <c r="BE1704" s="650">
        <v>14515</v>
      </c>
      <c r="BF1704" s="650">
        <v>1359</v>
      </c>
      <c r="BG1704" s="539">
        <v>789</v>
      </c>
    </row>
    <row r="1705" spans="1:59" x14ac:dyDescent="0.2">
      <c r="A1705" s="609" t="s">
        <v>3855</v>
      </c>
      <c r="B1705" t="s">
        <v>3856</v>
      </c>
      <c r="C1705">
        <v>0</v>
      </c>
      <c r="D1705" s="442">
        <v>46000</v>
      </c>
      <c r="E1705" s="443">
        <v>4826978</v>
      </c>
      <c r="F1705" s="443">
        <v>0</v>
      </c>
      <c r="G1705" s="443">
        <v>4060787</v>
      </c>
      <c r="H1705" s="443">
        <v>766191</v>
      </c>
      <c r="I1705" s="443">
        <v>0</v>
      </c>
      <c r="J1705" s="443">
        <v>0</v>
      </c>
      <c r="K1705" s="443">
        <v>0</v>
      </c>
      <c r="L1705" s="443">
        <v>0</v>
      </c>
      <c r="M1705" s="483">
        <v>0</v>
      </c>
      <c r="N1705" s="483">
        <v>0</v>
      </c>
      <c r="O1705" s="443">
        <v>0</v>
      </c>
      <c r="P1705" s="443">
        <v>0</v>
      </c>
      <c r="Q1705" s="443">
        <v>0</v>
      </c>
      <c r="R1705" s="443">
        <v>0</v>
      </c>
      <c r="S1705" s="443">
        <v>0</v>
      </c>
      <c r="T1705" s="443">
        <v>0</v>
      </c>
      <c r="U1705" s="443">
        <v>0</v>
      </c>
      <c r="V1705" s="443">
        <v>0</v>
      </c>
      <c r="W1705" s="443">
        <v>0</v>
      </c>
      <c r="X1705" s="443">
        <v>0</v>
      </c>
      <c r="Y1705" s="483">
        <v>0</v>
      </c>
      <c r="Z1705" s="483">
        <v>0</v>
      </c>
      <c r="AA1705" s="443">
        <v>0</v>
      </c>
      <c r="AB1705" s="443">
        <v>0</v>
      </c>
      <c r="AC1705" s="443">
        <v>0</v>
      </c>
      <c r="AD1705" s="443">
        <v>0</v>
      </c>
      <c r="AE1705" s="443">
        <v>0</v>
      </c>
      <c r="AF1705" s="443">
        <v>0</v>
      </c>
      <c r="AG1705" s="443">
        <v>0</v>
      </c>
      <c r="AH1705" s="443">
        <v>0</v>
      </c>
      <c r="AI1705" s="443">
        <v>0</v>
      </c>
      <c r="AJ1705" s="483">
        <v>0</v>
      </c>
      <c r="AK1705" s="483">
        <v>0</v>
      </c>
      <c r="AL1705" s="483">
        <v>0</v>
      </c>
      <c r="AM1705" s="483">
        <v>0</v>
      </c>
      <c r="AN1705" s="443">
        <v>0</v>
      </c>
      <c r="AO1705" s="443">
        <v>0</v>
      </c>
      <c r="AP1705" s="443">
        <v>0</v>
      </c>
      <c r="AQ1705" s="443">
        <v>0</v>
      </c>
      <c r="AR1705" s="443">
        <v>0</v>
      </c>
      <c r="AS1705" s="483">
        <v>0</v>
      </c>
      <c r="AT1705" s="483">
        <v>0</v>
      </c>
      <c r="AU1705" s="483">
        <v>0</v>
      </c>
      <c r="AV1705" s="483">
        <v>0</v>
      </c>
      <c r="AW1705" s="443">
        <v>0</v>
      </c>
      <c r="AX1705" s="443">
        <v>0</v>
      </c>
      <c r="AY1705" s="443">
        <v>0</v>
      </c>
      <c r="AZ1705" s="504">
        <v>0</v>
      </c>
      <c r="BA1705" s="504">
        <v>0</v>
      </c>
      <c r="BB1705" s="444">
        <v>0</v>
      </c>
      <c r="BC1705" s="517">
        <v>0</v>
      </c>
      <c r="BD1705" s="540">
        <v>6639814</v>
      </c>
      <c r="BE1705" s="540">
        <v>0</v>
      </c>
      <c r="BF1705" s="540">
        <v>0</v>
      </c>
      <c r="BG1705" s="540">
        <v>0</v>
      </c>
    </row>
    <row r="1706" spans="1:59" x14ac:dyDescent="0.2">
      <c r="A1706" s="609" t="s">
        <v>3857</v>
      </c>
      <c r="B1706" t="s">
        <v>3856</v>
      </c>
      <c r="C1706" t="s">
        <v>3858</v>
      </c>
      <c r="D1706" s="439">
        <v>46201</v>
      </c>
      <c r="E1706" s="440">
        <v>388446</v>
      </c>
      <c r="F1706" s="440">
        <v>0</v>
      </c>
      <c r="G1706" s="440">
        <v>0</v>
      </c>
      <c r="H1706" s="440">
        <v>388446</v>
      </c>
      <c r="I1706" s="440">
        <v>5581170</v>
      </c>
      <c r="J1706" s="440">
        <v>5581170</v>
      </c>
      <c r="K1706" s="440">
        <v>0</v>
      </c>
      <c r="L1706" s="440">
        <v>0</v>
      </c>
      <c r="M1706" s="482">
        <v>30660</v>
      </c>
      <c r="N1706" s="482">
        <v>95830</v>
      </c>
      <c r="O1706" s="440">
        <v>0</v>
      </c>
      <c r="P1706" s="440">
        <v>0</v>
      </c>
      <c r="Q1706" s="440">
        <v>126490</v>
      </c>
      <c r="R1706" s="440">
        <v>0</v>
      </c>
      <c r="S1706" s="440">
        <v>126490</v>
      </c>
      <c r="T1706" s="440">
        <v>0</v>
      </c>
      <c r="U1706" s="440">
        <v>199328</v>
      </c>
      <c r="V1706" s="440">
        <v>199328</v>
      </c>
      <c r="W1706" s="440">
        <v>0</v>
      </c>
      <c r="X1706" s="440">
        <v>0</v>
      </c>
      <c r="Y1706" s="482">
        <v>134847</v>
      </c>
      <c r="Z1706" s="482">
        <v>3422</v>
      </c>
      <c r="AA1706" s="440">
        <v>0</v>
      </c>
      <c r="AB1706" s="440">
        <v>0</v>
      </c>
      <c r="AC1706" s="440">
        <v>138269</v>
      </c>
      <c r="AD1706" s="440">
        <v>0</v>
      </c>
      <c r="AE1706" s="440">
        <v>138269</v>
      </c>
      <c r="AF1706" s="440">
        <v>0</v>
      </c>
      <c r="AG1706" s="440">
        <v>3753570</v>
      </c>
      <c r="AH1706" s="440">
        <v>1900000</v>
      </c>
      <c r="AI1706" s="440">
        <v>1853570</v>
      </c>
      <c r="AJ1706" s="482">
        <v>3809760</v>
      </c>
      <c r="AK1706" s="482">
        <v>0</v>
      </c>
      <c r="AL1706" s="482">
        <v>0</v>
      </c>
      <c r="AM1706" s="482">
        <v>1231070</v>
      </c>
      <c r="AN1706" s="440">
        <v>3809760</v>
      </c>
      <c r="AO1706" s="440">
        <v>1231070</v>
      </c>
      <c r="AP1706" s="440">
        <v>289971</v>
      </c>
      <c r="AQ1706" s="440">
        <v>134378</v>
      </c>
      <c r="AR1706" s="440">
        <v>155593</v>
      </c>
      <c r="AS1706" s="482">
        <v>181235</v>
      </c>
      <c r="AT1706" s="482">
        <v>0</v>
      </c>
      <c r="AU1706" s="482">
        <v>0</v>
      </c>
      <c r="AV1706" s="482">
        <v>41469</v>
      </c>
      <c r="AW1706" s="440">
        <v>181235</v>
      </c>
      <c r="AX1706" s="440">
        <v>41469</v>
      </c>
      <c r="AY1706" s="440">
        <v>8800</v>
      </c>
      <c r="AZ1706" s="503">
        <v>0</v>
      </c>
      <c r="BA1706" s="503">
        <v>0</v>
      </c>
      <c r="BB1706" s="441">
        <v>8800</v>
      </c>
      <c r="BC1706" s="200">
        <v>0</v>
      </c>
      <c r="BD1706" s="539">
        <v>1313650</v>
      </c>
      <c r="BE1706" s="650">
        <v>2906560</v>
      </c>
      <c r="BF1706" s="650">
        <v>280323</v>
      </c>
      <c r="BG1706" s="539">
        <v>17610</v>
      </c>
    </row>
    <row r="1707" spans="1:59" x14ac:dyDescent="0.2">
      <c r="A1707" s="609" t="s">
        <v>3859</v>
      </c>
      <c r="B1707" t="s">
        <v>3856</v>
      </c>
      <c r="C1707" t="s">
        <v>3860</v>
      </c>
      <c r="D1707" s="442">
        <v>46203</v>
      </c>
      <c r="E1707" s="443">
        <v>0</v>
      </c>
      <c r="F1707" s="443">
        <v>0</v>
      </c>
      <c r="G1707" s="443">
        <v>0</v>
      </c>
      <c r="H1707" s="443">
        <v>0</v>
      </c>
      <c r="I1707" s="443">
        <v>1052520</v>
      </c>
      <c r="J1707" s="443">
        <v>1052520</v>
      </c>
      <c r="K1707" s="443">
        <v>0</v>
      </c>
      <c r="L1707" s="443">
        <v>6020</v>
      </c>
      <c r="M1707" s="483">
        <v>0</v>
      </c>
      <c r="N1707" s="483">
        <v>10640</v>
      </c>
      <c r="O1707" s="443">
        <v>0</v>
      </c>
      <c r="P1707" s="443">
        <v>0</v>
      </c>
      <c r="Q1707" s="443">
        <v>16660</v>
      </c>
      <c r="R1707" s="443">
        <v>6020</v>
      </c>
      <c r="S1707" s="443">
        <v>10640</v>
      </c>
      <c r="T1707" s="443">
        <v>0</v>
      </c>
      <c r="U1707" s="443">
        <v>37590</v>
      </c>
      <c r="V1707" s="443">
        <v>18458</v>
      </c>
      <c r="W1707" s="443">
        <v>19132</v>
      </c>
      <c r="X1707" s="443">
        <v>215</v>
      </c>
      <c r="Y1707" s="483">
        <v>0</v>
      </c>
      <c r="Z1707" s="483">
        <v>380</v>
      </c>
      <c r="AA1707" s="443">
        <v>0</v>
      </c>
      <c r="AB1707" s="443">
        <v>0</v>
      </c>
      <c r="AC1707" s="443">
        <v>0</v>
      </c>
      <c r="AD1707" s="443">
        <v>0</v>
      </c>
      <c r="AE1707" s="443">
        <v>0</v>
      </c>
      <c r="AF1707" s="443">
        <v>0</v>
      </c>
      <c r="AG1707" s="443">
        <v>672310</v>
      </c>
      <c r="AH1707" s="443">
        <v>472500</v>
      </c>
      <c r="AI1707" s="443">
        <v>199810</v>
      </c>
      <c r="AJ1707" s="483">
        <v>663450</v>
      </c>
      <c r="AK1707" s="483">
        <v>0</v>
      </c>
      <c r="AL1707" s="483">
        <v>0</v>
      </c>
      <c r="AM1707" s="483">
        <v>370510</v>
      </c>
      <c r="AN1707" s="443">
        <v>663450</v>
      </c>
      <c r="AO1707" s="443">
        <v>370510</v>
      </c>
      <c r="AP1707" s="443">
        <v>47638</v>
      </c>
      <c r="AQ1707" s="443">
        <v>19803</v>
      </c>
      <c r="AR1707" s="443">
        <v>27835</v>
      </c>
      <c r="AS1707" s="483">
        <v>36869</v>
      </c>
      <c r="AT1707" s="483">
        <v>0</v>
      </c>
      <c r="AU1707" s="483">
        <v>0</v>
      </c>
      <c r="AV1707" s="483">
        <v>14140</v>
      </c>
      <c r="AW1707" s="443">
        <v>34722</v>
      </c>
      <c r="AX1707" s="443">
        <v>0</v>
      </c>
      <c r="AY1707" s="443">
        <v>4400</v>
      </c>
      <c r="AZ1707" s="504">
        <v>-4400</v>
      </c>
      <c r="BA1707" s="504">
        <v>0</v>
      </c>
      <c r="BB1707" s="444">
        <v>0</v>
      </c>
      <c r="BC1707" s="517">
        <v>0</v>
      </c>
      <c r="BD1707" s="540">
        <v>316487</v>
      </c>
      <c r="BE1707" s="651">
        <v>535650</v>
      </c>
      <c r="BF1707" s="651">
        <v>50006</v>
      </c>
      <c r="BG1707" s="540">
        <v>4629</v>
      </c>
    </row>
    <row r="1708" spans="1:59" x14ac:dyDescent="0.2">
      <c r="A1708" s="609" t="s">
        <v>3861</v>
      </c>
      <c r="B1708" t="s">
        <v>3856</v>
      </c>
      <c r="C1708" t="s">
        <v>3862</v>
      </c>
      <c r="D1708" s="439">
        <v>46204</v>
      </c>
      <c r="E1708" s="440">
        <v>0</v>
      </c>
      <c r="F1708" s="440">
        <v>0</v>
      </c>
      <c r="G1708" s="440">
        <v>0</v>
      </c>
      <c r="H1708" s="440">
        <v>0</v>
      </c>
      <c r="I1708" s="440">
        <v>247100</v>
      </c>
      <c r="J1708" s="440">
        <v>247100</v>
      </c>
      <c r="K1708" s="440">
        <v>0</v>
      </c>
      <c r="L1708" s="440">
        <v>0</v>
      </c>
      <c r="M1708" s="482">
        <v>0</v>
      </c>
      <c r="N1708" s="482">
        <v>15470</v>
      </c>
      <c r="O1708" s="440">
        <v>0</v>
      </c>
      <c r="P1708" s="440">
        <v>0</v>
      </c>
      <c r="Q1708" s="440">
        <v>15470</v>
      </c>
      <c r="R1708" s="440">
        <v>0</v>
      </c>
      <c r="S1708" s="440">
        <v>15470</v>
      </c>
      <c r="T1708" s="440">
        <v>0</v>
      </c>
      <c r="U1708" s="440">
        <v>8825</v>
      </c>
      <c r="V1708" s="440">
        <v>8825</v>
      </c>
      <c r="W1708" s="440">
        <v>0</v>
      </c>
      <c r="X1708" s="440">
        <v>0</v>
      </c>
      <c r="Y1708" s="482">
        <v>0</v>
      </c>
      <c r="Z1708" s="482">
        <v>553</v>
      </c>
      <c r="AA1708" s="440">
        <v>0</v>
      </c>
      <c r="AB1708" s="440">
        <v>0</v>
      </c>
      <c r="AC1708" s="440">
        <v>553</v>
      </c>
      <c r="AD1708" s="440">
        <v>0</v>
      </c>
      <c r="AE1708" s="440">
        <v>0</v>
      </c>
      <c r="AF1708" s="440">
        <v>553</v>
      </c>
      <c r="AG1708" s="440">
        <v>145050</v>
      </c>
      <c r="AH1708" s="440">
        <v>99500</v>
      </c>
      <c r="AI1708" s="440">
        <v>45550</v>
      </c>
      <c r="AJ1708" s="482">
        <v>127010</v>
      </c>
      <c r="AK1708" s="482">
        <v>0</v>
      </c>
      <c r="AL1708" s="482">
        <v>0</v>
      </c>
      <c r="AM1708" s="482">
        <v>63750</v>
      </c>
      <c r="AN1708" s="440">
        <v>127010</v>
      </c>
      <c r="AO1708" s="440">
        <v>63750</v>
      </c>
      <c r="AP1708" s="440">
        <v>9420</v>
      </c>
      <c r="AQ1708" s="440">
        <v>6500</v>
      </c>
      <c r="AR1708" s="440">
        <v>2920</v>
      </c>
      <c r="AS1708" s="482">
        <v>5204</v>
      </c>
      <c r="AT1708" s="482">
        <v>0</v>
      </c>
      <c r="AU1708" s="482">
        <v>0</v>
      </c>
      <c r="AV1708" s="482">
        <v>2416</v>
      </c>
      <c r="AW1708" s="440">
        <v>5204</v>
      </c>
      <c r="AX1708" s="440">
        <v>2416</v>
      </c>
      <c r="AY1708" s="440">
        <v>0</v>
      </c>
      <c r="AZ1708" s="503">
        <v>0</v>
      </c>
      <c r="BA1708" s="503">
        <v>0</v>
      </c>
      <c r="BB1708" s="441">
        <v>0</v>
      </c>
      <c r="BC1708" s="200">
        <v>0</v>
      </c>
      <c r="BD1708" s="539">
        <v>79277</v>
      </c>
      <c r="BE1708" s="650">
        <v>118570</v>
      </c>
      <c r="BF1708" s="650">
        <v>10939</v>
      </c>
      <c r="BG1708" s="539">
        <v>1749</v>
      </c>
    </row>
    <row r="1709" spans="1:59" x14ac:dyDescent="0.2">
      <c r="A1709" s="609" t="s">
        <v>3863</v>
      </c>
      <c r="B1709" t="s">
        <v>3856</v>
      </c>
      <c r="C1709" t="s">
        <v>3864</v>
      </c>
      <c r="D1709" s="442">
        <v>46206</v>
      </c>
      <c r="E1709" s="443">
        <v>0</v>
      </c>
      <c r="F1709" s="443">
        <v>0</v>
      </c>
      <c r="G1709" s="443">
        <v>0</v>
      </c>
      <c r="H1709" s="443">
        <v>0</v>
      </c>
      <c r="I1709" s="443">
        <v>248220</v>
      </c>
      <c r="J1709" s="443">
        <v>248220</v>
      </c>
      <c r="K1709" s="443">
        <v>0</v>
      </c>
      <c r="L1709" s="443">
        <v>770</v>
      </c>
      <c r="M1709" s="483">
        <v>0</v>
      </c>
      <c r="N1709" s="483">
        <v>1610</v>
      </c>
      <c r="O1709" s="443">
        <v>0</v>
      </c>
      <c r="P1709" s="443">
        <v>0</v>
      </c>
      <c r="Q1709" s="443">
        <v>2380</v>
      </c>
      <c r="R1709" s="443">
        <v>770</v>
      </c>
      <c r="S1709" s="443">
        <v>1610</v>
      </c>
      <c r="T1709" s="443">
        <v>0</v>
      </c>
      <c r="U1709" s="443">
        <v>8865</v>
      </c>
      <c r="V1709" s="443">
        <v>3408</v>
      </c>
      <c r="W1709" s="443">
        <v>5457</v>
      </c>
      <c r="X1709" s="443">
        <v>28</v>
      </c>
      <c r="Y1709" s="483">
        <v>0</v>
      </c>
      <c r="Z1709" s="483">
        <v>57</v>
      </c>
      <c r="AA1709" s="443">
        <v>0</v>
      </c>
      <c r="AB1709" s="443">
        <v>0</v>
      </c>
      <c r="AC1709" s="443">
        <v>0</v>
      </c>
      <c r="AD1709" s="443">
        <v>0</v>
      </c>
      <c r="AE1709" s="443">
        <v>0</v>
      </c>
      <c r="AF1709" s="443">
        <v>0</v>
      </c>
      <c r="AG1709" s="443">
        <v>132370</v>
      </c>
      <c r="AH1709" s="443">
        <v>103500</v>
      </c>
      <c r="AI1709" s="443">
        <v>28870</v>
      </c>
      <c r="AJ1709" s="483">
        <v>112960</v>
      </c>
      <c r="AK1709" s="483">
        <v>0</v>
      </c>
      <c r="AL1709" s="483">
        <v>0</v>
      </c>
      <c r="AM1709" s="483">
        <v>34100</v>
      </c>
      <c r="AN1709" s="443">
        <v>112960</v>
      </c>
      <c r="AO1709" s="443">
        <v>34100</v>
      </c>
      <c r="AP1709" s="443">
        <v>8707</v>
      </c>
      <c r="AQ1709" s="443">
        <v>2268</v>
      </c>
      <c r="AR1709" s="443">
        <v>6439</v>
      </c>
      <c r="AS1709" s="483">
        <v>8643</v>
      </c>
      <c r="AT1709" s="483">
        <v>1948</v>
      </c>
      <c r="AU1709" s="483">
        <v>0</v>
      </c>
      <c r="AV1709" s="483">
        <v>0</v>
      </c>
      <c r="AW1709" s="443">
        <v>6231</v>
      </c>
      <c r="AX1709" s="443">
        <v>0</v>
      </c>
      <c r="AY1709" s="443">
        <v>0</v>
      </c>
      <c r="AZ1709" s="504">
        <v>0</v>
      </c>
      <c r="BA1709" s="504">
        <v>0</v>
      </c>
      <c r="BB1709" s="444">
        <v>0</v>
      </c>
      <c r="BC1709" s="517">
        <v>0</v>
      </c>
      <c r="BD1709" s="540">
        <v>76531</v>
      </c>
      <c r="BE1709" s="651">
        <v>113665</v>
      </c>
      <c r="BF1709" s="651">
        <v>10459</v>
      </c>
      <c r="BG1709" s="540">
        <v>1509</v>
      </c>
    </row>
    <row r="1710" spans="1:59" x14ac:dyDescent="0.2">
      <c r="A1710" s="609" t="s">
        <v>3865</v>
      </c>
      <c r="B1710" t="s">
        <v>3856</v>
      </c>
      <c r="C1710" t="s">
        <v>3866</v>
      </c>
      <c r="D1710" s="439">
        <v>46208</v>
      </c>
      <c r="E1710" s="440">
        <v>0</v>
      </c>
      <c r="F1710" s="440">
        <v>0</v>
      </c>
      <c r="G1710" s="440">
        <v>0</v>
      </c>
      <c r="H1710" s="440">
        <v>0</v>
      </c>
      <c r="I1710" s="440">
        <v>554120</v>
      </c>
      <c r="J1710" s="440">
        <v>554120</v>
      </c>
      <c r="K1710" s="440">
        <v>0</v>
      </c>
      <c r="L1710" s="440">
        <v>0</v>
      </c>
      <c r="M1710" s="482">
        <v>0</v>
      </c>
      <c r="N1710" s="482">
        <v>1680</v>
      </c>
      <c r="O1710" s="440">
        <v>0</v>
      </c>
      <c r="P1710" s="440">
        <v>0</v>
      </c>
      <c r="Q1710" s="440">
        <v>1680</v>
      </c>
      <c r="R1710" s="440">
        <v>0</v>
      </c>
      <c r="S1710" s="440">
        <v>1680</v>
      </c>
      <c r="T1710" s="440">
        <v>0</v>
      </c>
      <c r="U1710" s="440">
        <v>19790</v>
      </c>
      <c r="V1710" s="440">
        <v>5700</v>
      </c>
      <c r="W1710" s="440">
        <v>14090</v>
      </c>
      <c r="X1710" s="440">
        <v>0</v>
      </c>
      <c r="Y1710" s="482">
        <v>0</v>
      </c>
      <c r="Z1710" s="482">
        <v>60</v>
      </c>
      <c r="AA1710" s="440">
        <v>0</v>
      </c>
      <c r="AB1710" s="440">
        <v>0</v>
      </c>
      <c r="AC1710" s="440">
        <v>37</v>
      </c>
      <c r="AD1710" s="440">
        <v>0</v>
      </c>
      <c r="AE1710" s="440">
        <v>37</v>
      </c>
      <c r="AF1710" s="440">
        <v>0</v>
      </c>
      <c r="AG1710" s="440">
        <v>359570</v>
      </c>
      <c r="AH1710" s="440">
        <v>280000</v>
      </c>
      <c r="AI1710" s="440">
        <v>79570</v>
      </c>
      <c r="AJ1710" s="482">
        <v>306900</v>
      </c>
      <c r="AK1710" s="482">
        <v>0</v>
      </c>
      <c r="AL1710" s="482">
        <v>0</v>
      </c>
      <c r="AM1710" s="482">
        <v>197090</v>
      </c>
      <c r="AN1710" s="440">
        <v>306900</v>
      </c>
      <c r="AO1710" s="440">
        <v>197090</v>
      </c>
      <c r="AP1710" s="440">
        <v>24728</v>
      </c>
      <c r="AQ1710" s="440">
        <v>3400</v>
      </c>
      <c r="AR1710" s="440">
        <v>21328</v>
      </c>
      <c r="AS1710" s="482">
        <v>26999</v>
      </c>
      <c r="AT1710" s="482">
        <v>0</v>
      </c>
      <c r="AU1710" s="482">
        <v>0</v>
      </c>
      <c r="AV1710" s="482">
        <v>7612</v>
      </c>
      <c r="AW1710" s="440">
        <v>9304</v>
      </c>
      <c r="AX1710" s="440">
        <v>0</v>
      </c>
      <c r="AY1710" s="440">
        <v>0</v>
      </c>
      <c r="AZ1710" s="503">
        <v>0</v>
      </c>
      <c r="BA1710" s="503">
        <v>0</v>
      </c>
      <c r="BB1710" s="441">
        <v>0</v>
      </c>
      <c r="BC1710" s="200">
        <v>0</v>
      </c>
      <c r="BD1710" s="539">
        <v>174504</v>
      </c>
      <c r="BE1710" s="650">
        <v>274840</v>
      </c>
      <c r="BF1710" s="650">
        <v>25696</v>
      </c>
      <c r="BG1710" s="539">
        <v>2709</v>
      </c>
    </row>
    <row r="1711" spans="1:59" x14ac:dyDescent="0.2">
      <c r="A1711" s="609" t="s">
        <v>3867</v>
      </c>
      <c r="B1711" t="s">
        <v>3856</v>
      </c>
      <c r="C1711" t="s">
        <v>3868</v>
      </c>
      <c r="D1711" s="442">
        <v>46210</v>
      </c>
      <c r="E1711" s="443">
        <v>41722</v>
      </c>
      <c r="F1711" s="443">
        <v>0</v>
      </c>
      <c r="G1711" s="443">
        <v>41722</v>
      </c>
      <c r="H1711" s="443">
        <v>0</v>
      </c>
      <c r="I1711" s="443">
        <v>454510</v>
      </c>
      <c r="J1711" s="443">
        <v>454510</v>
      </c>
      <c r="K1711" s="443">
        <v>0</v>
      </c>
      <c r="L1711" s="443">
        <v>0</v>
      </c>
      <c r="M1711" s="483">
        <v>0</v>
      </c>
      <c r="N1711" s="483">
        <v>10500</v>
      </c>
      <c r="O1711" s="443">
        <v>0</v>
      </c>
      <c r="P1711" s="443">
        <v>0</v>
      </c>
      <c r="Q1711" s="443">
        <v>10500</v>
      </c>
      <c r="R1711" s="443">
        <v>0</v>
      </c>
      <c r="S1711" s="443">
        <v>10500</v>
      </c>
      <c r="T1711" s="443">
        <v>0</v>
      </c>
      <c r="U1711" s="443">
        <v>16233</v>
      </c>
      <c r="V1711" s="443">
        <v>8094</v>
      </c>
      <c r="W1711" s="443">
        <v>8139</v>
      </c>
      <c r="X1711" s="443">
        <v>0</v>
      </c>
      <c r="Y1711" s="483">
        <v>0</v>
      </c>
      <c r="Z1711" s="483">
        <v>375</v>
      </c>
      <c r="AA1711" s="443">
        <v>0</v>
      </c>
      <c r="AB1711" s="443">
        <v>0</v>
      </c>
      <c r="AC1711" s="443">
        <v>0</v>
      </c>
      <c r="AD1711" s="443">
        <v>0</v>
      </c>
      <c r="AE1711" s="443">
        <v>0</v>
      </c>
      <c r="AF1711" s="443">
        <v>0</v>
      </c>
      <c r="AG1711" s="443">
        <v>284590</v>
      </c>
      <c r="AH1711" s="443">
        <v>204800</v>
      </c>
      <c r="AI1711" s="443">
        <v>79790</v>
      </c>
      <c r="AJ1711" s="483">
        <v>244770</v>
      </c>
      <c r="AK1711" s="483">
        <v>24700</v>
      </c>
      <c r="AL1711" s="483">
        <v>0</v>
      </c>
      <c r="AM1711" s="483">
        <v>0</v>
      </c>
      <c r="AN1711" s="443">
        <v>269470</v>
      </c>
      <c r="AO1711" s="443">
        <v>0</v>
      </c>
      <c r="AP1711" s="443">
        <v>18413</v>
      </c>
      <c r="AQ1711" s="443">
        <v>5045</v>
      </c>
      <c r="AR1711" s="443">
        <v>13368</v>
      </c>
      <c r="AS1711" s="483">
        <v>18191</v>
      </c>
      <c r="AT1711" s="483">
        <v>1682</v>
      </c>
      <c r="AU1711" s="483">
        <v>0</v>
      </c>
      <c r="AV1711" s="483">
        <v>0</v>
      </c>
      <c r="AW1711" s="443">
        <v>18040</v>
      </c>
      <c r="AX1711" s="443">
        <v>0</v>
      </c>
      <c r="AY1711" s="443">
        <v>0</v>
      </c>
      <c r="AZ1711" s="504">
        <v>0</v>
      </c>
      <c r="BA1711" s="504">
        <v>0</v>
      </c>
      <c r="BB1711" s="444">
        <v>0</v>
      </c>
      <c r="BC1711" s="517">
        <v>0</v>
      </c>
      <c r="BD1711" s="540">
        <v>147088</v>
      </c>
      <c r="BE1711" s="651">
        <v>218200</v>
      </c>
      <c r="BF1711" s="651">
        <v>20275</v>
      </c>
      <c r="BG1711" s="540">
        <v>2469</v>
      </c>
    </row>
    <row r="1712" spans="1:59" x14ac:dyDescent="0.2">
      <c r="A1712" s="609" t="s">
        <v>3869</v>
      </c>
      <c r="B1712" t="s">
        <v>3856</v>
      </c>
      <c r="C1712" t="s">
        <v>3870</v>
      </c>
      <c r="D1712" s="439">
        <v>46213</v>
      </c>
      <c r="E1712" s="440">
        <v>0</v>
      </c>
      <c r="F1712" s="440">
        <v>0</v>
      </c>
      <c r="G1712" s="440">
        <v>0</v>
      </c>
      <c r="H1712" s="440">
        <v>0</v>
      </c>
      <c r="I1712" s="440">
        <v>183890</v>
      </c>
      <c r="J1712" s="440">
        <v>183890</v>
      </c>
      <c r="K1712" s="440">
        <v>0</v>
      </c>
      <c r="L1712" s="440">
        <v>0</v>
      </c>
      <c r="M1712" s="482">
        <v>0</v>
      </c>
      <c r="N1712" s="482">
        <v>0</v>
      </c>
      <c r="O1712" s="440">
        <v>0</v>
      </c>
      <c r="P1712" s="440">
        <v>0</v>
      </c>
      <c r="Q1712" s="440">
        <v>0</v>
      </c>
      <c r="R1712" s="440">
        <v>0</v>
      </c>
      <c r="S1712" s="440">
        <v>0</v>
      </c>
      <c r="T1712" s="440">
        <v>0</v>
      </c>
      <c r="U1712" s="440">
        <v>6568</v>
      </c>
      <c r="V1712" s="440">
        <v>1070</v>
      </c>
      <c r="W1712" s="440">
        <v>5498</v>
      </c>
      <c r="X1712" s="440">
        <v>0</v>
      </c>
      <c r="Y1712" s="482">
        <v>0</v>
      </c>
      <c r="Z1712" s="482">
        <v>0</v>
      </c>
      <c r="AA1712" s="440">
        <v>0</v>
      </c>
      <c r="AB1712" s="440">
        <v>0</v>
      </c>
      <c r="AC1712" s="440">
        <v>0</v>
      </c>
      <c r="AD1712" s="440">
        <v>0</v>
      </c>
      <c r="AE1712" s="440">
        <v>0</v>
      </c>
      <c r="AF1712" s="440">
        <v>0</v>
      </c>
      <c r="AG1712" s="440">
        <v>103780</v>
      </c>
      <c r="AH1712" s="440">
        <v>43000</v>
      </c>
      <c r="AI1712" s="440">
        <v>60780</v>
      </c>
      <c r="AJ1712" s="482">
        <v>108810</v>
      </c>
      <c r="AK1712" s="482">
        <v>0</v>
      </c>
      <c r="AL1712" s="482">
        <v>0</v>
      </c>
      <c r="AM1712" s="482">
        <v>28460</v>
      </c>
      <c r="AN1712" s="440">
        <v>108810</v>
      </c>
      <c r="AO1712" s="440">
        <v>28460</v>
      </c>
      <c r="AP1712" s="440">
        <v>6849</v>
      </c>
      <c r="AQ1712" s="440">
        <v>965</v>
      </c>
      <c r="AR1712" s="440">
        <v>5884</v>
      </c>
      <c r="AS1712" s="482">
        <v>6789</v>
      </c>
      <c r="AT1712" s="482">
        <v>0</v>
      </c>
      <c r="AU1712" s="482">
        <v>0</v>
      </c>
      <c r="AV1712" s="482">
        <v>591</v>
      </c>
      <c r="AW1712" s="440">
        <v>2820</v>
      </c>
      <c r="AX1712" s="440">
        <v>0</v>
      </c>
      <c r="AY1712" s="440">
        <v>0</v>
      </c>
      <c r="AZ1712" s="503">
        <v>0</v>
      </c>
      <c r="BA1712" s="503">
        <v>0</v>
      </c>
      <c r="BB1712" s="441">
        <v>0</v>
      </c>
      <c r="BC1712" s="200">
        <v>0</v>
      </c>
      <c r="BD1712" s="539">
        <v>66855</v>
      </c>
      <c r="BE1712" s="650">
        <v>83755</v>
      </c>
      <c r="BF1712" s="650">
        <v>7747</v>
      </c>
      <c r="BG1712" s="539">
        <v>1509</v>
      </c>
    </row>
    <row r="1713" spans="1:59" x14ac:dyDescent="0.2">
      <c r="A1713" s="609" t="s">
        <v>3871</v>
      </c>
      <c r="B1713" t="s">
        <v>3856</v>
      </c>
      <c r="C1713" t="s">
        <v>3872</v>
      </c>
      <c r="D1713" s="442">
        <v>46214</v>
      </c>
      <c r="E1713" s="443">
        <v>50767</v>
      </c>
      <c r="F1713" s="443">
        <v>0</v>
      </c>
      <c r="G1713" s="443">
        <v>50767</v>
      </c>
      <c r="H1713" s="443">
        <v>0</v>
      </c>
      <c r="I1713" s="443">
        <v>198170</v>
      </c>
      <c r="J1713" s="443">
        <v>198170</v>
      </c>
      <c r="K1713" s="443">
        <v>0</v>
      </c>
      <c r="L1713" s="443">
        <v>1260</v>
      </c>
      <c r="M1713" s="483">
        <v>0</v>
      </c>
      <c r="N1713" s="483">
        <v>0</v>
      </c>
      <c r="O1713" s="443">
        <v>0</v>
      </c>
      <c r="P1713" s="443">
        <v>0</v>
      </c>
      <c r="Q1713" s="443">
        <v>1260</v>
      </c>
      <c r="R1713" s="443">
        <v>1260</v>
      </c>
      <c r="S1713" s="443">
        <v>0</v>
      </c>
      <c r="T1713" s="443">
        <v>0</v>
      </c>
      <c r="U1713" s="443">
        <v>7078</v>
      </c>
      <c r="V1713" s="443">
        <v>1113</v>
      </c>
      <c r="W1713" s="443">
        <v>5965</v>
      </c>
      <c r="X1713" s="443">
        <v>45</v>
      </c>
      <c r="Y1713" s="483">
        <v>0</v>
      </c>
      <c r="Z1713" s="483">
        <v>0</v>
      </c>
      <c r="AA1713" s="443">
        <v>0</v>
      </c>
      <c r="AB1713" s="443">
        <v>0</v>
      </c>
      <c r="AC1713" s="443">
        <v>0</v>
      </c>
      <c r="AD1713" s="443">
        <v>0</v>
      </c>
      <c r="AE1713" s="443">
        <v>0</v>
      </c>
      <c r="AF1713" s="443">
        <v>0</v>
      </c>
      <c r="AG1713" s="443">
        <v>96320</v>
      </c>
      <c r="AH1713" s="443">
        <v>67250</v>
      </c>
      <c r="AI1713" s="443">
        <v>29070</v>
      </c>
      <c r="AJ1713" s="483">
        <v>80070</v>
      </c>
      <c r="AK1713" s="483">
        <v>0</v>
      </c>
      <c r="AL1713" s="483">
        <v>0</v>
      </c>
      <c r="AM1713" s="483">
        <v>37720</v>
      </c>
      <c r="AN1713" s="443">
        <v>80070</v>
      </c>
      <c r="AO1713" s="443">
        <v>37720</v>
      </c>
      <c r="AP1713" s="443">
        <v>6232</v>
      </c>
      <c r="AQ1713" s="443">
        <v>402</v>
      </c>
      <c r="AR1713" s="443">
        <v>5830</v>
      </c>
      <c r="AS1713" s="483">
        <v>7254</v>
      </c>
      <c r="AT1713" s="483">
        <v>0</v>
      </c>
      <c r="AU1713" s="483">
        <v>0</v>
      </c>
      <c r="AV1713" s="483">
        <v>1560</v>
      </c>
      <c r="AW1713" s="443">
        <v>4532</v>
      </c>
      <c r="AX1713" s="443">
        <v>0</v>
      </c>
      <c r="AY1713" s="443">
        <v>0</v>
      </c>
      <c r="AZ1713" s="504">
        <v>0</v>
      </c>
      <c r="BA1713" s="504">
        <v>0</v>
      </c>
      <c r="BB1713" s="444">
        <v>0</v>
      </c>
      <c r="BC1713" s="517">
        <v>0</v>
      </c>
      <c r="BD1713" s="540">
        <v>60709</v>
      </c>
      <c r="BE1713" s="651">
        <v>86605</v>
      </c>
      <c r="BF1713" s="651">
        <v>7935</v>
      </c>
      <c r="BG1713" s="540">
        <v>1269</v>
      </c>
    </row>
    <row r="1714" spans="1:59" x14ac:dyDescent="0.2">
      <c r="A1714" s="609" t="s">
        <v>3873</v>
      </c>
      <c r="B1714" t="s">
        <v>3856</v>
      </c>
      <c r="C1714" t="s">
        <v>3874</v>
      </c>
      <c r="D1714" s="439">
        <v>46215</v>
      </c>
      <c r="E1714" s="440">
        <v>0</v>
      </c>
      <c r="F1714" s="440">
        <v>0</v>
      </c>
      <c r="G1714" s="440">
        <v>0</v>
      </c>
      <c r="H1714" s="440">
        <v>0</v>
      </c>
      <c r="I1714" s="440">
        <v>735000</v>
      </c>
      <c r="J1714" s="440">
        <v>735000</v>
      </c>
      <c r="K1714" s="440">
        <v>0</v>
      </c>
      <c r="L1714" s="440">
        <v>205800</v>
      </c>
      <c r="M1714" s="482">
        <v>0</v>
      </c>
      <c r="N1714" s="482">
        <v>0</v>
      </c>
      <c r="O1714" s="440">
        <v>0</v>
      </c>
      <c r="P1714" s="440">
        <v>0</v>
      </c>
      <c r="Q1714" s="440">
        <v>205800</v>
      </c>
      <c r="R1714" s="440">
        <v>205800</v>
      </c>
      <c r="S1714" s="440">
        <v>0</v>
      </c>
      <c r="T1714" s="440">
        <v>0</v>
      </c>
      <c r="U1714" s="440">
        <v>26250</v>
      </c>
      <c r="V1714" s="440">
        <v>8407</v>
      </c>
      <c r="W1714" s="440">
        <v>17843</v>
      </c>
      <c r="X1714" s="440">
        <v>7350</v>
      </c>
      <c r="Y1714" s="482">
        <v>0</v>
      </c>
      <c r="Z1714" s="482">
        <v>0</v>
      </c>
      <c r="AA1714" s="440">
        <v>0</v>
      </c>
      <c r="AB1714" s="440">
        <v>0</v>
      </c>
      <c r="AC1714" s="440">
        <v>0</v>
      </c>
      <c r="AD1714" s="440">
        <v>0</v>
      </c>
      <c r="AE1714" s="440">
        <v>0</v>
      </c>
      <c r="AF1714" s="440">
        <v>0</v>
      </c>
      <c r="AG1714" s="440">
        <v>626730</v>
      </c>
      <c r="AH1714" s="440">
        <v>626730</v>
      </c>
      <c r="AI1714" s="440">
        <v>0</v>
      </c>
      <c r="AJ1714" s="482">
        <v>370810</v>
      </c>
      <c r="AK1714" s="482">
        <v>0</v>
      </c>
      <c r="AL1714" s="482">
        <v>0</v>
      </c>
      <c r="AM1714" s="482">
        <v>251760</v>
      </c>
      <c r="AN1714" s="440">
        <v>370810</v>
      </c>
      <c r="AO1714" s="440">
        <v>251760</v>
      </c>
      <c r="AP1714" s="440">
        <v>44076</v>
      </c>
      <c r="AQ1714" s="440">
        <v>18160</v>
      </c>
      <c r="AR1714" s="440">
        <v>25916</v>
      </c>
      <c r="AS1714" s="482">
        <v>32546</v>
      </c>
      <c r="AT1714" s="482">
        <v>0</v>
      </c>
      <c r="AU1714" s="482">
        <v>0</v>
      </c>
      <c r="AV1714" s="482">
        <v>7623</v>
      </c>
      <c r="AW1714" s="440">
        <v>20402</v>
      </c>
      <c r="AX1714" s="440">
        <v>0</v>
      </c>
      <c r="AY1714" s="440">
        <v>0</v>
      </c>
      <c r="AZ1714" s="503">
        <v>0</v>
      </c>
      <c r="BA1714" s="503">
        <v>0</v>
      </c>
      <c r="BB1714" s="441">
        <v>0</v>
      </c>
      <c r="BC1714" s="200">
        <v>0</v>
      </c>
      <c r="BD1714" s="539">
        <v>246054</v>
      </c>
      <c r="BE1714" s="650">
        <v>465325</v>
      </c>
      <c r="BF1714" s="650">
        <v>44074</v>
      </c>
      <c r="BG1714" s="539">
        <v>4149</v>
      </c>
    </row>
    <row r="1715" spans="1:59" x14ac:dyDescent="0.2">
      <c r="A1715" s="609" t="s">
        <v>3875</v>
      </c>
      <c r="B1715" t="s">
        <v>3856</v>
      </c>
      <c r="C1715" t="s">
        <v>3876</v>
      </c>
      <c r="D1715" s="442">
        <v>46216</v>
      </c>
      <c r="E1715" s="443">
        <v>0</v>
      </c>
      <c r="F1715" s="443">
        <v>0</v>
      </c>
      <c r="G1715" s="443">
        <v>0</v>
      </c>
      <c r="H1715" s="443">
        <v>0</v>
      </c>
      <c r="I1715" s="443">
        <v>468300</v>
      </c>
      <c r="J1715" s="443">
        <v>468300</v>
      </c>
      <c r="K1715" s="443">
        <v>0</v>
      </c>
      <c r="L1715" s="443">
        <v>7910</v>
      </c>
      <c r="M1715" s="483">
        <v>0</v>
      </c>
      <c r="N1715" s="483">
        <v>4620</v>
      </c>
      <c r="O1715" s="443">
        <v>0</v>
      </c>
      <c r="P1715" s="443">
        <v>0</v>
      </c>
      <c r="Q1715" s="443">
        <v>12530</v>
      </c>
      <c r="R1715" s="443">
        <v>7910</v>
      </c>
      <c r="S1715" s="443">
        <v>4620</v>
      </c>
      <c r="T1715" s="443">
        <v>0</v>
      </c>
      <c r="U1715" s="443">
        <v>16725</v>
      </c>
      <c r="V1715" s="443">
        <v>7481</v>
      </c>
      <c r="W1715" s="443">
        <v>9244</v>
      </c>
      <c r="X1715" s="443">
        <v>283</v>
      </c>
      <c r="Y1715" s="483">
        <v>0</v>
      </c>
      <c r="Z1715" s="483">
        <v>165</v>
      </c>
      <c r="AA1715" s="443">
        <v>0</v>
      </c>
      <c r="AB1715" s="443">
        <v>0</v>
      </c>
      <c r="AC1715" s="443">
        <v>0</v>
      </c>
      <c r="AD1715" s="443">
        <v>0</v>
      </c>
      <c r="AE1715" s="443">
        <v>0</v>
      </c>
      <c r="AF1715" s="443">
        <v>0</v>
      </c>
      <c r="AG1715" s="443">
        <v>315110</v>
      </c>
      <c r="AH1715" s="443">
        <v>200000</v>
      </c>
      <c r="AI1715" s="443">
        <v>115110</v>
      </c>
      <c r="AJ1715" s="483">
        <v>304870</v>
      </c>
      <c r="AK1715" s="483">
        <v>0</v>
      </c>
      <c r="AL1715" s="483">
        <v>0</v>
      </c>
      <c r="AM1715" s="483">
        <v>150220</v>
      </c>
      <c r="AN1715" s="443">
        <v>304870</v>
      </c>
      <c r="AO1715" s="443">
        <v>150220</v>
      </c>
      <c r="AP1715" s="443">
        <v>21961</v>
      </c>
      <c r="AQ1715" s="443">
        <v>7346</v>
      </c>
      <c r="AR1715" s="443">
        <v>14615</v>
      </c>
      <c r="AS1715" s="483">
        <v>18808</v>
      </c>
      <c r="AT1715" s="483">
        <v>0</v>
      </c>
      <c r="AU1715" s="483">
        <v>0</v>
      </c>
      <c r="AV1715" s="483">
        <v>7001</v>
      </c>
      <c r="AW1715" s="443">
        <v>18808</v>
      </c>
      <c r="AX1715" s="443">
        <v>2487</v>
      </c>
      <c r="AY1715" s="443">
        <v>3300</v>
      </c>
      <c r="AZ1715" s="504">
        <v>0</v>
      </c>
      <c r="BA1715" s="504">
        <v>0</v>
      </c>
      <c r="BB1715" s="444">
        <v>3223</v>
      </c>
      <c r="BC1715" s="517">
        <v>0</v>
      </c>
      <c r="BD1715" s="540">
        <v>153653</v>
      </c>
      <c r="BE1715" s="651">
        <v>235910</v>
      </c>
      <c r="BF1715" s="651">
        <v>22316</v>
      </c>
      <c r="BG1715" s="540">
        <v>2250</v>
      </c>
    </row>
    <row r="1716" spans="1:59" x14ac:dyDescent="0.2">
      <c r="A1716" s="609" t="s">
        <v>3877</v>
      </c>
      <c r="B1716" t="s">
        <v>3856</v>
      </c>
      <c r="C1716" t="s">
        <v>3878</v>
      </c>
      <c r="D1716" s="439">
        <v>46217</v>
      </c>
      <c r="E1716" s="440">
        <v>0</v>
      </c>
      <c r="F1716" s="440">
        <v>0</v>
      </c>
      <c r="G1716" s="440">
        <v>0</v>
      </c>
      <c r="H1716" s="440">
        <v>0</v>
      </c>
      <c r="I1716" s="440">
        <v>448070</v>
      </c>
      <c r="J1716" s="440">
        <v>448070</v>
      </c>
      <c r="K1716" s="440">
        <v>0</v>
      </c>
      <c r="L1716" s="440">
        <v>2450</v>
      </c>
      <c r="M1716" s="482">
        <v>0</v>
      </c>
      <c r="N1716" s="482">
        <v>0</v>
      </c>
      <c r="O1716" s="440">
        <v>0</v>
      </c>
      <c r="P1716" s="440">
        <v>0</v>
      </c>
      <c r="Q1716" s="440">
        <v>2450</v>
      </c>
      <c r="R1716" s="440">
        <v>2450</v>
      </c>
      <c r="S1716" s="440">
        <v>0</v>
      </c>
      <c r="T1716" s="440">
        <v>0</v>
      </c>
      <c r="U1716" s="440">
        <v>16003</v>
      </c>
      <c r="V1716" s="440">
        <v>6204</v>
      </c>
      <c r="W1716" s="440">
        <v>9799</v>
      </c>
      <c r="X1716" s="440">
        <v>87</v>
      </c>
      <c r="Y1716" s="482">
        <v>0</v>
      </c>
      <c r="Z1716" s="482">
        <v>0</v>
      </c>
      <c r="AA1716" s="440">
        <v>0</v>
      </c>
      <c r="AB1716" s="440">
        <v>0</v>
      </c>
      <c r="AC1716" s="440">
        <v>0</v>
      </c>
      <c r="AD1716" s="440">
        <v>0</v>
      </c>
      <c r="AE1716" s="440">
        <v>0</v>
      </c>
      <c r="AF1716" s="440">
        <v>0</v>
      </c>
      <c r="AG1716" s="440">
        <v>240100</v>
      </c>
      <c r="AH1716" s="440">
        <v>181500</v>
      </c>
      <c r="AI1716" s="440">
        <v>58600</v>
      </c>
      <c r="AJ1716" s="482">
        <v>192840</v>
      </c>
      <c r="AK1716" s="482">
        <v>0</v>
      </c>
      <c r="AL1716" s="482">
        <v>0</v>
      </c>
      <c r="AM1716" s="482">
        <v>100890</v>
      </c>
      <c r="AN1716" s="440">
        <v>192840</v>
      </c>
      <c r="AO1716" s="440">
        <v>100890</v>
      </c>
      <c r="AP1716" s="440">
        <v>15376</v>
      </c>
      <c r="AQ1716" s="440">
        <v>7304</v>
      </c>
      <c r="AR1716" s="440">
        <v>8072</v>
      </c>
      <c r="AS1716" s="482">
        <v>11687</v>
      </c>
      <c r="AT1716" s="482">
        <v>0</v>
      </c>
      <c r="AU1716" s="482">
        <v>0</v>
      </c>
      <c r="AV1716" s="482">
        <v>3271</v>
      </c>
      <c r="AW1716" s="440">
        <v>10114</v>
      </c>
      <c r="AX1716" s="440">
        <v>849</v>
      </c>
      <c r="AY1716" s="440">
        <v>0</v>
      </c>
      <c r="AZ1716" s="503">
        <v>0</v>
      </c>
      <c r="BA1716" s="503">
        <v>0</v>
      </c>
      <c r="BB1716" s="441">
        <v>0</v>
      </c>
      <c r="BC1716" s="200">
        <v>0</v>
      </c>
      <c r="BD1716" s="539">
        <v>123955</v>
      </c>
      <c r="BE1716" s="650">
        <v>203250</v>
      </c>
      <c r="BF1716" s="650">
        <v>18606</v>
      </c>
      <c r="BG1716" s="539">
        <v>2229</v>
      </c>
    </row>
    <row r="1717" spans="1:59" x14ac:dyDescent="0.2">
      <c r="A1717" s="609" t="s">
        <v>3879</v>
      </c>
      <c r="B1717" t="s">
        <v>3856</v>
      </c>
      <c r="C1717" t="s">
        <v>3880</v>
      </c>
      <c r="D1717" s="442">
        <v>46218</v>
      </c>
      <c r="E1717" s="443">
        <v>23100</v>
      </c>
      <c r="F1717" s="443">
        <v>0</v>
      </c>
      <c r="G1717" s="443">
        <v>23100</v>
      </c>
      <c r="H1717" s="443">
        <v>0</v>
      </c>
      <c r="I1717" s="443">
        <v>1243760</v>
      </c>
      <c r="J1717" s="443">
        <v>1243760</v>
      </c>
      <c r="K1717" s="443">
        <v>0</v>
      </c>
      <c r="L1717" s="443">
        <v>14000</v>
      </c>
      <c r="M1717" s="483">
        <v>0</v>
      </c>
      <c r="N1717" s="483">
        <v>8470</v>
      </c>
      <c r="O1717" s="443">
        <v>0</v>
      </c>
      <c r="P1717" s="443">
        <v>0</v>
      </c>
      <c r="Q1717" s="443">
        <v>22470</v>
      </c>
      <c r="R1717" s="443">
        <v>14000</v>
      </c>
      <c r="S1717" s="443">
        <v>8470</v>
      </c>
      <c r="T1717" s="443">
        <v>0</v>
      </c>
      <c r="U1717" s="443">
        <v>44420</v>
      </c>
      <c r="V1717" s="443">
        <v>13075</v>
      </c>
      <c r="W1717" s="443">
        <v>31345</v>
      </c>
      <c r="X1717" s="443">
        <v>500</v>
      </c>
      <c r="Y1717" s="483">
        <v>0</v>
      </c>
      <c r="Z1717" s="483">
        <v>303</v>
      </c>
      <c r="AA1717" s="443">
        <v>0</v>
      </c>
      <c r="AB1717" s="443">
        <v>0</v>
      </c>
      <c r="AC1717" s="443">
        <v>7480</v>
      </c>
      <c r="AD1717" s="443">
        <v>7480</v>
      </c>
      <c r="AE1717" s="443">
        <v>0</v>
      </c>
      <c r="AF1717" s="443">
        <v>0</v>
      </c>
      <c r="AG1717" s="443">
        <v>836280</v>
      </c>
      <c r="AH1717" s="443">
        <v>526150</v>
      </c>
      <c r="AI1717" s="443">
        <v>310130</v>
      </c>
      <c r="AJ1717" s="483">
        <v>828960</v>
      </c>
      <c r="AK1717" s="483">
        <v>0</v>
      </c>
      <c r="AL1717" s="483">
        <v>0</v>
      </c>
      <c r="AM1717" s="483">
        <v>420170</v>
      </c>
      <c r="AN1717" s="443">
        <v>828960</v>
      </c>
      <c r="AO1717" s="443">
        <v>420170</v>
      </c>
      <c r="AP1717" s="443">
        <v>60260</v>
      </c>
      <c r="AQ1717" s="443">
        <v>6070</v>
      </c>
      <c r="AR1717" s="443">
        <v>54190</v>
      </c>
      <c r="AS1717" s="483">
        <v>63944</v>
      </c>
      <c r="AT1717" s="483">
        <v>0</v>
      </c>
      <c r="AU1717" s="483">
        <v>0</v>
      </c>
      <c r="AV1717" s="483">
        <v>15599</v>
      </c>
      <c r="AW1717" s="443">
        <v>54148</v>
      </c>
      <c r="AX1717" s="443">
        <v>0</v>
      </c>
      <c r="AY1717" s="443">
        <v>0</v>
      </c>
      <c r="AZ1717" s="504">
        <v>0</v>
      </c>
      <c r="BA1717" s="504">
        <v>0</v>
      </c>
      <c r="BB1717" s="444">
        <v>0</v>
      </c>
      <c r="BC1717" s="517">
        <v>0</v>
      </c>
      <c r="BD1717" s="540">
        <v>326337</v>
      </c>
      <c r="BE1717" s="651">
        <v>639165</v>
      </c>
      <c r="BF1717" s="651">
        <v>60614</v>
      </c>
      <c r="BG1717" s="540">
        <v>5589</v>
      </c>
    </row>
    <row r="1718" spans="1:59" x14ac:dyDescent="0.2">
      <c r="A1718" s="609" t="s">
        <v>3881</v>
      </c>
      <c r="B1718" t="s">
        <v>3856</v>
      </c>
      <c r="C1718" t="s">
        <v>3882</v>
      </c>
      <c r="D1718" s="439">
        <v>46219</v>
      </c>
      <c r="E1718" s="440">
        <v>0</v>
      </c>
      <c r="F1718" s="440">
        <v>0</v>
      </c>
      <c r="G1718" s="440">
        <v>0</v>
      </c>
      <c r="H1718" s="440">
        <v>0</v>
      </c>
      <c r="I1718" s="440">
        <v>271600</v>
      </c>
      <c r="J1718" s="440">
        <v>271600</v>
      </c>
      <c r="K1718" s="440">
        <v>0</v>
      </c>
      <c r="L1718" s="440">
        <v>7840</v>
      </c>
      <c r="M1718" s="482">
        <v>0</v>
      </c>
      <c r="N1718" s="482">
        <v>0</v>
      </c>
      <c r="O1718" s="440">
        <v>0</v>
      </c>
      <c r="P1718" s="440">
        <v>0</v>
      </c>
      <c r="Q1718" s="440">
        <v>7840</v>
      </c>
      <c r="R1718" s="440">
        <v>7840</v>
      </c>
      <c r="S1718" s="440">
        <v>0</v>
      </c>
      <c r="T1718" s="440">
        <v>0</v>
      </c>
      <c r="U1718" s="440">
        <v>9700</v>
      </c>
      <c r="V1718" s="440">
        <v>1872</v>
      </c>
      <c r="W1718" s="440">
        <v>7828</v>
      </c>
      <c r="X1718" s="440">
        <v>280</v>
      </c>
      <c r="Y1718" s="482">
        <v>0</v>
      </c>
      <c r="Z1718" s="482">
        <v>0</v>
      </c>
      <c r="AA1718" s="440">
        <v>0</v>
      </c>
      <c r="AB1718" s="440">
        <v>0</v>
      </c>
      <c r="AC1718" s="440">
        <v>0</v>
      </c>
      <c r="AD1718" s="440">
        <v>0</v>
      </c>
      <c r="AE1718" s="440">
        <v>0</v>
      </c>
      <c r="AF1718" s="440">
        <v>0</v>
      </c>
      <c r="AG1718" s="440">
        <v>193860</v>
      </c>
      <c r="AH1718" s="440">
        <v>135000</v>
      </c>
      <c r="AI1718" s="440">
        <v>58860</v>
      </c>
      <c r="AJ1718" s="482">
        <v>177700</v>
      </c>
      <c r="AK1718" s="482">
        <v>0</v>
      </c>
      <c r="AL1718" s="482">
        <v>0</v>
      </c>
      <c r="AM1718" s="482">
        <v>95650</v>
      </c>
      <c r="AN1718" s="440">
        <v>177700</v>
      </c>
      <c r="AO1718" s="440">
        <v>95650</v>
      </c>
      <c r="AP1718" s="440">
        <v>12683</v>
      </c>
      <c r="AQ1718" s="440">
        <v>1935</v>
      </c>
      <c r="AR1718" s="440">
        <v>10748</v>
      </c>
      <c r="AS1718" s="482">
        <v>13677</v>
      </c>
      <c r="AT1718" s="482">
        <v>0</v>
      </c>
      <c r="AU1718" s="482">
        <v>0</v>
      </c>
      <c r="AV1718" s="482">
        <v>3394</v>
      </c>
      <c r="AW1718" s="440">
        <v>7279</v>
      </c>
      <c r="AX1718" s="440">
        <v>0</v>
      </c>
      <c r="AY1718" s="440">
        <v>344</v>
      </c>
      <c r="AZ1718" s="503">
        <v>0</v>
      </c>
      <c r="BA1718" s="503">
        <v>0</v>
      </c>
      <c r="BB1718" s="441">
        <v>0</v>
      </c>
      <c r="BC1718" s="200">
        <v>0</v>
      </c>
      <c r="BD1718" s="539">
        <v>96632</v>
      </c>
      <c r="BE1718" s="650">
        <v>135900</v>
      </c>
      <c r="BF1718" s="650">
        <v>12779</v>
      </c>
      <c r="BG1718" s="539">
        <v>1530</v>
      </c>
    </row>
    <row r="1719" spans="1:59" x14ac:dyDescent="0.2">
      <c r="A1719" s="609" t="s">
        <v>3883</v>
      </c>
      <c r="B1719" t="s">
        <v>3856</v>
      </c>
      <c r="C1719" t="s">
        <v>3884</v>
      </c>
      <c r="D1719" s="442">
        <v>46220</v>
      </c>
      <c r="E1719" s="443">
        <v>0</v>
      </c>
      <c r="F1719" s="443">
        <v>0</v>
      </c>
      <c r="G1719" s="443">
        <v>0</v>
      </c>
      <c r="H1719" s="443">
        <v>0</v>
      </c>
      <c r="I1719" s="443">
        <v>411180</v>
      </c>
      <c r="J1719" s="443">
        <v>411180</v>
      </c>
      <c r="K1719" s="443">
        <v>0</v>
      </c>
      <c r="L1719" s="443">
        <v>0</v>
      </c>
      <c r="M1719" s="483">
        <v>0</v>
      </c>
      <c r="N1719" s="483">
        <v>0</v>
      </c>
      <c r="O1719" s="443">
        <v>0</v>
      </c>
      <c r="P1719" s="443">
        <v>0</v>
      </c>
      <c r="Q1719" s="443">
        <v>0</v>
      </c>
      <c r="R1719" s="443">
        <v>0</v>
      </c>
      <c r="S1719" s="443">
        <v>0</v>
      </c>
      <c r="T1719" s="443">
        <v>0</v>
      </c>
      <c r="U1719" s="443">
        <v>14685</v>
      </c>
      <c r="V1719" s="443">
        <v>6172</v>
      </c>
      <c r="W1719" s="443">
        <v>8513</v>
      </c>
      <c r="X1719" s="443">
        <v>0</v>
      </c>
      <c r="Y1719" s="483">
        <v>0</v>
      </c>
      <c r="Z1719" s="483">
        <v>0</v>
      </c>
      <c r="AA1719" s="443">
        <v>0</v>
      </c>
      <c r="AB1719" s="443">
        <v>0</v>
      </c>
      <c r="AC1719" s="443">
        <v>0</v>
      </c>
      <c r="AD1719" s="443">
        <v>0</v>
      </c>
      <c r="AE1719" s="443">
        <v>0</v>
      </c>
      <c r="AF1719" s="443">
        <v>0</v>
      </c>
      <c r="AG1719" s="443">
        <v>232800</v>
      </c>
      <c r="AH1719" s="443">
        <v>162500</v>
      </c>
      <c r="AI1719" s="443">
        <v>70300</v>
      </c>
      <c r="AJ1719" s="483">
        <v>199930</v>
      </c>
      <c r="AK1719" s="483">
        <v>0</v>
      </c>
      <c r="AL1719" s="483">
        <v>0</v>
      </c>
      <c r="AM1719" s="483">
        <v>112510</v>
      </c>
      <c r="AN1719" s="443">
        <v>199930</v>
      </c>
      <c r="AO1719" s="443">
        <v>112510</v>
      </c>
      <c r="AP1719" s="443">
        <v>15070</v>
      </c>
      <c r="AQ1719" s="443">
        <v>6999</v>
      </c>
      <c r="AR1719" s="443">
        <v>8071</v>
      </c>
      <c r="AS1719" s="483">
        <v>11603</v>
      </c>
      <c r="AT1719" s="483">
        <v>0</v>
      </c>
      <c r="AU1719" s="483">
        <v>0</v>
      </c>
      <c r="AV1719" s="483">
        <v>5110</v>
      </c>
      <c r="AW1719" s="443">
        <v>11603</v>
      </c>
      <c r="AX1719" s="443">
        <v>1022</v>
      </c>
      <c r="AY1719" s="443">
        <v>0</v>
      </c>
      <c r="AZ1719" s="504">
        <v>0</v>
      </c>
      <c r="BA1719" s="504">
        <v>0</v>
      </c>
      <c r="BB1719" s="444">
        <v>0</v>
      </c>
      <c r="BC1719" s="517">
        <v>0</v>
      </c>
      <c r="BD1719" s="540">
        <v>123631</v>
      </c>
      <c r="BE1719" s="651">
        <v>183640</v>
      </c>
      <c r="BF1719" s="651">
        <v>17052</v>
      </c>
      <c r="BG1719" s="540">
        <v>2229</v>
      </c>
    </row>
    <row r="1720" spans="1:59" x14ac:dyDescent="0.2">
      <c r="A1720" s="609" t="s">
        <v>3885</v>
      </c>
      <c r="B1720" t="s">
        <v>3856</v>
      </c>
      <c r="C1720" t="s">
        <v>3886</v>
      </c>
      <c r="D1720" s="439">
        <v>46221</v>
      </c>
      <c r="E1720" s="440">
        <v>0</v>
      </c>
      <c r="F1720" s="440">
        <v>0</v>
      </c>
      <c r="G1720" s="440">
        <v>0</v>
      </c>
      <c r="H1720" s="440">
        <v>0</v>
      </c>
      <c r="I1720" s="440">
        <v>373870</v>
      </c>
      <c r="J1720" s="440">
        <v>373870</v>
      </c>
      <c r="K1720" s="440">
        <v>0</v>
      </c>
      <c r="L1720" s="440">
        <v>2940</v>
      </c>
      <c r="M1720" s="482">
        <v>0</v>
      </c>
      <c r="N1720" s="482">
        <v>140</v>
      </c>
      <c r="O1720" s="440">
        <v>0</v>
      </c>
      <c r="P1720" s="440">
        <v>0</v>
      </c>
      <c r="Q1720" s="440">
        <v>3080</v>
      </c>
      <c r="R1720" s="440">
        <v>2940</v>
      </c>
      <c r="S1720" s="440">
        <v>140</v>
      </c>
      <c r="T1720" s="440">
        <v>0</v>
      </c>
      <c r="U1720" s="440">
        <v>13353</v>
      </c>
      <c r="V1720" s="440">
        <v>9585</v>
      </c>
      <c r="W1720" s="440">
        <v>3768</v>
      </c>
      <c r="X1720" s="440">
        <v>105</v>
      </c>
      <c r="Y1720" s="482">
        <v>0</v>
      </c>
      <c r="Z1720" s="482">
        <v>5</v>
      </c>
      <c r="AA1720" s="440">
        <v>0</v>
      </c>
      <c r="AB1720" s="440">
        <v>0</v>
      </c>
      <c r="AC1720" s="440">
        <v>3878</v>
      </c>
      <c r="AD1720" s="440">
        <v>256</v>
      </c>
      <c r="AE1720" s="440">
        <v>138</v>
      </c>
      <c r="AF1720" s="440">
        <v>3484</v>
      </c>
      <c r="AG1720" s="440">
        <v>214990</v>
      </c>
      <c r="AH1720" s="440">
        <v>155000</v>
      </c>
      <c r="AI1720" s="440">
        <v>59990</v>
      </c>
      <c r="AJ1720" s="482">
        <v>195040</v>
      </c>
      <c r="AK1720" s="482">
        <v>0</v>
      </c>
      <c r="AL1720" s="482">
        <v>0</v>
      </c>
      <c r="AM1720" s="482">
        <v>61800</v>
      </c>
      <c r="AN1720" s="440">
        <v>195040</v>
      </c>
      <c r="AO1720" s="440">
        <v>61800</v>
      </c>
      <c r="AP1720" s="440">
        <v>14127</v>
      </c>
      <c r="AQ1720" s="440">
        <v>8050</v>
      </c>
      <c r="AR1720" s="440">
        <v>6077</v>
      </c>
      <c r="AS1720" s="482">
        <v>9250</v>
      </c>
      <c r="AT1720" s="482">
        <v>0</v>
      </c>
      <c r="AU1720" s="482">
        <v>0</v>
      </c>
      <c r="AV1720" s="482">
        <v>1823</v>
      </c>
      <c r="AW1720" s="440">
        <v>7906</v>
      </c>
      <c r="AX1720" s="440">
        <v>2563</v>
      </c>
      <c r="AY1720" s="440">
        <v>3300</v>
      </c>
      <c r="AZ1720" s="503">
        <v>0</v>
      </c>
      <c r="BA1720" s="503">
        <v>0</v>
      </c>
      <c r="BB1720" s="441">
        <v>3300</v>
      </c>
      <c r="BC1720" s="200">
        <v>0</v>
      </c>
      <c r="BD1720" s="539">
        <v>107347</v>
      </c>
      <c r="BE1720" s="650">
        <v>176165</v>
      </c>
      <c r="BF1720" s="650">
        <v>16204</v>
      </c>
      <c r="BG1720" s="539">
        <v>1530</v>
      </c>
    </row>
    <row r="1721" spans="1:59" x14ac:dyDescent="0.2">
      <c r="A1721" s="609" t="s">
        <v>3887</v>
      </c>
      <c r="B1721" t="s">
        <v>3856</v>
      </c>
      <c r="C1721" t="s">
        <v>3888</v>
      </c>
      <c r="D1721" s="442">
        <v>46222</v>
      </c>
      <c r="E1721" s="443">
        <v>0</v>
      </c>
      <c r="F1721" s="443">
        <v>0</v>
      </c>
      <c r="G1721" s="443">
        <v>0</v>
      </c>
      <c r="H1721" s="443">
        <v>0</v>
      </c>
      <c r="I1721" s="443">
        <v>469336</v>
      </c>
      <c r="J1721" s="443">
        <v>469336</v>
      </c>
      <c r="K1721" s="443">
        <v>0</v>
      </c>
      <c r="L1721" s="443">
        <v>93884</v>
      </c>
      <c r="M1721" s="483">
        <v>0</v>
      </c>
      <c r="N1721" s="483">
        <v>21210</v>
      </c>
      <c r="O1721" s="443">
        <v>0</v>
      </c>
      <c r="P1721" s="443">
        <v>0</v>
      </c>
      <c r="Q1721" s="443">
        <v>115094</v>
      </c>
      <c r="R1721" s="443">
        <v>93884</v>
      </c>
      <c r="S1721" s="443">
        <v>21210</v>
      </c>
      <c r="T1721" s="443">
        <v>0</v>
      </c>
      <c r="U1721" s="443">
        <v>16762</v>
      </c>
      <c r="V1721" s="443">
        <v>16762</v>
      </c>
      <c r="W1721" s="443">
        <v>0</v>
      </c>
      <c r="X1721" s="443">
        <v>3353</v>
      </c>
      <c r="Y1721" s="483">
        <v>0</v>
      </c>
      <c r="Z1721" s="483">
        <v>758</v>
      </c>
      <c r="AA1721" s="443">
        <v>0</v>
      </c>
      <c r="AB1721" s="443">
        <v>0</v>
      </c>
      <c r="AC1721" s="443">
        <v>0</v>
      </c>
      <c r="AD1721" s="443">
        <v>0</v>
      </c>
      <c r="AE1721" s="443">
        <v>0</v>
      </c>
      <c r="AF1721" s="443">
        <v>0</v>
      </c>
      <c r="AG1721" s="443">
        <v>276870</v>
      </c>
      <c r="AH1721" s="443">
        <v>7500</v>
      </c>
      <c r="AI1721" s="443">
        <v>269370</v>
      </c>
      <c r="AJ1721" s="483">
        <v>444170</v>
      </c>
      <c r="AK1721" s="483">
        <v>0</v>
      </c>
      <c r="AL1721" s="483">
        <v>0</v>
      </c>
      <c r="AM1721" s="483">
        <v>114870</v>
      </c>
      <c r="AN1721" s="443">
        <v>444170</v>
      </c>
      <c r="AO1721" s="443">
        <v>114870</v>
      </c>
      <c r="AP1721" s="443">
        <v>19347</v>
      </c>
      <c r="AQ1721" s="443">
        <v>200</v>
      </c>
      <c r="AR1721" s="443">
        <v>19147</v>
      </c>
      <c r="AS1721" s="483">
        <v>22267</v>
      </c>
      <c r="AT1721" s="483">
        <v>0</v>
      </c>
      <c r="AU1721" s="483">
        <v>0</v>
      </c>
      <c r="AV1721" s="483">
        <v>4007</v>
      </c>
      <c r="AW1721" s="443">
        <v>19389</v>
      </c>
      <c r="AX1721" s="443">
        <v>0</v>
      </c>
      <c r="AY1721" s="443">
        <v>0</v>
      </c>
      <c r="AZ1721" s="504">
        <v>0</v>
      </c>
      <c r="BA1721" s="504">
        <v>0</v>
      </c>
      <c r="BB1721" s="444">
        <v>0</v>
      </c>
      <c r="BC1721" s="517">
        <v>0</v>
      </c>
      <c r="BD1721" s="540">
        <v>157793</v>
      </c>
      <c r="BE1721" s="651">
        <v>270495</v>
      </c>
      <c r="BF1721" s="651">
        <v>24761</v>
      </c>
      <c r="BG1721" s="540">
        <v>2949</v>
      </c>
    </row>
    <row r="1722" spans="1:59" x14ac:dyDescent="0.2">
      <c r="A1722" s="609" t="s">
        <v>3889</v>
      </c>
      <c r="B1722" t="s">
        <v>3856</v>
      </c>
      <c r="C1722" t="s">
        <v>3890</v>
      </c>
      <c r="D1722" s="439">
        <v>46223</v>
      </c>
      <c r="E1722" s="440">
        <v>0</v>
      </c>
      <c r="F1722" s="440">
        <v>0</v>
      </c>
      <c r="G1722" s="440">
        <v>0</v>
      </c>
      <c r="H1722" s="440">
        <v>0</v>
      </c>
      <c r="I1722" s="440">
        <v>411460</v>
      </c>
      <c r="J1722" s="440">
        <v>411460</v>
      </c>
      <c r="K1722" s="440">
        <v>0</v>
      </c>
      <c r="L1722" s="440">
        <v>0</v>
      </c>
      <c r="M1722" s="482">
        <v>0</v>
      </c>
      <c r="N1722" s="482">
        <v>0</v>
      </c>
      <c r="O1722" s="440">
        <v>0</v>
      </c>
      <c r="P1722" s="440">
        <v>0</v>
      </c>
      <c r="Q1722" s="440">
        <v>0</v>
      </c>
      <c r="R1722" s="440">
        <v>0</v>
      </c>
      <c r="S1722" s="440">
        <v>0</v>
      </c>
      <c r="T1722" s="440">
        <v>0</v>
      </c>
      <c r="U1722" s="440">
        <v>14695</v>
      </c>
      <c r="V1722" s="440">
        <v>4268</v>
      </c>
      <c r="W1722" s="440">
        <v>10427</v>
      </c>
      <c r="X1722" s="440">
        <v>0</v>
      </c>
      <c r="Y1722" s="482">
        <v>0</v>
      </c>
      <c r="Z1722" s="482">
        <v>0</v>
      </c>
      <c r="AA1722" s="440">
        <v>0</v>
      </c>
      <c r="AB1722" s="440">
        <v>0</v>
      </c>
      <c r="AC1722" s="440">
        <v>0</v>
      </c>
      <c r="AD1722" s="440">
        <v>0</v>
      </c>
      <c r="AE1722" s="440">
        <v>0</v>
      </c>
      <c r="AF1722" s="440">
        <v>0</v>
      </c>
      <c r="AG1722" s="440">
        <v>235370</v>
      </c>
      <c r="AH1722" s="440">
        <v>162500</v>
      </c>
      <c r="AI1722" s="440">
        <v>72870</v>
      </c>
      <c r="AJ1722" s="482">
        <v>202850</v>
      </c>
      <c r="AK1722" s="482">
        <v>32850</v>
      </c>
      <c r="AL1722" s="482">
        <v>0</v>
      </c>
      <c r="AM1722" s="482">
        <v>37950</v>
      </c>
      <c r="AN1722" s="440">
        <v>235700</v>
      </c>
      <c r="AO1722" s="440">
        <v>37950</v>
      </c>
      <c r="AP1722" s="440">
        <v>15394</v>
      </c>
      <c r="AQ1722" s="440">
        <v>2956</v>
      </c>
      <c r="AR1722" s="440">
        <v>12438</v>
      </c>
      <c r="AS1722" s="482">
        <v>15786</v>
      </c>
      <c r="AT1722" s="482">
        <v>1250</v>
      </c>
      <c r="AU1722" s="482">
        <v>0</v>
      </c>
      <c r="AV1722" s="482">
        <v>0</v>
      </c>
      <c r="AW1722" s="440">
        <v>6008</v>
      </c>
      <c r="AX1722" s="440">
        <v>0</v>
      </c>
      <c r="AY1722" s="440">
        <v>0</v>
      </c>
      <c r="AZ1722" s="503">
        <v>0</v>
      </c>
      <c r="BA1722" s="503">
        <v>0</v>
      </c>
      <c r="BB1722" s="441">
        <v>0</v>
      </c>
      <c r="BC1722" s="200">
        <v>0</v>
      </c>
      <c r="BD1722" s="539">
        <v>125819</v>
      </c>
      <c r="BE1722" s="650">
        <v>185140</v>
      </c>
      <c r="BF1722" s="650">
        <v>17148</v>
      </c>
      <c r="BG1722" s="539">
        <v>2229</v>
      </c>
    </row>
    <row r="1723" spans="1:59" x14ac:dyDescent="0.2">
      <c r="A1723" s="609" t="s">
        <v>3891</v>
      </c>
      <c r="B1723" t="s">
        <v>3856</v>
      </c>
      <c r="C1723" t="s">
        <v>3892</v>
      </c>
      <c r="D1723" s="442">
        <v>46224</v>
      </c>
      <c r="E1723" s="443">
        <v>56000</v>
      </c>
      <c r="F1723" s="443">
        <v>0</v>
      </c>
      <c r="G1723" s="443">
        <v>56000</v>
      </c>
      <c r="H1723" s="443">
        <v>0</v>
      </c>
      <c r="I1723" s="443">
        <v>336630</v>
      </c>
      <c r="J1723" s="443">
        <v>336630</v>
      </c>
      <c r="K1723" s="443">
        <v>0</v>
      </c>
      <c r="L1723" s="443">
        <v>1330</v>
      </c>
      <c r="M1723" s="483">
        <v>0</v>
      </c>
      <c r="N1723" s="483">
        <v>0</v>
      </c>
      <c r="O1723" s="443">
        <v>210</v>
      </c>
      <c r="P1723" s="443">
        <v>0</v>
      </c>
      <c r="Q1723" s="443">
        <v>1540</v>
      </c>
      <c r="R1723" s="443">
        <v>1330</v>
      </c>
      <c r="S1723" s="443">
        <v>0</v>
      </c>
      <c r="T1723" s="443">
        <v>210</v>
      </c>
      <c r="U1723" s="443">
        <v>12023</v>
      </c>
      <c r="V1723" s="443">
        <v>3400</v>
      </c>
      <c r="W1723" s="443">
        <v>8623</v>
      </c>
      <c r="X1723" s="443">
        <v>47</v>
      </c>
      <c r="Y1723" s="483">
        <v>0</v>
      </c>
      <c r="Z1723" s="483">
        <v>0</v>
      </c>
      <c r="AA1723" s="443">
        <v>8</v>
      </c>
      <c r="AB1723" s="443">
        <v>0</v>
      </c>
      <c r="AC1723" s="443">
        <v>0</v>
      </c>
      <c r="AD1723" s="443">
        <v>0</v>
      </c>
      <c r="AE1723" s="443">
        <v>0</v>
      </c>
      <c r="AF1723" s="443">
        <v>0</v>
      </c>
      <c r="AG1723" s="443">
        <v>167530</v>
      </c>
      <c r="AH1723" s="443">
        <v>0</v>
      </c>
      <c r="AI1723" s="443">
        <v>167530</v>
      </c>
      <c r="AJ1723" s="483">
        <v>266510</v>
      </c>
      <c r="AK1723" s="483">
        <v>0</v>
      </c>
      <c r="AL1723" s="483">
        <v>0</v>
      </c>
      <c r="AM1723" s="483">
        <v>83060</v>
      </c>
      <c r="AN1723" s="443">
        <v>266510</v>
      </c>
      <c r="AO1723" s="443">
        <v>83060</v>
      </c>
      <c r="AP1723" s="443">
        <v>11229</v>
      </c>
      <c r="AQ1723" s="443">
        <v>3700</v>
      </c>
      <c r="AR1723" s="443">
        <v>7529</v>
      </c>
      <c r="AS1723" s="483">
        <v>9831</v>
      </c>
      <c r="AT1723" s="483">
        <v>0</v>
      </c>
      <c r="AU1723" s="483">
        <v>0</v>
      </c>
      <c r="AV1723" s="483">
        <v>3794</v>
      </c>
      <c r="AW1723" s="443">
        <v>9831</v>
      </c>
      <c r="AX1723" s="443">
        <v>842</v>
      </c>
      <c r="AY1723" s="443">
        <v>0</v>
      </c>
      <c r="AZ1723" s="504">
        <v>0</v>
      </c>
      <c r="BA1723" s="504">
        <v>0</v>
      </c>
      <c r="BB1723" s="444">
        <v>0</v>
      </c>
      <c r="BC1723" s="517">
        <v>0</v>
      </c>
      <c r="BD1723" s="540">
        <v>89029</v>
      </c>
      <c r="BE1723" s="651">
        <v>151265</v>
      </c>
      <c r="BF1723" s="651">
        <v>13864</v>
      </c>
      <c r="BG1723" s="540">
        <v>1749</v>
      </c>
    </row>
    <row r="1724" spans="1:59" x14ac:dyDescent="0.2">
      <c r="A1724" s="609" t="s">
        <v>3893</v>
      </c>
      <c r="B1724" t="s">
        <v>3856</v>
      </c>
      <c r="C1724" t="s">
        <v>3894</v>
      </c>
      <c r="D1724" s="439">
        <v>46225</v>
      </c>
      <c r="E1724" s="440">
        <v>35000</v>
      </c>
      <c r="F1724" s="440">
        <v>0</v>
      </c>
      <c r="G1724" s="440">
        <v>35000</v>
      </c>
      <c r="H1724" s="440">
        <v>0</v>
      </c>
      <c r="I1724" s="440">
        <v>705180</v>
      </c>
      <c r="J1724" s="440">
        <v>705180</v>
      </c>
      <c r="K1724" s="440">
        <v>0</v>
      </c>
      <c r="L1724" s="440">
        <v>19600</v>
      </c>
      <c r="M1724" s="482">
        <v>0</v>
      </c>
      <c r="N1724" s="482">
        <v>0</v>
      </c>
      <c r="O1724" s="440">
        <v>0</v>
      </c>
      <c r="P1724" s="440">
        <v>0</v>
      </c>
      <c r="Q1724" s="440">
        <v>19600</v>
      </c>
      <c r="R1724" s="440">
        <v>19600</v>
      </c>
      <c r="S1724" s="440">
        <v>0</v>
      </c>
      <c r="T1724" s="440">
        <v>0</v>
      </c>
      <c r="U1724" s="440">
        <v>25185</v>
      </c>
      <c r="V1724" s="440">
        <v>9861</v>
      </c>
      <c r="W1724" s="440">
        <v>15324</v>
      </c>
      <c r="X1724" s="440">
        <v>700</v>
      </c>
      <c r="Y1724" s="482">
        <v>0</v>
      </c>
      <c r="Z1724" s="482">
        <v>0</v>
      </c>
      <c r="AA1724" s="440">
        <v>0</v>
      </c>
      <c r="AB1724" s="440">
        <v>0</v>
      </c>
      <c r="AC1724" s="440">
        <v>0</v>
      </c>
      <c r="AD1724" s="440">
        <v>0</v>
      </c>
      <c r="AE1724" s="440">
        <v>0</v>
      </c>
      <c r="AF1724" s="440">
        <v>0</v>
      </c>
      <c r="AG1724" s="440">
        <v>515900</v>
      </c>
      <c r="AH1724" s="440">
        <v>515900</v>
      </c>
      <c r="AI1724" s="440">
        <v>0</v>
      </c>
      <c r="AJ1724" s="482">
        <v>303210</v>
      </c>
      <c r="AK1724" s="482">
        <v>0</v>
      </c>
      <c r="AL1724" s="482">
        <v>0</v>
      </c>
      <c r="AM1724" s="482">
        <v>289480</v>
      </c>
      <c r="AN1724" s="440">
        <v>303210</v>
      </c>
      <c r="AO1724" s="440">
        <v>289480</v>
      </c>
      <c r="AP1724" s="440">
        <v>36929</v>
      </c>
      <c r="AQ1724" s="440">
        <v>24718</v>
      </c>
      <c r="AR1724" s="440">
        <v>12211</v>
      </c>
      <c r="AS1724" s="482">
        <v>17880</v>
      </c>
      <c r="AT1724" s="482">
        <v>0</v>
      </c>
      <c r="AU1724" s="482">
        <v>0</v>
      </c>
      <c r="AV1724" s="482">
        <v>10945</v>
      </c>
      <c r="AW1724" s="440">
        <v>14130</v>
      </c>
      <c r="AX1724" s="440">
        <v>0</v>
      </c>
      <c r="AY1724" s="440">
        <v>0</v>
      </c>
      <c r="AZ1724" s="503">
        <v>0</v>
      </c>
      <c r="BA1724" s="503">
        <v>0</v>
      </c>
      <c r="BB1724" s="441">
        <v>0</v>
      </c>
      <c r="BC1724" s="200">
        <v>0</v>
      </c>
      <c r="BD1724" s="539">
        <v>219280</v>
      </c>
      <c r="BE1724" s="650">
        <v>372930</v>
      </c>
      <c r="BF1724" s="650">
        <v>35590</v>
      </c>
      <c r="BG1724" s="539">
        <v>3669</v>
      </c>
    </row>
    <row r="1725" spans="1:59" x14ac:dyDescent="0.2">
      <c r="A1725" s="609" t="s">
        <v>3895</v>
      </c>
      <c r="B1725" t="s">
        <v>3856</v>
      </c>
      <c r="C1725" t="s">
        <v>3896</v>
      </c>
      <c r="D1725" s="442">
        <v>46303</v>
      </c>
      <c r="E1725" s="443">
        <v>734</v>
      </c>
      <c r="F1725" s="443">
        <v>0</v>
      </c>
      <c r="G1725" s="443">
        <v>734</v>
      </c>
      <c r="H1725" s="443">
        <v>0</v>
      </c>
      <c r="I1725" s="443">
        <v>4200</v>
      </c>
      <c r="J1725" s="443">
        <v>4200</v>
      </c>
      <c r="K1725" s="443">
        <v>0</v>
      </c>
      <c r="L1725" s="443">
        <v>0</v>
      </c>
      <c r="M1725" s="483">
        <v>0</v>
      </c>
      <c r="N1725" s="483">
        <v>0</v>
      </c>
      <c r="O1725" s="443">
        <v>0</v>
      </c>
      <c r="P1725" s="443">
        <v>0</v>
      </c>
      <c r="Q1725" s="443">
        <v>0</v>
      </c>
      <c r="R1725" s="443">
        <v>0</v>
      </c>
      <c r="S1725" s="443">
        <v>0</v>
      </c>
      <c r="T1725" s="443">
        <v>0</v>
      </c>
      <c r="U1725" s="443">
        <v>150</v>
      </c>
      <c r="V1725" s="443">
        <v>30</v>
      </c>
      <c r="W1725" s="443">
        <v>120</v>
      </c>
      <c r="X1725" s="443">
        <v>0</v>
      </c>
      <c r="Y1725" s="483">
        <v>0</v>
      </c>
      <c r="Z1725" s="483">
        <v>0</v>
      </c>
      <c r="AA1725" s="443">
        <v>0</v>
      </c>
      <c r="AB1725" s="443">
        <v>0</v>
      </c>
      <c r="AC1725" s="443">
        <v>120</v>
      </c>
      <c r="AD1725" s="443">
        <v>0</v>
      </c>
      <c r="AE1725" s="443">
        <v>0</v>
      </c>
      <c r="AF1725" s="443">
        <v>120</v>
      </c>
      <c r="AG1725" s="443">
        <v>2600</v>
      </c>
      <c r="AH1725" s="443">
        <v>2200</v>
      </c>
      <c r="AI1725" s="443">
        <v>400</v>
      </c>
      <c r="AJ1725" s="483">
        <v>880</v>
      </c>
      <c r="AK1725" s="483">
        <v>0</v>
      </c>
      <c r="AL1725" s="483">
        <v>0</v>
      </c>
      <c r="AM1725" s="483">
        <v>1960</v>
      </c>
      <c r="AN1725" s="443">
        <v>880</v>
      </c>
      <c r="AO1725" s="443">
        <v>1960</v>
      </c>
      <c r="AP1725" s="443">
        <v>170</v>
      </c>
      <c r="AQ1725" s="443">
        <v>80</v>
      </c>
      <c r="AR1725" s="443">
        <v>90</v>
      </c>
      <c r="AS1725" s="483">
        <v>52</v>
      </c>
      <c r="AT1725" s="483">
        <v>0</v>
      </c>
      <c r="AU1725" s="483">
        <v>0</v>
      </c>
      <c r="AV1725" s="483">
        <v>31</v>
      </c>
      <c r="AW1725" s="443">
        <v>52</v>
      </c>
      <c r="AX1725" s="443">
        <v>31</v>
      </c>
      <c r="AY1725" s="443">
        <v>0</v>
      </c>
      <c r="AZ1725" s="504">
        <v>0</v>
      </c>
      <c r="BA1725" s="504">
        <v>0</v>
      </c>
      <c r="BB1725" s="444">
        <v>0</v>
      </c>
      <c r="BC1725" s="517">
        <v>0</v>
      </c>
      <c r="BD1725" s="540">
        <v>6121</v>
      </c>
      <c r="BE1725" s="651">
        <v>2220</v>
      </c>
      <c r="BF1725" s="540">
        <v>192</v>
      </c>
      <c r="BG1725" s="540">
        <v>789</v>
      </c>
    </row>
    <row r="1726" spans="1:59" x14ac:dyDescent="0.2">
      <c r="A1726" s="609" t="s">
        <v>3897</v>
      </c>
      <c r="B1726" t="s">
        <v>3856</v>
      </c>
      <c r="C1726" t="s">
        <v>3898</v>
      </c>
      <c r="D1726" s="439">
        <v>46304</v>
      </c>
      <c r="E1726" s="440">
        <v>0</v>
      </c>
      <c r="F1726" s="440">
        <v>0</v>
      </c>
      <c r="G1726" s="440">
        <v>0</v>
      </c>
      <c r="H1726" s="440">
        <v>0</v>
      </c>
      <c r="I1726" s="440">
        <v>7840</v>
      </c>
      <c r="J1726" s="440">
        <v>7840</v>
      </c>
      <c r="K1726" s="440">
        <v>0</v>
      </c>
      <c r="L1726" s="440">
        <v>1050</v>
      </c>
      <c r="M1726" s="482">
        <v>0</v>
      </c>
      <c r="N1726" s="482">
        <v>0</v>
      </c>
      <c r="O1726" s="440">
        <v>0</v>
      </c>
      <c r="P1726" s="440">
        <v>0</v>
      </c>
      <c r="Q1726" s="440">
        <v>1050</v>
      </c>
      <c r="R1726" s="440">
        <v>1050</v>
      </c>
      <c r="S1726" s="440">
        <v>0</v>
      </c>
      <c r="T1726" s="440">
        <v>0</v>
      </c>
      <c r="U1726" s="440">
        <v>280</v>
      </c>
      <c r="V1726" s="440">
        <v>280</v>
      </c>
      <c r="W1726" s="440">
        <v>0</v>
      </c>
      <c r="X1726" s="440">
        <v>38</v>
      </c>
      <c r="Y1726" s="482">
        <v>0</v>
      </c>
      <c r="Z1726" s="482">
        <v>0</v>
      </c>
      <c r="AA1726" s="440">
        <v>0</v>
      </c>
      <c r="AB1726" s="440">
        <v>0</v>
      </c>
      <c r="AC1726" s="440">
        <v>38</v>
      </c>
      <c r="AD1726" s="440">
        <v>38</v>
      </c>
      <c r="AE1726" s="440">
        <v>0</v>
      </c>
      <c r="AF1726" s="440">
        <v>0</v>
      </c>
      <c r="AG1726" s="440">
        <v>4530</v>
      </c>
      <c r="AH1726" s="440">
        <v>4530</v>
      </c>
      <c r="AI1726" s="440">
        <v>0</v>
      </c>
      <c r="AJ1726" s="482">
        <v>3720</v>
      </c>
      <c r="AK1726" s="482">
        <v>0</v>
      </c>
      <c r="AL1726" s="482">
        <v>0</v>
      </c>
      <c r="AM1726" s="482">
        <v>4240</v>
      </c>
      <c r="AN1726" s="440">
        <v>3720</v>
      </c>
      <c r="AO1726" s="440">
        <v>4240</v>
      </c>
      <c r="AP1726" s="440">
        <v>293</v>
      </c>
      <c r="AQ1726" s="440">
        <v>0</v>
      </c>
      <c r="AR1726" s="440">
        <v>293</v>
      </c>
      <c r="AS1726" s="482">
        <v>343</v>
      </c>
      <c r="AT1726" s="482">
        <v>0</v>
      </c>
      <c r="AU1726" s="482">
        <v>0</v>
      </c>
      <c r="AV1726" s="482">
        <v>126</v>
      </c>
      <c r="AW1726" s="440">
        <v>343</v>
      </c>
      <c r="AX1726" s="440">
        <v>0</v>
      </c>
      <c r="AY1726" s="440">
        <v>0</v>
      </c>
      <c r="AZ1726" s="503">
        <v>0</v>
      </c>
      <c r="BA1726" s="503">
        <v>0</v>
      </c>
      <c r="BB1726" s="441">
        <v>0</v>
      </c>
      <c r="BC1726" s="200">
        <v>0</v>
      </c>
      <c r="BD1726" s="539">
        <v>8339</v>
      </c>
      <c r="BE1726" s="650">
        <v>4505</v>
      </c>
      <c r="BF1726" s="539">
        <v>394</v>
      </c>
      <c r="BG1726" s="539">
        <v>789</v>
      </c>
    </row>
    <row r="1727" spans="1:59" x14ac:dyDescent="0.2">
      <c r="A1727" s="609" t="s">
        <v>3899</v>
      </c>
      <c r="B1727" t="s">
        <v>3856</v>
      </c>
      <c r="C1727" t="s">
        <v>3900</v>
      </c>
      <c r="D1727" s="442">
        <v>46392</v>
      </c>
      <c r="E1727" s="443">
        <v>0</v>
      </c>
      <c r="F1727" s="443">
        <v>0</v>
      </c>
      <c r="G1727" s="443">
        <v>0</v>
      </c>
      <c r="H1727" s="443">
        <v>0</v>
      </c>
      <c r="I1727" s="443">
        <v>242480</v>
      </c>
      <c r="J1727" s="443">
        <v>242480</v>
      </c>
      <c r="K1727" s="443">
        <v>0</v>
      </c>
      <c r="L1727" s="443">
        <v>11130</v>
      </c>
      <c r="M1727" s="483">
        <v>0</v>
      </c>
      <c r="N1727" s="483">
        <v>770</v>
      </c>
      <c r="O1727" s="443">
        <v>0</v>
      </c>
      <c r="P1727" s="443">
        <v>0</v>
      </c>
      <c r="Q1727" s="443">
        <v>11900</v>
      </c>
      <c r="R1727" s="443">
        <v>11130</v>
      </c>
      <c r="S1727" s="443">
        <v>770</v>
      </c>
      <c r="T1727" s="443">
        <v>0</v>
      </c>
      <c r="U1727" s="443">
        <v>8660</v>
      </c>
      <c r="V1727" s="443">
        <v>3316</v>
      </c>
      <c r="W1727" s="443">
        <v>5344</v>
      </c>
      <c r="X1727" s="443">
        <v>398</v>
      </c>
      <c r="Y1727" s="483">
        <v>0</v>
      </c>
      <c r="Z1727" s="483">
        <v>27</v>
      </c>
      <c r="AA1727" s="443">
        <v>0</v>
      </c>
      <c r="AB1727" s="443">
        <v>0</v>
      </c>
      <c r="AC1727" s="443">
        <v>0</v>
      </c>
      <c r="AD1727" s="443">
        <v>0</v>
      </c>
      <c r="AE1727" s="443">
        <v>0</v>
      </c>
      <c r="AF1727" s="443">
        <v>0</v>
      </c>
      <c r="AG1727" s="443">
        <v>147210</v>
      </c>
      <c r="AH1727" s="443">
        <v>110000</v>
      </c>
      <c r="AI1727" s="443">
        <v>37210</v>
      </c>
      <c r="AJ1727" s="483">
        <v>118510</v>
      </c>
      <c r="AK1727" s="483">
        <v>0</v>
      </c>
      <c r="AL1727" s="483">
        <v>0</v>
      </c>
      <c r="AM1727" s="483">
        <v>59680</v>
      </c>
      <c r="AN1727" s="443">
        <v>118510</v>
      </c>
      <c r="AO1727" s="443">
        <v>59680</v>
      </c>
      <c r="AP1727" s="443">
        <v>9268</v>
      </c>
      <c r="AQ1727" s="443">
        <v>1542</v>
      </c>
      <c r="AR1727" s="443">
        <v>7726</v>
      </c>
      <c r="AS1727" s="483">
        <v>9544</v>
      </c>
      <c r="AT1727" s="483">
        <v>0</v>
      </c>
      <c r="AU1727" s="483">
        <v>0</v>
      </c>
      <c r="AV1727" s="483">
        <v>2822</v>
      </c>
      <c r="AW1727" s="443">
        <v>5573</v>
      </c>
      <c r="AX1727" s="443">
        <v>34</v>
      </c>
      <c r="AY1727" s="443">
        <v>0</v>
      </c>
      <c r="AZ1727" s="504">
        <v>0</v>
      </c>
      <c r="BA1727" s="504">
        <v>0</v>
      </c>
      <c r="BB1727" s="444">
        <v>0</v>
      </c>
      <c r="BC1727" s="517">
        <v>0</v>
      </c>
      <c r="BD1727" s="540">
        <v>80704</v>
      </c>
      <c r="BE1727" s="651">
        <v>115600</v>
      </c>
      <c r="BF1727" s="651">
        <v>10664</v>
      </c>
      <c r="BG1727" s="540">
        <v>1509</v>
      </c>
    </row>
    <row r="1728" spans="1:59" x14ac:dyDescent="0.2">
      <c r="A1728" s="609" t="s">
        <v>3901</v>
      </c>
      <c r="B1728" t="s">
        <v>3856</v>
      </c>
      <c r="C1728" t="s">
        <v>3902</v>
      </c>
      <c r="D1728" s="439">
        <v>46404</v>
      </c>
      <c r="E1728" s="440">
        <v>0</v>
      </c>
      <c r="F1728" s="440">
        <v>0</v>
      </c>
      <c r="G1728" s="440">
        <v>0</v>
      </c>
      <c r="H1728" s="440">
        <v>0</v>
      </c>
      <c r="I1728" s="440">
        <v>94920</v>
      </c>
      <c r="J1728" s="440">
        <v>94920</v>
      </c>
      <c r="K1728" s="440">
        <v>0</v>
      </c>
      <c r="L1728" s="440">
        <v>3920</v>
      </c>
      <c r="M1728" s="482">
        <v>0</v>
      </c>
      <c r="N1728" s="482">
        <v>0</v>
      </c>
      <c r="O1728" s="440">
        <v>0</v>
      </c>
      <c r="P1728" s="440">
        <v>0</v>
      </c>
      <c r="Q1728" s="440">
        <v>3920</v>
      </c>
      <c r="R1728" s="440">
        <v>3920</v>
      </c>
      <c r="S1728" s="440">
        <v>0</v>
      </c>
      <c r="T1728" s="440">
        <v>0</v>
      </c>
      <c r="U1728" s="440">
        <v>3390</v>
      </c>
      <c r="V1728" s="440">
        <v>3390</v>
      </c>
      <c r="W1728" s="440">
        <v>0</v>
      </c>
      <c r="X1728" s="440">
        <v>140</v>
      </c>
      <c r="Y1728" s="482">
        <v>0</v>
      </c>
      <c r="Z1728" s="482">
        <v>0</v>
      </c>
      <c r="AA1728" s="440">
        <v>0</v>
      </c>
      <c r="AB1728" s="440">
        <v>0</v>
      </c>
      <c r="AC1728" s="440">
        <v>140</v>
      </c>
      <c r="AD1728" s="440">
        <v>140</v>
      </c>
      <c r="AE1728" s="440">
        <v>0</v>
      </c>
      <c r="AF1728" s="440">
        <v>0</v>
      </c>
      <c r="AG1728" s="440">
        <v>64580</v>
      </c>
      <c r="AH1728" s="440">
        <v>57200</v>
      </c>
      <c r="AI1728" s="440">
        <v>7380</v>
      </c>
      <c r="AJ1728" s="482">
        <v>43010</v>
      </c>
      <c r="AK1728" s="482">
        <v>0</v>
      </c>
      <c r="AL1728" s="482">
        <v>0</v>
      </c>
      <c r="AM1728" s="482">
        <v>42110</v>
      </c>
      <c r="AN1728" s="440">
        <v>43010</v>
      </c>
      <c r="AO1728" s="440">
        <v>42110</v>
      </c>
      <c r="AP1728" s="440">
        <v>4464</v>
      </c>
      <c r="AQ1728" s="440">
        <v>1363</v>
      </c>
      <c r="AR1728" s="440">
        <v>3101</v>
      </c>
      <c r="AS1728" s="482">
        <v>3589</v>
      </c>
      <c r="AT1728" s="482">
        <v>0</v>
      </c>
      <c r="AU1728" s="482">
        <v>0</v>
      </c>
      <c r="AV1728" s="482">
        <v>1521</v>
      </c>
      <c r="AW1728" s="440">
        <v>3589</v>
      </c>
      <c r="AX1728" s="440">
        <v>1521</v>
      </c>
      <c r="AY1728" s="440">
        <v>0</v>
      </c>
      <c r="AZ1728" s="503">
        <v>0</v>
      </c>
      <c r="BA1728" s="503">
        <v>0</v>
      </c>
      <c r="BB1728" s="441">
        <v>0</v>
      </c>
      <c r="BC1728" s="200">
        <v>0</v>
      </c>
      <c r="BD1728" s="539">
        <v>51033</v>
      </c>
      <c r="BE1728" s="650">
        <v>49265</v>
      </c>
      <c r="BF1728" s="650">
        <v>4540</v>
      </c>
      <c r="BG1728" s="539">
        <v>1029</v>
      </c>
    </row>
    <row r="1729" spans="1:59" x14ac:dyDescent="0.2">
      <c r="A1729" s="609" t="s">
        <v>3903</v>
      </c>
      <c r="B1729" t="s">
        <v>3856</v>
      </c>
      <c r="C1729" t="s">
        <v>3904</v>
      </c>
      <c r="D1729" s="442">
        <v>46452</v>
      </c>
      <c r="E1729" s="443">
        <v>0</v>
      </c>
      <c r="F1729" s="443">
        <v>0</v>
      </c>
      <c r="G1729" s="443">
        <v>0</v>
      </c>
      <c r="H1729" s="443">
        <v>0</v>
      </c>
      <c r="I1729" s="443">
        <v>124740</v>
      </c>
      <c r="J1729" s="443">
        <v>124740</v>
      </c>
      <c r="K1729" s="443">
        <v>0</v>
      </c>
      <c r="L1729" s="443">
        <v>0</v>
      </c>
      <c r="M1729" s="483">
        <v>0</v>
      </c>
      <c r="N1729" s="483">
        <v>4130</v>
      </c>
      <c r="O1729" s="443">
        <v>0</v>
      </c>
      <c r="P1729" s="443">
        <v>0</v>
      </c>
      <c r="Q1729" s="443">
        <v>4130</v>
      </c>
      <c r="R1729" s="443">
        <v>0</v>
      </c>
      <c r="S1729" s="443">
        <v>4130</v>
      </c>
      <c r="T1729" s="443">
        <v>0</v>
      </c>
      <c r="U1729" s="443">
        <v>4455</v>
      </c>
      <c r="V1729" s="443">
        <v>2117</v>
      </c>
      <c r="W1729" s="443">
        <v>2338</v>
      </c>
      <c r="X1729" s="443">
        <v>0</v>
      </c>
      <c r="Y1729" s="483">
        <v>0</v>
      </c>
      <c r="Z1729" s="483">
        <v>148</v>
      </c>
      <c r="AA1729" s="443">
        <v>0</v>
      </c>
      <c r="AB1729" s="443">
        <v>0</v>
      </c>
      <c r="AC1729" s="443">
        <v>2486</v>
      </c>
      <c r="AD1729" s="443">
        <v>0</v>
      </c>
      <c r="AE1729" s="443">
        <v>10</v>
      </c>
      <c r="AF1729" s="443">
        <v>2476</v>
      </c>
      <c r="AG1729" s="443">
        <v>64100</v>
      </c>
      <c r="AH1729" s="443">
        <v>39500</v>
      </c>
      <c r="AI1729" s="443">
        <v>24600</v>
      </c>
      <c r="AJ1729" s="483">
        <v>57080</v>
      </c>
      <c r="AK1729" s="483">
        <v>0</v>
      </c>
      <c r="AL1729" s="483">
        <v>0</v>
      </c>
      <c r="AM1729" s="483">
        <v>31030</v>
      </c>
      <c r="AN1729" s="443">
        <v>57080</v>
      </c>
      <c r="AO1729" s="443">
        <v>31030</v>
      </c>
      <c r="AP1729" s="443">
        <v>4027</v>
      </c>
      <c r="AQ1729" s="443">
        <v>476</v>
      </c>
      <c r="AR1729" s="443">
        <v>3551</v>
      </c>
      <c r="AS1729" s="483">
        <v>4460</v>
      </c>
      <c r="AT1729" s="483">
        <v>0</v>
      </c>
      <c r="AU1729" s="483">
        <v>0</v>
      </c>
      <c r="AV1729" s="483">
        <v>1311</v>
      </c>
      <c r="AW1729" s="443">
        <v>4460</v>
      </c>
      <c r="AX1729" s="443">
        <v>0</v>
      </c>
      <c r="AY1729" s="443">
        <v>3300</v>
      </c>
      <c r="AZ1729" s="504">
        <v>0</v>
      </c>
      <c r="BA1729" s="504">
        <v>0</v>
      </c>
      <c r="BB1729" s="444">
        <v>2956</v>
      </c>
      <c r="BC1729" s="517">
        <v>0</v>
      </c>
      <c r="BD1729" s="540">
        <v>44864</v>
      </c>
      <c r="BE1729" s="651">
        <v>56910</v>
      </c>
      <c r="BF1729" s="651">
        <v>5171</v>
      </c>
      <c r="BG1729" s="540">
        <v>570</v>
      </c>
    </row>
    <row r="1730" spans="1:59" x14ac:dyDescent="0.2">
      <c r="A1730" s="609" t="s">
        <v>3905</v>
      </c>
      <c r="B1730" t="s">
        <v>3856</v>
      </c>
      <c r="C1730" t="s">
        <v>3906</v>
      </c>
      <c r="D1730" s="439">
        <v>46468</v>
      </c>
      <c r="E1730" s="440">
        <v>0</v>
      </c>
      <c r="F1730" s="440">
        <v>0</v>
      </c>
      <c r="G1730" s="440">
        <v>0</v>
      </c>
      <c r="H1730" s="440">
        <v>0</v>
      </c>
      <c r="I1730" s="440">
        <v>138936</v>
      </c>
      <c r="J1730" s="440">
        <v>138936</v>
      </c>
      <c r="K1730" s="440">
        <v>0</v>
      </c>
      <c r="L1730" s="440">
        <v>46564</v>
      </c>
      <c r="M1730" s="482">
        <v>0</v>
      </c>
      <c r="N1730" s="482">
        <v>0</v>
      </c>
      <c r="O1730" s="440">
        <v>0</v>
      </c>
      <c r="P1730" s="440">
        <v>0</v>
      </c>
      <c r="Q1730" s="440">
        <v>46564</v>
      </c>
      <c r="R1730" s="440">
        <v>46564</v>
      </c>
      <c r="S1730" s="440">
        <v>0</v>
      </c>
      <c r="T1730" s="440">
        <v>0</v>
      </c>
      <c r="U1730" s="440">
        <v>4962</v>
      </c>
      <c r="V1730" s="440">
        <v>1598</v>
      </c>
      <c r="W1730" s="440">
        <v>3364</v>
      </c>
      <c r="X1730" s="440">
        <v>1663</v>
      </c>
      <c r="Y1730" s="482">
        <v>0</v>
      </c>
      <c r="Z1730" s="482">
        <v>0</v>
      </c>
      <c r="AA1730" s="440">
        <v>0</v>
      </c>
      <c r="AB1730" s="440">
        <v>0</v>
      </c>
      <c r="AC1730" s="440">
        <v>0</v>
      </c>
      <c r="AD1730" s="440">
        <v>0</v>
      </c>
      <c r="AE1730" s="440">
        <v>0</v>
      </c>
      <c r="AF1730" s="440">
        <v>0</v>
      </c>
      <c r="AG1730" s="440">
        <v>84210</v>
      </c>
      <c r="AH1730" s="440">
        <v>65000</v>
      </c>
      <c r="AI1730" s="440">
        <v>19210</v>
      </c>
      <c r="AJ1730" s="482">
        <v>60320</v>
      </c>
      <c r="AK1730" s="482">
        <v>0</v>
      </c>
      <c r="AL1730" s="482">
        <v>0</v>
      </c>
      <c r="AM1730" s="482">
        <v>58820</v>
      </c>
      <c r="AN1730" s="440">
        <v>60320</v>
      </c>
      <c r="AO1730" s="440">
        <v>58820</v>
      </c>
      <c r="AP1730" s="440">
        <v>5566</v>
      </c>
      <c r="AQ1730" s="440">
        <v>941</v>
      </c>
      <c r="AR1730" s="440">
        <v>4625</v>
      </c>
      <c r="AS1730" s="482">
        <v>5469</v>
      </c>
      <c r="AT1730" s="482">
        <v>0</v>
      </c>
      <c r="AU1730" s="482">
        <v>0</v>
      </c>
      <c r="AV1730" s="482">
        <v>2422</v>
      </c>
      <c r="AW1730" s="440">
        <v>3842</v>
      </c>
      <c r="AX1730" s="440">
        <v>0</v>
      </c>
      <c r="AY1730" s="440">
        <v>0</v>
      </c>
      <c r="AZ1730" s="503">
        <v>0</v>
      </c>
      <c r="BA1730" s="503">
        <v>0</v>
      </c>
      <c r="BB1730" s="441">
        <v>0</v>
      </c>
      <c r="BC1730" s="200">
        <v>0</v>
      </c>
      <c r="BD1730" s="539">
        <v>54032</v>
      </c>
      <c r="BE1730" s="650">
        <v>81425</v>
      </c>
      <c r="BF1730" s="650">
        <v>7398</v>
      </c>
      <c r="BG1730" s="539">
        <v>1269</v>
      </c>
    </row>
    <row r="1731" spans="1:59" x14ac:dyDescent="0.2">
      <c r="A1731" s="609" t="s">
        <v>3907</v>
      </c>
      <c r="B1731" t="s">
        <v>3856</v>
      </c>
      <c r="C1731" t="s">
        <v>3908</v>
      </c>
      <c r="D1731" s="442">
        <v>46482</v>
      </c>
      <c r="E1731" s="443">
        <v>0</v>
      </c>
      <c r="F1731" s="443">
        <v>0</v>
      </c>
      <c r="G1731" s="443">
        <v>0</v>
      </c>
      <c r="H1731" s="443">
        <v>0</v>
      </c>
      <c r="I1731" s="443">
        <v>68768</v>
      </c>
      <c r="J1731" s="443">
        <v>68768</v>
      </c>
      <c r="K1731" s="443">
        <v>0</v>
      </c>
      <c r="L1731" s="443">
        <v>0</v>
      </c>
      <c r="M1731" s="483">
        <v>0</v>
      </c>
      <c r="N1731" s="483">
        <v>21812</v>
      </c>
      <c r="O1731" s="443">
        <v>0</v>
      </c>
      <c r="P1731" s="443">
        <v>0</v>
      </c>
      <c r="Q1731" s="443">
        <v>21812</v>
      </c>
      <c r="R1731" s="443">
        <v>0</v>
      </c>
      <c r="S1731" s="443">
        <v>21812</v>
      </c>
      <c r="T1731" s="443">
        <v>0</v>
      </c>
      <c r="U1731" s="443">
        <v>2456</v>
      </c>
      <c r="V1731" s="443">
        <v>2456</v>
      </c>
      <c r="W1731" s="443">
        <v>0</v>
      </c>
      <c r="X1731" s="443">
        <v>0</v>
      </c>
      <c r="Y1731" s="483">
        <v>0</v>
      </c>
      <c r="Z1731" s="483">
        <v>779</v>
      </c>
      <c r="AA1731" s="443">
        <v>0</v>
      </c>
      <c r="AB1731" s="443">
        <v>0</v>
      </c>
      <c r="AC1731" s="443">
        <v>0</v>
      </c>
      <c r="AD1731" s="443">
        <v>0</v>
      </c>
      <c r="AE1731" s="443">
        <v>0</v>
      </c>
      <c r="AF1731" s="443">
        <v>0</v>
      </c>
      <c r="AG1731" s="443">
        <v>44780</v>
      </c>
      <c r="AH1731" s="443">
        <v>42000</v>
      </c>
      <c r="AI1731" s="443">
        <v>2780</v>
      </c>
      <c r="AJ1731" s="483">
        <v>37650</v>
      </c>
      <c r="AK1731" s="483">
        <v>9850</v>
      </c>
      <c r="AL1731" s="483">
        <v>0</v>
      </c>
      <c r="AM1731" s="483">
        <v>23860</v>
      </c>
      <c r="AN1731" s="443">
        <v>47500</v>
      </c>
      <c r="AO1731" s="443">
        <v>23860</v>
      </c>
      <c r="AP1731" s="443">
        <v>2860</v>
      </c>
      <c r="AQ1731" s="443">
        <v>1041</v>
      </c>
      <c r="AR1731" s="443">
        <v>1819</v>
      </c>
      <c r="AS1731" s="483">
        <v>2749</v>
      </c>
      <c r="AT1731" s="483">
        <v>319</v>
      </c>
      <c r="AU1731" s="483">
        <v>0</v>
      </c>
      <c r="AV1731" s="483">
        <v>728</v>
      </c>
      <c r="AW1731" s="443">
        <v>2297</v>
      </c>
      <c r="AX1731" s="443">
        <v>0</v>
      </c>
      <c r="AY1731" s="443">
        <v>0</v>
      </c>
      <c r="AZ1731" s="504">
        <v>0</v>
      </c>
      <c r="BA1731" s="504">
        <v>0</v>
      </c>
      <c r="BB1731" s="444">
        <v>0</v>
      </c>
      <c r="BC1731" s="517">
        <v>0</v>
      </c>
      <c r="BD1731" s="540">
        <v>34225</v>
      </c>
      <c r="BE1731" s="651">
        <v>40885</v>
      </c>
      <c r="BF1731" s="651">
        <v>3696</v>
      </c>
      <c r="BG1731" s="540">
        <v>1029</v>
      </c>
    </row>
    <row r="1732" spans="1:59" x14ac:dyDescent="0.2">
      <c r="A1732" s="609" t="s">
        <v>3909</v>
      </c>
      <c r="B1732" t="s">
        <v>3856</v>
      </c>
      <c r="C1732" t="s">
        <v>3910</v>
      </c>
      <c r="D1732" s="439">
        <v>46490</v>
      </c>
      <c r="E1732" s="440">
        <v>2368</v>
      </c>
      <c r="F1732" s="440">
        <v>0</v>
      </c>
      <c r="G1732" s="440">
        <v>0</v>
      </c>
      <c r="H1732" s="440">
        <v>2368</v>
      </c>
      <c r="I1732" s="440">
        <v>88480</v>
      </c>
      <c r="J1732" s="440">
        <v>88480</v>
      </c>
      <c r="K1732" s="440">
        <v>0</v>
      </c>
      <c r="L1732" s="440">
        <v>22540</v>
      </c>
      <c r="M1732" s="482">
        <v>0</v>
      </c>
      <c r="N1732" s="482">
        <v>70</v>
      </c>
      <c r="O1732" s="440">
        <v>0</v>
      </c>
      <c r="P1732" s="440">
        <v>0</v>
      </c>
      <c r="Q1732" s="440">
        <v>22610</v>
      </c>
      <c r="R1732" s="440">
        <v>22540</v>
      </c>
      <c r="S1732" s="440">
        <v>70</v>
      </c>
      <c r="T1732" s="440">
        <v>0</v>
      </c>
      <c r="U1732" s="440">
        <v>3160</v>
      </c>
      <c r="V1732" s="440">
        <v>2000</v>
      </c>
      <c r="W1732" s="440">
        <v>1160</v>
      </c>
      <c r="X1732" s="440">
        <v>805</v>
      </c>
      <c r="Y1732" s="482">
        <v>0</v>
      </c>
      <c r="Z1732" s="482">
        <v>3</v>
      </c>
      <c r="AA1732" s="440">
        <v>0</v>
      </c>
      <c r="AB1732" s="440">
        <v>0</v>
      </c>
      <c r="AC1732" s="440">
        <v>0</v>
      </c>
      <c r="AD1732" s="440">
        <v>0</v>
      </c>
      <c r="AE1732" s="440">
        <v>0</v>
      </c>
      <c r="AF1732" s="440">
        <v>0</v>
      </c>
      <c r="AG1732" s="440">
        <v>47820</v>
      </c>
      <c r="AH1732" s="440">
        <v>35000</v>
      </c>
      <c r="AI1732" s="440">
        <v>12820</v>
      </c>
      <c r="AJ1732" s="482">
        <v>33750</v>
      </c>
      <c r="AK1732" s="482">
        <v>0</v>
      </c>
      <c r="AL1732" s="482">
        <v>0</v>
      </c>
      <c r="AM1732" s="482">
        <v>20640</v>
      </c>
      <c r="AN1732" s="440">
        <v>33750</v>
      </c>
      <c r="AO1732" s="440">
        <v>20640</v>
      </c>
      <c r="AP1732" s="440">
        <v>2865</v>
      </c>
      <c r="AQ1732" s="440">
        <v>510</v>
      </c>
      <c r="AR1732" s="440">
        <v>2355</v>
      </c>
      <c r="AS1732" s="482">
        <v>2752</v>
      </c>
      <c r="AT1732" s="482">
        <v>0</v>
      </c>
      <c r="AU1732" s="482">
        <v>0</v>
      </c>
      <c r="AV1732" s="482">
        <v>742</v>
      </c>
      <c r="AW1732" s="440">
        <v>2526</v>
      </c>
      <c r="AX1732" s="440">
        <v>0</v>
      </c>
      <c r="AY1732" s="440">
        <v>0</v>
      </c>
      <c r="AZ1732" s="503">
        <v>0</v>
      </c>
      <c r="BA1732" s="503">
        <v>0</v>
      </c>
      <c r="BB1732" s="441">
        <v>0</v>
      </c>
      <c r="BC1732" s="200">
        <v>0</v>
      </c>
      <c r="BD1732" s="539">
        <v>39007</v>
      </c>
      <c r="BE1732" s="650">
        <v>47325</v>
      </c>
      <c r="BF1732" s="650">
        <v>4216</v>
      </c>
      <c r="BG1732" s="539">
        <v>1029</v>
      </c>
    </row>
    <row r="1733" spans="1:59" x14ac:dyDescent="0.2">
      <c r="A1733" s="609" t="s">
        <v>3911</v>
      </c>
      <c r="B1733" t="s">
        <v>3856</v>
      </c>
      <c r="C1733" t="s">
        <v>3912</v>
      </c>
      <c r="D1733" s="442">
        <v>46491</v>
      </c>
      <c r="E1733" s="443">
        <v>0</v>
      </c>
      <c r="F1733" s="443">
        <v>0</v>
      </c>
      <c r="G1733" s="443">
        <v>0</v>
      </c>
      <c r="H1733" s="443">
        <v>0</v>
      </c>
      <c r="I1733" s="443">
        <v>114170</v>
      </c>
      <c r="J1733" s="443">
        <v>114170</v>
      </c>
      <c r="K1733" s="443">
        <v>0</v>
      </c>
      <c r="L1733" s="443">
        <v>0</v>
      </c>
      <c r="M1733" s="483">
        <v>0</v>
      </c>
      <c r="N1733" s="483">
        <v>0</v>
      </c>
      <c r="O1733" s="443">
        <v>0</v>
      </c>
      <c r="P1733" s="443">
        <v>0</v>
      </c>
      <c r="Q1733" s="443">
        <v>0</v>
      </c>
      <c r="R1733" s="443">
        <v>0</v>
      </c>
      <c r="S1733" s="443">
        <v>0</v>
      </c>
      <c r="T1733" s="443">
        <v>0</v>
      </c>
      <c r="U1733" s="443">
        <v>4078</v>
      </c>
      <c r="V1733" s="443">
        <v>4078</v>
      </c>
      <c r="W1733" s="443">
        <v>0</v>
      </c>
      <c r="X1733" s="443">
        <v>0</v>
      </c>
      <c r="Y1733" s="483">
        <v>0</v>
      </c>
      <c r="Z1733" s="483">
        <v>0</v>
      </c>
      <c r="AA1733" s="443">
        <v>0</v>
      </c>
      <c r="AB1733" s="443">
        <v>0</v>
      </c>
      <c r="AC1733" s="443">
        <v>0</v>
      </c>
      <c r="AD1733" s="443">
        <v>0</v>
      </c>
      <c r="AE1733" s="443">
        <v>0</v>
      </c>
      <c r="AF1733" s="443">
        <v>0</v>
      </c>
      <c r="AG1733" s="443">
        <v>46750</v>
      </c>
      <c r="AH1733" s="443">
        <v>46750</v>
      </c>
      <c r="AI1733" s="443">
        <v>0</v>
      </c>
      <c r="AJ1733" s="483">
        <v>28080</v>
      </c>
      <c r="AK1733" s="483">
        <v>0</v>
      </c>
      <c r="AL1733" s="483">
        <v>0</v>
      </c>
      <c r="AM1733" s="483">
        <v>13450</v>
      </c>
      <c r="AN1733" s="443">
        <v>28080</v>
      </c>
      <c r="AO1733" s="443">
        <v>13450</v>
      </c>
      <c r="AP1733" s="443">
        <v>2777</v>
      </c>
      <c r="AQ1733" s="443">
        <v>1250</v>
      </c>
      <c r="AR1733" s="443">
        <v>1527</v>
      </c>
      <c r="AS1733" s="483">
        <v>2192</v>
      </c>
      <c r="AT1733" s="483">
        <v>0</v>
      </c>
      <c r="AU1733" s="483">
        <v>0</v>
      </c>
      <c r="AV1733" s="483">
        <v>575</v>
      </c>
      <c r="AW1733" s="443">
        <v>1527</v>
      </c>
      <c r="AX1733" s="443">
        <v>0</v>
      </c>
      <c r="AY1733" s="443">
        <v>0</v>
      </c>
      <c r="AZ1733" s="504">
        <v>0</v>
      </c>
      <c r="BA1733" s="504">
        <v>0</v>
      </c>
      <c r="BB1733" s="444">
        <v>0</v>
      </c>
      <c r="BC1733" s="517">
        <v>0</v>
      </c>
      <c r="BD1733" s="540">
        <v>38920</v>
      </c>
      <c r="BE1733" s="651">
        <v>47540</v>
      </c>
      <c r="BF1733" s="651">
        <v>4217</v>
      </c>
      <c r="BG1733" s="540">
        <v>1029</v>
      </c>
    </row>
    <row r="1734" spans="1:59" x14ac:dyDescent="0.2">
      <c r="A1734" s="609" t="s">
        <v>3913</v>
      </c>
      <c r="B1734" t="s">
        <v>3856</v>
      </c>
      <c r="C1734" t="s">
        <v>3914</v>
      </c>
      <c r="D1734" s="439">
        <v>46492</v>
      </c>
      <c r="E1734" s="440">
        <v>0</v>
      </c>
      <c r="F1734" s="440">
        <v>0</v>
      </c>
      <c r="G1734" s="440">
        <v>0</v>
      </c>
      <c r="H1734" s="440">
        <v>0</v>
      </c>
      <c r="I1734" s="440">
        <v>216300</v>
      </c>
      <c r="J1734" s="440">
        <v>216300</v>
      </c>
      <c r="K1734" s="440">
        <v>0</v>
      </c>
      <c r="L1734" s="440">
        <v>0</v>
      </c>
      <c r="M1734" s="482">
        <v>490</v>
      </c>
      <c r="N1734" s="482">
        <v>0</v>
      </c>
      <c r="O1734" s="440">
        <v>0</v>
      </c>
      <c r="P1734" s="440">
        <v>0</v>
      </c>
      <c r="Q1734" s="440">
        <v>490</v>
      </c>
      <c r="R1734" s="440">
        <v>0</v>
      </c>
      <c r="S1734" s="440">
        <v>490</v>
      </c>
      <c r="T1734" s="440">
        <v>0</v>
      </c>
      <c r="U1734" s="440">
        <v>7725</v>
      </c>
      <c r="V1734" s="440">
        <v>5143</v>
      </c>
      <c r="W1734" s="440">
        <v>2582</v>
      </c>
      <c r="X1734" s="440">
        <v>0</v>
      </c>
      <c r="Y1734" s="482">
        <v>17</v>
      </c>
      <c r="Z1734" s="482">
        <v>0</v>
      </c>
      <c r="AA1734" s="440">
        <v>0</v>
      </c>
      <c r="AB1734" s="440">
        <v>0</v>
      </c>
      <c r="AC1734" s="440">
        <v>2599</v>
      </c>
      <c r="AD1734" s="440">
        <v>0</v>
      </c>
      <c r="AE1734" s="440">
        <v>17</v>
      </c>
      <c r="AF1734" s="440">
        <v>2582</v>
      </c>
      <c r="AG1734" s="440">
        <v>95310</v>
      </c>
      <c r="AH1734" s="440">
        <v>81500</v>
      </c>
      <c r="AI1734" s="440">
        <v>13810</v>
      </c>
      <c r="AJ1734" s="482">
        <v>80530</v>
      </c>
      <c r="AK1734" s="482">
        <v>0</v>
      </c>
      <c r="AL1734" s="482">
        <v>0</v>
      </c>
      <c r="AM1734" s="482">
        <v>50250</v>
      </c>
      <c r="AN1734" s="440">
        <v>80530</v>
      </c>
      <c r="AO1734" s="440">
        <v>50250</v>
      </c>
      <c r="AP1734" s="440">
        <v>6107</v>
      </c>
      <c r="AQ1734" s="440">
        <v>3964</v>
      </c>
      <c r="AR1734" s="440">
        <v>2143</v>
      </c>
      <c r="AS1734" s="482">
        <v>3824</v>
      </c>
      <c r="AT1734" s="482">
        <v>0</v>
      </c>
      <c r="AU1734" s="482">
        <v>0</v>
      </c>
      <c r="AV1734" s="482">
        <v>2099</v>
      </c>
      <c r="AW1734" s="440">
        <v>3824</v>
      </c>
      <c r="AX1734" s="440">
        <v>1546</v>
      </c>
      <c r="AY1734" s="440">
        <v>0</v>
      </c>
      <c r="AZ1734" s="503">
        <v>0</v>
      </c>
      <c r="BA1734" s="503">
        <v>0</v>
      </c>
      <c r="BB1734" s="441">
        <v>0</v>
      </c>
      <c r="BC1734" s="200">
        <v>0</v>
      </c>
      <c r="BD1734" s="539">
        <v>63585</v>
      </c>
      <c r="BE1734" s="650">
        <v>93160</v>
      </c>
      <c r="BF1734" s="650">
        <v>8417</v>
      </c>
      <c r="BG1734" s="539">
        <v>1269</v>
      </c>
    </row>
    <row r="1735" spans="1:59" x14ac:dyDescent="0.2">
      <c r="A1735" s="609" t="s">
        <v>3915</v>
      </c>
      <c r="B1735" t="s">
        <v>3856</v>
      </c>
      <c r="C1735" t="s">
        <v>3916</v>
      </c>
      <c r="D1735" s="442">
        <v>46501</v>
      </c>
      <c r="E1735" s="443">
        <v>0</v>
      </c>
      <c r="F1735" s="443">
        <v>0</v>
      </c>
      <c r="G1735" s="443">
        <v>0</v>
      </c>
      <c r="H1735" s="443">
        <v>0</v>
      </c>
      <c r="I1735" s="443">
        <v>97160</v>
      </c>
      <c r="J1735" s="443">
        <v>97160</v>
      </c>
      <c r="K1735" s="443">
        <v>0</v>
      </c>
      <c r="L1735" s="443">
        <v>2030</v>
      </c>
      <c r="M1735" s="483">
        <v>0</v>
      </c>
      <c r="N1735" s="483">
        <v>0</v>
      </c>
      <c r="O1735" s="443">
        <v>0</v>
      </c>
      <c r="P1735" s="443">
        <v>0</v>
      </c>
      <c r="Q1735" s="443">
        <v>2030</v>
      </c>
      <c r="R1735" s="443">
        <v>2030</v>
      </c>
      <c r="S1735" s="443">
        <v>0</v>
      </c>
      <c r="T1735" s="443">
        <v>0</v>
      </c>
      <c r="U1735" s="443">
        <v>3470</v>
      </c>
      <c r="V1735" s="443">
        <v>798</v>
      </c>
      <c r="W1735" s="443">
        <v>2672</v>
      </c>
      <c r="X1735" s="443">
        <v>73</v>
      </c>
      <c r="Y1735" s="483">
        <v>189</v>
      </c>
      <c r="Z1735" s="483">
        <v>0</v>
      </c>
      <c r="AA1735" s="443">
        <v>0</v>
      </c>
      <c r="AB1735" s="443">
        <v>0</v>
      </c>
      <c r="AC1735" s="443">
        <v>189</v>
      </c>
      <c r="AD1735" s="443">
        <v>0</v>
      </c>
      <c r="AE1735" s="443">
        <v>189</v>
      </c>
      <c r="AF1735" s="443">
        <v>0</v>
      </c>
      <c r="AG1735" s="443">
        <v>54020</v>
      </c>
      <c r="AH1735" s="443">
        <v>45650</v>
      </c>
      <c r="AI1735" s="443">
        <v>8370</v>
      </c>
      <c r="AJ1735" s="483">
        <v>38200</v>
      </c>
      <c r="AK1735" s="483">
        <v>0</v>
      </c>
      <c r="AL1735" s="483">
        <v>0</v>
      </c>
      <c r="AM1735" s="483">
        <v>26130</v>
      </c>
      <c r="AN1735" s="443">
        <v>38200</v>
      </c>
      <c r="AO1735" s="443">
        <v>26130</v>
      </c>
      <c r="AP1735" s="443">
        <v>3443</v>
      </c>
      <c r="AQ1735" s="443">
        <v>426</v>
      </c>
      <c r="AR1735" s="443">
        <v>3017</v>
      </c>
      <c r="AS1735" s="483">
        <v>3639</v>
      </c>
      <c r="AT1735" s="483">
        <v>0</v>
      </c>
      <c r="AU1735" s="483">
        <v>0</v>
      </c>
      <c r="AV1735" s="483">
        <v>1015</v>
      </c>
      <c r="AW1735" s="443">
        <v>1659</v>
      </c>
      <c r="AX1735" s="443">
        <v>0</v>
      </c>
      <c r="AY1735" s="443">
        <v>0</v>
      </c>
      <c r="AZ1735" s="504">
        <v>0</v>
      </c>
      <c r="BA1735" s="504">
        <v>0</v>
      </c>
      <c r="BB1735" s="444">
        <v>0</v>
      </c>
      <c r="BC1735" s="517">
        <v>0</v>
      </c>
      <c r="BD1735" s="540">
        <v>42789</v>
      </c>
      <c r="BE1735" s="651">
        <v>45240</v>
      </c>
      <c r="BF1735" s="651">
        <v>4130</v>
      </c>
      <c r="BG1735" s="540">
        <v>1029</v>
      </c>
    </row>
    <row r="1736" spans="1:59" x14ac:dyDescent="0.2">
      <c r="A1736" s="609" t="s">
        <v>3917</v>
      </c>
      <c r="B1736" t="s">
        <v>3856</v>
      </c>
      <c r="C1736" t="s">
        <v>3918</v>
      </c>
      <c r="D1736" s="439">
        <v>46502</v>
      </c>
      <c r="E1736" s="440">
        <v>0</v>
      </c>
      <c r="F1736" s="440">
        <v>0</v>
      </c>
      <c r="G1736" s="440">
        <v>0</v>
      </c>
      <c r="H1736" s="440">
        <v>0</v>
      </c>
      <c r="I1736" s="440">
        <v>65450</v>
      </c>
      <c r="J1736" s="440">
        <v>65450</v>
      </c>
      <c r="K1736" s="440">
        <v>0</v>
      </c>
      <c r="L1736" s="440">
        <v>910</v>
      </c>
      <c r="M1736" s="482">
        <v>0</v>
      </c>
      <c r="N1736" s="482">
        <v>0</v>
      </c>
      <c r="O1736" s="440">
        <v>0</v>
      </c>
      <c r="P1736" s="440">
        <v>0</v>
      </c>
      <c r="Q1736" s="440">
        <v>910</v>
      </c>
      <c r="R1736" s="440">
        <v>910</v>
      </c>
      <c r="S1736" s="440">
        <v>0</v>
      </c>
      <c r="T1736" s="440">
        <v>0</v>
      </c>
      <c r="U1736" s="440">
        <v>2338</v>
      </c>
      <c r="V1736" s="440">
        <v>930</v>
      </c>
      <c r="W1736" s="440">
        <v>1408</v>
      </c>
      <c r="X1736" s="440">
        <v>32</v>
      </c>
      <c r="Y1736" s="482">
        <v>0</v>
      </c>
      <c r="Z1736" s="482">
        <v>0</v>
      </c>
      <c r="AA1736" s="440">
        <v>0</v>
      </c>
      <c r="AB1736" s="440">
        <v>0</v>
      </c>
      <c r="AC1736" s="440">
        <v>0</v>
      </c>
      <c r="AD1736" s="440">
        <v>0</v>
      </c>
      <c r="AE1736" s="440">
        <v>0</v>
      </c>
      <c r="AF1736" s="440">
        <v>0</v>
      </c>
      <c r="AG1736" s="440">
        <v>37180</v>
      </c>
      <c r="AH1736" s="440">
        <v>30500</v>
      </c>
      <c r="AI1736" s="440">
        <v>6680</v>
      </c>
      <c r="AJ1736" s="482">
        <v>24250</v>
      </c>
      <c r="AK1736" s="482">
        <v>0</v>
      </c>
      <c r="AL1736" s="482">
        <v>0</v>
      </c>
      <c r="AM1736" s="482">
        <v>15810</v>
      </c>
      <c r="AN1736" s="440">
        <v>24250</v>
      </c>
      <c r="AO1736" s="440">
        <v>15810</v>
      </c>
      <c r="AP1736" s="440">
        <v>2440</v>
      </c>
      <c r="AQ1736" s="440">
        <v>177</v>
      </c>
      <c r="AR1736" s="440">
        <v>2263</v>
      </c>
      <c r="AS1736" s="482">
        <v>2568</v>
      </c>
      <c r="AT1736" s="482">
        <v>0</v>
      </c>
      <c r="AU1736" s="482">
        <v>0</v>
      </c>
      <c r="AV1736" s="482">
        <v>369</v>
      </c>
      <c r="AW1736" s="440">
        <v>1242</v>
      </c>
      <c r="AX1736" s="440">
        <v>0</v>
      </c>
      <c r="AY1736" s="440">
        <v>3300</v>
      </c>
      <c r="AZ1736" s="503">
        <v>-3300</v>
      </c>
      <c r="BA1736" s="503">
        <v>0</v>
      </c>
      <c r="BB1736" s="441">
        <v>0</v>
      </c>
      <c r="BC1736" s="200">
        <v>0</v>
      </c>
      <c r="BD1736" s="539">
        <v>33110</v>
      </c>
      <c r="BE1736" s="650">
        <v>31400</v>
      </c>
      <c r="BF1736" s="650">
        <v>2889</v>
      </c>
      <c r="BG1736" s="539">
        <v>1029</v>
      </c>
    </row>
    <row r="1737" spans="1:59" x14ac:dyDescent="0.2">
      <c r="A1737" s="609" t="s">
        <v>3919</v>
      </c>
      <c r="B1737" t="s">
        <v>3856</v>
      </c>
      <c r="C1737" t="s">
        <v>3920</v>
      </c>
      <c r="D1737" s="442">
        <v>46505</v>
      </c>
      <c r="E1737" s="443">
        <v>11568</v>
      </c>
      <c r="F1737" s="443">
        <v>0</v>
      </c>
      <c r="G1737" s="443">
        <v>8528</v>
      </c>
      <c r="H1737" s="443">
        <v>3040</v>
      </c>
      <c r="I1737" s="443">
        <v>129640</v>
      </c>
      <c r="J1737" s="443">
        <v>129640</v>
      </c>
      <c r="K1737" s="443">
        <v>0</v>
      </c>
      <c r="L1737" s="443">
        <v>29680</v>
      </c>
      <c r="M1737" s="483">
        <v>0</v>
      </c>
      <c r="N1737" s="483">
        <v>0</v>
      </c>
      <c r="O1737" s="443">
        <v>0</v>
      </c>
      <c r="P1737" s="443">
        <v>0</v>
      </c>
      <c r="Q1737" s="443">
        <v>29680</v>
      </c>
      <c r="R1737" s="443">
        <v>29680</v>
      </c>
      <c r="S1737" s="443">
        <v>0</v>
      </c>
      <c r="T1737" s="443">
        <v>0</v>
      </c>
      <c r="U1737" s="443">
        <v>4630</v>
      </c>
      <c r="V1737" s="443">
        <v>1740</v>
      </c>
      <c r="W1737" s="443">
        <v>2890</v>
      </c>
      <c r="X1737" s="443">
        <v>1060</v>
      </c>
      <c r="Y1737" s="483">
        <v>0</v>
      </c>
      <c r="Z1737" s="483">
        <v>0</v>
      </c>
      <c r="AA1737" s="443">
        <v>0</v>
      </c>
      <c r="AB1737" s="443">
        <v>0</v>
      </c>
      <c r="AC1737" s="443">
        <v>18</v>
      </c>
      <c r="AD1737" s="443">
        <v>0</v>
      </c>
      <c r="AE1737" s="443">
        <v>18</v>
      </c>
      <c r="AF1737" s="443">
        <v>0</v>
      </c>
      <c r="AG1737" s="443">
        <v>82750</v>
      </c>
      <c r="AH1737" s="443">
        <v>0</v>
      </c>
      <c r="AI1737" s="443">
        <v>82750</v>
      </c>
      <c r="AJ1737" s="483">
        <v>135550</v>
      </c>
      <c r="AK1737" s="483">
        <v>0</v>
      </c>
      <c r="AL1737" s="483">
        <v>0</v>
      </c>
      <c r="AM1737" s="483">
        <v>42410</v>
      </c>
      <c r="AN1737" s="443">
        <v>135550</v>
      </c>
      <c r="AO1737" s="443">
        <v>42410</v>
      </c>
      <c r="AP1737" s="443">
        <v>5300</v>
      </c>
      <c r="AQ1737" s="443">
        <v>0</v>
      </c>
      <c r="AR1737" s="443">
        <v>5300</v>
      </c>
      <c r="AS1737" s="483">
        <v>6575</v>
      </c>
      <c r="AT1737" s="483">
        <v>0</v>
      </c>
      <c r="AU1737" s="483">
        <v>0</v>
      </c>
      <c r="AV1737" s="483">
        <v>1416</v>
      </c>
      <c r="AW1737" s="443">
        <v>3390</v>
      </c>
      <c r="AX1737" s="443">
        <v>128</v>
      </c>
      <c r="AY1737" s="443">
        <v>0</v>
      </c>
      <c r="AZ1737" s="504">
        <v>0</v>
      </c>
      <c r="BA1737" s="504">
        <v>0</v>
      </c>
      <c r="BB1737" s="444">
        <v>0</v>
      </c>
      <c r="BC1737" s="517">
        <v>0</v>
      </c>
      <c r="BD1737" s="540">
        <v>64499</v>
      </c>
      <c r="BE1737" s="651">
        <v>73955</v>
      </c>
      <c r="BF1737" s="651">
        <v>6759</v>
      </c>
      <c r="BG1737" s="540">
        <v>1269</v>
      </c>
    </row>
    <row r="1738" spans="1:59" x14ac:dyDescent="0.2">
      <c r="A1738" s="609" t="s">
        <v>3921</v>
      </c>
      <c r="B1738" t="s">
        <v>3856</v>
      </c>
      <c r="C1738" t="s">
        <v>3922</v>
      </c>
      <c r="D1738" s="439">
        <v>46523</v>
      </c>
      <c r="E1738" s="440">
        <v>0</v>
      </c>
      <c r="F1738" s="440">
        <v>0</v>
      </c>
      <c r="G1738" s="440">
        <v>0</v>
      </c>
      <c r="H1738" s="440">
        <v>0</v>
      </c>
      <c r="I1738" s="440">
        <v>24220</v>
      </c>
      <c r="J1738" s="440">
        <v>24220</v>
      </c>
      <c r="K1738" s="440">
        <v>0</v>
      </c>
      <c r="L1738" s="440">
        <v>0</v>
      </c>
      <c r="M1738" s="482">
        <v>100</v>
      </c>
      <c r="N1738" s="482">
        <v>0</v>
      </c>
      <c r="O1738" s="440">
        <v>0</v>
      </c>
      <c r="P1738" s="440">
        <v>0</v>
      </c>
      <c r="Q1738" s="440">
        <v>100</v>
      </c>
      <c r="R1738" s="440">
        <v>0</v>
      </c>
      <c r="S1738" s="440">
        <v>100</v>
      </c>
      <c r="T1738" s="440">
        <v>0</v>
      </c>
      <c r="U1738" s="440">
        <v>865</v>
      </c>
      <c r="V1738" s="440">
        <v>692</v>
      </c>
      <c r="W1738" s="440">
        <v>173</v>
      </c>
      <c r="X1738" s="440">
        <v>0</v>
      </c>
      <c r="Y1738" s="482">
        <v>0</v>
      </c>
      <c r="Z1738" s="482">
        <v>0</v>
      </c>
      <c r="AA1738" s="440">
        <v>0</v>
      </c>
      <c r="AB1738" s="440">
        <v>0</v>
      </c>
      <c r="AC1738" s="440">
        <v>140</v>
      </c>
      <c r="AD1738" s="440">
        <v>140</v>
      </c>
      <c r="AE1738" s="440">
        <v>0</v>
      </c>
      <c r="AF1738" s="440">
        <v>0</v>
      </c>
      <c r="AG1738" s="440">
        <v>9400</v>
      </c>
      <c r="AH1738" s="440">
        <v>6000</v>
      </c>
      <c r="AI1738" s="440">
        <v>3400</v>
      </c>
      <c r="AJ1738" s="482">
        <v>8320</v>
      </c>
      <c r="AK1738" s="482">
        <v>0</v>
      </c>
      <c r="AL1738" s="482">
        <v>0</v>
      </c>
      <c r="AM1738" s="482">
        <v>2140</v>
      </c>
      <c r="AN1738" s="440">
        <v>8320</v>
      </c>
      <c r="AO1738" s="440">
        <v>2140</v>
      </c>
      <c r="AP1738" s="440">
        <v>599</v>
      </c>
      <c r="AQ1738" s="440">
        <v>250</v>
      </c>
      <c r="AR1738" s="440">
        <v>349</v>
      </c>
      <c r="AS1738" s="482">
        <v>409</v>
      </c>
      <c r="AT1738" s="482">
        <v>0</v>
      </c>
      <c r="AU1738" s="482">
        <v>0</v>
      </c>
      <c r="AV1738" s="482">
        <v>81</v>
      </c>
      <c r="AW1738" s="440">
        <v>20</v>
      </c>
      <c r="AX1738" s="440">
        <v>29</v>
      </c>
      <c r="AY1738" s="440">
        <v>0</v>
      </c>
      <c r="AZ1738" s="503">
        <v>0</v>
      </c>
      <c r="BA1738" s="503">
        <v>0</v>
      </c>
      <c r="BB1738" s="441">
        <v>0</v>
      </c>
      <c r="BC1738" s="200">
        <v>0</v>
      </c>
      <c r="BD1738" s="539">
        <v>12092</v>
      </c>
      <c r="BE1738" s="650">
        <v>9940</v>
      </c>
      <c r="BF1738" s="539">
        <v>897</v>
      </c>
      <c r="BG1738" s="539">
        <v>789</v>
      </c>
    </row>
    <row r="1739" spans="1:59" x14ac:dyDescent="0.2">
      <c r="A1739" s="609" t="s">
        <v>3923</v>
      </c>
      <c r="B1739" t="s">
        <v>3856</v>
      </c>
      <c r="C1739" t="s">
        <v>3924</v>
      </c>
      <c r="D1739" s="442">
        <v>46524</v>
      </c>
      <c r="E1739" s="443">
        <v>121</v>
      </c>
      <c r="F1739" s="443">
        <v>0</v>
      </c>
      <c r="G1739" s="443">
        <v>0</v>
      </c>
      <c r="H1739" s="443">
        <v>121</v>
      </c>
      <c r="I1739" s="443">
        <v>27860</v>
      </c>
      <c r="J1739" s="443">
        <v>27860</v>
      </c>
      <c r="K1739" s="443">
        <v>0</v>
      </c>
      <c r="L1739" s="443">
        <v>0</v>
      </c>
      <c r="M1739" s="483">
        <v>0</v>
      </c>
      <c r="N1739" s="483">
        <v>700</v>
      </c>
      <c r="O1739" s="443">
        <v>0</v>
      </c>
      <c r="P1739" s="443">
        <v>0</v>
      </c>
      <c r="Q1739" s="443">
        <v>700</v>
      </c>
      <c r="R1739" s="443">
        <v>0</v>
      </c>
      <c r="S1739" s="443">
        <v>700</v>
      </c>
      <c r="T1739" s="443">
        <v>0</v>
      </c>
      <c r="U1739" s="443">
        <v>995</v>
      </c>
      <c r="V1739" s="443">
        <v>791</v>
      </c>
      <c r="W1739" s="443">
        <v>204</v>
      </c>
      <c r="X1739" s="443">
        <v>0</v>
      </c>
      <c r="Y1739" s="483">
        <v>0</v>
      </c>
      <c r="Z1739" s="483">
        <v>25</v>
      </c>
      <c r="AA1739" s="443">
        <v>0</v>
      </c>
      <c r="AB1739" s="443">
        <v>0</v>
      </c>
      <c r="AC1739" s="443">
        <v>0</v>
      </c>
      <c r="AD1739" s="443">
        <v>0</v>
      </c>
      <c r="AE1739" s="443">
        <v>0</v>
      </c>
      <c r="AF1739" s="443">
        <v>0</v>
      </c>
      <c r="AG1739" s="443">
        <v>11580</v>
      </c>
      <c r="AH1739" s="443">
        <v>10500</v>
      </c>
      <c r="AI1739" s="443">
        <v>1080</v>
      </c>
      <c r="AJ1739" s="483">
        <v>8280</v>
      </c>
      <c r="AK1739" s="483">
        <v>0</v>
      </c>
      <c r="AL1739" s="483">
        <v>0</v>
      </c>
      <c r="AM1739" s="483">
        <v>7560</v>
      </c>
      <c r="AN1739" s="443">
        <v>8280</v>
      </c>
      <c r="AO1739" s="443">
        <v>7560</v>
      </c>
      <c r="AP1739" s="443">
        <v>740</v>
      </c>
      <c r="AQ1739" s="443">
        <v>525</v>
      </c>
      <c r="AR1739" s="443">
        <v>215</v>
      </c>
      <c r="AS1739" s="483">
        <v>302</v>
      </c>
      <c r="AT1739" s="483">
        <v>0</v>
      </c>
      <c r="AU1739" s="483">
        <v>0</v>
      </c>
      <c r="AV1739" s="483">
        <v>332</v>
      </c>
      <c r="AW1739" s="443">
        <v>302</v>
      </c>
      <c r="AX1739" s="443">
        <v>332</v>
      </c>
      <c r="AY1739" s="443">
        <v>0</v>
      </c>
      <c r="AZ1739" s="504">
        <v>0</v>
      </c>
      <c r="BA1739" s="504">
        <v>0</v>
      </c>
      <c r="BB1739" s="444">
        <v>0</v>
      </c>
      <c r="BC1739" s="517">
        <v>0</v>
      </c>
      <c r="BD1739" s="540">
        <v>13935</v>
      </c>
      <c r="BE1739" s="651">
        <v>12410</v>
      </c>
      <c r="BF1739" s="651">
        <v>1098</v>
      </c>
      <c r="BG1739" s="540">
        <v>789</v>
      </c>
    </row>
    <row r="1740" spans="1:59" x14ac:dyDescent="0.2">
      <c r="A1740" s="609" t="s">
        <v>3925</v>
      </c>
      <c r="B1740" t="s">
        <v>3856</v>
      </c>
      <c r="C1740" t="s">
        <v>3926</v>
      </c>
      <c r="D1740" s="439">
        <v>46525</v>
      </c>
      <c r="E1740" s="440">
        <v>0</v>
      </c>
      <c r="F1740" s="440">
        <v>0</v>
      </c>
      <c r="G1740" s="440">
        <v>0</v>
      </c>
      <c r="H1740" s="440">
        <v>0</v>
      </c>
      <c r="I1740" s="440">
        <v>150500</v>
      </c>
      <c r="J1740" s="440">
        <v>150500</v>
      </c>
      <c r="K1740" s="440">
        <v>0</v>
      </c>
      <c r="L1740" s="440">
        <v>0</v>
      </c>
      <c r="M1740" s="482">
        <v>0</v>
      </c>
      <c r="N1740" s="482">
        <v>0</v>
      </c>
      <c r="O1740" s="440">
        <v>0</v>
      </c>
      <c r="P1740" s="440">
        <v>0</v>
      </c>
      <c r="Q1740" s="440">
        <v>0</v>
      </c>
      <c r="R1740" s="440">
        <v>0</v>
      </c>
      <c r="S1740" s="440">
        <v>0</v>
      </c>
      <c r="T1740" s="440">
        <v>0</v>
      </c>
      <c r="U1740" s="440">
        <v>5375</v>
      </c>
      <c r="V1740" s="440">
        <v>5375</v>
      </c>
      <c r="W1740" s="440">
        <v>0</v>
      </c>
      <c r="X1740" s="440">
        <v>0</v>
      </c>
      <c r="Y1740" s="482">
        <v>0</v>
      </c>
      <c r="Z1740" s="482">
        <v>0</v>
      </c>
      <c r="AA1740" s="440">
        <v>0</v>
      </c>
      <c r="AB1740" s="440">
        <v>0</v>
      </c>
      <c r="AC1740" s="440">
        <v>0</v>
      </c>
      <c r="AD1740" s="440">
        <v>0</v>
      </c>
      <c r="AE1740" s="440">
        <v>0</v>
      </c>
      <c r="AF1740" s="440">
        <v>0</v>
      </c>
      <c r="AG1740" s="440">
        <v>55960</v>
      </c>
      <c r="AH1740" s="440">
        <v>55960</v>
      </c>
      <c r="AI1740" s="440">
        <v>0</v>
      </c>
      <c r="AJ1740" s="482">
        <v>32350</v>
      </c>
      <c r="AK1740" s="482">
        <v>0</v>
      </c>
      <c r="AL1740" s="482">
        <v>0</v>
      </c>
      <c r="AM1740" s="482">
        <v>27280</v>
      </c>
      <c r="AN1740" s="440">
        <v>32350</v>
      </c>
      <c r="AO1740" s="440">
        <v>27280</v>
      </c>
      <c r="AP1740" s="440">
        <v>3778</v>
      </c>
      <c r="AQ1740" s="440">
        <v>3778</v>
      </c>
      <c r="AR1740" s="440">
        <v>0</v>
      </c>
      <c r="AS1740" s="482">
        <v>539</v>
      </c>
      <c r="AT1740" s="482">
        <v>0</v>
      </c>
      <c r="AU1740" s="482">
        <v>0</v>
      </c>
      <c r="AV1740" s="482">
        <v>1110</v>
      </c>
      <c r="AW1740" s="440">
        <v>539</v>
      </c>
      <c r="AX1740" s="440">
        <v>1110</v>
      </c>
      <c r="AY1740" s="440">
        <v>0</v>
      </c>
      <c r="AZ1740" s="503">
        <v>0</v>
      </c>
      <c r="BA1740" s="503">
        <v>0</v>
      </c>
      <c r="BB1740" s="441">
        <v>0</v>
      </c>
      <c r="BC1740" s="200">
        <v>0</v>
      </c>
      <c r="BD1740" s="539">
        <v>49113</v>
      </c>
      <c r="BE1740" s="650">
        <v>63010</v>
      </c>
      <c r="BF1740" s="650">
        <v>5650</v>
      </c>
      <c r="BG1740" s="539">
        <v>1269</v>
      </c>
    </row>
    <row r="1741" spans="1:59" x14ac:dyDescent="0.2">
      <c r="A1741" s="609" t="s">
        <v>3927</v>
      </c>
      <c r="B1741" t="s">
        <v>3856</v>
      </c>
      <c r="C1741" t="s">
        <v>3928</v>
      </c>
      <c r="D1741" s="442">
        <v>46527</v>
      </c>
      <c r="E1741" s="443">
        <v>0</v>
      </c>
      <c r="F1741" s="443">
        <v>0</v>
      </c>
      <c r="G1741" s="443">
        <v>0</v>
      </c>
      <c r="H1741" s="443">
        <v>0</v>
      </c>
      <c r="I1741" s="443">
        <v>61768</v>
      </c>
      <c r="J1741" s="443">
        <v>61768</v>
      </c>
      <c r="K1741" s="443">
        <v>0</v>
      </c>
      <c r="L1741" s="443">
        <v>12432</v>
      </c>
      <c r="M1741" s="483">
        <v>0</v>
      </c>
      <c r="N1741" s="483">
        <v>0</v>
      </c>
      <c r="O1741" s="443">
        <v>0</v>
      </c>
      <c r="P1741" s="443">
        <v>0</v>
      </c>
      <c r="Q1741" s="443">
        <v>12432</v>
      </c>
      <c r="R1741" s="443">
        <v>12432</v>
      </c>
      <c r="S1741" s="443">
        <v>0</v>
      </c>
      <c r="T1741" s="443">
        <v>0</v>
      </c>
      <c r="U1741" s="443">
        <v>2206</v>
      </c>
      <c r="V1741" s="443">
        <v>2206</v>
      </c>
      <c r="W1741" s="443">
        <v>0</v>
      </c>
      <c r="X1741" s="443">
        <v>444</v>
      </c>
      <c r="Y1741" s="483">
        <v>0</v>
      </c>
      <c r="Z1741" s="483">
        <v>0</v>
      </c>
      <c r="AA1741" s="443">
        <v>0</v>
      </c>
      <c r="AB1741" s="443">
        <v>0</v>
      </c>
      <c r="AC1741" s="443">
        <v>17</v>
      </c>
      <c r="AD1741" s="443">
        <v>0</v>
      </c>
      <c r="AE1741" s="443">
        <v>17</v>
      </c>
      <c r="AF1741" s="443">
        <v>0</v>
      </c>
      <c r="AG1741" s="443">
        <v>37800</v>
      </c>
      <c r="AH1741" s="443">
        <v>37800</v>
      </c>
      <c r="AI1741" s="443">
        <v>0</v>
      </c>
      <c r="AJ1741" s="483">
        <v>21050</v>
      </c>
      <c r="AK1741" s="483">
        <v>0</v>
      </c>
      <c r="AL1741" s="483">
        <v>0</v>
      </c>
      <c r="AM1741" s="483">
        <v>0</v>
      </c>
      <c r="AN1741" s="443">
        <v>21050</v>
      </c>
      <c r="AO1741" s="443">
        <v>0</v>
      </c>
      <c r="AP1741" s="443">
        <v>2597</v>
      </c>
      <c r="AQ1741" s="443">
        <v>573</v>
      </c>
      <c r="AR1741" s="443">
        <v>2024</v>
      </c>
      <c r="AS1741" s="483">
        <v>2349</v>
      </c>
      <c r="AT1741" s="483">
        <v>0</v>
      </c>
      <c r="AU1741" s="483">
        <v>0</v>
      </c>
      <c r="AV1741" s="483">
        <v>0</v>
      </c>
      <c r="AW1741" s="443">
        <v>2349</v>
      </c>
      <c r="AX1741" s="443">
        <v>0</v>
      </c>
      <c r="AY1741" s="443">
        <v>0</v>
      </c>
      <c r="AZ1741" s="504">
        <v>0</v>
      </c>
      <c r="BA1741" s="504">
        <v>0</v>
      </c>
      <c r="BB1741" s="444">
        <v>0</v>
      </c>
      <c r="BC1741" s="517">
        <v>0</v>
      </c>
      <c r="BD1741" s="540">
        <v>34295</v>
      </c>
      <c r="BE1741" s="651">
        <v>34650</v>
      </c>
      <c r="BF1741" s="651">
        <v>3195</v>
      </c>
      <c r="BG1741" s="540">
        <v>1029</v>
      </c>
    </row>
    <row r="1742" spans="1:59" x14ac:dyDescent="0.2">
      <c r="A1742" s="609" t="s">
        <v>3929</v>
      </c>
      <c r="B1742" t="s">
        <v>3856</v>
      </c>
      <c r="C1742" t="s">
        <v>3930</v>
      </c>
      <c r="D1742" s="439">
        <v>46529</v>
      </c>
      <c r="E1742" s="440">
        <v>1739</v>
      </c>
      <c r="F1742" s="440">
        <v>0</v>
      </c>
      <c r="G1742" s="440">
        <v>0</v>
      </c>
      <c r="H1742" s="440">
        <v>1739</v>
      </c>
      <c r="I1742" s="440">
        <v>97510</v>
      </c>
      <c r="J1742" s="440">
        <v>97510</v>
      </c>
      <c r="K1742" s="440">
        <v>0</v>
      </c>
      <c r="L1742" s="440">
        <v>0</v>
      </c>
      <c r="M1742" s="482">
        <v>2660</v>
      </c>
      <c r="N1742" s="482">
        <v>0</v>
      </c>
      <c r="O1742" s="440">
        <v>0</v>
      </c>
      <c r="P1742" s="440">
        <v>0</v>
      </c>
      <c r="Q1742" s="440">
        <v>2660</v>
      </c>
      <c r="R1742" s="440">
        <v>0</v>
      </c>
      <c r="S1742" s="440">
        <v>2660</v>
      </c>
      <c r="T1742" s="440">
        <v>0</v>
      </c>
      <c r="U1742" s="440">
        <v>3483</v>
      </c>
      <c r="V1742" s="440">
        <v>1075</v>
      </c>
      <c r="W1742" s="440">
        <v>2408</v>
      </c>
      <c r="X1742" s="440">
        <v>0</v>
      </c>
      <c r="Y1742" s="482">
        <v>848</v>
      </c>
      <c r="Z1742" s="482">
        <v>0</v>
      </c>
      <c r="AA1742" s="440">
        <v>0</v>
      </c>
      <c r="AB1742" s="440">
        <v>0</v>
      </c>
      <c r="AC1742" s="440">
        <v>848</v>
      </c>
      <c r="AD1742" s="440">
        <v>0</v>
      </c>
      <c r="AE1742" s="440">
        <v>848</v>
      </c>
      <c r="AF1742" s="440">
        <v>0</v>
      </c>
      <c r="AG1742" s="440">
        <v>43350</v>
      </c>
      <c r="AH1742" s="440">
        <v>42500</v>
      </c>
      <c r="AI1742" s="440">
        <v>850</v>
      </c>
      <c r="AJ1742" s="482">
        <v>36270</v>
      </c>
      <c r="AK1742" s="482">
        <v>0</v>
      </c>
      <c r="AL1742" s="482">
        <v>0</v>
      </c>
      <c r="AM1742" s="482">
        <v>23330</v>
      </c>
      <c r="AN1742" s="440">
        <v>36270</v>
      </c>
      <c r="AO1742" s="440">
        <v>23330</v>
      </c>
      <c r="AP1742" s="440">
        <v>2780</v>
      </c>
      <c r="AQ1742" s="440">
        <v>500</v>
      </c>
      <c r="AR1742" s="440">
        <v>2280</v>
      </c>
      <c r="AS1742" s="482">
        <v>3213</v>
      </c>
      <c r="AT1742" s="482">
        <v>0</v>
      </c>
      <c r="AU1742" s="482">
        <v>0</v>
      </c>
      <c r="AV1742" s="482">
        <v>651</v>
      </c>
      <c r="AW1742" s="440">
        <v>900</v>
      </c>
      <c r="AX1742" s="440">
        <v>0</v>
      </c>
      <c r="AY1742" s="440">
        <v>0</v>
      </c>
      <c r="AZ1742" s="503">
        <v>0</v>
      </c>
      <c r="BA1742" s="503">
        <v>0</v>
      </c>
      <c r="BB1742" s="441">
        <v>0</v>
      </c>
      <c r="BC1742" s="200">
        <v>0</v>
      </c>
      <c r="BD1742" s="539">
        <v>40583</v>
      </c>
      <c r="BE1742" s="650">
        <v>43165</v>
      </c>
      <c r="BF1742" s="650">
        <v>3858</v>
      </c>
      <c r="BG1742" s="539">
        <v>1029</v>
      </c>
    </row>
    <row r="1743" spans="1:59" x14ac:dyDescent="0.2">
      <c r="A1743" s="609" t="s">
        <v>3931</v>
      </c>
      <c r="B1743" t="s">
        <v>3856</v>
      </c>
      <c r="C1743" t="s">
        <v>3932</v>
      </c>
      <c r="D1743" s="442">
        <v>46530</v>
      </c>
      <c r="E1743" s="443">
        <v>0</v>
      </c>
      <c r="F1743" s="443">
        <v>0</v>
      </c>
      <c r="G1743" s="443">
        <v>0</v>
      </c>
      <c r="H1743" s="443">
        <v>0</v>
      </c>
      <c r="I1743" s="443">
        <v>152600</v>
      </c>
      <c r="J1743" s="443">
        <v>152600</v>
      </c>
      <c r="K1743" s="443">
        <v>0</v>
      </c>
      <c r="L1743" s="443">
        <v>1960</v>
      </c>
      <c r="M1743" s="483">
        <v>0</v>
      </c>
      <c r="N1743" s="483">
        <v>0</v>
      </c>
      <c r="O1743" s="443">
        <v>0</v>
      </c>
      <c r="P1743" s="443">
        <v>0</v>
      </c>
      <c r="Q1743" s="443">
        <v>1960</v>
      </c>
      <c r="R1743" s="443">
        <v>1960</v>
      </c>
      <c r="S1743" s="443">
        <v>0</v>
      </c>
      <c r="T1743" s="443">
        <v>0</v>
      </c>
      <c r="U1743" s="443">
        <v>5450</v>
      </c>
      <c r="V1743" s="443">
        <v>1100</v>
      </c>
      <c r="W1743" s="443">
        <v>4350</v>
      </c>
      <c r="X1743" s="443">
        <v>70</v>
      </c>
      <c r="Y1743" s="483">
        <v>0</v>
      </c>
      <c r="Z1743" s="483">
        <v>0</v>
      </c>
      <c r="AA1743" s="443">
        <v>0</v>
      </c>
      <c r="AB1743" s="443">
        <v>0</v>
      </c>
      <c r="AC1743" s="443">
        <v>0</v>
      </c>
      <c r="AD1743" s="443">
        <v>0</v>
      </c>
      <c r="AE1743" s="443">
        <v>0</v>
      </c>
      <c r="AF1743" s="443">
        <v>0</v>
      </c>
      <c r="AG1743" s="443">
        <v>62630</v>
      </c>
      <c r="AH1743" s="443">
        <v>6500</v>
      </c>
      <c r="AI1743" s="443">
        <v>56130</v>
      </c>
      <c r="AJ1743" s="483">
        <v>116680</v>
      </c>
      <c r="AK1743" s="483">
        <v>0</v>
      </c>
      <c r="AL1743" s="483">
        <v>0</v>
      </c>
      <c r="AM1743" s="483">
        <v>0</v>
      </c>
      <c r="AN1743" s="443">
        <v>116680</v>
      </c>
      <c r="AO1743" s="443">
        <v>0</v>
      </c>
      <c r="AP1743" s="443">
        <v>4165</v>
      </c>
      <c r="AQ1743" s="443">
        <v>4069</v>
      </c>
      <c r="AR1743" s="443">
        <v>96</v>
      </c>
      <c r="AS1743" s="483">
        <v>1519</v>
      </c>
      <c r="AT1743" s="483">
        <v>0</v>
      </c>
      <c r="AU1743" s="483">
        <v>0</v>
      </c>
      <c r="AV1743" s="483">
        <v>0</v>
      </c>
      <c r="AW1743" s="443">
        <v>1519</v>
      </c>
      <c r="AX1743" s="443">
        <v>0</v>
      </c>
      <c r="AY1743" s="443">
        <v>0</v>
      </c>
      <c r="AZ1743" s="504">
        <v>0</v>
      </c>
      <c r="BA1743" s="504">
        <v>0</v>
      </c>
      <c r="BB1743" s="444">
        <v>0</v>
      </c>
      <c r="BC1743" s="517">
        <v>0</v>
      </c>
      <c r="BD1743" s="540">
        <v>54636</v>
      </c>
      <c r="BE1743" s="651">
        <v>70440</v>
      </c>
      <c r="BF1743" s="651">
        <v>6255</v>
      </c>
      <c r="BG1743" s="540">
        <v>1269</v>
      </c>
    </row>
    <row r="1744" spans="1:59" x14ac:dyDescent="0.2">
      <c r="A1744" s="609" t="s">
        <v>3933</v>
      </c>
      <c r="B1744" t="s">
        <v>3856</v>
      </c>
      <c r="C1744" t="s">
        <v>3934</v>
      </c>
      <c r="D1744" s="439">
        <v>46531</v>
      </c>
      <c r="E1744" s="440">
        <v>25200</v>
      </c>
      <c r="F1744" s="440">
        <v>0</v>
      </c>
      <c r="G1744" s="440">
        <v>13721</v>
      </c>
      <c r="H1744" s="440">
        <v>11479</v>
      </c>
      <c r="I1744" s="440">
        <v>92960</v>
      </c>
      <c r="J1744" s="440">
        <v>92960</v>
      </c>
      <c r="K1744" s="440">
        <v>0</v>
      </c>
      <c r="L1744" s="440">
        <v>210</v>
      </c>
      <c r="M1744" s="482">
        <v>0</v>
      </c>
      <c r="N1744" s="482">
        <v>1680</v>
      </c>
      <c r="O1744" s="440">
        <v>0</v>
      </c>
      <c r="P1744" s="440">
        <v>0</v>
      </c>
      <c r="Q1744" s="440">
        <v>1890</v>
      </c>
      <c r="R1744" s="440">
        <v>210</v>
      </c>
      <c r="S1744" s="440">
        <v>1680</v>
      </c>
      <c r="T1744" s="440">
        <v>0</v>
      </c>
      <c r="U1744" s="440">
        <v>3320</v>
      </c>
      <c r="V1744" s="440">
        <v>2656</v>
      </c>
      <c r="W1744" s="440">
        <v>664</v>
      </c>
      <c r="X1744" s="440">
        <v>8</v>
      </c>
      <c r="Y1744" s="482">
        <v>0</v>
      </c>
      <c r="Z1744" s="482">
        <v>60</v>
      </c>
      <c r="AA1744" s="440">
        <v>0</v>
      </c>
      <c r="AB1744" s="440">
        <v>0</v>
      </c>
      <c r="AC1744" s="440">
        <v>541</v>
      </c>
      <c r="AD1744" s="440">
        <v>0</v>
      </c>
      <c r="AE1744" s="440">
        <v>541</v>
      </c>
      <c r="AF1744" s="440">
        <v>0</v>
      </c>
      <c r="AG1744" s="440">
        <v>35530</v>
      </c>
      <c r="AH1744" s="440">
        <v>3400</v>
      </c>
      <c r="AI1744" s="440">
        <v>32130</v>
      </c>
      <c r="AJ1744" s="482">
        <v>64980</v>
      </c>
      <c r="AK1744" s="482">
        <v>0</v>
      </c>
      <c r="AL1744" s="482">
        <v>0</v>
      </c>
      <c r="AM1744" s="482">
        <v>13660</v>
      </c>
      <c r="AN1744" s="440">
        <v>64980</v>
      </c>
      <c r="AO1744" s="440">
        <v>13660</v>
      </c>
      <c r="AP1744" s="440">
        <v>2133</v>
      </c>
      <c r="AQ1744" s="440">
        <v>625</v>
      </c>
      <c r="AR1744" s="440">
        <v>1508</v>
      </c>
      <c r="AS1744" s="482">
        <v>2490</v>
      </c>
      <c r="AT1744" s="482">
        <v>0</v>
      </c>
      <c r="AU1744" s="482">
        <v>0</v>
      </c>
      <c r="AV1744" s="482">
        <v>211</v>
      </c>
      <c r="AW1744" s="440">
        <v>2490</v>
      </c>
      <c r="AX1744" s="440">
        <v>211</v>
      </c>
      <c r="AY1744" s="440">
        <v>0</v>
      </c>
      <c r="AZ1744" s="503">
        <v>0</v>
      </c>
      <c r="BA1744" s="503">
        <v>0</v>
      </c>
      <c r="BB1744" s="441">
        <v>0</v>
      </c>
      <c r="BC1744" s="200">
        <v>0</v>
      </c>
      <c r="BD1744" s="539">
        <v>34489</v>
      </c>
      <c r="BE1744" s="650">
        <v>41610</v>
      </c>
      <c r="BF1744" s="650">
        <v>3650</v>
      </c>
      <c r="BG1744" s="539">
        <v>1029</v>
      </c>
    </row>
    <row r="1745" spans="1:59" x14ac:dyDescent="0.2">
      <c r="A1745" s="609" t="s">
        <v>3935</v>
      </c>
      <c r="B1745" t="s">
        <v>3856</v>
      </c>
      <c r="C1745" t="s">
        <v>3936</v>
      </c>
      <c r="D1745" s="442">
        <v>46532</v>
      </c>
      <c r="E1745" s="443">
        <v>30868</v>
      </c>
      <c r="F1745" s="443">
        <v>0</v>
      </c>
      <c r="G1745" s="443">
        <v>30868</v>
      </c>
      <c r="H1745" s="443">
        <v>0</v>
      </c>
      <c r="I1745" s="443">
        <v>90944</v>
      </c>
      <c r="J1745" s="443">
        <v>90944</v>
      </c>
      <c r="K1745" s="443">
        <v>0</v>
      </c>
      <c r="L1745" s="443">
        <v>13356</v>
      </c>
      <c r="M1745" s="483">
        <v>0</v>
      </c>
      <c r="N1745" s="483">
        <v>5390</v>
      </c>
      <c r="O1745" s="443">
        <v>0</v>
      </c>
      <c r="P1745" s="443">
        <v>0</v>
      </c>
      <c r="Q1745" s="443">
        <v>18746</v>
      </c>
      <c r="R1745" s="443">
        <v>13356</v>
      </c>
      <c r="S1745" s="443">
        <v>5390</v>
      </c>
      <c r="T1745" s="443">
        <v>0</v>
      </c>
      <c r="U1745" s="443">
        <v>3248</v>
      </c>
      <c r="V1745" s="443">
        <v>3248</v>
      </c>
      <c r="W1745" s="443">
        <v>0</v>
      </c>
      <c r="X1745" s="443">
        <v>477</v>
      </c>
      <c r="Y1745" s="483">
        <v>221</v>
      </c>
      <c r="Z1745" s="483">
        <v>193</v>
      </c>
      <c r="AA1745" s="443">
        <v>0</v>
      </c>
      <c r="AB1745" s="443">
        <v>0</v>
      </c>
      <c r="AC1745" s="443">
        <v>221</v>
      </c>
      <c r="AD1745" s="443">
        <v>0</v>
      </c>
      <c r="AE1745" s="443">
        <v>221</v>
      </c>
      <c r="AF1745" s="443">
        <v>0</v>
      </c>
      <c r="AG1745" s="443">
        <v>37590</v>
      </c>
      <c r="AH1745" s="443">
        <v>8250</v>
      </c>
      <c r="AI1745" s="443">
        <v>29340</v>
      </c>
      <c r="AJ1745" s="483">
        <v>72370</v>
      </c>
      <c r="AK1745" s="483">
        <v>0</v>
      </c>
      <c r="AL1745" s="483">
        <v>0</v>
      </c>
      <c r="AM1745" s="483">
        <v>0</v>
      </c>
      <c r="AN1745" s="443">
        <v>72370</v>
      </c>
      <c r="AO1745" s="443">
        <v>0</v>
      </c>
      <c r="AP1745" s="443">
        <v>2289</v>
      </c>
      <c r="AQ1745" s="443">
        <v>833</v>
      </c>
      <c r="AR1745" s="443">
        <v>1456</v>
      </c>
      <c r="AS1745" s="483">
        <v>2547</v>
      </c>
      <c r="AT1745" s="483">
        <v>0</v>
      </c>
      <c r="AU1745" s="483">
        <v>0</v>
      </c>
      <c r="AV1745" s="483">
        <v>0</v>
      </c>
      <c r="AW1745" s="443">
        <v>2436</v>
      </c>
      <c r="AX1745" s="443">
        <v>0</v>
      </c>
      <c r="AY1745" s="443">
        <v>0</v>
      </c>
      <c r="AZ1745" s="504">
        <v>0</v>
      </c>
      <c r="BA1745" s="504">
        <v>0</v>
      </c>
      <c r="BB1745" s="444">
        <v>0</v>
      </c>
      <c r="BC1745" s="517">
        <v>0</v>
      </c>
      <c r="BD1745" s="540">
        <v>36782</v>
      </c>
      <c r="BE1745" s="651">
        <v>47880</v>
      </c>
      <c r="BF1745" s="651">
        <v>4112</v>
      </c>
      <c r="BG1745" s="540">
        <v>1029</v>
      </c>
    </row>
    <row r="1746" spans="1:59" x14ac:dyDescent="0.2">
      <c r="A1746" s="609" t="s">
        <v>3937</v>
      </c>
      <c r="B1746" t="s">
        <v>3856</v>
      </c>
      <c r="C1746" t="s">
        <v>3938</v>
      </c>
      <c r="D1746" s="439">
        <v>46533</v>
      </c>
      <c r="E1746" s="440">
        <v>0</v>
      </c>
      <c r="F1746" s="440">
        <v>0</v>
      </c>
      <c r="G1746" s="440">
        <v>0</v>
      </c>
      <c r="H1746" s="440">
        <v>0</v>
      </c>
      <c r="I1746" s="440">
        <v>55272</v>
      </c>
      <c r="J1746" s="440">
        <v>55272</v>
      </c>
      <c r="K1746" s="440">
        <v>0</v>
      </c>
      <c r="L1746" s="440">
        <v>17668</v>
      </c>
      <c r="M1746" s="482">
        <v>17272</v>
      </c>
      <c r="N1746" s="482">
        <v>0</v>
      </c>
      <c r="O1746" s="440">
        <v>0</v>
      </c>
      <c r="P1746" s="440">
        <v>0</v>
      </c>
      <c r="Q1746" s="440">
        <v>34940</v>
      </c>
      <c r="R1746" s="440">
        <v>17668</v>
      </c>
      <c r="S1746" s="440">
        <v>17272</v>
      </c>
      <c r="T1746" s="440">
        <v>0</v>
      </c>
      <c r="U1746" s="440">
        <v>1974</v>
      </c>
      <c r="V1746" s="440">
        <v>1974</v>
      </c>
      <c r="W1746" s="440">
        <v>0</v>
      </c>
      <c r="X1746" s="440">
        <v>631</v>
      </c>
      <c r="Y1746" s="482">
        <v>384</v>
      </c>
      <c r="Z1746" s="482">
        <v>0</v>
      </c>
      <c r="AA1746" s="440">
        <v>0</v>
      </c>
      <c r="AB1746" s="440">
        <v>0</v>
      </c>
      <c r="AC1746" s="440">
        <v>1015</v>
      </c>
      <c r="AD1746" s="440">
        <v>631</v>
      </c>
      <c r="AE1746" s="440">
        <v>384</v>
      </c>
      <c r="AF1746" s="440">
        <v>0</v>
      </c>
      <c r="AG1746" s="440">
        <v>44510</v>
      </c>
      <c r="AH1746" s="440">
        <v>41850</v>
      </c>
      <c r="AI1746" s="440">
        <v>2660</v>
      </c>
      <c r="AJ1746" s="482">
        <v>29550</v>
      </c>
      <c r="AK1746" s="482">
        <v>0</v>
      </c>
      <c r="AL1746" s="482">
        <v>0</v>
      </c>
      <c r="AM1746" s="482">
        <v>28430</v>
      </c>
      <c r="AN1746" s="440">
        <v>29550</v>
      </c>
      <c r="AO1746" s="440">
        <v>28430</v>
      </c>
      <c r="AP1746" s="440">
        <v>2813</v>
      </c>
      <c r="AQ1746" s="440">
        <v>1055</v>
      </c>
      <c r="AR1746" s="440">
        <v>1758</v>
      </c>
      <c r="AS1746" s="482">
        <v>2411</v>
      </c>
      <c r="AT1746" s="482">
        <v>0</v>
      </c>
      <c r="AU1746" s="482">
        <v>0</v>
      </c>
      <c r="AV1746" s="482">
        <v>1149</v>
      </c>
      <c r="AW1746" s="440">
        <v>2411</v>
      </c>
      <c r="AX1746" s="440">
        <v>624</v>
      </c>
      <c r="AY1746" s="440">
        <v>0</v>
      </c>
      <c r="AZ1746" s="503">
        <v>0</v>
      </c>
      <c r="BA1746" s="503">
        <v>0</v>
      </c>
      <c r="BB1746" s="441">
        <v>0</v>
      </c>
      <c r="BC1746" s="200">
        <v>0</v>
      </c>
      <c r="BD1746" s="539">
        <v>39655</v>
      </c>
      <c r="BE1746" s="650">
        <v>34585</v>
      </c>
      <c r="BF1746" s="650">
        <v>3161</v>
      </c>
      <c r="BG1746" s="539">
        <v>1029</v>
      </c>
    </row>
    <row r="1747" spans="1:59" x14ac:dyDescent="0.2">
      <c r="A1747" s="609" t="s">
        <v>3939</v>
      </c>
      <c r="B1747" t="s">
        <v>3856</v>
      </c>
      <c r="C1747" t="s">
        <v>3940</v>
      </c>
      <c r="D1747" s="442">
        <v>46534</v>
      </c>
      <c r="E1747" s="443">
        <v>12092</v>
      </c>
      <c r="F1747" s="443">
        <v>0</v>
      </c>
      <c r="G1747" s="443">
        <v>12092</v>
      </c>
      <c r="H1747" s="443">
        <v>0</v>
      </c>
      <c r="I1747" s="443">
        <v>54208</v>
      </c>
      <c r="J1747" s="443">
        <v>54208</v>
      </c>
      <c r="K1747" s="443">
        <v>0</v>
      </c>
      <c r="L1747" s="443">
        <v>17472</v>
      </c>
      <c r="M1747" s="483">
        <v>0</v>
      </c>
      <c r="N1747" s="483">
        <v>0</v>
      </c>
      <c r="O1747" s="443">
        <v>0</v>
      </c>
      <c r="P1747" s="443">
        <v>0</v>
      </c>
      <c r="Q1747" s="443">
        <v>17472</v>
      </c>
      <c r="R1747" s="443">
        <v>17472</v>
      </c>
      <c r="S1747" s="443">
        <v>0</v>
      </c>
      <c r="T1747" s="443">
        <v>0</v>
      </c>
      <c r="U1747" s="443">
        <v>1936</v>
      </c>
      <c r="V1747" s="443">
        <v>1262</v>
      </c>
      <c r="W1747" s="443">
        <v>674</v>
      </c>
      <c r="X1747" s="443">
        <v>624</v>
      </c>
      <c r="Y1747" s="483">
        <v>0</v>
      </c>
      <c r="Z1747" s="483">
        <v>0</v>
      </c>
      <c r="AA1747" s="443">
        <v>0</v>
      </c>
      <c r="AB1747" s="443">
        <v>0</v>
      </c>
      <c r="AC1747" s="443">
        <v>0</v>
      </c>
      <c r="AD1747" s="443">
        <v>0</v>
      </c>
      <c r="AE1747" s="443">
        <v>0</v>
      </c>
      <c r="AF1747" s="443">
        <v>0</v>
      </c>
      <c r="AG1747" s="443">
        <v>37970</v>
      </c>
      <c r="AH1747" s="443">
        <v>28500</v>
      </c>
      <c r="AI1747" s="443">
        <v>9470</v>
      </c>
      <c r="AJ1747" s="483">
        <v>32560</v>
      </c>
      <c r="AK1747" s="483">
        <v>0</v>
      </c>
      <c r="AL1747" s="483">
        <v>0</v>
      </c>
      <c r="AM1747" s="483">
        <v>24020</v>
      </c>
      <c r="AN1747" s="443">
        <v>32560</v>
      </c>
      <c r="AO1747" s="443">
        <v>24020</v>
      </c>
      <c r="AP1747" s="443">
        <v>2514</v>
      </c>
      <c r="AQ1747" s="443">
        <v>625</v>
      </c>
      <c r="AR1747" s="443">
        <v>1889</v>
      </c>
      <c r="AS1747" s="483">
        <v>2357</v>
      </c>
      <c r="AT1747" s="483">
        <v>0</v>
      </c>
      <c r="AU1747" s="483">
        <v>0</v>
      </c>
      <c r="AV1747" s="483">
        <v>579</v>
      </c>
      <c r="AW1747" s="443">
        <v>1703</v>
      </c>
      <c r="AX1747" s="443">
        <v>0</v>
      </c>
      <c r="AY1747" s="443">
        <v>0</v>
      </c>
      <c r="AZ1747" s="504">
        <v>0</v>
      </c>
      <c r="BA1747" s="504">
        <v>0</v>
      </c>
      <c r="BB1747" s="444">
        <v>0</v>
      </c>
      <c r="BC1747" s="517">
        <v>0</v>
      </c>
      <c r="BD1747" s="540">
        <v>37679</v>
      </c>
      <c r="BE1747" s="651">
        <v>33800</v>
      </c>
      <c r="BF1747" s="651">
        <v>3050</v>
      </c>
      <c r="BG1747" s="540">
        <v>1029</v>
      </c>
    </row>
    <row r="1748" spans="1:59" x14ac:dyDescent="0.2">
      <c r="A1748" s="609" t="s">
        <v>3941</v>
      </c>
      <c r="B1748" t="s">
        <v>3856</v>
      </c>
      <c r="C1748" t="s">
        <v>3942</v>
      </c>
      <c r="D1748" s="439">
        <v>46535</v>
      </c>
      <c r="E1748" s="440">
        <v>29255</v>
      </c>
      <c r="F1748" s="440">
        <v>0</v>
      </c>
      <c r="G1748" s="440">
        <v>29255</v>
      </c>
      <c r="H1748" s="440">
        <v>0</v>
      </c>
      <c r="I1748" s="440">
        <v>59710</v>
      </c>
      <c r="J1748" s="440">
        <v>47740</v>
      </c>
      <c r="K1748" s="440">
        <v>11970</v>
      </c>
      <c r="L1748" s="440">
        <v>1120</v>
      </c>
      <c r="M1748" s="482">
        <v>0</v>
      </c>
      <c r="N1748" s="482">
        <v>1400</v>
      </c>
      <c r="O1748" s="440">
        <v>0</v>
      </c>
      <c r="P1748" s="440">
        <v>0</v>
      </c>
      <c r="Q1748" s="440">
        <v>14490</v>
      </c>
      <c r="R1748" s="440">
        <v>13090</v>
      </c>
      <c r="S1748" s="440">
        <v>1400</v>
      </c>
      <c r="T1748" s="440">
        <v>0</v>
      </c>
      <c r="U1748" s="440">
        <v>2133</v>
      </c>
      <c r="V1748" s="440">
        <v>1706</v>
      </c>
      <c r="W1748" s="440">
        <v>427</v>
      </c>
      <c r="X1748" s="440">
        <v>40</v>
      </c>
      <c r="Y1748" s="482">
        <v>0</v>
      </c>
      <c r="Z1748" s="482">
        <v>50</v>
      </c>
      <c r="AA1748" s="440">
        <v>0</v>
      </c>
      <c r="AB1748" s="440">
        <v>0</v>
      </c>
      <c r="AC1748" s="440">
        <v>487</v>
      </c>
      <c r="AD1748" s="440">
        <v>467</v>
      </c>
      <c r="AE1748" s="440">
        <v>20</v>
      </c>
      <c r="AF1748" s="440">
        <v>0</v>
      </c>
      <c r="AG1748" s="440">
        <v>36550</v>
      </c>
      <c r="AH1748" s="440">
        <v>22450</v>
      </c>
      <c r="AI1748" s="440">
        <v>14100</v>
      </c>
      <c r="AJ1748" s="482">
        <v>44060</v>
      </c>
      <c r="AK1748" s="482">
        <v>0</v>
      </c>
      <c r="AL1748" s="482">
        <v>0</v>
      </c>
      <c r="AM1748" s="482">
        <v>20700</v>
      </c>
      <c r="AN1748" s="440">
        <v>44060</v>
      </c>
      <c r="AO1748" s="440">
        <v>20700</v>
      </c>
      <c r="AP1748" s="440">
        <v>2155</v>
      </c>
      <c r="AQ1748" s="440">
        <v>380</v>
      </c>
      <c r="AR1748" s="440">
        <v>1775</v>
      </c>
      <c r="AS1748" s="482">
        <v>2632</v>
      </c>
      <c r="AT1748" s="482">
        <v>0</v>
      </c>
      <c r="AU1748" s="482">
        <v>0</v>
      </c>
      <c r="AV1748" s="482">
        <v>772</v>
      </c>
      <c r="AW1748" s="440">
        <v>1775</v>
      </c>
      <c r="AX1748" s="440">
        <v>162</v>
      </c>
      <c r="AY1748" s="440">
        <v>0</v>
      </c>
      <c r="AZ1748" s="503">
        <v>0</v>
      </c>
      <c r="BA1748" s="503">
        <v>0</v>
      </c>
      <c r="BB1748" s="441">
        <v>0</v>
      </c>
      <c r="BC1748" s="200">
        <v>0</v>
      </c>
      <c r="BD1748" s="539">
        <v>34780</v>
      </c>
      <c r="BE1748" s="650">
        <v>29690</v>
      </c>
      <c r="BF1748" s="650">
        <v>2658</v>
      </c>
      <c r="BG1748" s="539">
        <v>1029</v>
      </c>
    </row>
    <row r="1749" spans="1:59" x14ac:dyDescent="0.2">
      <c r="A1749" s="609" t="s">
        <v>3943</v>
      </c>
      <c r="B1749" t="s">
        <v>3944</v>
      </c>
      <c r="C1749">
        <v>0</v>
      </c>
      <c r="D1749" s="442">
        <v>47000</v>
      </c>
      <c r="E1749" s="443">
        <v>2336037</v>
      </c>
      <c r="F1749" s="443">
        <v>0</v>
      </c>
      <c r="G1749" s="443">
        <v>0</v>
      </c>
      <c r="H1749" s="443">
        <v>2336037</v>
      </c>
      <c r="I1749" s="443">
        <v>0</v>
      </c>
      <c r="J1749" s="443">
        <v>0</v>
      </c>
      <c r="K1749" s="443">
        <v>0</v>
      </c>
      <c r="L1749" s="443">
        <v>0</v>
      </c>
      <c r="M1749" s="483">
        <v>0</v>
      </c>
      <c r="N1749" s="483">
        <v>0</v>
      </c>
      <c r="O1749" s="443">
        <v>0</v>
      </c>
      <c r="P1749" s="443">
        <v>0</v>
      </c>
      <c r="Q1749" s="443">
        <v>0</v>
      </c>
      <c r="R1749" s="443">
        <v>0</v>
      </c>
      <c r="S1749" s="443">
        <v>0</v>
      </c>
      <c r="T1749" s="443">
        <v>0</v>
      </c>
      <c r="U1749" s="443">
        <v>0</v>
      </c>
      <c r="V1749" s="443">
        <v>0</v>
      </c>
      <c r="W1749" s="443">
        <v>0</v>
      </c>
      <c r="X1749" s="443">
        <v>0</v>
      </c>
      <c r="Y1749" s="483">
        <v>0</v>
      </c>
      <c r="Z1749" s="483">
        <v>0</v>
      </c>
      <c r="AA1749" s="443">
        <v>0</v>
      </c>
      <c r="AB1749" s="443">
        <v>0</v>
      </c>
      <c r="AC1749" s="443">
        <v>0</v>
      </c>
      <c r="AD1749" s="443">
        <v>0</v>
      </c>
      <c r="AE1749" s="443">
        <v>0</v>
      </c>
      <c r="AF1749" s="443">
        <v>0</v>
      </c>
      <c r="AG1749" s="443">
        <v>0</v>
      </c>
      <c r="AH1749" s="443">
        <v>0</v>
      </c>
      <c r="AI1749" s="443">
        <v>0</v>
      </c>
      <c r="AJ1749" s="483">
        <v>0</v>
      </c>
      <c r="AK1749" s="483">
        <v>0</v>
      </c>
      <c r="AL1749" s="483">
        <v>0</v>
      </c>
      <c r="AM1749" s="483">
        <v>0</v>
      </c>
      <c r="AN1749" s="443">
        <v>0</v>
      </c>
      <c r="AO1749" s="443">
        <v>0</v>
      </c>
      <c r="AP1749" s="443">
        <v>0</v>
      </c>
      <c r="AQ1749" s="443">
        <v>0</v>
      </c>
      <c r="AR1749" s="443">
        <v>0</v>
      </c>
      <c r="AS1749" s="483">
        <v>0</v>
      </c>
      <c r="AT1749" s="483">
        <v>0</v>
      </c>
      <c r="AU1749" s="483">
        <v>0</v>
      </c>
      <c r="AV1749" s="483">
        <v>0</v>
      </c>
      <c r="AW1749" s="443">
        <v>0</v>
      </c>
      <c r="AX1749" s="443">
        <v>0</v>
      </c>
      <c r="AY1749" s="443">
        <v>0</v>
      </c>
      <c r="AZ1749" s="504">
        <v>0</v>
      </c>
      <c r="BA1749" s="504">
        <v>0</v>
      </c>
      <c r="BB1749" s="444">
        <v>0</v>
      </c>
      <c r="BC1749" s="517">
        <v>0</v>
      </c>
      <c r="BD1749" s="540">
        <v>5912282</v>
      </c>
      <c r="BE1749" s="540">
        <v>0</v>
      </c>
      <c r="BF1749" s="540">
        <v>0</v>
      </c>
      <c r="BG1749" s="540">
        <v>0</v>
      </c>
    </row>
    <row r="1750" spans="1:59" x14ac:dyDescent="0.2">
      <c r="A1750" s="609" t="s">
        <v>3945</v>
      </c>
      <c r="B1750" t="s">
        <v>3944</v>
      </c>
      <c r="C1750" t="s">
        <v>3946</v>
      </c>
      <c r="D1750" s="439">
        <v>47201</v>
      </c>
      <c r="E1750" s="440">
        <v>0</v>
      </c>
      <c r="F1750" s="440">
        <v>0</v>
      </c>
      <c r="G1750" s="440">
        <v>0</v>
      </c>
      <c r="H1750" s="440">
        <v>0</v>
      </c>
      <c r="I1750" s="440">
        <v>3177230</v>
      </c>
      <c r="J1750" s="440">
        <v>3177230</v>
      </c>
      <c r="K1750" s="440">
        <v>0</v>
      </c>
      <c r="L1750" s="440">
        <v>0</v>
      </c>
      <c r="M1750" s="482">
        <v>0</v>
      </c>
      <c r="N1750" s="482">
        <v>73500</v>
      </c>
      <c r="O1750" s="440">
        <v>0</v>
      </c>
      <c r="P1750" s="440">
        <v>0</v>
      </c>
      <c r="Q1750" s="440">
        <v>73500</v>
      </c>
      <c r="R1750" s="440">
        <v>0</v>
      </c>
      <c r="S1750" s="440">
        <v>73500</v>
      </c>
      <c r="T1750" s="440">
        <v>0</v>
      </c>
      <c r="U1750" s="440">
        <v>113473</v>
      </c>
      <c r="V1750" s="440">
        <v>110086</v>
      </c>
      <c r="W1750" s="440">
        <v>3387</v>
      </c>
      <c r="X1750" s="440">
        <v>0</v>
      </c>
      <c r="Y1750" s="482">
        <v>0</v>
      </c>
      <c r="Z1750" s="482">
        <v>2625</v>
      </c>
      <c r="AA1750" s="440">
        <v>0</v>
      </c>
      <c r="AB1750" s="440">
        <v>0</v>
      </c>
      <c r="AC1750" s="440">
        <v>0</v>
      </c>
      <c r="AD1750" s="440">
        <v>0</v>
      </c>
      <c r="AE1750" s="440">
        <v>0</v>
      </c>
      <c r="AF1750" s="440">
        <v>0</v>
      </c>
      <c r="AG1750" s="440">
        <v>1904030</v>
      </c>
      <c r="AH1750" s="440">
        <v>679750</v>
      </c>
      <c r="AI1750" s="440">
        <v>1224280</v>
      </c>
      <c r="AJ1750" s="482">
        <v>2177070</v>
      </c>
      <c r="AK1750" s="482">
        <v>0</v>
      </c>
      <c r="AL1750" s="482">
        <v>0</v>
      </c>
      <c r="AM1750" s="482">
        <v>955470</v>
      </c>
      <c r="AN1750" s="440">
        <v>2177070</v>
      </c>
      <c r="AO1750" s="440">
        <v>955470</v>
      </c>
      <c r="AP1750" s="440">
        <v>147956</v>
      </c>
      <c r="AQ1750" s="440">
        <v>20453</v>
      </c>
      <c r="AR1750" s="440">
        <v>127503</v>
      </c>
      <c r="AS1750" s="482">
        <v>134305</v>
      </c>
      <c r="AT1750" s="482">
        <v>0</v>
      </c>
      <c r="AU1750" s="482">
        <v>0</v>
      </c>
      <c r="AV1750" s="482">
        <v>36439</v>
      </c>
      <c r="AW1750" s="440">
        <v>70000</v>
      </c>
      <c r="AX1750" s="440">
        <v>20000</v>
      </c>
      <c r="AY1750" s="440">
        <v>0</v>
      </c>
      <c r="AZ1750" s="503">
        <v>0</v>
      </c>
      <c r="BA1750" s="503">
        <v>0</v>
      </c>
      <c r="BB1750" s="441">
        <v>0</v>
      </c>
      <c r="BC1750" s="200">
        <v>0</v>
      </c>
      <c r="BD1750" s="539">
        <v>675614</v>
      </c>
      <c r="BE1750" s="650">
        <v>1688505</v>
      </c>
      <c r="BF1750" s="650">
        <v>157996</v>
      </c>
      <c r="BG1750" s="539">
        <v>10549</v>
      </c>
    </row>
    <row r="1751" spans="1:59" x14ac:dyDescent="0.2">
      <c r="A1751" s="609" t="s">
        <v>3947</v>
      </c>
      <c r="B1751" t="s">
        <v>3944</v>
      </c>
      <c r="C1751" t="s">
        <v>3948</v>
      </c>
      <c r="D1751" s="442">
        <v>47205</v>
      </c>
      <c r="E1751" s="443">
        <v>40000</v>
      </c>
      <c r="F1751" s="443">
        <v>0</v>
      </c>
      <c r="G1751" s="443">
        <v>40000</v>
      </c>
      <c r="H1751" s="443">
        <v>0</v>
      </c>
      <c r="I1751" s="443">
        <v>754530</v>
      </c>
      <c r="J1751" s="443">
        <v>754530</v>
      </c>
      <c r="K1751" s="443">
        <v>0</v>
      </c>
      <c r="L1751" s="443">
        <v>0</v>
      </c>
      <c r="M1751" s="483">
        <v>0</v>
      </c>
      <c r="N1751" s="483">
        <v>16520</v>
      </c>
      <c r="O1751" s="443">
        <v>0</v>
      </c>
      <c r="P1751" s="443">
        <v>0</v>
      </c>
      <c r="Q1751" s="443">
        <v>16520</v>
      </c>
      <c r="R1751" s="443">
        <v>0</v>
      </c>
      <c r="S1751" s="443">
        <v>16520</v>
      </c>
      <c r="T1751" s="443">
        <v>0</v>
      </c>
      <c r="U1751" s="443">
        <v>26948</v>
      </c>
      <c r="V1751" s="443">
        <v>26948</v>
      </c>
      <c r="W1751" s="443">
        <v>0</v>
      </c>
      <c r="X1751" s="443">
        <v>0</v>
      </c>
      <c r="Y1751" s="483">
        <v>0</v>
      </c>
      <c r="Z1751" s="483">
        <v>590</v>
      </c>
      <c r="AA1751" s="443">
        <v>0</v>
      </c>
      <c r="AB1751" s="443">
        <v>0</v>
      </c>
      <c r="AC1751" s="443">
        <v>590</v>
      </c>
      <c r="AD1751" s="443">
        <v>0</v>
      </c>
      <c r="AE1751" s="443">
        <v>0</v>
      </c>
      <c r="AF1751" s="443">
        <v>590</v>
      </c>
      <c r="AG1751" s="443">
        <v>627740</v>
      </c>
      <c r="AH1751" s="443">
        <v>491550</v>
      </c>
      <c r="AI1751" s="443">
        <v>136190</v>
      </c>
      <c r="AJ1751" s="483">
        <v>514110</v>
      </c>
      <c r="AK1751" s="483">
        <v>0</v>
      </c>
      <c r="AL1751" s="483">
        <v>0</v>
      </c>
      <c r="AM1751" s="483">
        <v>234720</v>
      </c>
      <c r="AN1751" s="443">
        <v>514110</v>
      </c>
      <c r="AO1751" s="443">
        <v>230520</v>
      </c>
      <c r="AP1751" s="443">
        <v>46883</v>
      </c>
      <c r="AQ1751" s="443">
        <v>15462</v>
      </c>
      <c r="AR1751" s="443">
        <v>31421</v>
      </c>
      <c r="AS1751" s="483">
        <v>36397</v>
      </c>
      <c r="AT1751" s="483">
        <v>0</v>
      </c>
      <c r="AU1751" s="483">
        <v>0</v>
      </c>
      <c r="AV1751" s="483">
        <v>4318</v>
      </c>
      <c r="AW1751" s="443">
        <v>36397</v>
      </c>
      <c r="AX1751" s="443">
        <v>4318</v>
      </c>
      <c r="AY1751" s="443">
        <v>4400</v>
      </c>
      <c r="AZ1751" s="504">
        <v>0</v>
      </c>
      <c r="BA1751" s="504">
        <v>0</v>
      </c>
      <c r="BB1751" s="444">
        <v>2957</v>
      </c>
      <c r="BC1751" s="517">
        <v>0</v>
      </c>
      <c r="BD1751" s="540">
        <v>255924</v>
      </c>
      <c r="BE1751" s="651">
        <v>451685</v>
      </c>
      <c r="BF1751" s="651">
        <v>42676</v>
      </c>
      <c r="BG1751" s="540">
        <v>3930</v>
      </c>
    </row>
    <row r="1752" spans="1:59" x14ac:dyDescent="0.2">
      <c r="A1752" s="609" t="s">
        <v>3949</v>
      </c>
      <c r="B1752" t="s">
        <v>3944</v>
      </c>
      <c r="C1752" t="s">
        <v>3950</v>
      </c>
      <c r="D1752" s="439">
        <v>47207</v>
      </c>
      <c r="E1752" s="440">
        <v>60000</v>
      </c>
      <c r="F1752" s="440">
        <v>0</v>
      </c>
      <c r="G1752" s="440">
        <v>59372</v>
      </c>
      <c r="H1752" s="440">
        <v>0</v>
      </c>
      <c r="I1752" s="440">
        <v>443730</v>
      </c>
      <c r="J1752" s="440">
        <v>441000</v>
      </c>
      <c r="K1752" s="440">
        <v>2730</v>
      </c>
      <c r="L1752" s="440">
        <v>0</v>
      </c>
      <c r="M1752" s="482">
        <v>0</v>
      </c>
      <c r="N1752" s="482">
        <v>22260</v>
      </c>
      <c r="O1752" s="440">
        <v>0</v>
      </c>
      <c r="P1752" s="440">
        <v>0</v>
      </c>
      <c r="Q1752" s="440">
        <v>24990</v>
      </c>
      <c r="R1752" s="440">
        <v>0</v>
      </c>
      <c r="S1752" s="440">
        <v>24990</v>
      </c>
      <c r="T1752" s="440">
        <v>0</v>
      </c>
      <c r="U1752" s="440">
        <v>15848</v>
      </c>
      <c r="V1752" s="440">
        <v>7011</v>
      </c>
      <c r="W1752" s="440">
        <v>8837</v>
      </c>
      <c r="X1752" s="440">
        <v>0</v>
      </c>
      <c r="Y1752" s="482">
        <v>0</v>
      </c>
      <c r="Z1752" s="482">
        <v>795</v>
      </c>
      <c r="AA1752" s="440">
        <v>0</v>
      </c>
      <c r="AB1752" s="440">
        <v>0</v>
      </c>
      <c r="AC1752" s="440">
        <v>0</v>
      </c>
      <c r="AD1752" s="440">
        <v>0</v>
      </c>
      <c r="AE1752" s="440">
        <v>0</v>
      </c>
      <c r="AF1752" s="440">
        <v>0</v>
      </c>
      <c r="AG1752" s="440">
        <v>317270</v>
      </c>
      <c r="AH1752" s="440">
        <v>269500</v>
      </c>
      <c r="AI1752" s="440">
        <v>47770</v>
      </c>
      <c r="AJ1752" s="482">
        <v>232750</v>
      </c>
      <c r="AK1752" s="482">
        <v>0</v>
      </c>
      <c r="AL1752" s="482">
        <v>0</v>
      </c>
      <c r="AM1752" s="482">
        <v>115900</v>
      </c>
      <c r="AN1752" s="440">
        <v>232750</v>
      </c>
      <c r="AO1752" s="440">
        <v>109740</v>
      </c>
      <c r="AP1752" s="440">
        <v>23002</v>
      </c>
      <c r="AQ1752" s="440">
        <v>11028</v>
      </c>
      <c r="AR1752" s="440">
        <v>11974</v>
      </c>
      <c r="AS1752" s="482">
        <v>14692</v>
      </c>
      <c r="AT1752" s="482">
        <v>0</v>
      </c>
      <c r="AU1752" s="482">
        <v>0</v>
      </c>
      <c r="AV1752" s="482">
        <v>0</v>
      </c>
      <c r="AW1752" s="440">
        <v>14692</v>
      </c>
      <c r="AX1752" s="440">
        <v>0</v>
      </c>
      <c r="AY1752" s="440">
        <v>3300</v>
      </c>
      <c r="AZ1752" s="503">
        <v>0</v>
      </c>
      <c r="BA1752" s="503">
        <v>0</v>
      </c>
      <c r="BB1752" s="441">
        <v>2957</v>
      </c>
      <c r="BC1752" s="200">
        <v>0</v>
      </c>
      <c r="BD1752" s="539">
        <v>168945</v>
      </c>
      <c r="BE1752" s="650">
        <v>257485</v>
      </c>
      <c r="BF1752" s="650">
        <v>23734</v>
      </c>
      <c r="BG1752" s="539">
        <v>2730</v>
      </c>
    </row>
    <row r="1753" spans="1:59" x14ac:dyDescent="0.2">
      <c r="A1753" s="609" t="s">
        <v>3951</v>
      </c>
      <c r="B1753" t="s">
        <v>3944</v>
      </c>
      <c r="C1753" t="s">
        <v>3952</v>
      </c>
      <c r="D1753" s="442">
        <v>47208</v>
      </c>
      <c r="E1753" s="443">
        <v>212413</v>
      </c>
      <c r="F1753" s="443">
        <v>0</v>
      </c>
      <c r="G1753" s="443">
        <v>212407</v>
      </c>
      <c r="H1753" s="443">
        <v>6</v>
      </c>
      <c r="I1753" s="443">
        <v>849870</v>
      </c>
      <c r="J1753" s="443">
        <v>849870</v>
      </c>
      <c r="K1753" s="443">
        <v>0</v>
      </c>
      <c r="L1753" s="443">
        <v>11410</v>
      </c>
      <c r="M1753" s="483">
        <v>0</v>
      </c>
      <c r="N1753" s="483">
        <v>3780</v>
      </c>
      <c r="O1753" s="443">
        <v>70</v>
      </c>
      <c r="P1753" s="443">
        <v>0</v>
      </c>
      <c r="Q1753" s="443">
        <v>15190</v>
      </c>
      <c r="R1753" s="443">
        <v>11410</v>
      </c>
      <c r="S1753" s="443">
        <v>3780</v>
      </c>
      <c r="T1753" s="443">
        <v>0</v>
      </c>
      <c r="U1753" s="443">
        <v>30353</v>
      </c>
      <c r="V1753" s="443">
        <v>30353</v>
      </c>
      <c r="W1753" s="443">
        <v>0</v>
      </c>
      <c r="X1753" s="443">
        <v>407</v>
      </c>
      <c r="Y1753" s="483">
        <v>0</v>
      </c>
      <c r="Z1753" s="483">
        <v>135</v>
      </c>
      <c r="AA1753" s="443">
        <v>3</v>
      </c>
      <c r="AB1753" s="443">
        <v>0</v>
      </c>
      <c r="AC1753" s="443">
        <v>545</v>
      </c>
      <c r="AD1753" s="443">
        <v>407</v>
      </c>
      <c r="AE1753" s="443">
        <v>135</v>
      </c>
      <c r="AF1753" s="443">
        <v>3</v>
      </c>
      <c r="AG1753" s="443">
        <v>716670</v>
      </c>
      <c r="AH1753" s="443">
        <v>0</v>
      </c>
      <c r="AI1753" s="443">
        <v>716670</v>
      </c>
      <c r="AJ1753" s="483">
        <v>1180260</v>
      </c>
      <c r="AK1753" s="483">
        <v>0</v>
      </c>
      <c r="AL1753" s="483">
        <v>0</v>
      </c>
      <c r="AM1753" s="483">
        <v>383890</v>
      </c>
      <c r="AN1753" s="443">
        <v>1180260</v>
      </c>
      <c r="AO1753" s="443">
        <v>383890</v>
      </c>
      <c r="AP1753" s="443">
        <v>54873</v>
      </c>
      <c r="AQ1753" s="443">
        <v>6516</v>
      </c>
      <c r="AR1753" s="443">
        <v>48357</v>
      </c>
      <c r="AS1753" s="483">
        <v>55222</v>
      </c>
      <c r="AT1753" s="483">
        <v>0</v>
      </c>
      <c r="AU1753" s="483">
        <v>0</v>
      </c>
      <c r="AV1753" s="483">
        <v>12314</v>
      </c>
      <c r="AW1753" s="443">
        <v>55222</v>
      </c>
      <c r="AX1753" s="443">
        <v>12314</v>
      </c>
      <c r="AY1753" s="443">
        <v>0</v>
      </c>
      <c r="AZ1753" s="504">
        <v>0</v>
      </c>
      <c r="BA1753" s="504">
        <v>0</v>
      </c>
      <c r="BB1753" s="444">
        <v>0</v>
      </c>
      <c r="BC1753" s="517">
        <v>0</v>
      </c>
      <c r="BD1753" s="540">
        <v>265060</v>
      </c>
      <c r="BE1753" s="651">
        <v>513180</v>
      </c>
      <c r="BF1753" s="651">
        <v>49009</v>
      </c>
      <c r="BG1753" s="540">
        <v>4869</v>
      </c>
    </row>
    <row r="1754" spans="1:59" x14ac:dyDescent="0.2">
      <c r="A1754" s="609" t="s">
        <v>3953</v>
      </c>
      <c r="B1754" t="s">
        <v>3944</v>
      </c>
      <c r="C1754" t="s">
        <v>3954</v>
      </c>
      <c r="D1754" s="439">
        <v>47209</v>
      </c>
      <c r="E1754" s="440">
        <v>0</v>
      </c>
      <c r="F1754" s="440">
        <v>0</v>
      </c>
      <c r="G1754" s="440">
        <v>0</v>
      </c>
      <c r="H1754" s="440">
        <v>0</v>
      </c>
      <c r="I1754" s="440">
        <v>495880</v>
      </c>
      <c r="J1754" s="440">
        <v>495880</v>
      </c>
      <c r="K1754" s="440">
        <v>0</v>
      </c>
      <c r="L1754" s="440">
        <v>93100</v>
      </c>
      <c r="M1754" s="482">
        <v>0</v>
      </c>
      <c r="N1754" s="482">
        <v>47670</v>
      </c>
      <c r="O1754" s="440">
        <v>0</v>
      </c>
      <c r="P1754" s="440">
        <v>0</v>
      </c>
      <c r="Q1754" s="440">
        <v>140770</v>
      </c>
      <c r="R1754" s="440">
        <v>93100</v>
      </c>
      <c r="S1754" s="440">
        <v>47670</v>
      </c>
      <c r="T1754" s="440">
        <v>0</v>
      </c>
      <c r="U1754" s="440">
        <v>17710</v>
      </c>
      <c r="V1754" s="440">
        <v>17710</v>
      </c>
      <c r="W1754" s="440">
        <v>0</v>
      </c>
      <c r="X1754" s="440">
        <v>3325</v>
      </c>
      <c r="Y1754" s="482">
        <v>0</v>
      </c>
      <c r="Z1754" s="482">
        <v>1703</v>
      </c>
      <c r="AA1754" s="440">
        <v>0</v>
      </c>
      <c r="AB1754" s="440">
        <v>0</v>
      </c>
      <c r="AC1754" s="440">
        <v>5028</v>
      </c>
      <c r="AD1754" s="440">
        <v>0</v>
      </c>
      <c r="AE1754" s="440">
        <v>5028</v>
      </c>
      <c r="AF1754" s="440">
        <v>0</v>
      </c>
      <c r="AG1754" s="440">
        <v>393310</v>
      </c>
      <c r="AH1754" s="440">
        <v>125000</v>
      </c>
      <c r="AI1754" s="440">
        <v>268310</v>
      </c>
      <c r="AJ1754" s="482">
        <v>561220</v>
      </c>
      <c r="AK1754" s="482">
        <v>0</v>
      </c>
      <c r="AL1754" s="482">
        <v>0</v>
      </c>
      <c r="AM1754" s="482">
        <v>214000</v>
      </c>
      <c r="AN1754" s="440">
        <v>561220</v>
      </c>
      <c r="AO1754" s="440">
        <v>214000</v>
      </c>
      <c r="AP1754" s="440">
        <v>28603</v>
      </c>
      <c r="AQ1754" s="440">
        <v>6418</v>
      </c>
      <c r="AR1754" s="440">
        <v>22185</v>
      </c>
      <c r="AS1754" s="482">
        <v>28057</v>
      </c>
      <c r="AT1754" s="482">
        <v>0</v>
      </c>
      <c r="AU1754" s="482">
        <v>0</v>
      </c>
      <c r="AV1754" s="482">
        <v>6256</v>
      </c>
      <c r="AW1754" s="440">
        <v>28057</v>
      </c>
      <c r="AX1754" s="440">
        <v>0</v>
      </c>
      <c r="AY1754" s="440">
        <v>0</v>
      </c>
      <c r="AZ1754" s="503">
        <v>0</v>
      </c>
      <c r="BA1754" s="503">
        <v>0</v>
      </c>
      <c r="BB1754" s="441">
        <v>0</v>
      </c>
      <c r="BC1754" s="200">
        <v>0</v>
      </c>
      <c r="BD1754" s="539">
        <v>202197</v>
      </c>
      <c r="BE1754" s="650">
        <v>340040</v>
      </c>
      <c r="BF1754" s="650">
        <v>31097</v>
      </c>
      <c r="BG1754" s="539">
        <v>3189</v>
      </c>
    </row>
    <row r="1755" spans="1:59" x14ac:dyDescent="0.2">
      <c r="A1755" s="609" t="s">
        <v>3955</v>
      </c>
      <c r="B1755" t="s">
        <v>3944</v>
      </c>
      <c r="C1755" t="s">
        <v>3956</v>
      </c>
      <c r="D1755" s="442">
        <v>47210</v>
      </c>
      <c r="E1755" s="443">
        <v>156601</v>
      </c>
      <c r="F1755" s="443">
        <v>0</v>
      </c>
      <c r="G1755" s="443">
        <v>156601</v>
      </c>
      <c r="H1755" s="443">
        <v>0</v>
      </c>
      <c r="I1755" s="443">
        <v>540750</v>
      </c>
      <c r="J1755" s="443">
        <v>540750</v>
      </c>
      <c r="K1755" s="443">
        <v>0</v>
      </c>
      <c r="L1755" s="443">
        <v>15050</v>
      </c>
      <c r="M1755" s="483">
        <v>0</v>
      </c>
      <c r="N1755" s="483">
        <v>18760</v>
      </c>
      <c r="O1755" s="443">
        <v>0</v>
      </c>
      <c r="P1755" s="443">
        <v>0</v>
      </c>
      <c r="Q1755" s="443">
        <v>33810</v>
      </c>
      <c r="R1755" s="443">
        <v>15050</v>
      </c>
      <c r="S1755" s="443">
        <v>18760</v>
      </c>
      <c r="T1755" s="443">
        <v>0</v>
      </c>
      <c r="U1755" s="443">
        <v>19313</v>
      </c>
      <c r="V1755" s="443">
        <v>19313</v>
      </c>
      <c r="W1755" s="443">
        <v>0</v>
      </c>
      <c r="X1755" s="443">
        <v>537</v>
      </c>
      <c r="Y1755" s="483">
        <v>0</v>
      </c>
      <c r="Z1755" s="483">
        <v>670</v>
      </c>
      <c r="AA1755" s="443">
        <v>0</v>
      </c>
      <c r="AB1755" s="443">
        <v>0</v>
      </c>
      <c r="AC1755" s="443">
        <v>1207</v>
      </c>
      <c r="AD1755" s="443">
        <v>537</v>
      </c>
      <c r="AE1755" s="443">
        <v>670</v>
      </c>
      <c r="AF1755" s="443">
        <v>0</v>
      </c>
      <c r="AG1755" s="443">
        <v>392510</v>
      </c>
      <c r="AH1755" s="443">
        <v>0</v>
      </c>
      <c r="AI1755" s="443">
        <v>392510</v>
      </c>
      <c r="AJ1755" s="483">
        <v>753520</v>
      </c>
      <c r="AK1755" s="483">
        <v>0</v>
      </c>
      <c r="AL1755" s="483">
        <v>0</v>
      </c>
      <c r="AM1755" s="483">
        <v>37040</v>
      </c>
      <c r="AN1755" s="443">
        <v>753520</v>
      </c>
      <c r="AO1755" s="443">
        <v>37040</v>
      </c>
      <c r="AP1755" s="443">
        <v>27735</v>
      </c>
      <c r="AQ1755" s="443">
        <v>0</v>
      </c>
      <c r="AR1755" s="443">
        <v>27735</v>
      </c>
      <c r="AS1755" s="483">
        <v>35511</v>
      </c>
      <c r="AT1755" s="483">
        <v>0</v>
      </c>
      <c r="AU1755" s="483">
        <v>0</v>
      </c>
      <c r="AV1755" s="483">
        <v>0</v>
      </c>
      <c r="AW1755" s="443">
        <v>27735</v>
      </c>
      <c r="AX1755" s="443">
        <v>7776</v>
      </c>
      <c r="AY1755" s="443">
        <v>0</v>
      </c>
      <c r="AZ1755" s="504">
        <v>0</v>
      </c>
      <c r="BA1755" s="504">
        <v>0</v>
      </c>
      <c r="BB1755" s="444">
        <v>0</v>
      </c>
      <c r="BC1755" s="517">
        <v>0</v>
      </c>
      <c r="BD1755" s="540">
        <v>185281</v>
      </c>
      <c r="BE1755" s="651">
        <v>315285</v>
      </c>
      <c r="BF1755" s="651">
        <v>28885</v>
      </c>
      <c r="BG1755" s="540">
        <v>2709</v>
      </c>
    </row>
    <row r="1756" spans="1:59" x14ac:dyDescent="0.2">
      <c r="A1756" s="609" t="s">
        <v>3957</v>
      </c>
      <c r="B1756" t="s">
        <v>3944</v>
      </c>
      <c r="C1756" t="s">
        <v>3958</v>
      </c>
      <c r="D1756" s="439">
        <v>47211</v>
      </c>
      <c r="E1756" s="440">
        <v>20668</v>
      </c>
      <c r="F1756" s="440">
        <v>0</v>
      </c>
      <c r="G1756" s="440">
        <v>0</v>
      </c>
      <c r="H1756" s="440">
        <v>20668</v>
      </c>
      <c r="I1756" s="440">
        <v>1057168</v>
      </c>
      <c r="J1756" s="440">
        <v>1057168</v>
      </c>
      <c r="K1756" s="440">
        <v>0</v>
      </c>
      <c r="L1756" s="440">
        <v>0</v>
      </c>
      <c r="M1756" s="482">
        <v>0</v>
      </c>
      <c r="N1756" s="482">
        <v>310562</v>
      </c>
      <c r="O1756" s="440">
        <v>3010</v>
      </c>
      <c r="P1756" s="440">
        <v>0</v>
      </c>
      <c r="Q1756" s="440">
        <v>313572</v>
      </c>
      <c r="R1756" s="440">
        <v>0</v>
      </c>
      <c r="S1756" s="440">
        <v>310562</v>
      </c>
      <c r="T1756" s="440">
        <v>3010</v>
      </c>
      <c r="U1756" s="440">
        <v>37756</v>
      </c>
      <c r="V1756" s="440">
        <v>37756</v>
      </c>
      <c r="W1756" s="440">
        <v>0</v>
      </c>
      <c r="X1756" s="440">
        <v>0</v>
      </c>
      <c r="Y1756" s="482">
        <v>0</v>
      </c>
      <c r="Z1756" s="482">
        <v>11092</v>
      </c>
      <c r="AA1756" s="440">
        <v>107</v>
      </c>
      <c r="AB1756" s="440">
        <v>0</v>
      </c>
      <c r="AC1756" s="440">
        <v>11199</v>
      </c>
      <c r="AD1756" s="440">
        <v>0</v>
      </c>
      <c r="AE1756" s="440">
        <v>8599</v>
      </c>
      <c r="AF1756" s="440">
        <v>2600</v>
      </c>
      <c r="AG1756" s="440">
        <v>860140</v>
      </c>
      <c r="AH1756" s="440">
        <v>719500</v>
      </c>
      <c r="AI1756" s="440">
        <v>140640</v>
      </c>
      <c r="AJ1756" s="482">
        <v>861640</v>
      </c>
      <c r="AK1756" s="482">
        <v>0</v>
      </c>
      <c r="AL1756" s="482">
        <v>0</v>
      </c>
      <c r="AM1756" s="482">
        <v>343950</v>
      </c>
      <c r="AN1756" s="440">
        <v>652050</v>
      </c>
      <c r="AO1756" s="440">
        <v>552820</v>
      </c>
      <c r="AP1756" s="440">
        <v>63198</v>
      </c>
      <c r="AQ1756" s="440">
        <v>17998</v>
      </c>
      <c r="AR1756" s="440">
        <v>45200</v>
      </c>
      <c r="AS1756" s="482">
        <v>58851</v>
      </c>
      <c r="AT1756" s="482">
        <v>0</v>
      </c>
      <c r="AU1756" s="482">
        <v>0</v>
      </c>
      <c r="AV1756" s="482">
        <v>5458</v>
      </c>
      <c r="AW1756" s="440">
        <v>58851</v>
      </c>
      <c r="AX1756" s="440">
        <v>0</v>
      </c>
      <c r="AY1756" s="440">
        <v>0</v>
      </c>
      <c r="AZ1756" s="503">
        <v>0</v>
      </c>
      <c r="BA1756" s="503">
        <v>0</v>
      </c>
      <c r="BB1756" s="441">
        <v>0</v>
      </c>
      <c r="BC1756" s="200">
        <v>0</v>
      </c>
      <c r="BD1756" s="539">
        <v>380237</v>
      </c>
      <c r="BE1756" s="650">
        <v>751655</v>
      </c>
      <c r="BF1756" s="650">
        <v>68872</v>
      </c>
      <c r="BG1756" s="539">
        <v>5749</v>
      </c>
    </row>
    <row r="1757" spans="1:59" x14ac:dyDescent="0.2">
      <c r="A1757" s="609" t="s">
        <v>3959</v>
      </c>
      <c r="B1757" t="s">
        <v>3944</v>
      </c>
      <c r="C1757" t="s">
        <v>3960</v>
      </c>
      <c r="D1757" s="442">
        <v>47212</v>
      </c>
      <c r="E1757" s="443">
        <v>151118</v>
      </c>
      <c r="F1757" s="443">
        <v>0</v>
      </c>
      <c r="G1757" s="443">
        <v>151118</v>
      </c>
      <c r="H1757" s="443">
        <v>0</v>
      </c>
      <c r="I1757" s="443">
        <v>439670</v>
      </c>
      <c r="J1757" s="443">
        <v>439670</v>
      </c>
      <c r="K1757" s="443">
        <v>0</v>
      </c>
      <c r="L1757" s="443">
        <v>13300</v>
      </c>
      <c r="M1757" s="483">
        <v>0</v>
      </c>
      <c r="N1757" s="483">
        <v>1400</v>
      </c>
      <c r="O1757" s="443">
        <v>0</v>
      </c>
      <c r="P1757" s="443">
        <v>0</v>
      </c>
      <c r="Q1757" s="443">
        <v>14700</v>
      </c>
      <c r="R1757" s="443">
        <v>13300</v>
      </c>
      <c r="S1757" s="443">
        <v>1400</v>
      </c>
      <c r="T1757" s="443">
        <v>0</v>
      </c>
      <c r="U1757" s="443">
        <v>15703</v>
      </c>
      <c r="V1757" s="443">
        <v>15703</v>
      </c>
      <c r="W1757" s="443">
        <v>0</v>
      </c>
      <c r="X1757" s="443">
        <v>475</v>
      </c>
      <c r="Y1757" s="483">
        <v>0</v>
      </c>
      <c r="Z1757" s="483">
        <v>50</v>
      </c>
      <c r="AA1757" s="443">
        <v>0</v>
      </c>
      <c r="AB1757" s="443">
        <v>0</v>
      </c>
      <c r="AC1757" s="443">
        <v>525</v>
      </c>
      <c r="AD1757" s="443">
        <v>475</v>
      </c>
      <c r="AE1757" s="443">
        <v>0</v>
      </c>
      <c r="AF1757" s="443">
        <v>50</v>
      </c>
      <c r="AG1757" s="443">
        <v>405190</v>
      </c>
      <c r="AH1757" s="443">
        <v>288050</v>
      </c>
      <c r="AI1757" s="443">
        <v>117140</v>
      </c>
      <c r="AJ1757" s="483">
        <v>397690</v>
      </c>
      <c r="AK1757" s="483">
        <v>0</v>
      </c>
      <c r="AL1757" s="483">
        <v>0</v>
      </c>
      <c r="AM1757" s="483">
        <v>164820</v>
      </c>
      <c r="AN1757" s="443">
        <v>397690</v>
      </c>
      <c r="AO1757" s="443">
        <v>164820</v>
      </c>
      <c r="AP1757" s="443">
        <v>30450</v>
      </c>
      <c r="AQ1757" s="443">
        <v>12979</v>
      </c>
      <c r="AR1757" s="443">
        <v>17471</v>
      </c>
      <c r="AS1757" s="483">
        <v>21938</v>
      </c>
      <c r="AT1757" s="483">
        <v>0</v>
      </c>
      <c r="AU1757" s="483">
        <v>0</v>
      </c>
      <c r="AV1757" s="483">
        <v>7449</v>
      </c>
      <c r="AW1757" s="443">
        <v>17471</v>
      </c>
      <c r="AX1757" s="443">
        <v>11916</v>
      </c>
      <c r="AY1757" s="443">
        <v>0</v>
      </c>
      <c r="AZ1757" s="504">
        <v>0</v>
      </c>
      <c r="BA1757" s="504">
        <v>0</v>
      </c>
      <c r="BB1757" s="444">
        <v>0</v>
      </c>
      <c r="BC1757" s="517">
        <v>0</v>
      </c>
      <c r="BD1757" s="540">
        <v>177814</v>
      </c>
      <c r="BE1757" s="651">
        <v>277720</v>
      </c>
      <c r="BF1757" s="651">
        <v>26504</v>
      </c>
      <c r="BG1757" s="540">
        <v>2709</v>
      </c>
    </row>
    <row r="1758" spans="1:59" x14ac:dyDescent="0.2">
      <c r="A1758" s="609" t="s">
        <v>3961</v>
      </c>
      <c r="B1758" t="s">
        <v>3944</v>
      </c>
      <c r="C1758" t="s">
        <v>3962</v>
      </c>
      <c r="D1758" s="439">
        <v>47213</v>
      </c>
      <c r="E1758" s="440">
        <v>0</v>
      </c>
      <c r="F1758" s="440">
        <v>0</v>
      </c>
      <c r="G1758" s="440">
        <v>0</v>
      </c>
      <c r="H1758" s="440">
        <v>0</v>
      </c>
      <c r="I1758" s="440">
        <v>1132600</v>
      </c>
      <c r="J1758" s="440">
        <v>1132600</v>
      </c>
      <c r="K1758" s="440">
        <v>0</v>
      </c>
      <c r="L1758" s="440">
        <v>67900</v>
      </c>
      <c r="M1758" s="482">
        <v>0</v>
      </c>
      <c r="N1758" s="482">
        <v>0</v>
      </c>
      <c r="O1758" s="440">
        <v>0</v>
      </c>
      <c r="P1758" s="440">
        <v>0</v>
      </c>
      <c r="Q1758" s="440">
        <v>67900</v>
      </c>
      <c r="R1758" s="440">
        <v>67900</v>
      </c>
      <c r="S1758" s="440">
        <v>0</v>
      </c>
      <c r="T1758" s="440">
        <v>0</v>
      </c>
      <c r="U1758" s="440">
        <v>40450</v>
      </c>
      <c r="V1758" s="440">
        <v>40450</v>
      </c>
      <c r="W1758" s="440">
        <v>0</v>
      </c>
      <c r="X1758" s="440">
        <v>2425</v>
      </c>
      <c r="Y1758" s="482">
        <v>0</v>
      </c>
      <c r="Z1758" s="482">
        <v>0</v>
      </c>
      <c r="AA1758" s="440">
        <v>0</v>
      </c>
      <c r="AB1758" s="440">
        <v>0</v>
      </c>
      <c r="AC1758" s="440">
        <v>2008</v>
      </c>
      <c r="AD1758" s="440">
        <v>0</v>
      </c>
      <c r="AE1758" s="440">
        <v>0</v>
      </c>
      <c r="AF1758" s="440">
        <v>2008</v>
      </c>
      <c r="AG1758" s="440">
        <v>764190</v>
      </c>
      <c r="AH1758" s="440">
        <v>0</v>
      </c>
      <c r="AI1758" s="440">
        <v>764190</v>
      </c>
      <c r="AJ1758" s="482">
        <v>1434800</v>
      </c>
      <c r="AK1758" s="482">
        <v>0</v>
      </c>
      <c r="AL1758" s="482">
        <v>0</v>
      </c>
      <c r="AM1758" s="482">
        <v>450450</v>
      </c>
      <c r="AN1758" s="440">
        <v>1434800</v>
      </c>
      <c r="AO1758" s="440">
        <v>450450</v>
      </c>
      <c r="AP1758" s="440">
        <v>54162</v>
      </c>
      <c r="AQ1758" s="440">
        <v>4149</v>
      </c>
      <c r="AR1758" s="440">
        <v>50013</v>
      </c>
      <c r="AS1758" s="482">
        <v>66190</v>
      </c>
      <c r="AT1758" s="482">
        <v>0</v>
      </c>
      <c r="AU1758" s="482">
        <v>0</v>
      </c>
      <c r="AV1758" s="482">
        <v>11498</v>
      </c>
      <c r="AW1758" s="440">
        <v>66190</v>
      </c>
      <c r="AX1758" s="440">
        <v>11498</v>
      </c>
      <c r="AY1758" s="440">
        <v>0</v>
      </c>
      <c r="AZ1758" s="503">
        <v>0</v>
      </c>
      <c r="BA1758" s="503">
        <v>0</v>
      </c>
      <c r="BB1758" s="441">
        <v>0</v>
      </c>
      <c r="BC1758" s="200">
        <v>0</v>
      </c>
      <c r="BD1758" s="539">
        <v>357297</v>
      </c>
      <c r="BE1758" s="650">
        <v>658500</v>
      </c>
      <c r="BF1758" s="650">
        <v>59716</v>
      </c>
      <c r="BG1758" s="539">
        <v>5109</v>
      </c>
    </row>
    <row r="1759" spans="1:59" x14ac:dyDescent="0.2">
      <c r="A1759" s="609" t="s">
        <v>3963</v>
      </c>
      <c r="B1759" t="s">
        <v>3944</v>
      </c>
      <c r="C1759" t="s">
        <v>3964</v>
      </c>
      <c r="D1759" s="442">
        <v>47214</v>
      </c>
      <c r="E1759" s="443">
        <v>167784</v>
      </c>
      <c r="F1759" s="443">
        <v>0</v>
      </c>
      <c r="G1759" s="443">
        <v>167784</v>
      </c>
      <c r="H1759" s="443">
        <v>0</v>
      </c>
      <c r="I1759" s="443">
        <v>616770</v>
      </c>
      <c r="J1759" s="443">
        <v>616770</v>
      </c>
      <c r="K1759" s="443">
        <v>0</v>
      </c>
      <c r="L1759" s="443">
        <v>0</v>
      </c>
      <c r="M1759" s="483">
        <v>0</v>
      </c>
      <c r="N1759" s="483">
        <v>0</v>
      </c>
      <c r="O1759" s="443">
        <v>0</v>
      </c>
      <c r="P1759" s="443">
        <v>0</v>
      </c>
      <c r="Q1759" s="443">
        <v>0</v>
      </c>
      <c r="R1759" s="443">
        <v>0</v>
      </c>
      <c r="S1759" s="443">
        <v>0</v>
      </c>
      <c r="T1759" s="443">
        <v>0</v>
      </c>
      <c r="U1759" s="443">
        <v>22028</v>
      </c>
      <c r="V1759" s="443">
        <v>16616</v>
      </c>
      <c r="W1759" s="443">
        <v>5412</v>
      </c>
      <c r="X1759" s="443">
        <v>0</v>
      </c>
      <c r="Y1759" s="483">
        <v>0</v>
      </c>
      <c r="Z1759" s="483">
        <v>0</v>
      </c>
      <c r="AA1759" s="443">
        <v>0</v>
      </c>
      <c r="AB1759" s="443">
        <v>0</v>
      </c>
      <c r="AC1759" s="443">
        <v>5412</v>
      </c>
      <c r="AD1759" s="443">
        <v>0</v>
      </c>
      <c r="AE1759" s="443">
        <v>5412</v>
      </c>
      <c r="AF1759" s="443">
        <v>0</v>
      </c>
      <c r="AG1759" s="443">
        <v>357750</v>
      </c>
      <c r="AH1759" s="443">
        <v>270000</v>
      </c>
      <c r="AI1759" s="443">
        <v>87750</v>
      </c>
      <c r="AJ1759" s="483">
        <v>352130</v>
      </c>
      <c r="AK1759" s="483">
        <v>0</v>
      </c>
      <c r="AL1759" s="483">
        <v>0</v>
      </c>
      <c r="AM1759" s="483">
        <v>188920</v>
      </c>
      <c r="AN1759" s="443">
        <v>352130</v>
      </c>
      <c r="AO1759" s="443">
        <v>188920</v>
      </c>
      <c r="AP1759" s="443">
        <v>25146</v>
      </c>
      <c r="AQ1759" s="443">
        <v>6586</v>
      </c>
      <c r="AR1759" s="443">
        <v>18560</v>
      </c>
      <c r="AS1759" s="483">
        <v>23769</v>
      </c>
      <c r="AT1759" s="483">
        <v>0</v>
      </c>
      <c r="AU1759" s="483">
        <v>0</v>
      </c>
      <c r="AV1759" s="483">
        <v>8478</v>
      </c>
      <c r="AW1759" s="443">
        <v>23769</v>
      </c>
      <c r="AX1759" s="443">
        <v>2031</v>
      </c>
      <c r="AY1759" s="443">
        <v>0</v>
      </c>
      <c r="AZ1759" s="504">
        <v>0</v>
      </c>
      <c r="BA1759" s="504">
        <v>0</v>
      </c>
      <c r="BB1759" s="444">
        <v>0</v>
      </c>
      <c r="BC1759" s="517">
        <v>0</v>
      </c>
      <c r="BD1759" s="540">
        <v>195305</v>
      </c>
      <c r="BE1759" s="651">
        <v>305475</v>
      </c>
      <c r="BF1759" s="651">
        <v>28065</v>
      </c>
      <c r="BG1759" s="540">
        <v>2949</v>
      </c>
    </row>
    <row r="1760" spans="1:59" x14ac:dyDescent="0.2">
      <c r="A1760" s="609" t="s">
        <v>3965</v>
      </c>
      <c r="B1760" t="s">
        <v>3944</v>
      </c>
      <c r="C1760" t="s">
        <v>3966</v>
      </c>
      <c r="D1760" s="439">
        <v>47215</v>
      </c>
      <c r="E1760" s="440">
        <v>127817</v>
      </c>
      <c r="F1760" s="440">
        <v>0</v>
      </c>
      <c r="G1760" s="440">
        <v>127817</v>
      </c>
      <c r="H1760" s="440">
        <v>0</v>
      </c>
      <c r="I1760" s="440">
        <v>271824</v>
      </c>
      <c r="J1760" s="440">
        <v>271824</v>
      </c>
      <c r="K1760" s="440">
        <v>0</v>
      </c>
      <c r="L1760" s="440">
        <v>84896</v>
      </c>
      <c r="M1760" s="482">
        <v>0</v>
      </c>
      <c r="N1760" s="482">
        <v>10220</v>
      </c>
      <c r="O1760" s="440">
        <v>0</v>
      </c>
      <c r="P1760" s="440">
        <v>0</v>
      </c>
      <c r="Q1760" s="440">
        <v>95116</v>
      </c>
      <c r="R1760" s="440">
        <v>84896</v>
      </c>
      <c r="S1760" s="440">
        <v>10220</v>
      </c>
      <c r="T1760" s="440">
        <v>0</v>
      </c>
      <c r="U1760" s="440">
        <v>9708</v>
      </c>
      <c r="V1760" s="440">
        <v>9708</v>
      </c>
      <c r="W1760" s="440">
        <v>0</v>
      </c>
      <c r="X1760" s="440">
        <v>3032</v>
      </c>
      <c r="Y1760" s="482">
        <v>0</v>
      </c>
      <c r="Z1760" s="482">
        <v>365</v>
      </c>
      <c r="AA1760" s="440">
        <v>0</v>
      </c>
      <c r="AB1760" s="440">
        <v>0</v>
      </c>
      <c r="AC1760" s="440">
        <v>3397</v>
      </c>
      <c r="AD1760" s="440">
        <v>1080</v>
      </c>
      <c r="AE1760" s="440">
        <v>2317</v>
      </c>
      <c r="AF1760" s="440">
        <v>0</v>
      </c>
      <c r="AG1760" s="440">
        <v>284660</v>
      </c>
      <c r="AH1760" s="440">
        <v>0</v>
      </c>
      <c r="AI1760" s="440">
        <v>284660</v>
      </c>
      <c r="AJ1760" s="482">
        <v>505750</v>
      </c>
      <c r="AK1760" s="482">
        <v>0</v>
      </c>
      <c r="AL1760" s="482">
        <v>0</v>
      </c>
      <c r="AM1760" s="482">
        <v>47970</v>
      </c>
      <c r="AN1760" s="440">
        <v>505750</v>
      </c>
      <c r="AO1760" s="440">
        <v>47970</v>
      </c>
      <c r="AP1760" s="440">
        <v>20068</v>
      </c>
      <c r="AQ1760" s="440">
        <v>0</v>
      </c>
      <c r="AR1760" s="440">
        <v>20068</v>
      </c>
      <c r="AS1760" s="482">
        <v>26095</v>
      </c>
      <c r="AT1760" s="482">
        <v>0</v>
      </c>
      <c r="AU1760" s="482">
        <v>0</v>
      </c>
      <c r="AV1760" s="482">
        <v>0</v>
      </c>
      <c r="AW1760" s="440">
        <v>26095</v>
      </c>
      <c r="AX1760" s="440">
        <v>0</v>
      </c>
      <c r="AY1760" s="440">
        <v>0</v>
      </c>
      <c r="AZ1760" s="503">
        <v>0</v>
      </c>
      <c r="BA1760" s="503">
        <v>0</v>
      </c>
      <c r="BB1760" s="441">
        <v>0</v>
      </c>
      <c r="BC1760" s="200">
        <v>0</v>
      </c>
      <c r="BD1760" s="539">
        <v>151132</v>
      </c>
      <c r="BE1760" s="650">
        <v>208890</v>
      </c>
      <c r="BF1760" s="650">
        <v>19334</v>
      </c>
      <c r="BG1760" s="539">
        <v>2469</v>
      </c>
    </row>
    <row r="1761" spans="1:59" x14ac:dyDescent="0.2">
      <c r="A1761" s="609" t="s">
        <v>3967</v>
      </c>
      <c r="B1761" t="s">
        <v>3944</v>
      </c>
      <c r="C1761" t="s">
        <v>3968</v>
      </c>
      <c r="D1761" s="442">
        <v>47301</v>
      </c>
      <c r="E1761" s="443">
        <v>0</v>
      </c>
      <c r="F1761" s="443">
        <v>0</v>
      </c>
      <c r="G1761" s="443">
        <v>0</v>
      </c>
      <c r="H1761" s="443">
        <v>0</v>
      </c>
      <c r="I1761" s="443">
        <v>46592</v>
      </c>
      <c r="J1761" s="443">
        <v>46592</v>
      </c>
      <c r="K1761" s="443">
        <v>0</v>
      </c>
      <c r="L1761" s="443">
        <v>11018</v>
      </c>
      <c r="M1761" s="483">
        <v>0</v>
      </c>
      <c r="N1761" s="483">
        <v>1120</v>
      </c>
      <c r="O1761" s="443">
        <v>490</v>
      </c>
      <c r="P1761" s="443">
        <v>0</v>
      </c>
      <c r="Q1761" s="443">
        <v>12418</v>
      </c>
      <c r="R1761" s="443">
        <v>11018</v>
      </c>
      <c r="S1761" s="443">
        <v>1120</v>
      </c>
      <c r="T1761" s="443">
        <v>280</v>
      </c>
      <c r="U1761" s="443">
        <v>1664</v>
      </c>
      <c r="V1761" s="443">
        <v>1664</v>
      </c>
      <c r="W1761" s="443">
        <v>0</v>
      </c>
      <c r="X1761" s="443">
        <v>394</v>
      </c>
      <c r="Y1761" s="483">
        <v>0</v>
      </c>
      <c r="Z1761" s="483">
        <v>40</v>
      </c>
      <c r="AA1761" s="443">
        <v>17</v>
      </c>
      <c r="AB1761" s="443">
        <v>0</v>
      </c>
      <c r="AC1761" s="443">
        <v>451</v>
      </c>
      <c r="AD1761" s="443">
        <v>394</v>
      </c>
      <c r="AE1761" s="443">
        <v>40</v>
      </c>
      <c r="AF1761" s="443">
        <v>17</v>
      </c>
      <c r="AG1761" s="443">
        <v>31780</v>
      </c>
      <c r="AH1761" s="443">
        <v>27350</v>
      </c>
      <c r="AI1761" s="443">
        <v>4430</v>
      </c>
      <c r="AJ1761" s="483">
        <v>29600</v>
      </c>
      <c r="AK1761" s="483">
        <v>0</v>
      </c>
      <c r="AL1761" s="483">
        <v>0</v>
      </c>
      <c r="AM1761" s="483">
        <v>0</v>
      </c>
      <c r="AN1761" s="443">
        <v>29600</v>
      </c>
      <c r="AO1761" s="443">
        <v>0</v>
      </c>
      <c r="AP1761" s="443">
        <v>2041</v>
      </c>
      <c r="AQ1761" s="443">
        <v>591</v>
      </c>
      <c r="AR1761" s="443">
        <v>1450</v>
      </c>
      <c r="AS1761" s="483">
        <v>2048</v>
      </c>
      <c r="AT1761" s="483">
        <v>0</v>
      </c>
      <c r="AU1761" s="483">
        <v>0</v>
      </c>
      <c r="AV1761" s="483">
        <v>0</v>
      </c>
      <c r="AW1761" s="443">
        <v>2048</v>
      </c>
      <c r="AX1761" s="443">
        <v>0</v>
      </c>
      <c r="AY1761" s="443">
        <v>3300</v>
      </c>
      <c r="AZ1761" s="504">
        <v>-3300</v>
      </c>
      <c r="BA1761" s="504">
        <v>0</v>
      </c>
      <c r="BB1761" s="444">
        <v>0</v>
      </c>
      <c r="BC1761" s="517">
        <v>0</v>
      </c>
      <c r="BD1761" s="540">
        <v>28627</v>
      </c>
      <c r="BE1761" s="651">
        <v>27850</v>
      </c>
      <c r="BF1761" s="651">
        <v>2530</v>
      </c>
      <c r="BG1761" s="540">
        <v>1029</v>
      </c>
    </row>
    <row r="1762" spans="1:59" x14ac:dyDescent="0.2">
      <c r="A1762" s="609" t="s">
        <v>3969</v>
      </c>
      <c r="B1762" t="s">
        <v>3944</v>
      </c>
      <c r="C1762" t="s">
        <v>3970</v>
      </c>
      <c r="D1762" s="439">
        <v>47302</v>
      </c>
      <c r="E1762" s="440">
        <v>13943</v>
      </c>
      <c r="F1762" s="440">
        <v>0</v>
      </c>
      <c r="G1762" s="440">
        <v>13943</v>
      </c>
      <c r="H1762" s="440">
        <v>0</v>
      </c>
      <c r="I1762" s="440">
        <v>56350</v>
      </c>
      <c r="J1762" s="440">
        <v>56350</v>
      </c>
      <c r="K1762" s="440">
        <v>0</v>
      </c>
      <c r="L1762" s="440">
        <v>0</v>
      </c>
      <c r="M1762" s="482">
        <v>0</v>
      </c>
      <c r="N1762" s="482">
        <v>1260</v>
      </c>
      <c r="O1762" s="440">
        <v>0</v>
      </c>
      <c r="P1762" s="440">
        <v>0</v>
      </c>
      <c r="Q1762" s="440">
        <v>1260</v>
      </c>
      <c r="R1762" s="440">
        <v>0</v>
      </c>
      <c r="S1762" s="440">
        <v>1260</v>
      </c>
      <c r="T1762" s="440">
        <v>0</v>
      </c>
      <c r="U1762" s="440">
        <v>2013</v>
      </c>
      <c r="V1762" s="440">
        <v>1277</v>
      </c>
      <c r="W1762" s="440">
        <v>736</v>
      </c>
      <c r="X1762" s="440">
        <v>0</v>
      </c>
      <c r="Y1762" s="482">
        <v>0</v>
      </c>
      <c r="Z1762" s="482">
        <v>45</v>
      </c>
      <c r="AA1762" s="440">
        <v>0</v>
      </c>
      <c r="AB1762" s="440">
        <v>0</v>
      </c>
      <c r="AC1762" s="440">
        <v>781</v>
      </c>
      <c r="AD1762" s="440">
        <v>0</v>
      </c>
      <c r="AE1762" s="440">
        <v>45</v>
      </c>
      <c r="AF1762" s="440">
        <v>736</v>
      </c>
      <c r="AG1762" s="440">
        <v>21000</v>
      </c>
      <c r="AH1762" s="440">
        <v>18750</v>
      </c>
      <c r="AI1762" s="440">
        <v>2250</v>
      </c>
      <c r="AJ1762" s="482">
        <v>18200</v>
      </c>
      <c r="AK1762" s="482">
        <v>0</v>
      </c>
      <c r="AL1762" s="482">
        <v>0</v>
      </c>
      <c r="AM1762" s="482">
        <v>7190</v>
      </c>
      <c r="AN1762" s="440">
        <v>18200</v>
      </c>
      <c r="AO1762" s="440">
        <v>7190</v>
      </c>
      <c r="AP1762" s="440">
        <v>1265</v>
      </c>
      <c r="AQ1762" s="440">
        <v>891</v>
      </c>
      <c r="AR1762" s="440">
        <v>374</v>
      </c>
      <c r="AS1762" s="482">
        <v>868</v>
      </c>
      <c r="AT1762" s="482">
        <v>0</v>
      </c>
      <c r="AU1762" s="482">
        <v>0</v>
      </c>
      <c r="AV1762" s="482">
        <v>145</v>
      </c>
      <c r="AW1762" s="440">
        <v>0</v>
      </c>
      <c r="AX1762" s="440">
        <v>145</v>
      </c>
      <c r="AY1762" s="440">
        <v>0</v>
      </c>
      <c r="AZ1762" s="503">
        <v>0</v>
      </c>
      <c r="BA1762" s="503">
        <v>0</v>
      </c>
      <c r="BB1762" s="441">
        <v>0</v>
      </c>
      <c r="BC1762" s="200">
        <v>0</v>
      </c>
      <c r="BD1762" s="539">
        <v>17171</v>
      </c>
      <c r="BE1762" s="650">
        <v>24670</v>
      </c>
      <c r="BF1762" s="650">
        <v>2173</v>
      </c>
      <c r="BG1762" s="539">
        <v>789</v>
      </c>
    </row>
    <row r="1763" spans="1:59" x14ac:dyDescent="0.2">
      <c r="A1763" s="609" t="s">
        <v>3971</v>
      </c>
      <c r="B1763" t="s">
        <v>3944</v>
      </c>
      <c r="C1763" t="s">
        <v>3972</v>
      </c>
      <c r="D1763" s="442">
        <v>47303</v>
      </c>
      <c r="E1763" s="443">
        <v>10940</v>
      </c>
      <c r="F1763" s="443">
        <v>0</v>
      </c>
      <c r="G1763" s="443">
        <v>10940</v>
      </c>
      <c r="H1763" s="443">
        <v>0</v>
      </c>
      <c r="I1763" s="443">
        <v>26110</v>
      </c>
      <c r="J1763" s="443">
        <v>26110</v>
      </c>
      <c r="K1763" s="443">
        <v>0</v>
      </c>
      <c r="L1763" s="443">
        <v>0</v>
      </c>
      <c r="M1763" s="483">
        <v>0</v>
      </c>
      <c r="N1763" s="483">
        <v>980</v>
      </c>
      <c r="O1763" s="443">
        <v>0</v>
      </c>
      <c r="P1763" s="443">
        <v>0</v>
      </c>
      <c r="Q1763" s="443">
        <v>980</v>
      </c>
      <c r="R1763" s="443">
        <v>0</v>
      </c>
      <c r="S1763" s="443">
        <v>980</v>
      </c>
      <c r="T1763" s="443">
        <v>0</v>
      </c>
      <c r="U1763" s="443">
        <v>933</v>
      </c>
      <c r="V1763" s="443">
        <v>746</v>
      </c>
      <c r="W1763" s="443">
        <v>187</v>
      </c>
      <c r="X1763" s="443">
        <v>0</v>
      </c>
      <c r="Y1763" s="483">
        <v>0</v>
      </c>
      <c r="Z1763" s="483">
        <v>35</v>
      </c>
      <c r="AA1763" s="443">
        <v>0</v>
      </c>
      <c r="AB1763" s="443">
        <v>0</v>
      </c>
      <c r="AC1763" s="443">
        <v>0</v>
      </c>
      <c r="AD1763" s="443">
        <v>0</v>
      </c>
      <c r="AE1763" s="443">
        <v>0</v>
      </c>
      <c r="AF1763" s="443">
        <v>0</v>
      </c>
      <c r="AG1763" s="443">
        <v>11480</v>
      </c>
      <c r="AH1763" s="443">
        <v>0</v>
      </c>
      <c r="AI1763" s="443">
        <v>11480</v>
      </c>
      <c r="AJ1763" s="483">
        <v>19910</v>
      </c>
      <c r="AK1763" s="483">
        <v>0</v>
      </c>
      <c r="AL1763" s="483">
        <v>0</v>
      </c>
      <c r="AM1763" s="483">
        <v>110</v>
      </c>
      <c r="AN1763" s="443">
        <v>19910</v>
      </c>
      <c r="AO1763" s="443">
        <v>0</v>
      </c>
      <c r="AP1763" s="443">
        <v>702</v>
      </c>
      <c r="AQ1763" s="443">
        <v>0</v>
      </c>
      <c r="AR1763" s="443">
        <v>702</v>
      </c>
      <c r="AS1763" s="483">
        <v>842</v>
      </c>
      <c r="AT1763" s="483">
        <v>0</v>
      </c>
      <c r="AU1763" s="483">
        <v>0</v>
      </c>
      <c r="AV1763" s="483">
        <v>0</v>
      </c>
      <c r="AW1763" s="443">
        <v>0</v>
      </c>
      <c r="AX1763" s="443">
        <v>0</v>
      </c>
      <c r="AY1763" s="443">
        <v>0</v>
      </c>
      <c r="AZ1763" s="504">
        <v>0</v>
      </c>
      <c r="BA1763" s="504">
        <v>0</v>
      </c>
      <c r="BB1763" s="444">
        <v>0</v>
      </c>
      <c r="BC1763" s="517">
        <v>0</v>
      </c>
      <c r="BD1763" s="540">
        <v>12905</v>
      </c>
      <c r="BE1763" s="651">
        <v>12320</v>
      </c>
      <c r="BF1763" s="651">
        <v>1082</v>
      </c>
      <c r="BG1763" s="540">
        <v>789</v>
      </c>
    </row>
    <row r="1764" spans="1:59" x14ac:dyDescent="0.2">
      <c r="A1764" s="609" t="s">
        <v>3973</v>
      </c>
      <c r="B1764" t="s">
        <v>3944</v>
      </c>
      <c r="C1764" t="s">
        <v>3974</v>
      </c>
      <c r="D1764" s="439">
        <v>47306</v>
      </c>
      <c r="E1764" s="440">
        <v>0</v>
      </c>
      <c r="F1764" s="440">
        <v>0</v>
      </c>
      <c r="G1764" s="440">
        <v>0</v>
      </c>
      <c r="H1764" s="440">
        <v>0</v>
      </c>
      <c r="I1764" s="440">
        <v>103824</v>
      </c>
      <c r="J1764" s="440">
        <v>103824</v>
      </c>
      <c r="K1764" s="440">
        <v>0</v>
      </c>
      <c r="L1764" s="440">
        <v>0</v>
      </c>
      <c r="M1764" s="482">
        <v>0</v>
      </c>
      <c r="N1764" s="482">
        <v>28336</v>
      </c>
      <c r="O1764" s="440">
        <v>0</v>
      </c>
      <c r="P1764" s="440">
        <v>0</v>
      </c>
      <c r="Q1764" s="440">
        <v>28336</v>
      </c>
      <c r="R1764" s="440">
        <v>0</v>
      </c>
      <c r="S1764" s="440">
        <v>28336</v>
      </c>
      <c r="T1764" s="440">
        <v>0</v>
      </c>
      <c r="U1764" s="440">
        <v>3708</v>
      </c>
      <c r="V1764" s="440">
        <v>3218</v>
      </c>
      <c r="W1764" s="440">
        <v>490</v>
      </c>
      <c r="X1764" s="440">
        <v>0</v>
      </c>
      <c r="Y1764" s="482">
        <v>0</v>
      </c>
      <c r="Z1764" s="482">
        <v>1012</v>
      </c>
      <c r="AA1764" s="440">
        <v>0</v>
      </c>
      <c r="AB1764" s="440">
        <v>0</v>
      </c>
      <c r="AC1764" s="440">
        <v>1502</v>
      </c>
      <c r="AD1764" s="440">
        <v>0</v>
      </c>
      <c r="AE1764" s="440">
        <v>1502</v>
      </c>
      <c r="AF1764" s="440">
        <v>0</v>
      </c>
      <c r="AG1764" s="440">
        <v>57550</v>
      </c>
      <c r="AH1764" s="440">
        <v>57550</v>
      </c>
      <c r="AI1764" s="440">
        <v>0</v>
      </c>
      <c r="AJ1764" s="482">
        <v>66520</v>
      </c>
      <c r="AK1764" s="482">
        <v>0</v>
      </c>
      <c r="AL1764" s="482">
        <v>0</v>
      </c>
      <c r="AM1764" s="482">
        <v>38130</v>
      </c>
      <c r="AN1764" s="440">
        <v>58350</v>
      </c>
      <c r="AO1764" s="440">
        <v>46300</v>
      </c>
      <c r="AP1764" s="440">
        <v>3654</v>
      </c>
      <c r="AQ1764" s="440">
        <v>3654</v>
      </c>
      <c r="AR1764" s="440">
        <v>0</v>
      </c>
      <c r="AS1764" s="482">
        <v>2008</v>
      </c>
      <c r="AT1764" s="482">
        <v>0</v>
      </c>
      <c r="AU1764" s="482">
        <v>0</v>
      </c>
      <c r="AV1764" s="482">
        <v>1212</v>
      </c>
      <c r="AW1764" s="440">
        <v>2008</v>
      </c>
      <c r="AX1764" s="440">
        <v>1212</v>
      </c>
      <c r="AY1764" s="440">
        <v>0</v>
      </c>
      <c r="AZ1764" s="503">
        <v>0</v>
      </c>
      <c r="BA1764" s="503">
        <v>0</v>
      </c>
      <c r="BB1764" s="441">
        <v>0</v>
      </c>
      <c r="BC1764" s="200">
        <v>0</v>
      </c>
      <c r="BD1764" s="539">
        <v>46165</v>
      </c>
      <c r="BE1764" s="650">
        <v>62860</v>
      </c>
      <c r="BF1764" s="650">
        <v>5478</v>
      </c>
      <c r="BG1764" s="539">
        <v>1029</v>
      </c>
    </row>
    <row r="1765" spans="1:59" x14ac:dyDescent="0.2">
      <c r="A1765" s="609" t="s">
        <v>3975</v>
      </c>
      <c r="B1765" t="s">
        <v>3944</v>
      </c>
      <c r="C1765" t="s">
        <v>3976</v>
      </c>
      <c r="D1765" s="442">
        <v>47308</v>
      </c>
      <c r="E1765" s="443">
        <v>4378</v>
      </c>
      <c r="F1765" s="443">
        <v>0</v>
      </c>
      <c r="G1765" s="443">
        <v>4378</v>
      </c>
      <c r="H1765" s="443">
        <v>0</v>
      </c>
      <c r="I1765" s="443">
        <v>172340</v>
      </c>
      <c r="J1765" s="443">
        <v>172340</v>
      </c>
      <c r="K1765" s="443">
        <v>0</v>
      </c>
      <c r="L1765" s="443">
        <v>0</v>
      </c>
      <c r="M1765" s="483">
        <v>0</v>
      </c>
      <c r="N1765" s="483">
        <v>6790</v>
      </c>
      <c r="O1765" s="443">
        <v>490</v>
      </c>
      <c r="P1765" s="443">
        <v>0</v>
      </c>
      <c r="Q1765" s="443">
        <v>7280</v>
      </c>
      <c r="R1765" s="443">
        <v>0</v>
      </c>
      <c r="S1765" s="443">
        <v>6790</v>
      </c>
      <c r="T1765" s="443">
        <v>490</v>
      </c>
      <c r="U1765" s="443">
        <v>6155</v>
      </c>
      <c r="V1765" s="443">
        <v>6155</v>
      </c>
      <c r="W1765" s="443">
        <v>0</v>
      </c>
      <c r="X1765" s="443">
        <v>0</v>
      </c>
      <c r="Y1765" s="483">
        <v>0</v>
      </c>
      <c r="Z1765" s="483">
        <v>243</v>
      </c>
      <c r="AA1765" s="443">
        <v>17</v>
      </c>
      <c r="AB1765" s="443">
        <v>0</v>
      </c>
      <c r="AC1765" s="443">
        <v>260</v>
      </c>
      <c r="AD1765" s="443">
        <v>0</v>
      </c>
      <c r="AE1765" s="443">
        <v>243</v>
      </c>
      <c r="AF1765" s="443">
        <v>17</v>
      </c>
      <c r="AG1765" s="443">
        <v>83670</v>
      </c>
      <c r="AH1765" s="443">
        <v>0</v>
      </c>
      <c r="AI1765" s="443">
        <v>83670</v>
      </c>
      <c r="AJ1765" s="483">
        <v>157210</v>
      </c>
      <c r="AK1765" s="483">
        <v>0</v>
      </c>
      <c r="AL1765" s="483">
        <v>0</v>
      </c>
      <c r="AM1765" s="483">
        <v>7780</v>
      </c>
      <c r="AN1765" s="443">
        <v>157210</v>
      </c>
      <c r="AO1765" s="443">
        <v>7780</v>
      </c>
      <c r="AP1765" s="443">
        <v>5433</v>
      </c>
      <c r="AQ1765" s="443">
        <v>0</v>
      </c>
      <c r="AR1765" s="443">
        <v>5433</v>
      </c>
      <c r="AS1765" s="483">
        <v>7554</v>
      </c>
      <c r="AT1765" s="483">
        <v>0</v>
      </c>
      <c r="AU1765" s="483">
        <v>0</v>
      </c>
      <c r="AV1765" s="483">
        <v>0</v>
      </c>
      <c r="AW1765" s="443">
        <v>7554</v>
      </c>
      <c r="AX1765" s="443">
        <v>0</v>
      </c>
      <c r="AY1765" s="443">
        <v>0</v>
      </c>
      <c r="AZ1765" s="504">
        <v>0</v>
      </c>
      <c r="BA1765" s="504">
        <v>0</v>
      </c>
      <c r="BB1765" s="444">
        <v>0</v>
      </c>
      <c r="BC1765" s="517">
        <v>0</v>
      </c>
      <c r="BD1765" s="540">
        <v>58011</v>
      </c>
      <c r="BE1765" s="651">
        <v>85885</v>
      </c>
      <c r="BF1765" s="651">
        <v>7581</v>
      </c>
      <c r="BG1765" s="540">
        <v>1269</v>
      </c>
    </row>
    <row r="1766" spans="1:59" x14ac:dyDescent="0.2">
      <c r="A1766" s="609" t="s">
        <v>3977</v>
      </c>
      <c r="B1766" t="s">
        <v>3944</v>
      </c>
      <c r="C1766" t="s">
        <v>3978</v>
      </c>
      <c r="D1766" s="439">
        <v>47311</v>
      </c>
      <c r="E1766" s="440">
        <v>31285</v>
      </c>
      <c r="F1766" s="440">
        <v>0</v>
      </c>
      <c r="G1766" s="440">
        <v>31285</v>
      </c>
      <c r="H1766" s="440">
        <v>0</v>
      </c>
      <c r="I1766" s="440">
        <v>108710</v>
      </c>
      <c r="J1766" s="440">
        <v>108710</v>
      </c>
      <c r="K1766" s="440">
        <v>0</v>
      </c>
      <c r="L1766" s="440">
        <v>0</v>
      </c>
      <c r="M1766" s="482">
        <v>0</v>
      </c>
      <c r="N1766" s="482">
        <v>0</v>
      </c>
      <c r="O1766" s="440">
        <v>0</v>
      </c>
      <c r="P1766" s="440">
        <v>0</v>
      </c>
      <c r="Q1766" s="440">
        <v>0</v>
      </c>
      <c r="R1766" s="440">
        <v>0</v>
      </c>
      <c r="S1766" s="440">
        <v>0</v>
      </c>
      <c r="T1766" s="440">
        <v>0</v>
      </c>
      <c r="U1766" s="440">
        <v>3883</v>
      </c>
      <c r="V1766" s="440">
        <v>3106</v>
      </c>
      <c r="W1766" s="440">
        <v>777</v>
      </c>
      <c r="X1766" s="440">
        <v>0</v>
      </c>
      <c r="Y1766" s="482">
        <v>0</v>
      </c>
      <c r="Z1766" s="482">
        <v>0</v>
      </c>
      <c r="AA1766" s="440">
        <v>0</v>
      </c>
      <c r="AB1766" s="440">
        <v>0</v>
      </c>
      <c r="AC1766" s="440">
        <v>58</v>
      </c>
      <c r="AD1766" s="440">
        <v>0</v>
      </c>
      <c r="AE1766" s="440">
        <v>58</v>
      </c>
      <c r="AF1766" s="440">
        <v>0</v>
      </c>
      <c r="AG1766" s="440">
        <v>74570</v>
      </c>
      <c r="AH1766" s="440">
        <v>0</v>
      </c>
      <c r="AI1766" s="440">
        <v>74570</v>
      </c>
      <c r="AJ1766" s="482">
        <v>120130</v>
      </c>
      <c r="AK1766" s="482">
        <v>0</v>
      </c>
      <c r="AL1766" s="482">
        <v>0</v>
      </c>
      <c r="AM1766" s="482">
        <v>6550</v>
      </c>
      <c r="AN1766" s="440">
        <v>120130</v>
      </c>
      <c r="AO1766" s="440">
        <v>6550</v>
      </c>
      <c r="AP1766" s="440">
        <v>5254</v>
      </c>
      <c r="AQ1766" s="440">
        <v>0</v>
      </c>
      <c r="AR1766" s="440">
        <v>5254</v>
      </c>
      <c r="AS1766" s="482">
        <v>6114</v>
      </c>
      <c r="AT1766" s="482">
        <v>0</v>
      </c>
      <c r="AU1766" s="482">
        <v>0</v>
      </c>
      <c r="AV1766" s="482">
        <v>0</v>
      </c>
      <c r="AW1766" s="440">
        <v>6114</v>
      </c>
      <c r="AX1766" s="440">
        <v>0</v>
      </c>
      <c r="AY1766" s="440">
        <v>0</v>
      </c>
      <c r="AZ1766" s="503">
        <v>0</v>
      </c>
      <c r="BA1766" s="503">
        <v>0</v>
      </c>
      <c r="BB1766" s="441">
        <v>0</v>
      </c>
      <c r="BC1766" s="200">
        <v>0</v>
      </c>
      <c r="BD1766" s="539">
        <v>34735</v>
      </c>
      <c r="BE1766" s="650">
        <v>54760</v>
      </c>
      <c r="BF1766" s="650">
        <v>5158</v>
      </c>
      <c r="BG1766" s="539">
        <v>1269</v>
      </c>
    </row>
    <row r="1767" spans="1:59" x14ac:dyDescent="0.2">
      <c r="A1767" s="609" t="s">
        <v>3979</v>
      </c>
      <c r="B1767" t="s">
        <v>3944</v>
      </c>
      <c r="C1767" t="s">
        <v>3980</v>
      </c>
      <c r="D1767" s="442">
        <v>47313</v>
      </c>
      <c r="E1767" s="443">
        <v>0</v>
      </c>
      <c r="F1767" s="443">
        <v>0</v>
      </c>
      <c r="G1767" s="443">
        <v>0</v>
      </c>
      <c r="H1767" s="443">
        <v>0</v>
      </c>
      <c r="I1767" s="443">
        <v>38416</v>
      </c>
      <c r="J1767" s="443">
        <v>38416</v>
      </c>
      <c r="K1767" s="443">
        <v>0</v>
      </c>
      <c r="L1767" s="443">
        <v>10234</v>
      </c>
      <c r="M1767" s="483">
        <v>0</v>
      </c>
      <c r="N1767" s="483">
        <v>700</v>
      </c>
      <c r="O1767" s="443">
        <v>0</v>
      </c>
      <c r="P1767" s="443">
        <v>0</v>
      </c>
      <c r="Q1767" s="443">
        <v>10934</v>
      </c>
      <c r="R1767" s="443">
        <v>10234</v>
      </c>
      <c r="S1767" s="443">
        <v>700</v>
      </c>
      <c r="T1767" s="443">
        <v>0</v>
      </c>
      <c r="U1767" s="443">
        <v>1372</v>
      </c>
      <c r="V1767" s="443">
        <v>1372</v>
      </c>
      <c r="W1767" s="443">
        <v>0</v>
      </c>
      <c r="X1767" s="443">
        <v>366</v>
      </c>
      <c r="Y1767" s="483">
        <v>0</v>
      </c>
      <c r="Z1767" s="483">
        <v>25</v>
      </c>
      <c r="AA1767" s="443">
        <v>0</v>
      </c>
      <c r="AB1767" s="443">
        <v>0</v>
      </c>
      <c r="AC1767" s="443">
        <v>391</v>
      </c>
      <c r="AD1767" s="443">
        <v>366</v>
      </c>
      <c r="AE1767" s="443">
        <v>25</v>
      </c>
      <c r="AF1767" s="443">
        <v>0</v>
      </c>
      <c r="AG1767" s="443">
        <v>43380</v>
      </c>
      <c r="AH1767" s="443">
        <v>0</v>
      </c>
      <c r="AI1767" s="443">
        <v>43380</v>
      </c>
      <c r="AJ1767" s="483">
        <v>77910</v>
      </c>
      <c r="AK1767" s="483">
        <v>0</v>
      </c>
      <c r="AL1767" s="483">
        <v>0</v>
      </c>
      <c r="AM1767" s="483">
        <v>21880</v>
      </c>
      <c r="AN1767" s="443">
        <v>77910</v>
      </c>
      <c r="AO1767" s="443">
        <v>21880</v>
      </c>
      <c r="AP1767" s="443">
        <v>2928</v>
      </c>
      <c r="AQ1767" s="443">
        <v>0</v>
      </c>
      <c r="AR1767" s="443">
        <v>2928</v>
      </c>
      <c r="AS1767" s="483">
        <v>3673</v>
      </c>
      <c r="AT1767" s="483">
        <v>0</v>
      </c>
      <c r="AU1767" s="483">
        <v>0</v>
      </c>
      <c r="AV1767" s="483">
        <v>364</v>
      </c>
      <c r="AW1767" s="443">
        <v>3673</v>
      </c>
      <c r="AX1767" s="443">
        <v>364</v>
      </c>
      <c r="AY1767" s="443">
        <v>0</v>
      </c>
      <c r="AZ1767" s="504">
        <v>0</v>
      </c>
      <c r="BA1767" s="504">
        <v>0</v>
      </c>
      <c r="BB1767" s="444">
        <v>0</v>
      </c>
      <c r="BC1767" s="517">
        <v>0</v>
      </c>
      <c r="BD1767" s="540">
        <v>31808</v>
      </c>
      <c r="BE1767" s="651">
        <v>29550</v>
      </c>
      <c r="BF1767" s="651">
        <v>2689</v>
      </c>
      <c r="BG1767" s="540">
        <v>1029</v>
      </c>
    </row>
    <row r="1768" spans="1:59" x14ac:dyDescent="0.2">
      <c r="A1768" s="609" t="s">
        <v>3981</v>
      </c>
      <c r="B1768" t="s">
        <v>3944</v>
      </c>
      <c r="C1768" t="s">
        <v>3982</v>
      </c>
      <c r="D1768" s="439">
        <v>47314</v>
      </c>
      <c r="E1768" s="440">
        <v>39948</v>
      </c>
      <c r="F1768" s="440">
        <v>0</v>
      </c>
      <c r="G1768" s="440">
        <v>39948</v>
      </c>
      <c r="H1768" s="440">
        <v>0</v>
      </c>
      <c r="I1768" s="440">
        <v>114030</v>
      </c>
      <c r="J1768" s="440">
        <v>114030</v>
      </c>
      <c r="K1768" s="440">
        <v>0</v>
      </c>
      <c r="L1768" s="440">
        <v>1330</v>
      </c>
      <c r="M1768" s="482">
        <v>0</v>
      </c>
      <c r="N1768" s="482">
        <v>3430</v>
      </c>
      <c r="O1768" s="440">
        <v>0</v>
      </c>
      <c r="P1768" s="440">
        <v>0</v>
      </c>
      <c r="Q1768" s="440">
        <v>4760</v>
      </c>
      <c r="R1768" s="440">
        <v>1330</v>
      </c>
      <c r="S1768" s="440">
        <v>3430</v>
      </c>
      <c r="T1768" s="440">
        <v>0</v>
      </c>
      <c r="U1768" s="440">
        <v>4073</v>
      </c>
      <c r="V1768" s="440">
        <v>4073</v>
      </c>
      <c r="W1768" s="440">
        <v>0</v>
      </c>
      <c r="X1768" s="440">
        <v>47</v>
      </c>
      <c r="Y1768" s="482">
        <v>0</v>
      </c>
      <c r="Z1768" s="482">
        <v>123</v>
      </c>
      <c r="AA1768" s="440">
        <v>0</v>
      </c>
      <c r="AB1768" s="440">
        <v>0</v>
      </c>
      <c r="AC1768" s="440">
        <v>170</v>
      </c>
      <c r="AD1768" s="440">
        <v>0</v>
      </c>
      <c r="AE1768" s="440">
        <v>0</v>
      </c>
      <c r="AF1768" s="440">
        <v>170</v>
      </c>
      <c r="AG1768" s="440">
        <v>79200</v>
      </c>
      <c r="AH1768" s="440">
        <v>69700</v>
      </c>
      <c r="AI1768" s="440">
        <v>9500</v>
      </c>
      <c r="AJ1768" s="482">
        <v>78540</v>
      </c>
      <c r="AK1768" s="482">
        <v>0</v>
      </c>
      <c r="AL1768" s="482">
        <v>0</v>
      </c>
      <c r="AM1768" s="482">
        <v>15420</v>
      </c>
      <c r="AN1768" s="440">
        <v>78540</v>
      </c>
      <c r="AO1768" s="440">
        <v>15420</v>
      </c>
      <c r="AP1768" s="440">
        <v>5346</v>
      </c>
      <c r="AQ1768" s="440">
        <v>1537</v>
      </c>
      <c r="AR1768" s="440">
        <v>3809</v>
      </c>
      <c r="AS1768" s="482">
        <v>5782</v>
      </c>
      <c r="AT1768" s="482">
        <v>0</v>
      </c>
      <c r="AU1768" s="482">
        <v>0</v>
      </c>
      <c r="AV1768" s="482">
        <v>0</v>
      </c>
      <c r="AW1768" s="440">
        <v>5782</v>
      </c>
      <c r="AX1768" s="440">
        <v>0</v>
      </c>
      <c r="AY1768" s="440">
        <v>0</v>
      </c>
      <c r="AZ1768" s="503">
        <v>0</v>
      </c>
      <c r="BA1768" s="503">
        <v>0</v>
      </c>
      <c r="BB1768" s="441">
        <v>0</v>
      </c>
      <c r="BC1768" s="200">
        <v>0</v>
      </c>
      <c r="BD1768" s="539">
        <v>47344</v>
      </c>
      <c r="BE1768" s="650">
        <v>62025</v>
      </c>
      <c r="BF1768" s="650">
        <v>5658</v>
      </c>
      <c r="BG1768" s="539">
        <v>1269</v>
      </c>
    </row>
    <row r="1769" spans="1:59" x14ac:dyDescent="0.2">
      <c r="A1769" s="609" t="s">
        <v>3983</v>
      </c>
      <c r="B1769" t="s">
        <v>3944</v>
      </c>
      <c r="C1769" t="s">
        <v>3984</v>
      </c>
      <c r="D1769" s="442">
        <v>47315</v>
      </c>
      <c r="E1769" s="443">
        <v>0</v>
      </c>
      <c r="F1769" s="443">
        <v>0</v>
      </c>
      <c r="G1769" s="443">
        <v>0</v>
      </c>
      <c r="H1769" s="443">
        <v>0</v>
      </c>
      <c r="I1769" s="443">
        <v>51520</v>
      </c>
      <c r="J1769" s="443">
        <v>51520</v>
      </c>
      <c r="K1769" s="443">
        <v>0</v>
      </c>
      <c r="L1769" s="443">
        <v>8610</v>
      </c>
      <c r="M1769" s="483">
        <v>0</v>
      </c>
      <c r="N1769" s="483">
        <v>2380</v>
      </c>
      <c r="O1769" s="443">
        <v>0</v>
      </c>
      <c r="P1769" s="443">
        <v>0</v>
      </c>
      <c r="Q1769" s="443">
        <v>10990</v>
      </c>
      <c r="R1769" s="443">
        <v>8610</v>
      </c>
      <c r="S1769" s="443">
        <v>2380</v>
      </c>
      <c r="T1769" s="443">
        <v>0</v>
      </c>
      <c r="U1769" s="443">
        <v>1840</v>
      </c>
      <c r="V1769" s="443">
        <v>1840</v>
      </c>
      <c r="W1769" s="443">
        <v>0</v>
      </c>
      <c r="X1769" s="443">
        <v>308</v>
      </c>
      <c r="Y1769" s="483">
        <v>0</v>
      </c>
      <c r="Z1769" s="483">
        <v>85</v>
      </c>
      <c r="AA1769" s="443">
        <v>0</v>
      </c>
      <c r="AB1769" s="443">
        <v>0</v>
      </c>
      <c r="AC1769" s="443">
        <v>393</v>
      </c>
      <c r="AD1769" s="443">
        <v>140</v>
      </c>
      <c r="AE1769" s="443">
        <v>253</v>
      </c>
      <c r="AF1769" s="443">
        <v>0</v>
      </c>
      <c r="AG1769" s="443">
        <v>28370</v>
      </c>
      <c r="AH1769" s="443">
        <v>0</v>
      </c>
      <c r="AI1769" s="443">
        <v>28370</v>
      </c>
      <c r="AJ1769" s="483">
        <v>51310</v>
      </c>
      <c r="AK1769" s="483">
        <v>0</v>
      </c>
      <c r="AL1769" s="483">
        <v>0</v>
      </c>
      <c r="AM1769" s="483">
        <v>4440</v>
      </c>
      <c r="AN1769" s="443">
        <v>51310</v>
      </c>
      <c r="AO1769" s="443">
        <v>4440</v>
      </c>
      <c r="AP1769" s="443">
        <v>1769</v>
      </c>
      <c r="AQ1769" s="443">
        <v>0</v>
      </c>
      <c r="AR1769" s="443">
        <v>1769</v>
      </c>
      <c r="AS1769" s="483">
        <v>2370</v>
      </c>
      <c r="AT1769" s="483">
        <v>0</v>
      </c>
      <c r="AU1769" s="483">
        <v>0</v>
      </c>
      <c r="AV1769" s="483">
        <v>0</v>
      </c>
      <c r="AW1769" s="443">
        <v>0</v>
      </c>
      <c r="AX1769" s="443">
        <v>2370</v>
      </c>
      <c r="AY1769" s="443">
        <v>0</v>
      </c>
      <c r="AZ1769" s="504">
        <v>0</v>
      </c>
      <c r="BA1769" s="504">
        <v>0</v>
      </c>
      <c r="BB1769" s="444">
        <v>0</v>
      </c>
      <c r="BC1769" s="517">
        <v>0</v>
      </c>
      <c r="BD1769" s="540">
        <v>30068</v>
      </c>
      <c r="BE1769" s="651">
        <v>27680</v>
      </c>
      <c r="BF1769" s="651">
        <v>2465</v>
      </c>
      <c r="BG1769" s="540">
        <v>1029</v>
      </c>
    </row>
    <row r="1770" spans="1:59" x14ac:dyDescent="0.2">
      <c r="A1770" s="609" t="s">
        <v>3985</v>
      </c>
      <c r="B1770" t="s">
        <v>3944</v>
      </c>
      <c r="C1770" t="s">
        <v>3986</v>
      </c>
      <c r="D1770" s="439">
        <v>47324</v>
      </c>
      <c r="E1770" s="440">
        <v>54262</v>
      </c>
      <c r="F1770" s="440">
        <v>0</v>
      </c>
      <c r="G1770" s="440">
        <v>54262</v>
      </c>
      <c r="H1770" s="440">
        <v>0</v>
      </c>
      <c r="I1770" s="440">
        <v>300230</v>
      </c>
      <c r="J1770" s="440">
        <v>300230</v>
      </c>
      <c r="K1770" s="440">
        <v>0</v>
      </c>
      <c r="L1770" s="440">
        <v>0</v>
      </c>
      <c r="M1770" s="482">
        <v>0</v>
      </c>
      <c r="N1770" s="482">
        <v>5180</v>
      </c>
      <c r="O1770" s="440">
        <v>0</v>
      </c>
      <c r="P1770" s="440">
        <v>0</v>
      </c>
      <c r="Q1770" s="440">
        <v>5180</v>
      </c>
      <c r="R1770" s="440">
        <v>0</v>
      </c>
      <c r="S1770" s="440">
        <v>5180</v>
      </c>
      <c r="T1770" s="440">
        <v>0</v>
      </c>
      <c r="U1770" s="440">
        <v>10723</v>
      </c>
      <c r="V1770" s="440">
        <v>5248</v>
      </c>
      <c r="W1770" s="440">
        <v>5475</v>
      </c>
      <c r="X1770" s="440">
        <v>0</v>
      </c>
      <c r="Y1770" s="482">
        <v>0</v>
      </c>
      <c r="Z1770" s="482">
        <v>185</v>
      </c>
      <c r="AA1770" s="440">
        <v>0</v>
      </c>
      <c r="AB1770" s="440">
        <v>0</v>
      </c>
      <c r="AC1770" s="440">
        <v>5660</v>
      </c>
      <c r="AD1770" s="440">
        <v>0</v>
      </c>
      <c r="AE1770" s="440">
        <v>1495</v>
      </c>
      <c r="AF1770" s="440">
        <v>4165</v>
      </c>
      <c r="AG1770" s="440">
        <v>246050</v>
      </c>
      <c r="AH1770" s="440">
        <v>99250</v>
      </c>
      <c r="AI1770" s="440">
        <v>146800</v>
      </c>
      <c r="AJ1770" s="482">
        <v>326950</v>
      </c>
      <c r="AK1770" s="482">
        <v>0</v>
      </c>
      <c r="AL1770" s="482">
        <v>0</v>
      </c>
      <c r="AM1770" s="482">
        <v>163710</v>
      </c>
      <c r="AN1770" s="440">
        <v>326950</v>
      </c>
      <c r="AO1770" s="440">
        <v>163710</v>
      </c>
      <c r="AP1770" s="440">
        <v>18478</v>
      </c>
      <c r="AQ1770" s="440">
        <v>2626</v>
      </c>
      <c r="AR1770" s="440">
        <v>15852</v>
      </c>
      <c r="AS1770" s="482">
        <v>19836</v>
      </c>
      <c r="AT1770" s="482">
        <v>0</v>
      </c>
      <c r="AU1770" s="482">
        <v>0</v>
      </c>
      <c r="AV1770" s="482">
        <v>4920</v>
      </c>
      <c r="AW1770" s="440">
        <v>15852</v>
      </c>
      <c r="AX1770" s="440">
        <v>546</v>
      </c>
      <c r="AY1770" s="440">
        <v>0</v>
      </c>
      <c r="AZ1770" s="503">
        <v>0</v>
      </c>
      <c r="BA1770" s="503">
        <v>0</v>
      </c>
      <c r="BB1770" s="441">
        <v>0</v>
      </c>
      <c r="BC1770" s="200">
        <v>0</v>
      </c>
      <c r="BD1770" s="539">
        <v>109870</v>
      </c>
      <c r="BE1770" s="650">
        <v>184545</v>
      </c>
      <c r="BF1770" s="650">
        <v>17295</v>
      </c>
      <c r="BG1770" s="539">
        <v>1989</v>
      </c>
    </row>
    <row r="1771" spans="1:59" x14ac:dyDescent="0.2">
      <c r="A1771" s="609" t="s">
        <v>3987</v>
      </c>
      <c r="B1771" t="s">
        <v>3944</v>
      </c>
      <c r="C1771" t="s">
        <v>3988</v>
      </c>
      <c r="D1771" s="442">
        <v>47325</v>
      </c>
      <c r="E1771" s="443">
        <v>0</v>
      </c>
      <c r="F1771" s="443">
        <v>0</v>
      </c>
      <c r="G1771" s="443">
        <v>0</v>
      </c>
      <c r="H1771" s="443">
        <v>0</v>
      </c>
      <c r="I1771" s="443">
        <v>81760</v>
      </c>
      <c r="J1771" s="443">
        <v>81760</v>
      </c>
      <c r="K1771" s="443">
        <v>0</v>
      </c>
      <c r="L1771" s="443">
        <v>0</v>
      </c>
      <c r="M1771" s="483">
        <v>0</v>
      </c>
      <c r="N1771" s="483">
        <v>24640</v>
      </c>
      <c r="O1771" s="443">
        <v>0</v>
      </c>
      <c r="P1771" s="443">
        <v>0</v>
      </c>
      <c r="Q1771" s="443">
        <v>24640</v>
      </c>
      <c r="R1771" s="443">
        <v>0</v>
      </c>
      <c r="S1771" s="443">
        <v>24640</v>
      </c>
      <c r="T1771" s="443">
        <v>0</v>
      </c>
      <c r="U1771" s="443">
        <v>2920</v>
      </c>
      <c r="V1771" s="443">
        <v>2920</v>
      </c>
      <c r="W1771" s="443">
        <v>0</v>
      </c>
      <c r="X1771" s="443">
        <v>0</v>
      </c>
      <c r="Y1771" s="483">
        <v>0</v>
      </c>
      <c r="Z1771" s="483">
        <v>880</v>
      </c>
      <c r="AA1771" s="443">
        <v>0</v>
      </c>
      <c r="AB1771" s="443">
        <v>0</v>
      </c>
      <c r="AC1771" s="443">
        <v>880</v>
      </c>
      <c r="AD1771" s="443">
        <v>0</v>
      </c>
      <c r="AE1771" s="443">
        <v>0</v>
      </c>
      <c r="AF1771" s="443">
        <v>880</v>
      </c>
      <c r="AG1771" s="443">
        <v>79050</v>
      </c>
      <c r="AH1771" s="443">
        <v>75000</v>
      </c>
      <c r="AI1771" s="443">
        <v>4050</v>
      </c>
      <c r="AJ1771" s="483">
        <v>75810</v>
      </c>
      <c r="AK1771" s="483">
        <v>0</v>
      </c>
      <c r="AL1771" s="483">
        <v>0</v>
      </c>
      <c r="AM1771" s="483">
        <v>27360</v>
      </c>
      <c r="AN1771" s="443">
        <v>75810</v>
      </c>
      <c r="AO1771" s="443">
        <v>27360</v>
      </c>
      <c r="AP1771" s="443">
        <v>5833</v>
      </c>
      <c r="AQ1771" s="443">
        <v>5833</v>
      </c>
      <c r="AR1771" s="443">
        <v>0</v>
      </c>
      <c r="AS1771" s="483">
        <v>1760</v>
      </c>
      <c r="AT1771" s="483">
        <v>0</v>
      </c>
      <c r="AU1771" s="483">
        <v>0</v>
      </c>
      <c r="AV1771" s="483">
        <v>3</v>
      </c>
      <c r="AW1771" s="443">
        <v>1760</v>
      </c>
      <c r="AX1771" s="443">
        <v>3</v>
      </c>
      <c r="AY1771" s="443">
        <v>0</v>
      </c>
      <c r="AZ1771" s="504">
        <v>0</v>
      </c>
      <c r="BA1771" s="504">
        <v>0</v>
      </c>
      <c r="BB1771" s="444">
        <v>0</v>
      </c>
      <c r="BC1771" s="517">
        <v>0</v>
      </c>
      <c r="BD1771" s="540">
        <v>41030</v>
      </c>
      <c r="BE1771" s="651">
        <v>63750</v>
      </c>
      <c r="BF1771" s="651">
        <v>5816</v>
      </c>
      <c r="BG1771" s="540">
        <v>1269</v>
      </c>
    </row>
    <row r="1772" spans="1:59" x14ac:dyDescent="0.2">
      <c r="A1772" s="609" t="s">
        <v>3989</v>
      </c>
      <c r="B1772" t="s">
        <v>3944</v>
      </c>
      <c r="C1772" t="s">
        <v>3990</v>
      </c>
      <c r="D1772" s="439">
        <v>47326</v>
      </c>
      <c r="E1772" s="440">
        <v>0</v>
      </c>
      <c r="F1772" s="440">
        <v>0</v>
      </c>
      <c r="G1772" s="440">
        <v>0</v>
      </c>
      <c r="H1772" s="440">
        <v>0</v>
      </c>
      <c r="I1772" s="440">
        <v>237930</v>
      </c>
      <c r="J1772" s="440">
        <v>237930</v>
      </c>
      <c r="K1772" s="440">
        <v>0</v>
      </c>
      <c r="L1772" s="440">
        <v>0</v>
      </c>
      <c r="M1772" s="482">
        <v>0</v>
      </c>
      <c r="N1772" s="482">
        <v>0</v>
      </c>
      <c r="O1772" s="440">
        <v>0</v>
      </c>
      <c r="P1772" s="440">
        <v>0</v>
      </c>
      <c r="Q1772" s="440">
        <v>0</v>
      </c>
      <c r="R1772" s="440">
        <v>0</v>
      </c>
      <c r="S1772" s="440">
        <v>0</v>
      </c>
      <c r="T1772" s="440">
        <v>0</v>
      </c>
      <c r="U1772" s="440">
        <v>8498</v>
      </c>
      <c r="V1772" s="440">
        <v>8498</v>
      </c>
      <c r="W1772" s="440">
        <v>0</v>
      </c>
      <c r="X1772" s="440">
        <v>0</v>
      </c>
      <c r="Y1772" s="482">
        <v>0</v>
      </c>
      <c r="Z1772" s="482">
        <v>0</v>
      </c>
      <c r="AA1772" s="440">
        <v>0</v>
      </c>
      <c r="AB1772" s="440">
        <v>0</v>
      </c>
      <c r="AC1772" s="440">
        <v>0</v>
      </c>
      <c r="AD1772" s="440">
        <v>0</v>
      </c>
      <c r="AE1772" s="440">
        <v>0</v>
      </c>
      <c r="AF1772" s="440">
        <v>0</v>
      </c>
      <c r="AG1772" s="440">
        <v>181670</v>
      </c>
      <c r="AH1772" s="440">
        <v>164290</v>
      </c>
      <c r="AI1772" s="440">
        <v>17380</v>
      </c>
      <c r="AJ1772" s="482">
        <v>185550</v>
      </c>
      <c r="AK1772" s="482">
        <v>0</v>
      </c>
      <c r="AL1772" s="482">
        <v>0</v>
      </c>
      <c r="AM1772" s="482">
        <v>12250</v>
      </c>
      <c r="AN1772" s="440">
        <v>185550</v>
      </c>
      <c r="AO1772" s="440">
        <v>12250</v>
      </c>
      <c r="AP1772" s="440">
        <v>13091</v>
      </c>
      <c r="AQ1772" s="440">
        <v>12683</v>
      </c>
      <c r="AR1772" s="440">
        <v>408</v>
      </c>
      <c r="AS1772" s="482">
        <v>4138</v>
      </c>
      <c r="AT1772" s="482">
        <v>0</v>
      </c>
      <c r="AU1772" s="482">
        <v>0</v>
      </c>
      <c r="AV1772" s="482">
        <v>0</v>
      </c>
      <c r="AW1772" s="440">
        <v>4138</v>
      </c>
      <c r="AX1772" s="440">
        <v>0</v>
      </c>
      <c r="AY1772" s="440">
        <v>0</v>
      </c>
      <c r="AZ1772" s="503">
        <v>0</v>
      </c>
      <c r="BA1772" s="503">
        <v>0</v>
      </c>
      <c r="BB1772" s="441">
        <v>0</v>
      </c>
      <c r="BC1772" s="200">
        <v>0</v>
      </c>
      <c r="BD1772" s="539">
        <v>69086</v>
      </c>
      <c r="BE1772" s="650">
        <v>137150</v>
      </c>
      <c r="BF1772" s="650">
        <v>12674</v>
      </c>
      <c r="BG1772" s="539">
        <v>1509</v>
      </c>
    </row>
    <row r="1773" spans="1:59" x14ac:dyDescent="0.2">
      <c r="A1773" s="609" t="s">
        <v>3991</v>
      </c>
      <c r="B1773" t="s">
        <v>3944</v>
      </c>
      <c r="C1773" t="s">
        <v>3992</v>
      </c>
      <c r="D1773" s="442">
        <v>47327</v>
      </c>
      <c r="E1773" s="443">
        <v>21853</v>
      </c>
      <c r="F1773" s="443">
        <v>0</v>
      </c>
      <c r="G1773" s="443">
        <v>21853</v>
      </c>
      <c r="H1773" s="443">
        <v>0</v>
      </c>
      <c r="I1773" s="443">
        <v>126490</v>
      </c>
      <c r="J1773" s="443">
        <v>126490</v>
      </c>
      <c r="K1773" s="443">
        <v>0</v>
      </c>
      <c r="L1773" s="443">
        <v>0</v>
      </c>
      <c r="M1773" s="483">
        <v>0</v>
      </c>
      <c r="N1773" s="483">
        <v>9520</v>
      </c>
      <c r="O1773" s="443">
        <v>0</v>
      </c>
      <c r="P1773" s="443">
        <v>0</v>
      </c>
      <c r="Q1773" s="443">
        <v>9520</v>
      </c>
      <c r="R1773" s="443">
        <v>0</v>
      </c>
      <c r="S1773" s="443">
        <v>9520</v>
      </c>
      <c r="T1773" s="443">
        <v>0</v>
      </c>
      <c r="U1773" s="443">
        <v>4518</v>
      </c>
      <c r="V1773" s="443">
        <v>4518</v>
      </c>
      <c r="W1773" s="443">
        <v>0</v>
      </c>
      <c r="X1773" s="443">
        <v>0</v>
      </c>
      <c r="Y1773" s="483">
        <v>0</v>
      </c>
      <c r="Z1773" s="483">
        <v>340</v>
      </c>
      <c r="AA1773" s="443">
        <v>0</v>
      </c>
      <c r="AB1773" s="443">
        <v>0</v>
      </c>
      <c r="AC1773" s="443">
        <v>307</v>
      </c>
      <c r="AD1773" s="443">
        <v>0</v>
      </c>
      <c r="AE1773" s="443">
        <v>140</v>
      </c>
      <c r="AF1773" s="443">
        <v>167</v>
      </c>
      <c r="AG1773" s="443">
        <v>108410</v>
      </c>
      <c r="AH1773" s="443">
        <v>90650</v>
      </c>
      <c r="AI1773" s="443">
        <v>17760</v>
      </c>
      <c r="AJ1773" s="483">
        <v>100570</v>
      </c>
      <c r="AK1773" s="483">
        <v>0</v>
      </c>
      <c r="AL1773" s="483">
        <v>0</v>
      </c>
      <c r="AM1773" s="483">
        <v>68820</v>
      </c>
      <c r="AN1773" s="443">
        <v>100570</v>
      </c>
      <c r="AO1773" s="443">
        <v>68820</v>
      </c>
      <c r="AP1773" s="443">
        <v>8067</v>
      </c>
      <c r="AQ1773" s="443">
        <v>2580</v>
      </c>
      <c r="AR1773" s="443">
        <v>5487</v>
      </c>
      <c r="AS1773" s="483">
        <v>7491</v>
      </c>
      <c r="AT1773" s="483">
        <v>0</v>
      </c>
      <c r="AU1773" s="483">
        <v>0</v>
      </c>
      <c r="AV1773" s="483">
        <v>2110</v>
      </c>
      <c r="AW1773" s="443">
        <v>7491</v>
      </c>
      <c r="AX1773" s="443">
        <v>2110</v>
      </c>
      <c r="AY1773" s="443">
        <v>0</v>
      </c>
      <c r="AZ1773" s="504">
        <v>0</v>
      </c>
      <c r="BA1773" s="504">
        <v>0</v>
      </c>
      <c r="BB1773" s="444">
        <v>0</v>
      </c>
      <c r="BC1773" s="517">
        <v>0</v>
      </c>
      <c r="BD1773" s="540">
        <v>51131</v>
      </c>
      <c r="BE1773" s="651">
        <v>80860</v>
      </c>
      <c r="BF1773" s="651">
        <v>7601</v>
      </c>
      <c r="BG1773" s="540">
        <v>1509</v>
      </c>
    </row>
    <row r="1774" spans="1:59" x14ac:dyDescent="0.2">
      <c r="A1774" s="609" t="s">
        <v>3993</v>
      </c>
      <c r="B1774" t="s">
        <v>3944</v>
      </c>
      <c r="C1774" t="s">
        <v>3994</v>
      </c>
      <c r="D1774" s="439">
        <v>47328</v>
      </c>
      <c r="E1774" s="440">
        <v>0</v>
      </c>
      <c r="F1774" s="440">
        <v>0</v>
      </c>
      <c r="G1774" s="440">
        <v>0</v>
      </c>
      <c r="H1774" s="440">
        <v>0</v>
      </c>
      <c r="I1774" s="440">
        <v>118328</v>
      </c>
      <c r="J1774" s="440">
        <v>118328</v>
      </c>
      <c r="K1774" s="440">
        <v>0</v>
      </c>
      <c r="L1774" s="440">
        <v>11802</v>
      </c>
      <c r="M1774" s="482">
        <v>0</v>
      </c>
      <c r="N1774" s="482">
        <v>27230</v>
      </c>
      <c r="O1774" s="440">
        <v>140</v>
      </c>
      <c r="P1774" s="440">
        <v>0</v>
      </c>
      <c r="Q1774" s="440">
        <v>39102</v>
      </c>
      <c r="R1774" s="440">
        <v>11802</v>
      </c>
      <c r="S1774" s="440">
        <v>27230</v>
      </c>
      <c r="T1774" s="440">
        <v>70</v>
      </c>
      <c r="U1774" s="440">
        <v>4226</v>
      </c>
      <c r="V1774" s="440">
        <v>4226</v>
      </c>
      <c r="W1774" s="440">
        <v>0</v>
      </c>
      <c r="X1774" s="440">
        <v>422</v>
      </c>
      <c r="Y1774" s="482">
        <v>0</v>
      </c>
      <c r="Z1774" s="482">
        <v>972</v>
      </c>
      <c r="AA1774" s="440">
        <v>5</v>
      </c>
      <c r="AB1774" s="440">
        <v>0</v>
      </c>
      <c r="AC1774" s="440">
        <v>1399</v>
      </c>
      <c r="AD1774" s="440">
        <v>422</v>
      </c>
      <c r="AE1774" s="440">
        <v>514</v>
      </c>
      <c r="AF1774" s="440">
        <v>463</v>
      </c>
      <c r="AG1774" s="440">
        <v>134460</v>
      </c>
      <c r="AH1774" s="440">
        <v>101350</v>
      </c>
      <c r="AI1774" s="440">
        <v>33110</v>
      </c>
      <c r="AJ1774" s="482">
        <v>124170</v>
      </c>
      <c r="AK1774" s="482">
        <v>0</v>
      </c>
      <c r="AL1774" s="482">
        <v>0</v>
      </c>
      <c r="AM1774" s="482">
        <v>0</v>
      </c>
      <c r="AN1774" s="440">
        <v>124170</v>
      </c>
      <c r="AO1774" s="440">
        <v>0</v>
      </c>
      <c r="AP1774" s="440">
        <v>9996</v>
      </c>
      <c r="AQ1774" s="440">
        <v>6019</v>
      </c>
      <c r="AR1774" s="440">
        <v>3977</v>
      </c>
      <c r="AS1774" s="482">
        <v>5649</v>
      </c>
      <c r="AT1774" s="482">
        <v>0</v>
      </c>
      <c r="AU1774" s="482">
        <v>0</v>
      </c>
      <c r="AV1774" s="482">
        <v>0</v>
      </c>
      <c r="AW1774" s="440">
        <v>5649</v>
      </c>
      <c r="AX1774" s="440">
        <v>0</v>
      </c>
      <c r="AY1774" s="440">
        <v>0</v>
      </c>
      <c r="AZ1774" s="503">
        <v>0</v>
      </c>
      <c r="BA1774" s="503">
        <v>0</v>
      </c>
      <c r="BB1774" s="441">
        <v>0</v>
      </c>
      <c r="BC1774" s="200">
        <v>0</v>
      </c>
      <c r="BD1774" s="539">
        <v>62450</v>
      </c>
      <c r="BE1774" s="650">
        <v>92555</v>
      </c>
      <c r="BF1774" s="650">
        <v>8829</v>
      </c>
      <c r="BG1774" s="539">
        <v>1269</v>
      </c>
    </row>
    <row r="1775" spans="1:59" x14ac:dyDescent="0.2">
      <c r="A1775" s="609" t="s">
        <v>3995</v>
      </c>
      <c r="B1775" t="s">
        <v>3944</v>
      </c>
      <c r="C1775" t="s">
        <v>3996</v>
      </c>
      <c r="D1775" s="442">
        <v>47329</v>
      </c>
      <c r="E1775" s="443">
        <v>0</v>
      </c>
      <c r="F1775" s="443">
        <v>0</v>
      </c>
      <c r="G1775" s="443">
        <v>0</v>
      </c>
      <c r="H1775" s="443">
        <v>0</v>
      </c>
      <c r="I1775" s="443">
        <v>279650</v>
      </c>
      <c r="J1775" s="443">
        <v>279650</v>
      </c>
      <c r="K1775" s="443">
        <v>0</v>
      </c>
      <c r="L1775" s="443">
        <v>0</v>
      </c>
      <c r="M1775" s="483">
        <v>0</v>
      </c>
      <c r="N1775" s="483">
        <v>3990</v>
      </c>
      <c r="O1775" s="443">
        <v>0</v>
      </c>
      <c r="P1775" s="443">
        <v>0</v>
      </c>
      <c r="Q1775" s="443">
        <v>3990</v>
      </c>
      <c r="R1775" s="443">
        <v>0</v>
      </c>
      <c r="S1775" s="443">
        <v>3990</v>
      </c>
      <c r="T1775" s="443">
        <v>0</v>
      </c>
      <c r="U1775" s="443">
        <v>9988</v>
      </c>
      <c r="V1775" s="443">
        <v>9988</v>
      </c>
      <c r="W1775" s="443">
        <v>0</v>
      </c>
      <c r="X1775" s="443">
        <v>0</v>
      </c>
      <c r="Y1775" s="483">
        <v>0</v>
      </c>
      <c r="Z1775" s="483">
        <v>142</v>
      </c>
      <c r="AA1775" s="443">
        <v>0</v>
      </c>
      <c r="AB1775" s="443">
        <v>0</v>
      </c>
      <c r="AC1775" s="443">
        <v>142</v>
      </c>
      <c r="AD1775" s="443">
        <v>0</v>
      </c>
      <c r="AE1775" s="443">
        <v>142</v>
      </c>
      <c r="AF1775" s="443">
        <v>0</v>
      </c>
      <c r="AG1775" s="443">
        <v>230670</v>
      </c>
      <c r="AH1775" s="443">
        <v>0</v>
      </c>
      <c r="AI1775" s="443">
        <v>230670</v>
      </c>
      <c r="AJ1775" s="483">
        <v>393780</v>
      </c>
      <c r="AK1775" s="483">
        <v>0</v>
      </c>
      <c r="AL1775" s="483">
        <v>0</v>
      </c>
      <c r="AM1775" s="483">
        <v>120870</v>
      </c>
      <c r="AN1775" s="443">
        <v>393780</v>
      </c>
      <c r="AO1775" s="443">
        <v>120870</v>
      </c>
      <c r="AP1775" s="443">
        <v>16459</v>
      </c>
      <c r="AQ1775" s="443">
        <v>6277</v>
      </c>
      <c r="AR1775" s="443">
        <v>10182</v>
      </c>
      <c r="AS1775" s="483">
        <v>13515</v>
      </c>
      <c r="AT1775" s="483">
        <v>0</v>
      </c>
      <c r="AU1775" s="483">
        <v>0</v>
      </c>
      <c r="AV1775" s="483">
        <v>4093</v>
      </c>
      <c r="AW1775" s="443">
        <v>10182</v>
      </c>
      <c r="AX1775" s="443">
        <v>7426</v>
      </c>
      <c r="AY1775" s="443">
        <v>0</v>
      </c>
      <c r="AZ1775" s="504">
        <v>0</v>
      </c>
      <c r="BA1775" s="504">
        <v>0</v>
      </c>
      <c r="BB1775" s="444">
        <v>0</v>
      </c>
      <c r="BC1775" s="517">
        <v>0</v>
      </c>
      <c r="BD1775" s="540">
        <v>95803</v>
      </c>
      <c r="BE1775" s="651">
        <v>161835</v>
      </c>
      <c r="BF1775" s="651">
        <v>15199</v>
      </c>
      <c r="BG1775" s="540">
        <v>1749</v>
      </c>
    </row>
    <row r="1776" spans="1:59" x14ac:dyDescent="0.2">
      <c r="A1776" s="609" t="s">
        <v>3997</v>
      </c>
      <c r="B1776" t="s">
        <v>3944</v>
      </c>
      <c r="C1776" t="s">
        <v>3998</v>
      </c>
      <c r="D1776" s="439">
        <v>47348</v>
      </c>
      <c r="E1776" s="440">
        <v>0</v>
      </c>
      <c r="F1776" s="440">
        <v>0</v>
      </c>
      <c r="G1776" s="440">
        <v>0</v>
      </c>
      <c r="H1776" s="440">
        <v>0</v>
      </c>
      <c r="I1776" s="440">
        <v>126952</v>
      </c>
      <c r="J1776" s="440">
        <v>126952</v>
      </c>
      <c r="K1776" s="440">
        <v>0</v>
      </c>
      <c r="L1776" s="440">
        <v>31178</v>
      </c>
      <c r="M1776" s="482">
        <v>0</v>
      </c>
      <c r="N1776" s="482">
        <v>0</v>
      </c>
      <c r="O1776" s="440">
        <v>0</v>
      </c>
      <c r="P1776" s="440">
        <v>0</v>
      </c>
      <c r="Q1776" s="440">
        <v>31178</v>
      </c>
      <c r="R1776" s="440">
        <v>31178</v>
      </c>
      <c r="S1776" s="440">
        <v>0</v>
      </c>
      <c r="T1776" s="440">
        <v>0</v>
      </c>
      <c r="U1776" s="440">
        <v>4534</v>
      </c>
      <c r="V1776" s="440">
        <v>4534</v>
      </c>
      <c r="W1776" s="440">
        <v>0</v>
      </c>
      <c r="X1776" s="440">
        <v>1114</v>
      </c>
      <c r="Y1776" s="482">
        <v>0</v>
      </c>
      <c r="Z1776" s="482">
        <v>0</v>
      </c>
      <c r="AA1776" s="440">
        <v>0</v>
      </c>
      <c r="AB1776" s="440">
        <v>0</v>
      </c>
      <c r="AC1776" s="440">
        <v>0</v>
      </c>
      <c r="AD1776" s="440">
        <v>0</v>
      </c>
      <c r="AE1776" s="440">
        <v>0</v>
      </c>
      <c r="AF1776" s="440">
        <v>0</v>
      </c>
      <c r="AG1776" s="440">
        <v>126290</v>
      </c>
      <c r="AH1776" s="440">
        <v>126290</v>
      </c>
      <c r="AI1776" s="440">
        <v>0</v>
      </c>
      <c r="AJ1776" s="482">
        <v>82800</v>
      </c>
      <c r="AK1776" s="482">
        <v>0</v>
      </c>
      <c r="AL1776" s="482">
        <v>0</v>
      </c>
      <c r="AM1776" s="482">
        <v>22510</v>
      </c>
      <c r="AN1776" s="440">
        <v>82800</v>
      </c>
      <c r="AO1776" s="440">
        <v>22510</v>
      </c>
      <c r="AP1776" s="440">
        <v>9254</v>
      </c>
      <c r="AQ1776" s="440">
        <v>8813</v>
      </c>
      <c r="AR1776" s="440">
        <v>441</v>
      </c>
      <c r="AS1776" s="482">
        <v>1853</v>
      </c>
      <c r="AT1776" s="482">
        <v>0</v>
      </c>
      <c r="AU1776" s="482">
        <v>0</v>
      </c>
      <c r="AV1776" s="482">
        <v>0</v>
      </c>
      <c r="AW1776" s="440">
        <v>441</v>
      </c>
      <c r="AX1776" s="440">
        <v>1412</v>
      </c>
      <c r="AY1776" s="440">
        <v>0</v>
      </c>
      <c r="AZ1776" s="503">
        <v>0</v>
      </c>
      <c r="BA1776" s="503">
        <v>0</v>
      </c>
      <c r="BB1776" s="441">
        <v>0</v>
      </c>
      <c r="BC1776" s="200">
        <v>0</v>
      </c>
      <c r="BD1776" s="539">
        <v>63304</v>
      </c>
      <c r="BE1776" s="650">
        <v>90525</v>
      </c>
      <c r="BF1776" s="650">
        <v>8519</v>
      </c>
      <c r="BG1776" s="539">
        <v>1509</v>
      </c>
    </row>
    <row r="1777" spans="1:59" x14ac:dyDescent="0.2">
      <c r="A1777" s="609" t="s">
        <v>3999</v>
      </c>
      <c r="B1777" t="s">
        <v>3944</v>
      </c>
      <c r="C1777" t="s">
        <v>4000</v>
      </c>
      <c r="D1777" s="442">
        <v>47350</v>
      </c>
      <c r="E1777" s="443">
        <v>75730</v>
      </c>
      <c r="F1777" s="443">
        <v>0</v>
      </c>
      <c r="G1777" s="443">
        <v>75730</v>
      </c>
      <c r="H1777" s="443">
        <v>0</v>
      </c>
      <c r="I1777" s="443">
        <v>239960</v>
      </c>
      <c r="J1777" s="443">
        <v>239960</v>
      </c>
      <c r="K1777" s="443">
        <v>0</v>
      </c>
      <c r="L1777" s="443">
        <v>11200</v>
      </c>
      <c r="M1777" s="483">
        <v>0</v>
      </c>
      <c r="N1777" s="483">
        <v>0</v>
      </c>
      <c r="O1777" s="443">
        <v>0</v>
      </c>
      <c r="P1777" s="443">
        <v>0</v>
      </c>
      <c r="Q1777" s="443">
        <v>11200</v>
      </c>
      <c r="R1777" s="443">
        <v>11200</v>
      </c>
      <c r="S1777" s="443">
        <v>0</v>
      </c>
      <c r="T1777" s="443">
        <v>0</v>
      </c>
      <c r="U1777" s="443">
        <v>8570</v>
      </c>
      <c r="V1777" s="443">
        <v>7799</v>
      </c>
      <c r="W1777" s="443">
        <v>771</v>
      </c>
      <c r="X1777" s="443">
        <v>400</v>
      </c>
      <c r="Y1777" s="483">
        <v>0</v>
      </c>
      <c r="Z1777" s="483">
        <v>0</v>
      </c>
      <c r="AA1777" s="443">
        <v>0</v>
      </c>
      <c r="AB1777" s="443">
        <v>0</v>
      </c>
      <c r="AC1777" s="443">
        <v>1171</v>
      </c>
      <c r="AD1777" s="443">
        <v>0</v>
      </c>
      <c r="AE1777" s="443">
        <v>0</v>
      </c>
      <c r="AF1777" s="443">
        <v>1171</v>
      </c>
      <c r="AG1777" s="443">
        <v>258210</v>
      </c>
      <c r="AH1777" s="443">
        <v>174500</v>
      </c>
      <c r="AI1777" s="443">
        <v>83710</v>
      </c>
      <c r="AJ1777" s="483">
        <v>241560</v>
      </c>
      <c r="AK1777" s="483">
        <v>0</v>
      </c>
      <c r="AL1777" s="483">
        <v>0</v>
      </c>
      <c r="AM1777" s="483">
        <v>148880</v>
      </c>
      <c r="AN1777" s="443">
        <v>241560</v>
      </c>
      <c r="AO1777" s="443">
        <v>148040</v>
      </c>
      <c r="AP1777" s="443">
        <v>19137</v>
      </c>
      <c r="AQ1777" s="443">
        <v>9097</v>
      </c>
      <c r="AR1777" s="443">
        <v>10040</v>
      </c>
      <c r="AS1777" s="483">
        <v>12368</v>
      </c>
      <c r="AT1777" s="483">
        <v>0</v>
      </c>
      <c r="AU1777" s="483">
        <v>0</v>
      </c>
      <c r="AV1777" s="483">
        <v>6482</v>
      </c>
      <c r="AW1777" s="443">
        <v>12368</v>
      </c>
      <c r="AX1777" s="443">
        <v>6191</v>
      </c>
      <c r="AY1777" s="443">
        <v>0</v>
      </c>
      <c r="AZ1777" s="504">
        <v>0</v>
      </c>
      <c r="BA1777" s="504">
        <v>0</v>
      </c>
      <c r="BB1777" s="444">
        <v>0</v>
      </c>
      <c r="BC1777" s="517">
        <v>0</v>
      </c>
      <c r="BD1777" s="540">
        <v>118533</v>
      </c>
      <c r="BE1777" s="651">
        <v>162705</v>
      </c>
      <c r="BF1777" s="651">
        <v>15598</v>
      </c>
      <c r="BG1777" s="540">
        <v>1749</v>
      </c>
    </row>
    <row r="1778" spans="1:59" x14ac:dyDescent="0.2">
      <c r="A1778" s="609" t="s">
        <v>4001</v>
      </c>
      <c r="B1778" t="s">
        <v>3944</v>
      </c>
      <c r="C1778" t="s">
        <v>4002</v>
      </c>
      <c r="D1778" s="439">
        <v>47353</v>
      </c>
      <c r="E1778" s="440">
        <v>6859</v>
      </c>
      <c r="F1778" s="440">
        <v>0</v>
      </c>
      <c r="G1778" s="440">
        <v>4700</v>
      </c>
      <c r="H1778" s="440">
        <v>0</v>
      </c>
      <c r="I1778" s="440">
        <v>6440</v>
      </c>
      <c r="J1778" s="440">
        <v>6440</v>
      </c>
      <c r="K1778" s="440">
        <v>0</v>
      </c>
      <c r="L1778" s="440">
        <v>0</v>
      </c>
      <c r="M1778" s="482">
        <v>0</v>
      </c>
      <c r="N1778" s="482">
        <v>350</v>
      </c>
      <c r="O1778" s="440">
        <v>0</v>
      </c>
      <c r="P1778" s="440">
        <v>0</v>
      </c>
      <c r="Q1778" s="440">
        <v>350</v>
      </c>
      <c r="R1778" s="440">
        <v>0</v>
      </c>
      <c r="S1778" s="440">
        <v>350</v>
      </c>
      <c r="T1778" s="440">
        <v>0</v>
      </c>
      <c r="U1778" s="440">
        <v>230</v>
      </c>
      <c r="V1778" s="440">
        <v>230</v>
      </c>
      <c r="W1778" s="440">
        <v>0</v>
      </c>
      <c r="X1778" s="440">
        <v>0</v>
      </c>
      <c r="Y1778" s="482">
        <v>0</v>
      </c>
      <c r="Z1778" s="482">
        <v>13</v>
      </c>
      <c r="AA1778" s="440">
        <v>0</v>
      </c>
      <c r="AB1778" s="440">
        <v>0</v>
      </c>
      <c r="AC1778" s="440">
        <v>13</v>
      </c>
      <c r="AD1778" s="440">
        <v>0</v>
      </c>
      <c r="AE1778" s="440">
        <v>13</v>
      </c>
      <c r="AF1778" s="440">
        <v>0</v>
      </c>
      <c r="AG1778" s="440">
        <v>4920</v>
      </c>
      <c r="AH1778" s="440">
        <v>0</v>
      </c>
      <c r="AI1778" s="440">
        <v>4920</v>
      </c>
      <c r="AJ1778" s="482">
        <v>8000</v>
      </c>
      <c r="AK1778" s="482">
        <v>0</v>
      </c>
      <c r="AL1778" s="482">
        <v>0</v>
      </c>
      <c r="AM1778" s="482">
        <v>0</v>
      </c>
      <c r="AN1778" s="440">
        <v>8000</v>
      </c>
      <c r="AO1778" s="440">
        <v>0</v>
      </c>
      <c r="AP1778" s="440">
        <v>364</v>
      </c>
      <c r="AQ1778" s="440">
        <v>0</v>
      </c>
      <c r="AR1778" s="440">
        <v>364</v>
      </c>
      <c r="AS1778" s="482">
        <v>402</v>
      </c>
      <c r="AT1778" s="482">
        <v>0</v>
      </c>
      <c r="AU1778" s="482">
        <v>0</v>
      </c>
      <c r="AV1778" s="482">
        <v>0</v>
      </c>
      <c r="AW1778" s="440">
        <v>364</v>
      </c>
      <c r="AX1778" s="440">
        <v>38</v>
      </c>
      <c r="AY1778" s="440">
        <v>0</v>
      </c>
      <c r="AZ1778" s="503">
        <v>0</v>
      </c>
      <c r="BA1778" s="503">
        <v>0</v>
      </c>
      <c r="BB1778" s="441">
        <v>0</v>
      </c>
      <c r="BC1778" s="200">
        <v>0</v>
      </c>
      <c r="BD1778" s="539">
        <v>8052</v>
      </c>
      <c r="BE1778" s="650">
        <v>3565</v>
      </c>
      <c r="BF1778" s="539">
        <v>336</v>
      </c>
      <c r="BG1778" s="539">
        <v>789</v>
      </c>
    </row>
    <row r="1779" spans="1:59" x14ac:dyDescent="0.2">
      <c r="A1779" s="609" t="s">
        <v>4003</v>
      </c>
      <c r="B1779" t="s">
        <v>3944</v>
      </c>
      <c r="C1779" t="s">
        <v>4004</v>
      </c>
      <c r="D1779" s="442">
        <v>47354</v>
      </c>
      <c r="E1779" s="443">
        <v>8241</v>
      </c>
      <c r="F1779" s="443">
        <v>0</v>
      </c>
      <c r="G1779" s="443">
        <v>7197</v>
      </c>
      <c r="H1779" s="443">
        <v>0</v>
      </c>
      <c r="I1779" s="443">
        <v>10850</v>
      </c>
      <c r="J1779" s="443">
        <v>10850</v>
      </c>
      <c r="K1779" s="443">
        <v>0</v>
      </c>
      <c r="L1779" s="443">
        <v>0</v>
      </c>
      <c r="M1779" s="483">
        <v>0</v>
      </c>
      <c r="N1779" s="483">
        <v>0</v>
      </c>
      <c r="O1779" s="443">
        <v>0</v>
      </c>
      <c r="P1779" s="443">
        <v>0</v>
      </c>
      <c r="Q1779" s="443">
        <v>0</v>
      </c>
      <c r="R1779" s="443">
        <v>0</v>
      </c>
      <c r="S1779" s="443">
        <v>0</v>
      </c>
      <c r="T1779" s="443">
        <v>0</v>
      </c>
      <c r="U1779" s="443">
        <v>388</v>
      </c>
      <c r="V1779" s="443">
        <v>310</v>
      </c>
      <c r="W1779" s="443">
        <v>78</v>
      </c>
      <c r="X1779" s="443">
        <v>0</v>
      </c>
      <c r="Y1779" s="483">
        <v>0</v>
      </c>
      <c r="Z1779" s="483">
        <v>0</v>
      </c>
      <c r="AA1779" s="443">
        <v>0</v>
      </c>
      <c r="AB1779" s="443">
        <v>0</v>
      </c>
      <c r="AC1779" s="443">
        <v>0</v>
      </c>
      <c r="AD1779" s="443">
        <v>0</v>
      </c>
      <c r="AE1779" s="443">
        <v>0</v>
      </c>
      <c r="AF1779" s="443">
        <v>0</v>
      </c>
      <c r="AG1779" s="443">
        <v>7400</v>
      </c>
      <c r="AH1779" s="443">
        <v>0</v>
      </c>
      <c r="AI1779" s="443">
        <v>7400</v>
      </c>
      <c r="AJ1779" s="483">
        <v>12060</v>
      </c>
      <c r="AK1779" s="483">
        <v>0</v>
      </c>
      <c r="AL1779" s="483">
        <v>0</v>
      </c>
      <c r="AM1779" s="483">
        <v>40</v>
      </c>
      <c r="AN1779" s="443">
        <v>12060</v>
      </c>
      <c r="AO1779" s="443">
        <v>40</v>
      </c>
      <c r="AP1779" s="443">
        <v>433</v>
      </c>
      <c r="AQ1779" s="443">
        <v>0</v>
      </c>
      <c r="AR1779" s="443">
        <v>433</v>
      </c>
      <c r="AS1779" s="483">
        <v>542</v>
      </c>
      <c r="AT1779" s="483">
        <v>0</v>
      </c>
      <c r="AU1779" s="483">
        <v>0</v>
      </c>
      <c r="AV1779" s="483">
        <v>39</v>
      </c>
      <c r="AW1779" s="443">
        <v>542</v>
      </c>
      <c r="AX1779" s="443">
        <v>0</v>
      </c>
      <c r="AY1779" s="443">
        <v>0</v>
      </c>
      <c r="AZ1779" s="504">
        <v>0</v>
      </c>
      <c r="BA1779" s="504">
        <v>0</v>
      </c>
      <c r="BB1779" s="444">
        <v>0</v>
      </c>
      <c r="BC1779" s="517">
        <v>0</v>
      </c>
      <c r="BD1779" s="540">
        <v>10874</v>
      </c>
      <c r="BE1779" s="651">
        <v>5095</v>
      </c>
      <c r="BF1779" s="540">
        <v>471</v>
      </c>
      <c r="BG1779" s="540">
        <v>789</v>
      </c>
    </row>
    <row r="1780" spans="1:59" x14ac:dyDescent="0.2">
      <c r="A1780" s="609" t="s">
        <v>4005</v>
      </c>
      <c r="B1780" t="s">
        <v>3944</v>
      </c>
      <c r="C1780" t="s">
        <v>4006</v>
      </c>
      <c r="D1780" s="439">
        <v>47355</v>
      </c>
      <c r="E1780" s="440">
        <v>6562</v>
      </c>
      <c r="F1780" s="440">
        <v>0</v>
      </c>
      <c r="G1780" s="440">
        <v>0</v>
      </c>
      <c r="H1780" s="440">
        <v>6560</v>
      </c>
      <c r="I1780" s="440">
        <v>11130</v>
      </c>
      <c r="J1780" s="440">
        <v>11130</v>
      </c>
      <c r="K1780" s="440">
        <v>0</v>
      </c>
      <c r="L1780" s="440">
        <v>0</v>
      </c>
      <c r="M1780" s="482">
        <v>0</v>
      </c>
      <c r="N1780" s="482">
        <v>0</v>
      </c>
      <c r="O1780" s="440">
        <v>0</v>
      </c>
      <c r="P1780" s="440">
        <v>0</v>
      </c>
      <c r="Q1780" s="440">
        <v>0</v>
      </c>
      <c r="R1780" s="440">
        <v>0</v>
      </c>
      <c r="S1780" s="440">
        <v>0</v>
      </c>
      <c r="T1780" s="440">
        <v>0</v>
      </c>
      <c r="U1780" s="440">
        <v>398</v>
      </c>
      <c r="V1780" s="440">
        <v>398</v>
      </c>
      <c r="W1780" s="440">
        <v>0</v>
      </c>
      <c r="X1780" s="440">
        <v>0</v>
      </c>
      <c r="Y1780" s="482">
        <v>0</v>
      </c>
      <c r="Z1780" s="482">
        <v>0</v>
      </c>
      <c r="AA1780" s="440">
        <v>0</v>
      </c>
      <c r="AB1780" s="440">
        <v>0</v>
      </c>
      <c r="AC1780" s="440">
        <v>0</v>
      </c>
      <c r="AD1780" s="440">
        <v>0</v>
      </c>
      <c r="AE1780" s="440">
        <v>0</v>
      </c>
      <c r="AF1780" s="440">
        <v>0</v>
      </c>
      <c r="AG1780" s="440">
        <v>4160</v>
      </c>
      <c r="AH1780" s="440">
        <v>3500</v>
      </c>
      <c r="AI1780" s="440">
        <v>660</v>
      </c>
      <c r="AJ1780" s="482">
        <v>5430</v>
      </c>
      <c r="AK1780" s="482">
        <v>0</v>
      </c>
      <c r="AL1780" s="482">
        <v>0</v>
      </c>
      <c r="AM1780" s="482">
        <v>0</v>
      </c>
      <c r="AN1780" s="440">
        <v>5430</v>
      </c>
      <c r="AO1780" s="440">
        <v>0</v>
      </c>
      <c r="AP1780" s="440">
        <v>283</v>
      </c>
      <c r="AQ1780" s="440">
        <v>283</v>
      </c>
      <c r="AR1780" s="440">
        <v>0</v>
      </c>
      <c r="AS1780" s="482">
        <v>125</v>
      </c>
      <c r="AT1780" s="482">
        <v>0</v>
      </c>
      <c r="AU1780" s="482">
        <v>0</v>
      </c>
      <c r="AV1780" s="482">
        <v>0</v>
      </c>
      <c r="AW1780" s="440">
        <v>125</v>
      </c>
      <c r="AX1780" s="440">
        <v>0</v>
      </c>
      <c r="AY1780" s="440">
        <v>0</v>
      </c>
      <c r="AZ1780" s="503">
        <v>0</v>
      </c>
      <c r="BA1780" s="503">
        <v>0</v>
      </c>
      <c r="BB1780" s="441">
        <v>0</v>
      </c>
      <c r="BC1780" s="200">
        <v>0</v>
      </c>
      <c r="BD1780" s="539">
        <v>7707</v>
      </c>
      <c r="BE1780" s="650">
        <v>4545</v>
      </c>
      <c r="BF1780" s="539">
        <v>407</v>
      </c>
      <c r="BG1780" s="539">
        <v>789</v>
      </c>
    </row>
    <row r="1781" spans="1:59" x14ac:dyDescent="0.2">
      <c r="A1781" s="609" t="s">
        <v>4007</v>
      </c>
      <c r="B1781" t="s">
        <v>3944</v>
      </c>
      <c r="C1781" t="s">
        <v>4008</v>
      </c>
      <c r="D1781" s="442">
        <v>47356</v>
      </c>
      <c r="E1781" s="443">
        <v>4681</v>
      </c>
      <c r="F1781" s="443">
        <v>0</v>
      </c>
      <c r="G1781" s="443">
        <v>3994</v>
      </c>
      <c r="H1781" s="443">
        <v>0</v>
      </c>
      <c r="I1781" s="443">
        <v>4312</v>
      </c>
      <c r="J1781" s="443">
        <v>4312</v>
      </c>
      <c r="K1781" s="443">
        <v>0</v>
      </c>
      <c r="L1781" s="443">
        <v>0</v>
      </c>
      <c r="M1781" s="483">
        <v>0</v>
      </c>
      <c r="N1781" s="483">
        <v>1008</v>
      </c>
      <c r="O1781" s="443">
        <v>0</v>
      </c>
      <c r="P1781" s="443">
        <v>0</v>
      </c>
      <c r="Q1781" s="443">
        <v>1008</v>
      </c>
      <c r="R1781" s="443">
        <v>0</v>
      </c>
      <c r="S1781" s="443">
        <v>1008</v>
      </c>
      <c r="T1781" s="443">
        <v>0</v>
      </c>
      <c r="U1781" s="443">
        <v>154</v>
      </c>
      <c r="V1781" s="443">
        <v>154</v>
      </c>
      <c r="W1781" s="443">
        <v>0</v>
      </c>
      <c r="X1781" s="443">
        <v>0</v>
      </c>
      <c r="Y1781" s="483">
        <v>0</v>
      </c>
      <c r="Z1781" s="483">
        <v>36</v>
      </c>
      <c r="AA1781" s="443">
        <v>0</v>
      </c>
      <c r="AB1781" s="443">
        <v>0</v>
      </c>
      <c r="AC1781" s="443">
        <v>36</v>
      </c>
      <c r="AD1781" s="443">
        <v>0</v>
      </c>
      <c r="AE1781" s="443">
        <v>36</v>
      </c>
      <c r="AF1781" s="443">
        <v>0</v>
      </c>
      <c r="AG1781" s="443">
        <v>2320</v>
      </c>
      <c r="AH1781" s="443">
        <v>0</v>
      </c>
      <c r="AI1781" s="443">
        <v>2320</v>
      </c>
      <c r="AJ1781" s="483">
        <v>3440</v>
      </c>
      <c r="AK1781" s="483">
        <v>0</v>
      </c>
      <c r="AL1781" s="483">
        <v>0</v>
      </c>
      <c r="AM1781" s="483">
        <v>0</v>
      </c>
      <c r="AN1781" s="443">
        <v>3440</v>
      </c>
      <c r="AO1781" s="443">
        <v>0</v>
      </c>
      <c r="AP1781" s="443">
        <v>156</v>
      </c>
      <c r="AQ1781" s="443">
        <v>0</v>
      </c>
      <c r="AR1781" s="443">
        <v>156</v>
      </c>
      <c r="AS1781" s="483">
        <v>174</v>
      </c>
      <c r="AT1781" s="483">
        <v>0</v>
      </c>
      <c r="AU1781" s="483">
        <v>0</v>
      </c>
      <c r="AV1781" s="483">
        <v>0</v>
      </c>
      <c r="AW1781" s="443">
        <v>174</v>
      </c>
      <c r="AX1781" s="443">
        <v>0</v>
      </c>
      <c r="AY1781" s="443">
        <v>0</v>
      </c>
      <c r="AZ1781" s="504">
        <v>0</v>
      </c>
      <c r="BA1781" s="504">
        <v>0</v>
      </c>
      <c r="BB1781" s="444">
        <v>0</v>
      </c>
      <c r="BC1781" s="517">
        <v>0</v>
      </c>
      <c r="BD1781" s="540">
        <v>5461</v>
      </c>
      <c r="BE1781" s="651">
        <v>2350</v>
      </c>
      <c r="BF1781" s="540">
        <v>212</v>
      </c>
      <c r="BG1781" s="540">
        <v>789</v>
      </c>
    </row>
    <row r="1782" spans="1:59" x14ac:dyDescent="0.2">
      <c r="A1782" s="609" t="s">
        <v>4009</v>
      </c>
      <c r="B1782" t="s">
        <v>3944</v>
      </c>
      <c r="C1782" t="s">
        <v>4010</v>
      </c>
      <c r="D1782" s="439">
        <v>47357</v>
      </c>
      <c r="E1782" s="440">
        <v>8255</v>
      </c>
      <c r="F1782" s="440">
        <v>560</v>
      </c>
      <c r="G1782" s="440">
        <v>7695</v>
      </c>
      <c r="H1782" s="440">
        <v>0</v>
      </c>
      <c r="I1782" s="440">
        <v>5740</v>
      </c>
      <c r="J1782" s="440">
        <v>5740</v>
      </c>
      <c r="K1782" s="440">
        <v>0</v>
      </c>
      <c r="L1782" s="440">
        <v>1750</v>
      </c>
      <c r="M1782" s="482">
        <v>0</v>
      </c>
      <c r="N1782" s="482">
        <v>0</v>
      </c>
      <c r="O1782" s="440">
        <v>0</v>
      </c>
      <c r="P1782" s="440">
        <v>0</v>
      </c>
      <c r="Q1782" s="440">
        <v>1750</v>
      </c>
      <c r="R1782" s="440">
        <v>1750</v>
      </c>
      <c r="S1782" s="440">
        <v>0</v>
      </c>
      <c r="T1782" s="440">
        <v>0</v>
      </c>
      <c r="U1782" s="440">
        <v>205</v>
      </c>
      <c r="V1782" s="440">
        <v>205</v>
      </c>
      <c r="W1782" s="440">
        <v>0</v>
      </c>
      <c r="X1782" s="440">
        <v>63</v>
      </c>
      <c r="Y1782" s="482">
        <v>0</v>
      </c>
      <c r="Z1782" s="482">
        <v>0</v>
      </c>
      <c r="AA1782" s="440">
        <v>0</v>
      </c>
      <c r="AB1782" s="440">
        <v>0</v>
      </c>
      <c r="AC1782" s="440">
        <v>63</v>
      </c>
      <c r="AD1782" s="440">
        <v>63</v>
      </c>
      <c r="AE1782" s="440">
        <v>0</v>
      </c>
      <c r="AF1782" s="440">
        <v>0</v>
      </c>
      <c r="AG1782" s="440">
        <v>7480</v>
      </c>
      <c r="AH1782" s="440">
        <v>0</v>
      </c>
      <c r="AI1782" s="440">
        <v>7480</v>
      </c>
      <c r="AJ1782" s="482">
        <v>10610</v>
      </c>
      <c r="AK1782" s="482">
        <v>0</v>
      </c>
      <c r="AL1782" s="482">
        <v>0</v>
      </c>
      <c r="AM1782" s="482">
        <v>0</v>
      </c>
      <c r="AN1782" s="440">
        <v>10610</v>
      </c>
      <c r="AO1782" s="440">
        <v>0</v>
      </c>
      <c r="AP1782" s="440">
        <v>602</v>
      </c>
      <c r="AQ1782" s="440">
        <v>0</v>
      </c>
      <c r="AR1782" s="440">
        <v>602</v>
      </c>
      <c r="AS1782" s="482">
        <v>565</v>
      </c>
      <c r="AT1782" s="482">
        <v>0</v>
      </c>
      <c r="AU1782" s="482">
        <v>0</v>
      </c>
      <c r="AV1782" s="482">
        <v>0</v>
      </c>
      <c r="AW1782" s="440">
        <v>500</v>
      </c>
      <c r="AX1782" s="440">
        <v>0</v>
      </c>
      <c r="AY1782" s="440">
        <v>0</v>
      </c>
      <c r="AZ1782" s="503">
        <v>0</v>
      </c>
      <c r="BA1782" s="503">
        <v>0</v>
      </c>
      <c r="BB1782" s="441">
        <v>0</v>
      </c>
      <c r="BC1782" s="200">
        <v>0</v>
      </c>
      <c r="BD1782" s="539">
        <v>11029</v>
      </c>
      <c r="BE1782" s="650">
        <v>4660</v>
      </c>
      <c r="BF1782" s="539">
        <v>460</v>
      </c>
      <c r="BG1782" s="539">
        <v>789</v>
      </c>
    </row>
    <row r="1783" spans="1:59" x14ac:dyDescent="0.2">
      <c r="A1783" s="609" t="s">
        <v>4011</v>
      </c>
      <c r="B1783" t="s">
        <v>3944</v>
      </c>
      <c r="C1783" t="s">
        <v>4012</v>
      </c>
      <c r="D1783" s="442">
        <v>47358</v>
      </c>
      <c r="E1783" s="443">
        <v>5965</v>
      </c>
      <c r="F1783" s="443">
        <v>0</v>
      </c>
      <c r="G1783" s="443">
        <v>0</v>
      </c>
      <c r="H1783" s="443">
        <v>0</v>
      </c>
      <c r="I1783" s="443">
        <v>1456</v>
      </c>
      <c r="J1783" s="443">
        <v>1456</v>
      </c>
      <c r="K1783" s="443">
        <v>0</v>
      </c>
      <c r="L1783" s="443">
        <v>1834</v>
      </c>
      <c r="M1783" s="483">
        <v>0</v>
      </c>
      <c r="N1783" s="483">
        <v>0</v>
      </c>
      <c r="O1783" s="443">
        <v>0</v>
      </c>
      <c r="P1783" s="443">
        <v>0</v>
      </c>
      <c r="Q1783" s="443">
        <v>1834</v>
      </c>
      <c r="R1783" s="443">
        <v>1834</v>
      </c>
      <c r="S1783" s="443">
        <v>0</v>
      </c>
      <c r="T1783" s="443">
        <v>0</v>
      </c>
      <c r="U1783" s="443">
        <v>52</v>
      </c>
      <c r="V1783" s="443">
        <v>24</v>
      </c>
      <c r="W1783" s="443">
        <v>28</v>
      </c>
      <c r="X1783" s="443">
        <v>66</v>
      </c>
      <c r="Y1783" s="483">
        <v>0</v>
      </c>
      <c r="Z1783" s="483">
        <v>0</v>
      </c>
      <c r="AA1783" s="443">
        <v>0</v>
      </c>
      <c r="AB1783" s="443">
        <v>0</v>
      </c>
      <c r="AC1783" s="443">
        <v>0</v>
      </c>
      <c r="AD1783" s="443">
        <v>0</v>
      </c>
      <c r="AE1783" s="443">
        <v>0</v>
      </c>
      <c r="AF1783" s="443">
        <v>0</v>
      </c>
      <c r="AG1783" s="443">
        <v>4110</v>
      </c>
      <c r="AH1783" s="443">
        <v>0</v>
      </c>
      <c r="AI1783" s="443">
        <v>4110</v>
      </c>
      <c r="AJ1783" s="483">
        <v>5260</v>
      </c>
      <c r="AK1783" s="483">
        <v>0</v>
      </c>
      <c r="AL1783" s="483">
        <v>0</v>
      </c>
      <c r="AM1783" s="483">
        <v>0</v>
      </c>
      <c r="AN1783" s="443">
        <v>5260</v>
      </c>
      <c r="AO1783" s="443">
        <v>0</v>
      </c>
      <c r="AP1783" s="443">
        <v>338</v>
      </c>
      <c r="AQ1783" s="443">
        <v>0</v>
      </c>
      <c r="AR1783" s="443">
        <v>338</v>
      </c>
      <c r="AS1783" s="483">
        <v>267</v>
      </c>
      <c r="AT1783" s="483">
        <v>0</v>
      </c>
      <c r="AU1783" s="483">
        <v>0</v>
      </c>
      <c r="AV1783" s="483">
        <v>0</v>
      </c>
      <c r="AW1783" s="443">
        <v>50</v>
      </c>
      <c r="AX1783" s="443">
        <v>30</v>
      </c>
      <c r="AY1783" s="443">
        <v>0</v>
      </c>
      <c r="AZ1783" s="504">
        <v>0</v>
      </c>
      <c r="BA1783" s="504">
        <v>0</v>
      </c>
      <c r="BB1783" s="444">
        <v>0</v>
      </c>
      <c r="BC1783" s="517">
        <v>0</v>
      </c>
      <c r="BD1783" s="540">
        <v>6969</v>
      </c>
      <c r="BE1783" s="651">
        <v>2190</v>
      </c>
      <c r="BF1783" s="540">
        <v>223</v>
      </c>
      <c r="BG1783" s="540">
        <v>789</v>
      </c>
    </row>
    <row r="1784" spans="1:59" x14ac:dyDescent="0.2">
      <c r="A1784" s="609" t="s">
        <v>4013</v>
      </c>
      <c r="B1784" t="s">
        <v>3944</v>
      </c>
      <c r="C1784" t="s">
        <v>4014</v>
      </c>
      <c r="D1784" s="439">
        <v>47359</v>
      </c>
      <c r="E1784" s="440">
        <v>9141</v>
      </c>
      <c r="F1784" s="440">
        <v>0</v>
      </c>
      <c r="G1784" s="440">
        <v>5794</v>
      </c>
      <c r="H1784" s="440">
        <v>436</v>
      </c>
      <c r="I1784" s="440">
        <v>15890</v>
      </c>
      <c r="J1784" s="440">
        <v>15890</v>
      </c>
      <c r="K1784" s="440">
        <v>0</v>
      </c>
      <c r="L1784" s="440">
        <v>0</v>
      </c>
      <c r="M1784" s="482">
        <v>0</v>
      </c>
      <c r="N1784" s="482">
        <v>0</v>
      </c>
      <c r="O1784" s="440">
        <v>0</v>
      </c>
      <c r="P1784" s="440">
        <v>0</v>
      </c>
      <c r="Q1784" s="440">
        <v>0</v>
      </c>
      <c r="R1784" s="440">
        <v>0</v>
      </c>
      <c r="S1784" s="440">
        <v>0</v>
      </c>
      <c r="T1784" s="440">
        <v>0</v>
      </c>
      <c r="U1784" s="440">
        <v>568</v>
      </c>
      <c r="V1784" s="440">
        <v>454</v>
      </c>
      <c r="W1784" s="440">
        <v>114</v>
      </c>
      <c r="X1784" s="440">
        <v>0</v>
      </c>
      <c r="Y1784" s="482">
        <v>0</v>
      </c>
      <c r="Z1784" s="482">
        <v>0</v>
      </c>
      <c r="AA1784" s="440">
        <v>0</v>
      </c>
      <c r="AB1784" s="440">
        <v>0</v>
      </c>
      <c r="AC1784" s="440">
        <v>114</v>
      </c>
      <c r="AD1784" s="440">
        <v>0</v>
      </c>
      <c r="AE1784" s="440">
        <v>114</v>
      </c>
      <c r="AF1784" s="440">
        <v>0</v>
      </c>
      <c r="AG1784" s="440">
        <v>6710</v>
      </c>
      <c r="AH1784" s="440">
        <v>0</v>
      </c>
      <c r="AI1784" s="440">
        <v>6710</v>
      </c>
      <c r="AJ1784" s="482">
        <v>12600</v>
      </c>
      <c r="AK1784" s="482">
        <v>0</v>
      </c>
      <c r="AL1784" s="482">
        <v>0</v>
      </c>
      <c r="AM1784" s="482">
        <v>0</v>
      </c>
      <c r="AN1784" s="440">
        <v>12600</v>
      </c>
      <c r="AO1784" s="440">
        <v>0</v>
      </c>
      <c r="AP1784" s="440">
        <v>475</v>
      </c>
      <c r="AQ1784" s="440">
        <v>0</v>
      </c>
      <c r="AR1784" s="440">
        <v>475</v>
      </c>
      <c r="AS1784" s="482">
        <v>553</v>
      </c>
      <c r="AT1784" s="482">
        <v>0</v>
      </c>
      <c r="AU1784" s="482">
        <v>0</v>
      </c>
      <c r="AV1784" s="482">
        <v>0</v>
      </c>
      <c r="AW1784" s="440">
        <v>475</v>
      </c>
      <c r="AX1784" s="440">
        <v>78</v>
      </c>
      <c r="AY1784" s="440">
        <v>0</v>
      </c>
      <c r="AZ1784" s="503">
        <v>0</v>
      </c>
      <c r="BA1784" s="503">
        <v>0</v>
      </c>
      <c r="BB1784" s="441">
        <v>0</v>
      </c>
      <c r="BC1784" s="200">
        <v>0</v>
      </c>
      <c r="BD1784" s="539">
        <v>10723</v>
      </c>
      <c r="BE1784" s="650">
        <v>7670</v>
      </c>
      <c r="BF1784" s="539">
        <v>672</v>
      </c>
      <c r="BG1784" s="539">
        <v>789</v>
      </c>
    </row>
    <row r="1785" spans="1:59" x14ac:dyDescent="0.2">
      <c r="A1785" s="609" t="s">
        <v>4015</v>
      </c>
      <c r="B1785" t="s">
        <v>3944</v>
      </c>
      <c r="C1785" t="s">
        <v>4016</v>
      </c>
      <c r="D1785" s="442">
        <v>47360</v>
      </c>
      <c r="E1785" s="443">
        <v>10114</v>
      </c>
      <c r="F1785" s="443">
        <v>0</v>
      </c>
      <c r="G1785" s="443">
        <v>3622</v>
      </c>
      <c r="H1785" s="443">
        <v>202</v>
      </c>
      <c r="I1785" s="443">
        <v>18200</v>
      </c>
      <c r="J1785" s="443">
        <v>18200</v>
      </c>
      <c r="K1785" s="443">
        <v>0</v>
      </c>
      <c r="L1785" s="443">
        <v>0</v>
      </c>
      <c r="M1785" s="483">
        <v>0</v>
      </c>
      <c r="N1785" s="483">
        <v>0</v>
      </c>
      <c r="O1785" s="443">
        <v>0</v>
      </c>
      <c r="P1785" s="443">
        <v>0</v>
      </c>
      <c r="Q1785" s="443">
        <v>0</v>
      </c>
      <c r="R1785" s="443">
        <v>0</v>
      </c>
      <c r="S1785" s="443">
        <v>0</v>
      </c>
      <c r="T1785" s="443">
        <v>0</v>
      </c>
      <c r="U1785" s="443">
        <v>650</v>
      </c>
      <c r="V1785" s="443">
        <v>352</v>
      </c>
      <c r="W1785" s="443">
        <v>298</v>
      </c>
      <c r="X1785" s="443">
        <v>0</v>
      </c>
      <c r="Y1785" s="483">
        <v>0</v>
      </c>
      <c r="Z1785" s="483">
        <v>0</v>
      </c>
      <c r="AA1785" s="443">
        <v>0</v>
      </c>
      <c r="AB1785" s="443">
        <v>0</v>
      </c>
      <c r="AC1785" s="443">
        <v>298</v>
      </c>
      <c r="AD1785" s="443">
        <v>0</v>
      </c>
      <c r="AE1785" s="443">
        <v>0</v>
      </c>
      <c r="AF1785" s="443">
        <v>298</v>
      </c>
      <c r="AG1785" s="443">
        <v>9000</v>
      </c>
      <c r="AH1785" s="443">
        <v>0</v>
      </c>
      <c r="AI1785" s="443">
        <v>9000</v>
      </c>
      <c r="AJ1785" s="483">
        <v>14940</v>
      </c>
      <c r="AK1785" s="483">
        <v>0</v>
      </c>
      <c r="AL1785" s="483">
        <v>0</v>
      </c>
      <c r="AM1785" s="483">
        <v>4850</v>
      </c>
      <c r="AN1785" s="443">
        <v>14940</v>
      </c>
      <c r="AO1785" s="443">
        <v>4850</v>
      </c>
      <c r="AP1785" s="443">
        <v>587</v>
      </c>
      <c r="AQ1785" s="443">
        <v>0</v>
      </c>
      <c r="AR1785" s="443">
        <v>587</v>
      </c>
      <c r="AS1785" s="483">
        <v>709</v>
      </c>
      <c r="AT1785" s="483">
        <v>0</v>
      </c>
      <c r="AU1785" s="483">
        <v>0</v>
      </c>
      <c r="AV1785" s="483">
        <v>80</v>
      </c>
      <c r="AW1785" s="443">
        <v>709</v>
      </c>
      <c r="AX1785" s="443">
        <v>80</v>
      </c>
      <c r="AY1785" s="443">
        <v>0</v>
      </c>
      <c r="AZ1785" s="504">
        <v>0</v>
      </c>
      <c r="BA1785" s="504">
        <v>0</v>
      </c>
      <c r="BB1785" s="444">
        <v>0</v>
      </c>
      <c r="BC1785" s="517">
        <v>0</v>
      </c>
      <c r="BD1785" s="540">
        <v>12319</v>
      </c>
      <c r="BE1785" s="651">
        <v>8255</v>
      </c>
      <c r="BF1785" s="540">
        <v>744</v>
      </c>
      <c r="BG1785" s="540">
        <v>789</v>
      </c>
    </row>
    <row r="1786" spans="1:59" x14ac:dyDescent="0.2">
      <c r="A1786" s="609" t="s">
        <v>4017</v>
      </c>
      <c r="B1786" t="s">
        <v>3944</v>
      </c>
      <c r="C1786" t="s">
        <v>4018</v>
      </c>
      <c r="D1786" s="439">
        <v>47361</v>
      </c>
      <c r="E1786" s="440">
        <v>0</v>
      </c>
      <c r="F1786" s="440">
        <v>0</v>
      </c>
      <c r="G1786" s="440">
        <v>0</v>
      </c>
      <c r="H1786" s="440">
        <v>0</v>
      </c>
      <c r="I1786" s="440">
        <v>84420</v>
      </c>
      <c r="J1786" s="440">
        <v>84420</v>
      </c>
      <c r="K1786" s="440">
        <v>0</v>
      </c>
      <c r="L1786" s="440">
        <v>3920</v>
      </c>
      <c r="M1786" s="482">
        <v>0</v>
      </c>
      <c r="N1786" s="482">
        <v>0</v>
      </c>
      <c r="O1786" s="440">
        <v>0</v>
      </c>
      <c r="P1786" s="440">
        <v>0</v>
      </c>
      <c r="Q1786" s="440">
        <v>3920</v>
      </c>
      <c r="R1786" s="440">
        <v>3920</v>
      </c>
      <c r="S1786" s="440">
        <v>0</v>
      </c>
      <c r="T1786" s="440">
        <v>0</v>
      </c>
      <c r="U1786" s="440">
        <v>3015</v>
      </c>
      <c r="V1786" s="440">
        <v>3015</v>
      </c>
      <c r="W1786" s="440">
        <v>0</v>
      </c>
      <c r="X1786" s="440">
        <v>140</v>
      </c>
      <c r="Y1786" s="482">
        <v>0</v>
      </c>
      <c r="Z1786" s="482">
        <v>0</v>
      </c>
      <c r="AA1786" s="440">
        <v>0</v>
      </c>
      <c r="AB1786" s="440">
        <v>0</v>
      </c>
      <c r="AC1786" s="440">
        <v>140</v>
      </c>
      <c r="AD1786" s="440">
        <v>0</v>
      </c>
      <c r="AE1786" s="440">
        <v>0</v>
      </c>
      <c r="AF1786" s="440">
        <v>140</v>
      </c>
      <c r="AG1786" s="440">
        <v>49700</v>
      </c>
      <c r="AH1786" s="440">
        <v>49700</v>
      </c>
      <c r="AI1786" s="440">
        <v>0</v>
      </c>
      <c r="AJ1786" s="482">
        <v>38990</v>
      </c>
      <c r="AK1786" s="482">
        <v>0</v>
      </c>
      <c r="AL1786" s="482">
        <v>0</v>
      </c>
      <c r="AM1786" s="482">
        <v>32940</v>
      </c>
      <c r="AN1786" s="440">
        <v>38990</v>
      </c>
      <c r="AO1786" s="440">
        <v>32940</v>
      </c>
      <c r="AP1786" s="440">
        <v>3238</v>
      </c>
      <c r="AQ1786" s="440">
        <v>3238</v>
      </c>
      <c r="AR1786" s="440">
        <v>0</v>
      </c>
      <c r="AS1786" s="482">
        <v>868</v>
      </c>
      <c r="AT1786" s="482">
        <v>0</v>
      </c>
      <c r="AU1786" s="482">
        <v>0</v>
      </c>
      <c r="AV1786" s="482">
        <v>930</v>
      </c>
      <c r="AW1786" s="440">
        <v>868</v>
      </c>
      <c r="AX1786" s="440">
        <v>930</v>
      </c>
      <c r="AY1786" s="440">
        <v>0</v>
      </c>
      <c r="AZ1786" s="503">
        <v>0</v>
      </c>
      <c r="BA1786" s="503">
        <v>0</v>
      </c>
      <c r="BB1786" s="441">
        <v>0</v>
      </c>
      <c r="BC1786" s="200">
        <v>0</v>
      </c>
      <c r="BD1786" s="539">
        <v>44836</v>
      </c>
      <c r="BE1786" s="650">
        <v>43890</v>
      </c>
      <c r="BF1786" s="650">
        <v>3918</v>
      </c>
      <c r="BG1786" s="539">
        <v>1029</v>
      </c>
    </row>
    <row r="1787" spans="1:59" x14ac:dyDescent="0.2">
      <c r="A1787" s="609" t="s">
        <v>4019</v>
      </c>
      <c r="B1787" t="s">
        <v>3944</v>
      </c>
      <c r="C1787" t="s">
        <v>4020</v>
      </c>
      <c r="D1787" s="442">
        <v>47362</v>
      </c>
      <c r="E1787" s="443">
        <v>35272</v>
      </c>
      <c r="F1787" s="443">
        <v>0</v>
      </c>
      <c r="G1787" s="443">
        <v>35272</v>
      </c>
      <c r="H1787" s="443">
        <v>0</v>
      </c>
      <c r="I1787" s="443">
        <v>239260</v>
      </c>
      <c r="J1787" s="443">
        <v>239260</v>
      </c>
      <c r="K1787" s="443">
        <v>0</v>
      </c>
      <c r="L1787" s="443">
        <v>0</v>
      </c>
      <c r="M1787" s="483">
        <v>0</v>
      </c>
      <c r="N1787" s="483">
        <v>8050</v>
      </c>
      <c r="O1787" s="443">
        <v>0</v>
      </c>
      <c r="P1787" s="443">
        <v>0</v>
      </c>
      <c r="Q1787" s="443">
        <v>8050</v>
      </c>
      <c r="R1787" s="443">
        <v>0</v>
      </c>
      <c r="S1787" s="443">
        <v>8050</v>
      </c>
      <c r="T1787" s="443">
        <v>0</v>
      </c>
      <c r="U1787" s="443">
        <v>8545</v>
      </c>
      <c r="V1787" s="443">
        <v>8545</v>
      </c>
      <c r="W1787" s="443">
        <v>0</v>
      </c>
      <c r="X1787" s="443">
        <v>0</v>
      </c>
      <c r="Y1787" s="483">
        <v>0</v>
      </c>
      <c r="Z1787" s="483">
        <v>288</v>
      </c>
      <c r="AA1787" s="443">
        <v>0</v>
      </c>
      <c r="AB1787" s="443">
        <v>0</v>
      </c>
      <c r="AC1787" s="443">
        <v>288</v>
      </c>
      <c r="AD1787" s="443">
        <v>0</v>
      </c>
      <c r="AE1787" s="443">
        <v>288</v>
      </c>
      <c r="AF1787" s="443">
        <v>0</v>
      </c>
      <c r="AG1787" s="443">
        <v>196750</v>
      </c>
      <c r="AH1787" s="443">
        <v>0</v>
      </c>
      <c r="AI1787" s="443">
        <v>196750</v>
      </c>
      <c r="AJ1787" s="483">
        <v>411970</v>
      </c>
      <c r="AK1787" s="483">
        <v>0</v>
      </c>
      <c r="AL1787" s="483">
        <v>0</v>
      </c>
      <c r="AM1787" s="483">
        <v>91250</v>
      </c>
      <c r="AN1787" s="443">
        <v>411970</v>
      </c>
      <c r="AO1787" s="443">
        <v>91250</v>
      </c>
      <c r="AP1787" s="443">
        <v>14083</v>
      </c>
      <c r="AQ1787" s="443">
        <v>10031</v>
      </c>
      <c r="AR1787" s="443">
        <v>4052</v>
      </c>
      <c r="AS1787" s="483">
        <v>8898</v>
      </c>
      <c r="AT1787" s="483">
        <v>0</v>
      </c>
      <c r="AU1787" s="483">
        <v>0</v>
      </c>
      <c r="AV1787" s="483">
        <v>3073</v>
      </c>
      <c r="AW1787" s="443">
        <v>8898</v>
      </c>
      <c r="AX1787" s="443">
        <v>3073</v>
      </c>
      <c r="AY1787" s="443">
        <v>0</v>
      </c>
      <c r="AZ1787" s="504">
        <v>0</v>
      </c>
      <c r="BA1787" s="504">
        <v>0</v>
      </c>
      <c r="BB1787" s="444">
        <v>0</v>
      </c>
      <c r="BC1787" s="517">
        <v>0</v>
      </c>
      <c r="BD1787" s="540">
        <v>103041</v>
      </c>
      <c r="BE1787" s="651">
        <v>145435</v>
      </c>
      <c r="BF1787" s="651">
        <v>13441</v>
      </c>
      <c r="BG1787" s="540">
        <v>1509</v>
      </c>
    </row>
    <row r="1788" spans="1:59" x14ac:dyDescent="0.2">
      <c r="A1788" s="609" t="s">
        <v>4021</v>
      </c>
      <c r="B1788" t="s">
        <v>3944</v>
      </c>
      <c r="C1788" t="s">
        <v>4022</v>
      </c>
      <c r="D1788" s="439">
        <v>47375</v>
      </c>
      <c r="E1788" s="440">
        <v>8570</v>
      </c>
      <c r="F1788" s="440">
        <v>0</v>
      </c>
      <c r="G1788" s="440">
        <v>0</v>
      </c>
      <c r="H1788" s="440">
        <v>8570</v>
      </c>
      <c r="I1788" s="440">
        <v>10780</v>
      </c>
      <c r="J1788" s="440">
        <v>10780</v>
      </c>
      <c r="K1788" s="440">
        <v>0</v>
      </c>
      <c r="L1788" s="440">
        <v>0</v>
      </c>
      <c r="M1788" s="482">
        <v>0</v>
      </c>
      <c r="N1788" s="482">
        <v>0</v>
      </c>
      <c r="O1788" s="440">
        <v>0</v>
      </c>
      <c r="P1788" s="440">
        <v>0</v>
      </c>
      <c r="Q1788" s="440">
        <v>0</v>
      </c>
      <c r="R1788" s="440">
        <v>0</v>
      </c>
      <c r="S1788" s="440">
        <v>0</v>
      </c>
      <c r="T1788" s="440">
        <v>0</v>
      </c>
      <c r="U1788" s="440">
        <v>385</v>
      </c>
      <c r="V1788" s="440">
        <v>385</v>
      </c>
      <c r="W1788" s="440">
        <v>0</v>
      </c>
      <c r="X1788" s="440">
        <v>0</v>
      </c>
      <c r="Y1788" s="482">
        <v>0</v>
      </c>
      <c r="Z1788" s="482">
        <v>0</v>
      </c>
      <c r="AA1788" s="440">
        <v>0</v>
      </c>
      <c r="AB1788" s="440">
        <v>0</v>
      </c>
      <c r="AC1788" s="440">
        <v>0</v>
      </c>
      <c r="AD1788" s="440">
        <v>0</v>
      </c>
      <c r="AE1788" s="440">
        <v>0</v>
      </c>
      <c r="AF1788" s="440">
        <v>0</v>
      </c>
      <c r="AG1788" s="440">
        <v>6680</v>
      </c>
      <c r="AH1788" s="440">
        <v>3100</v>
      </c>
      <c r="AI1788" s="440">
        <v>3580</v>
      </c>
      <c r="AJ1788" s="482">
        <v>8040</v>
      </c>
      <c r="AK1788" s="482">
        <v>200</v>
      </c>
      <c r="AL1788" s="482">
        <v>0</v>
      </c>
      <c r="AM1788" s="482">
        <v>260</v>
      </c>
      <c r="AN1788" s="440">
        <v>8240</v>
      </c>
      <c r="AO1788" s="440">
        <v>260</v>
      </c>
      <c r="AP1788" s="440">
        <v>425</v>
      </c>
      <c r="AQ1788" s="440">
        <v>347</v>
      </c>
      <c r="AR1788" s="440">
        <v>78</v>
      </c>
      <c r="AS1788" s="482">
        <v>201</v>
      </c>
      <c r="AT1788" s="482">
        <v>0</v>
      </c>
      <c r="AU1788" s="482">
        <v>0</v>
      </c>
      <c r="AV1788" s="482">
        <v>0</v>
      </c>
      <c r="AW1788" s="440">
        <v>201</v>
      </c>
      <c r="AX1788" s="440">
        <v>0</v>
      </c>
      <c r="AY1788" s="440">
        <v>0</v>
      </c>
      <c r="AZ1788" s="503">
        <v>0</v>
      </c>
      <c r="BA1788" s="503">
        <v>0</v>
      </c>
      <c r="BB1788" s="441">
        <v>0</v>
      </c>
      <c r="BC1788" s="200">
        <v>0</v>
      </c>
      <c r="BD1788" s="539">
        <v>10060</v>
      </c>
      <c r="BE1788" s="650">
        <v>5380</v>
      </c>
      <c r="BF1788" s="539">
        <v>489</v>
      </c>
      <c r="BG1788" s="539">
        <v>789</v>
      </c>
    </row>
    <row r="1789" spans="1:59" x14ac:dyDescent="0.2">
      <c r="A1789" s="609" t="s">
        <v>4023</v>
      </c>
      <c r="B1789" t="s">
        <v>3944</v>
      </c>
      <c r="C1789" t="s">
        <v>4024</v>
      </c>
      <c r="D1789" s="442">
        <v>47381</v>
      </c>
      <c r="E1789" s="443">
        <v>0</v>
      </c>
      <c r="F1789" s="443">
        <v>0</v>
      </c>
      <c r="G1789" s="443">
        <v>0</v>
      </c>
      <c r="H1789" s="443">
        <v>0</v>
      </c>
      <c r="I1789" s="443">
        <v>51520</v>
      </c>
      <c r="J1789" s="443">
        <v>51520</v>
      </c>
      <c r="K1789" s="443">
        <v>0</v>
      </c>
      <c r="L1789" s="443">
        <v>0</v>
      </c>
      <c r="M1789" s="483">
        <v>0</v>
      </c>
      <c r="N1789" s="483">
        <v>0</v>
      </c>
      <c r="O1789" s="443">
        <v>0</v>
      </c>
      <c r="P1789" s="443">
        <v>0</v>
      </c>
      <c r="Q1789" s="443">
        <v>0</v>
      </c>
      <c r="R1789" s="443">
        <v>0</v>
      </c>
      <c r="S1789" s="443">
        <v>0</v>
      </c>
      <c r="T1789" s="443">
        <v>0</v>
      </c>
      <c r="U1789" s="443">
        <v>1840</v>
      </c>
      <c r="V1789" s="443">
        <v>1840</v>
      </c>
      <c r="W1789" s="443">
        <v>0</v>
      </c>
      <c r="X1789" s="443">
        <v>0</v>
      </c>
      <c r="Y1789" s="483">
        <v>0</v>
      </c>
      <c r="Z1789" s="483">
        <v>0</v>
      </c>
      <c r="AA1789" s="443">
        <v>0</v>
      </c>
      <c r="AB1789" s="443">
        <v>0</v>
      </c>
      <c r="AC1789" s="443">
        <v>0</v>
      </c>
      <c r="AD1789" s="443">
        <v>0</v>
      </c>
      <c r="AE1789" s="443">
        <v>0</v>
      </c>
      <c r="AF1789" s="443">
        <v>0</v>
      </c>
      <c r="AG1789" s="443">
        <v>28150</v>
      </c>
      <c r="AH1789" s="443">
        <v>28150</v>
      </c>
      <c r="AI1789" s="443">
        <v>0</v>
      </c>
      <c r="AJ1789" s="483">
        <v>23410</v>
      </c>
      <c r="AK1789" s="483">
        <v>0</v>
      </c>
      <c r="AL1789" s="483">
        <v>0</v>
      </c>
      <c r="AM1789" s="483">
        <v>22640</v>
      </c>
      <c r="AN1789" s="443">
        <v>23410</v>
      </c>
      <c r="AO1789" s="443">
        <v>21520</v>
      </c>
      <c r="AP1789" s="443">
        <v>1933</v>
      </c>
      <c r="AQ1789" s="443">
        <v>1933</v>
      </c>
      <c r="AR1789" s="443">
        <v>0</v>
      </c>
      <c r="AS1789" s="483">
        <v>364</v>
      </c>
      <c r="AT1789" s="483">
        <v>0</v>
      </c>
      <c r="AU1789" s="483">
        <v>0</v>
      </c>
      <c r="AV1789" s="483">
        <v>539</v>
      </c>
      <c r="AW1789" s="443">
        <v>364</v>
      </c>
      <c r="AX1789" s="443">
        <v>539</v>
      </c>
      <c r="AY1789" s="443">
        <v>0</v>
      </c>
      <c r="AZ1789" s="504">
        <v>0</v>
      </c>
      <c r="BA1789" s="504">
        <v>0</v>
      </c>
      <c r="BB1789" s="444">
        <v>0</v>
      </c>
      <c r="BC1789" s="517">
        <v>0</v>
      </c>
      <c r="BD1789" s="540">
        <v>32727</v>
      </c>
      <c r="BE1789" s="651">
        <v>26200</v>
      </c>
      <c r="BF1789" s="651">
        <v>2336</v>
      </c>
      <c r="BG1789" s="540">
        <v>570</v>
      </c>
    </row>
    <row r="1790" spans="1:59" x14ac:dyDescent="0.2">
      <c r="A1790" s="609" t="s">
        <v>4025</v>
      </c>
      <c r="B1790" t="s">
        <v>3944</v>
      </c>
      <c r="C1790" t="s">
        <v>4026</v>
      </c>
      <c r="D1790" s="445">
        <v>47382</v>
      </c>
      <c r="E1790" s="446">
        <v>13061</v>
      </c>
      <c r="F1790" s="446">
        <v>0</v>
      </c>
      <c r="G1790" s="446">
        <v>4453</v>
      </c>
      <c r="H1790" s="446">
        <v>1618</v>
      </c>
      <c r="I1790" s="446">
        <v>12600</v>
      </c>
      <c r="J1790" s="446">
        <v>12600</v>
      </c>
      <c r="K1790" s="446">
        <v>0</v>
      </c>
      <c r="L1790" s="446">
        <v>0</v>
      </c>
      <c r="M1790" s="485">
        <v>0</v>
      </c>
      <c r="N1790" s="485">
        <v>1120</v>
      </c>
      <c r="O1790" s="446">
        <v>0</v>
      </c>
      <c r="P1790" s="446">
        <v>0</v>
      </c>
      <c r="Q1790" s="446">
        <v>1120</v>
      </c>
      <c r="R1790" s="446">
        <v>0</v>
      </c>
      <c r="S1790" s="446">
        <v>1120</v>
      </c>
      <c r="T1790" s="446">
        <v>0</v>
      </c>
      <c r="U1790" s="446">
        <v>450</v>
      </c>
      <c r="V1790" s="446">
        <v>450</v>
      </c>
      <c r="W1790" s="446">
        <v>0</v>
      </c>
      <c r="X1790" s="446">
        <v>0</v>
      </c>
      <c r="Y1790" s="485">
        <v>0</v>
      </c>
      <c r="Z1790" s="485">
        <v>40</v>
      </c>
      <c r="AA1790" s="446">
        <v>0</v>
      </c>
      <c r="AB1790" s="446">
        <v>0</v>
      </c>
      <c r="AC1790" s="446">
        <v>40</v>
      </c>
      <c r="AD1790" s="446">
        <v>0</v>
      </c>
      <c r="AE1790" s="446">
        <v>40</v>
      </c>
      <c r="AF1790" s="446">
        <v>0</v>
      </c>
      <c r="AG1790" s="446">
        <v>11710</v>
      </c>
      <c r="AH1790" s="446">
        <v>10500</v>
      </c>
      <c r="AI1790" s="446">
        <v>1210</v>
      </c>
      <c r="AJ1790" s="485">
        <v>5210</v>
      </c>
      <c r="AK1790" s="485">
        <v>0</v>
      </c>
      <c r="AL1790" s="485">
        <v>0</v>
      </c>
      <c r="AM1790" s="485">
        <v>3070</v>
      </c>
      <c r="AN1790" s="446">
        <v>5210</v>
      </c>
      <c r="AO1790" s="446">
        <v>3070</v>
      </c>
      <c r="AP1790" s="446">
        <v>852</v>
      </c>
      <c r="AQ1790" s="446">
        <v>852</v>
      </c>
      <c r="AR1790" s="446">
        <v>0</v>
      </c>
      <c r="AS1790" s="485">
        <v>0</v>
      </c>
      <c r="AT1790" s="485">
        <v>0</v>
      </c>
      <c r="AU1790" s="485">
        <v>0</v>
      </c>
      <c r="AV1790" s="485">
        <v>0</v>
      </c>
      <c r="AW1790" s="446">
        <v>0</v>
      </c>
      <c r="AX1790" s="446">
        <v>0</v>
      </c>
      <c r="AY1790" s="446">
        <v>0</v>
      </c>
      <c r="AZ1790" s="503">
        <v>0</v>
      </c>
      <c r="BA1790" s="503">
        <v>0</v>
      </c>
      <c r="BB1790" s="447">
        <v>0</v>
      </c>
      <c r="BC1790" s="200">
        <v>0</v>
      </c>
      <c r="BD1790" s="539">
        <v>15269</v>
      </c>
      <c r="BE1790" s="650">
        <v>7650</v>
      </c>
      <c r="BF1790" s="539">
        <v>734</v>
      </c>
      <c r="BG1790" s="539">
        <v>330</v>
      </c>
    </row>
  </sheetData>
  <sheetProtection algorithmName="SHA-512" hashValue="uVaAFpfGdtv/NmKDCVruVMU4rFumnU+lOBAjNQBIOHcOY8NCYedO5cFJiCIOxkwltHQWBo92x9v79QOEb4Blig==" saltValue="dZzgbsAz13pQcf/gzrA4QQ==" spinCount="100000" sheet="1" objects="1" scenarios="1"/>
  <autoFilter ref="A2:BB1790" xr:uid="{8CAD0882-A9FD-45A8-A17C-114432EC855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BB37-8347-4929-8447-9C9361DC8B17}">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 x14ac:dyDescent="0.2"/>
  <cols>
    <col min="1" max="1" width="12.54296875" bestFit="1" customWidth="1"/>
    <col min="2" max="2" width="11.54296875" bestFit="1" customWidth="1"/>
    <col min="3" max="3" width="15.453125" bestFit="1" customWidth="1"/>
    <col min="4" max="4" width="14.453125" customWidth="1"/>
    <col min="5" max="7" width="17" customWidth="1"/>
  </cols>
  <sheetData>
    <row r="1" spans="1:7" ht="24" x14ac:dyDescent="0.2">
      <c r="D1" s="522" t="s">
        <v>425</v>
      </c>
      <c r="E1" s="523" t="s">
        <v>4027</v>
      </c>
      <c r="F1" s="523" t="s">
        <v>4028</v>
      </c>
      <c r="G1" s="43"/>
    </row>
    <row r="2" spans="1:7" ht="13.5" thickBot="1" x14ac:dyDescent="0.25">
      <c r="A2" s="423" t="s">
        <v>480</v>
      </c>
      <c r="B2" s="424" t="s">
        <v>481</v>
      </c>
      <c r="C2" s="424" t="s">
        <v>482</v>
      </c>
      <c r="D2" s="448">
        <v>1</v>
      </c>
      <c r="E2" s="448">
        <v>2</v>
      </c>
      <c r="F2" s="506">
        <v>3</v>
      </c>
      <c r="G2" s="506">
        <v>4</v>
      </c>
    </row>
    <row r="3" spans="1:7" ht="13.5" thickTop="1" x14ac:dyDescent="0.2">
      <c r="A3" t="s">
        <v>483</v>
      </c>
      <c r="B3" t="s">
        <v>484</v>
      </c>
      <c r="C3">
        <v>0</v>
      </c>
      <c r="D3" s="436">
        <v>1000</v>
      </c>
      <c r="E3" s="436">
        <v>0</v>
      </c>
      <c r="F3" s="436">
        <v>0</v>
      </c>
      <c r="G3" s="436"/>
    </row>
    <row r="4" spans="1:7" x14ac:dyDescent="0.2">
      <c r="A4" t="s">
        <v>485</v>
      </c>
      <c r="B4" t="s">
        <v>484</v>
      </c>
      <c r="C4" t="s">
        <v>486</v>
      </c>
      <c r="D4" s="439">
        <v>1100</v>
      </c>
      <c r="E4" s="439">
        <v>310891</v>
      </c>
      <c r="F4" s="439">
        <v>310891</v>
      </c>
      <c r="G4" s="439"/>
    </row>
    <row r="5" spans="1:7" x14ac:dyDescent="0.2">
      <c r="A5" t="s">
        <v>487</v>
      </c>
      <c r="B5" t="s">
        <v>484</v>
      </c>
      <c r="C5" t="s">
        <v>488</v>
      </c>
      <c r="D5" s="442">
        <v>1202</v>
      </c>
      <c r="E5" s="442">
        <v>47818</v>
      </c>
      <c r="F5" s="442">
        <v>47818</v>
      </c>
      <c r="G5" s="442"/>
    </row>
    <row r="6" spans="1:7" x14ac:dyDescent="0.2">
      <c r="A6" t="s">
        <v>489</v>
      </c>
      <c r="B6" t="s">
        <v>484</v>
      </c>
      <c r="C6" t="s">
        <v>490</v>
      </c>
      <c r="D6" s="439">
        <v>1203</v>
      </c>
      <c r="E6" s="439">
        <v>21250</v>
      </c>
      <c r="F6" s="439">
        <v>21250</v>
      </c>
      <c r="G6" s="439"/>
    </row>
    <row r="7" spans="1:7" x14ac:dyDescent="0.2">
      <c r="A7" t="s">
        <v>491</v>
      </c>
      <c r="B7" t="s">
        <v>484</v>
      </c>
      <c r="C7" t="s">
        <v>492</v>
      </c>
      <c r="D7" s="477">
        <v>1204</v>
      </c>
      <c r="E7" s="477">
        <v>57487</v>
      </c>
      <c r="F7" s="477">
        <v>57487</v>
      </c>
      <c r="G7" s="477"/>
    </row>
    <row r="8" spans="1:7" x14ac:dyDescent="0.2">
      <c r="A8" t="s">
        <v>493</v>
      </c>
      <c r="B8" t="s">
        <v>484</v>
      </c>
      <c r="C8" t="s">
        <v>494</v>
      </c>
      <c r="D8" s="439">
        <v>1205</v>
      </c>
      <c r="E8" s="439">
        <v>14238</v>
      </c>
      <c r="F8" s="439">
        <v>14238</v>
      </c>
      <c r="G8" s="439"/>
    </row>
    <row r="9" spans="1:7" x14ac:dyDescent="0.2">
      <c r="A9" t="s">
        <v>495</v>
      </c>
      <c r="B9" t="s">
        <v>484</v>
      </c>
      <c r="C9" t="s">
        <v>496</v>
      </c>
      <c r="D9" s="442">
        <v>1206</v>
      </c>
      <c r="E9" s="442">
        <v>31494</v>
      </c>
      <c r="F9" s="442">
        <v>31494</v>
      </c>
      <c r="G9" s="442"/>
    </row>
    <row r="10" spans="1:7" x14ac:dyDescent="0.2">
      <c r="A10" t="s">
        <v>497</v>
      </c>
      <c r="B10" t="s">
        <v>484</v>
      </c>
      <c r="C10" t="s">
        <v>498</v>
      </c>
      <c r="D10" s="439">
        <v>1207</v>
      </c>
      <c r="E10" s="439">
        <v>23962</v>
      </c>
      <c r="F10" s="439">
        <v>23962</v>
      </c>
      <c r="G10" s="439"/>
    </row>
    <row r="11" spans="1:7" x14ac:dyDescent="0.2">
      <c r="A11" t="s">
        <v>499</v>
      </c>
      <c r="B11" t="s">
        <v>484</v>
      </c>
      <c r="C11" t="s">
        <v>500</v>
      </c>
      <c r="D11" s="442">
        <v>1208</v>
      </c>
      <c r="E11" s="442">
        <v>18203</v>
      </c>
      <c r="F11" s="442">
        <v>18203</v>
      </c>
      <c r="G11" s="442"/>
    </row>
    <row r="12" spans="1:7" x14ac:dyDescent="0.2">
      <c r="A12" t="s">
        <v>501</v>
      </c>
      <c r="B12" t="s">
        <v>484</v>
      </c>
      <c r="C12" t="s">
        <v>502</v>
      </c>
      <c r="D12" s="439">
        <v>1209</v>
      </c>
      <c r="E12" s="439">
        <v>1685</v>
      </c>
      <c r="F12" s="439">
        <v>1685</v>
      </c>
      <c r="G12" s="439"/>
    </row>
    <row r="13" spans="1:7" x14ac:dyDescent="0.2">
      <c r="A13" t="s">
        <v>503</v>
      </c>
      <c r="B13" t="s">
        <v>484</v>
      </c>
      <c r="C13" t="s">
        <v>504</v>
      </c>
      <c r="D13" s="442">
        <v>1210</v>
      </c>
      <c r="E13" s="442">
        <v>13022</v>
      </c>
      <c r="F13" s="442">
        <v>13022</v>
      </c>
      <c r="G13" s="442"/>
    </row>
    <row r="14" spans="1:7" x14ac:dyDescent="0.2">
      <c r="A14" t="s">
        <v>505</v>
      </c>
      <c r="B14" t="s">
        <v>484</v>
      </c>
      <c r="C14" t="s">
        <v>506</v>
      </c>
      <c r="D14" s="439">
        <v>1211</v>
      </c>
      <c r="E14" s="439">
        <v>4664</v>
      </c>
      <c r="F14" s="439">
        <v>4664</v>
      </c>
      <c r="G14" s="439"/>
    </row>
    <row r="15" spans="1:7" x14ac:dyDescent="0.2">
      <c r="A15" t="s">
        <v>507</v>
      </c>
      <c r="B15" t="s">
        <v>484</v>
      </c>
      <c r="C15" t="s">
        <v>508</v>
      </c>
      <c r="D15" s="442">
        <v>1212</v>
      </c>
      <c r="E15" s="442">
        <v>3063</v>
      </c>
      <c r="F15" s="442">
        <v>3063</v>
      </c>
      <c r="G15" s="442"/>
    </row>
    <row r="16" spans="1:7" x14ac:dyDescent="0.2">
      <c r="A16" t="s">
        <v>509</v>
      </c>
      <c r="B16" t="s">
        <v>484</v>
      </c>
      <c r="C16" t="s">
        <v>510</v>
      </c>
      <c r="D16" s="439">
        <v>1213</v>
      </c>
      <c r="E16" s="439">
        <v>24141</v>
      </c>
      <c r="F16" s="439">
        <v>24141</v>
      </c>
      <c r="G16" s="439"/>
    </row>
    <row r="17" spans="1:7" x14ac:dyDescent="0.2">
      <c r="A17" t="s">
        <v>511</v>
      </c>
      <c r="B17" t="s">
        <v>484</v>
      </c>
      <c r="C17" t="s">
        <v>512</v>
      </c>
      <c r="D17" s="442">
        <v>1214</v>
      </c>
      <c r="E17" s="442">
        <v>4531</v>
      </c>
      <c r="F17" s="442">
        <v>4531</v>
      </c>
      <c r="G17" s="442"/>
    </row>
    <row r="18" spans="1:7" x14ac:dyDescent="0.2">
      <c r="A18" t="s">
        <v>513</v>
      </c>
      <c r="B18" t="s">
        <v>484</v>
      </c>
      <c r="C18" t="s">
        <v>514</v>
      </c>
      <c r="D18" s="439">
        <v>1215</v>
      </c>
      <c r="E18" s="439">
        <v>4025</v>
      </c>
      <c r="F18" s="439">
        <v>4025</v>
      </c>
      <c r="G18" s="439"/>
    </row>
    <row r="19" spans="1:7" x14ac:dyDescent="0.2">
      <c r="A19" t="s">
        <v>515</v>
      </c>
      <c r="B19" t="s">
        <v>484</v>
      </c>
      <c r="C19" t="s">
        <v>516</v>
      </c>
      <c r="D19" s="442">
        <v>1216</v>
      </c>
      <c r="E19" s="442">
        <v>2675</v>
      </c>
      <c r="F19" s="442">
        <v>2675</v>
      </c>
      <c r="G19" s="442"/>
    </row>
    <row r="20" spans="1:7" x14ac:dyDescent="0.2">
      <c r="A20" t="s">
        <v>517</v>
      </c>
      <c r="B20" t="s">
        <v>484</v>
      </c>
      <c r="C20" t="s">
        <v>518</v>
      </c>
      <c r="D20" s="439">
        <v>1217</v>
      </c>
      <c r="E20" s="439">
        <v>17184</v>
      </c>
      <c r="F20" s="439">
        <v>17184</v>
      </c>
      <c r="G20" s="439"/>
    </row>
    <row r="21" spans="1:7" x14ac:dyDescent="0.2">
      <c r="A21" t="s">
        <v>519</v>
      </c>
      <c r="B21" t="s">
        <v>484</v>
      </c>
      <c r="C21" t="s">
        <v>520</v>
      </c>
      <c r="D21" s="442">
        <v>1218</v>
      </c>
      <c r="E21" s="442">
        <v>2244</v>
      </c>
      <c r="F21" s="442">
        <v>2244</v>
      </c>
      <c r="G21" s="442"/>
    </row>
    <row r="22" spans="1:7" x14ac:dyDescent="0.2">
      <c r="A22" t="s">
        <v>521</v>
      </c>
      <c r="B22" t="s">
        <v>484</v>
      </c>
      <c r="C22" t="s">
        <v>522</v>
      </c>
      <c r="D22" s="439">
        <v>1219</v>
      </c>
      <c r="E22" s="439">
        <v>3577</v>
      </c>
      <c r="F22" s="439">
        <v>3577</v>
      </c>
      <c r="G22" s="439"/>
    </row>
    <row r="23" spans="1:7" x14ac:dyDescent="0.2">
      <c r="A23" t="s">
        <v>523</v>
      </c>
      <c r="B23" t="s">
        <v>484</v>
      </c>
      <c r="C23" t="s">
        <v>524</v>
      </c>
      <c r="D23" s="442">
        <v>1220</v>
      </c>
      <c r="E23" s="442">
        <v>2792</v>
      </c>
      <c r="F23" s="442">
        <v>2731</v>
      </c>
      <c r="G23" s="442"/>
    </row>
    <row r="24" spans="1:7" x14ac:dyDescent="0.2">
      <c r="A24" t="s">
        <v>525</v>
      </c>
      <c r="B24" t="s">
        <v>484</v>
      </c>
      <c r="C24" t="s">
        <v>526</v>
      </c>
      <c r="D24" s="439">
        <v>1221</v>
      </c>
      <c r="E24" s="439">
        <v>3584</v>
      </c>
      <c r="F24" s="439">
        <v>3584</v>
      </c>
      <c r="G24" s="439"/>
    </row>
    <row r="25" spans="1:7" x14ac:dyDescent="0.2">
      <c r="A25" t="s">
        <v>527</v>
      </c>
      <c r="B25" t="s">
        <v>484</v>
      </c>
      <c r="C25" t="s">
        <v>528</v>
      </c>
      <c r="D25" s="442">
        <v>1222</v>
      </c>
      <c r="E25" s="442">
        <v>1760</v>
      </c>
      <c r="F25" s="442">
        <v>1760</v>
      </c>
      <c r="G25" s="442"/>
    </row>
    <row r="26" spans="1:7" x14ac:dyDescent="0.2">
      <c r="A26" t="s">
        <v>529</v>
      </c>
      <c r="B26" t="s">
        <v>484</v>
      </c>
      <c r="C26" t="s">
        <v>530</v>
      </c>
      <c r="D26" s="439">
        <v>1223</v>
      </c>
      <c r="E26" s="439">
        <v>3545</v>
      </c>
      <c r="F26" s="439">
        <v>3545</v>
      </c>
      <c r="G26" s="439"/>
    </row>
    <row r="27" spans="1:7" x14ac:dyDescent="0.2">
      <c r="A27" t="s">
        <v>531</v>
      </c>
      <c r="B27" t="s">
        <v>484</v>
      </c>
      <c r="C27" t="s">
        <v>532</v>
      </c>
      <c r="D27" s="442">
        <v>1224</v>
      </c>
      <c r="E27" s="442">
        <v>9676</v>
      </c>
      <c r="F27" s="442">
        <v>9676</v>
      </c>
      <c r="G27" s="442"/>
    </row>
    <row r="28" spans="1:7" x14ac:dyDescent="0.2">
      <c r="A28" t="s">
        <v>533</v>
      </c>
      <c r="B28" t="s">
        <v>484</v>
      </c>
      <c r="C28" t="s">
        <v>534</v>
      </c>
      <c r="D28" s="439">
        <v>1225</v>
      </c>
      <c r="E28" s="439">
        <v>5958</v>
      </c>
      <c r="F28" s="439">
        <v>5958</v>
      </c>
      <c r="G28" s="439"/>
    </row>
    <row r="29" spans="1:7" x14ac:dyDescent="0.2">
      <c r="A29" t="s">
        <v>535</v>
      </c>
      <c r="B29" t="s">
        <v>484</v>
      </c>
      <c r="C29" t="s">
        <v>536</v>
      </c>
      <c r="D29" s="442">
        <v>1226</v>
      </c>
      <c r="E29" s="442">
        <v>2650</v>
      </c>
      <c r="F29" s="442">
        <v>2650</v>
      </c>
      <c r="G29" s="442"/>
    </row>
    <row r="30" spans="1:7" x14ac:dyDescent="0.2">
      <c r="A30" t="s">
        <v>537</v>
      </c>
      <c r="B30" t="s">
        <v>484</v>
      </c>
      <c r="C30" t="s">
        <v>538</v>
      </c>
      <c r="D30" s="439">
        <v>1227</v>
      </c>
      <c r="E30" s="439">
        <v>779</v>
      </c>
      <c r="F30" s="439">
        <v>779</v>
      </c>
      <c r="G30" s="439"/>
    </row>
    <row r="31" spans="1:7" x14ac:dyDescent="0.2">
      <c r="A31" t="s">
        <v>539</v>
      </c>
      <c r="B31" t="s">
        <v>484</v>
      </c>
      <c r="C31" t="s">
        <v>540</v>
      </c>
      <c r="D31" s="442">
        <v>1228</v>
      </c>
      <c r="E31" s="442">
        <v>3561</v>
      </c>
      <c r="F31" s="442">
        <v>3561</v>
      </c>
      <c r="G31" s="442"/>
    </row>
    <row r="32" spans="1:7" x14ac:dyDescent="0.2">
      <c r="A32" t="s">
        <v>541</v>
      </c>
      <c r="B32" t="s">
        <v>484</v>
      </c>
      <c r="C32" t="s">
        <v>542</v>
      </c>
      <c r="D32" s="439">
        <v>1229</v>
      </c>
      <c r="E32" s="439">
        <v>2722</v>
      </c>
      <c r="F32" s="439">
        <v>2722</v>
      </c>
      <c r="G32" s="439"/>
    </row>
    <row r="33" spans="1:7" x14ac:dyDescent="0.2">
      <c r="A33" t="s">
        <v>543</v>
      </c>
      <c r="B33" t="s">
        <v>484</v>
      </c>
      <c r="C33" t="s">
        <v>544</v>
      </c>
      <c r="D33" s="442">
        <v>1230</v>
      </c>
      <c r="E33" s="442">
        <v>7250</v>
      </c>
      <c r="F33" s="442">
        <v>7250</v>
      </c>
      <c r="G33" s="442"/>
    </row>
    <row r="34" spans="1:7" x14ac:dyDescent="0.2">
      <c r="A34" t="s">
        <v>545</v>
      </c>
      <c r="B34" t="s">
        <v>484</v>
      </c>
      <c r="C34" t="s">
        <v>546</v>
      </c>
      <c r="D34" s="439">
        <v>1231</v>
      </c>
      <c r="E34" s="439">
        <v>7884</v>
      </c>
      <c r="F34" s="439">
        <v>7884</v>
      </c>
      <c r="G34" s="439"/>
    </row>
    <row r="35" spans="1:7" x14ac:dyDescent="0.2">
      <c r="A35" t="s">
        <v>547</v>
      </c>
      <c r="B35" t="s">
        <v>484</v>
      </c>
      <c r="C35" t="s">
        <v>548</v>
      </c>
      <c r="D35" s="442">
        <v>1233</v>
      </c>
      <c r="E35" s="442">
        <v>5495</v>
      </c>
      <c r="F35" s="442">
        <v>5495</v>
      </c>
      <c r="G35" s="442"/>
    </row>
    <row r="36" spans="1:7" x14ac:dyDescent="0.2">
      <c r="A36" t="s">
        <v>549</v>
      </c>
      <c r="B36" t="s">
        <v>484</v>
      </c>
      <c r="C36" t="s">
        <v>550</v>
      </c>
      <c r="D36" s="439">
        <v>1234</v>
      </c>
      <c r="E36" s="439">
        <v>7882</v>
      </c>
      <c r="F36" s="439">
        <v>7882</v>
      </c>
      <c r="G36" s="439"/>
    </row>
    <row r="37" spans="1:7" x14ac:dyDescent="0.2">
      <c r="A37" t="s">
        <v>551</v>
      </c>
      <c r="B37" t="s">
        <v>484</v>
      </c>
      <c r="C37" t="s">
        <v>552</v>
      </c>
      <c r="D37" s="442">
        <v>1235</v>
      </c>
      <c r="E37" s="442">
        <v>8181</v>
      </c>
      <c r="F37" s="442">
        <v>8181</v>
      </c>
      <c r="G37" s="442"/>
    </row>
    <row r="38" spans="1:7" x14ac:dyDescent="0.2">
      <c r="A38" t="s">
        <v>553</v>
      </c>
      <c r="B38" t="s">
        <v>484</v>
      </c>
      <c r="C38" t="s">
        <v>554</v>
      </c>
      <c r="D38" s="439">
        <v>1236</v>
      </c>
      <c r="E38" s="439">
        <v>6339</v>
      </c>
      <c r="F38" s="439">
        <v>6339</v>
      </c>
      <c r="G38" s="439"/>
    </row>
    <row r="39" spans="1:7" x14ac:dyDescent="0.2">
      <c r="A39" t="s">
        <v>555</v>
      </c>
      <c r="B39" t="s">
        <v>484</v>
      </c>
      <c r="C39" t="s">
        <v>556</v>
      </c>
      <c r="D39" s="442">
        <v>1303</v>
      </c>
      <c r="E39" s="442">
        <v>2050</v>
      </c>
      <c r="F39" s="442">
        <v>2050</v>
      </c>
      <c r="G39" s="442"/>
    </row>
    <row r="40" spans="1:7" x14ac:dyDescent="0.2">
      <c r="A40" t="s">
        <v>557</v>
      </c>
      <c r="B40" t="s">
        <v>484</v>
      </c>
      <c r="C40" t="s">
        <v>558</v>
      </c>
      <c r="D40" s="439">
        <v>1304</v>
      </c>
      <c r="E40" s="439">
        <v>493</v>
      </c>
      <c r="F40" s="439">
        <v>493</v>
      </c>
      <c r="G40" s="439"/>
    </row>
    <row r="41" spans="1:7" x14ac:dyDescent="0.2">
      <c r="A41" t="s">
        <v>559</v>
      </c>
      <c r="B41" t="s">
        <v>484</v>
      </c>
      <c r="C41" t="s">
        <v>560</v>
      </c>
      <c r="D41" s="442">
        <v>1331</v>
      </c>
      <c r="E41" s="442">
        <v>1477</v>
      </c>
      <c r="F41" s="442">
        <v>1477</v>
      </c>
      <c r="G41" s="442"/>
    </row>
    <row r="42" spans="1:7" x14ac:dyDescent="0.2">
      <c r="A42" t="s">
        <v>561</v>
      </c>
      <c r="B42" t="s">
        <v>484</v>
      </c>
      <c r="C42" t="s">
        <v>562</v>
      </c>
      <c r="D42" s="439">
        <v>1332</v>
      </c>
      <c r="E42" s="439">
        <v>797</v>
      </c>
      <c r="F42" s="439">
        <v>797</v>
      </c>
      <c r="G42" s="439"/>
    </row>
    <row r="43" spans="1:7" x14ac:dyDescent="0.2">
      <c r="A43" t="s">
        <v>563</v>
      </c>
      <c r="B43" t="s">
        <v>484</v>
      </c>
      <c r="C43" t="s">
        <v>564</v>
      </c>
      <c r="D43" s="442">
        <v>1333</v>
      </c>
      <c r="E43" s="442">
        <v>665</v>
      </c>
      <c r="F43" s="442">
        <v>665</v>
      </c>
      <c r="G43" s="442"/>
    </row>
    <row r="44" spans="1:7" x14ac:dyDescent="0.2">
      <c r="A44" t="s">
        <v>565</v>
      </c>
      <c r="B44" t="s">
        <v>484</v>
      </c>
      <c r="C44" t="s">
        <v>566</v>
      </c>
      <c r="D44" s="439">
        <v>1334</v>
      </c>
      <c r="E44" s="439">
        <v>764</v>
      </c>
      <c r="F44" s="439">
        <v>764</v>
      </c>
      <c r="G44" s="439"/>
    </row>
    <row r="45" spans="1:7" x14ac:dyDescent="0.2">
      <c r="A45" t="s">
        <v>567</v>
      </c>
      <c r="B45" t="s">
        <v>484</v>
      </c>
      <c r="C45" t="s">
        <v>568</v>
      </c>
      <c r="D45" s="442">
        <v>1337</v>
      </c>
      <c r="E45" s="442">
        <v>4046</v>
      </c>
      <c r="F45" s="442">
        <v>4046</v>
      </c>
      <c r="G45" s="442"/>
    </row>
    <row r="46" spans="1:7" x14ac:dyDescent="0.2">
      <c r="A46" t="s">
        <v>569</v>
      </c>
      <c r="B46" t="s">
        <v>484</v>
      </c>
      <c r="C46" t="s">
        <v>570</v>
      </c>
      <c r="D46" s="439">
        <v>1343</v>
      </c>
      <c r="E46" s="439">
        <v>591</v>
      </c>
      <c r="F46" s="439">
        <v>591</v>
      </c>
      <c r="G46" s="439"/>
    </row>
    <row r="47" spans="1:7" x14ac:dyDescent="0.2">
      <c r="A47" t="s">
        <v>571</v>
      </c>
      <c r="B47" t="s">
        <v>484</v>
      </c>
      <c r="C47" t="s">
        <v>572</v>
      </c>
      <c r="D47" s="442">
        <v>1345</v>
      </c>
      <c r="E47" s="442">
        <v>2585</v>
      </c>
      <c r="F47" s="442">
        <v>2585</v>
      </c>
      <c r="G47" s="442"/>
    </row>
    <row r="48" spans="1:7" x14ac:dyDescent="0.2">
      <c r="A48" t="s">
        <v>573</v>
      </c>
      <c r="B48" t="s">
        <v>484</v>
      </c>
      <c r="C48" t="s">
        <v>574</v>
      </c>
      <c r="D48" s="439">
        <v>1346</v>
      </c>
      <c r="E48" s="439">
        <v>2388</v>
      </c>
      <c r="F48" s="439">
        <v>2388</v>
      </c>
      <c r="G48" s="439"/>
    </row>
    <row r="49" spans="1:7" x14ac:dyDescent="0.2">
      <c r="A49" t="s">
        <v>575</v>
      </c>
      <c r="B49" t="s">
        <v>484</v>
      </c>
      <c r="C49" t="s">
        <v>576</v>
      </c>
      <c r="D49" s="442">
        <v>1347</v>
      </c>
      <c r="E49" s="442">
        <v>1048</v>
      </c>
      <c r="F49" s="442">
        <v>1048</v>
      </c>
      <c r="G49" s="442"/>
    </row>
    <row r="50" spans="1:7" x14ac:dyDescent="0.2">
      <c r="A50" t="s">
        <v>577</v>
      </c>
      <c r="B50" t="s">
        <v>484</v>
      </c>
      <c r="C50" t="s">
        <v>578</v>
      </c>
      <c r="D50" s="439">
        <v>1361</v>
      </c>
      <c r="E50" s="439">
        <v>1468</v>
      </c>
      <c r="F50" s="439">
        <v>1468</v>
      </c>
      <c r="G50" s="439"/>
    </row>
    <row r="51" spans="1:7" x14ac:dyDescent="0.2">
      <c r="A51" t="s">
        <v>579</v>
      </c>
      <c r="B51" t="s">
        <v>484</v>
      </c>
      <c r="C51" t="s">
        <v>580</v>
      </c>
      <c r="D51" s="442">
        <v>1362</v>
      </c>
      <c r="E51" s="442">
        <v>973</v>
      </c>
      <c r="F51" s="442">
        <v>973</v>
      </c>
      <c r="G51" s="442"/>
    </row>
    <row r="52" spans="1:7" x14ac:dyDescent="0.2">
      <c r="A52" t="s">
        <v>581</v>
      </c>
      <c r="B52" t="s">
        <v>484</v>
      </c>
      <c r="C52" t="s">
        <v>582</v>
      </c>
      <c r="D52" s="439">
        <v>1363</v>
      </c>
      <c r="E52" s="439">
        <v>552</v>
      </c>
      <c r="F52" s="439">
        <v>552</v>
      </c>
      <c r="G52" s="439"/>
    </row>
    <row r="53" spans="1:7" x14ac:dyDescent="0.2">
      <c r="A53" t="s">
        <v>583</v>
      </c>
      <c r="B53" t="s">
        <v>484</v>
      </c>
      <c r="C53" t="s">
        <v>584</v>
      </c>
      <c r="D53" s="442">
        <v>1364</v>
      </c>
      <c r="E53" s="442">
        <v>666</v>
      </c>
      <c r="F53" s="442">
        <v>666</v>
      </c>
      <c r="G53" s="442"/>
    </row>
    <row r="54" spans="1:7" x14ac:dyDescent="0.2">
      <c r="A54" t="s">
        <v>585</v>
      </c>
      <c r="B54" t="s">
        <v>484</v>
      </c>
      <c r="C54" t="s">
        <v>586</v>
      </c>
      <c r="D54" s="439">
        <v>1367</v>
      </c>
      <c r="E54" s="439">
        <v>402</v>
      </c>
      <c r="F54" s="439">
        <v>402</v>
      </c>
      <c r="G54" s="439"/>
    </row>
    <row r="55" spans="1:7" x14ac:dyDescent="0.2">
      <c r="A55" t="s">
        <v>587</v>
      </c>
      <c r="B55" t="s">
        <v>484</v>
      </c>
      <c r="C55" t="s">
        <v>588</v>
      </c>
      <c r="D55" s="442">
        <v>1370</v>
      </c>
      <c r="E55" s="442">
        <v>793</v>
      </c>
      <c r="F55" s="442">
        <v>793</v>
      </c>
      <c r="G55" s="442"/>
    </row>
    <row r="56" spans="1:7" x14ac:dyDescent="0.2">
      <c r="A56" t="s">
        <v>589</v>
      </c>
      <c r="B56" t="s">
        <v>484</v>
      </c>
      <c r="C56" t="s">
        <v>590</v>
      </c>
      <c r="D56" s="439">
        <v>1371</v>
      </c>
      <c r="E56" s="439">
        <v>1394</v>
      </c>
      <c r="F56" s="439">
        <v>1394</v>
      </c>
      <c r="G56" s="439"/>
    </row>
    <row r="57" spans="1:7" x14ac:dyDescent="0.2">
      <c r="A57" t="s">
        <v>591</v>
      </c>
      <c r="B57" t="s">
        <v>484</v>
      </c>
      <c r="C57" t="s">
        <v>592</v>
      </c>
      <c r="D57" s="442">
        <v>1391</v>
      </c>
      <c r="E57" s="442">
        <v>354</v>
      </c>
      <c r="F57" s="442">
        <v>354</v>
      </c>
      <c r="G57" s="442"/>
    </row>
    <row r="58" spans="1:7" x14ac:dyDescent="0.2">
      <c r="A58" t="s">
        <v>593</v>
      </c>
      <c r="B58" t="s">
        <v>484</v>
      </c>
      <c r="C58" t="s">
        <v>594</v>
      </c>
      <c r="D58" s="439">
        <v>1392</v>
      </c>
      <c r="E58" s="439">
        <v>684</v>
      </c>
      <c r="F58" s="439">
        <v>684</v>
      </c>
      <c r="G58" s="439"/>
    </row>
    <row r="59" spans="1:7" x14ac:dyDescent="0.2">
      <c r="A59" t="s">
        <v>595</v>
      </c>
      <c r="B59" t="s">
        <v>484</v>
      </c>
      <c r="C59" t="s">
        <v>596</v>
      </c>
      <c r="D59" s="442">
        <v>1393</v>
      </c>
      <c r="E59" s="442">
        <v>663</v>
      </c>
      <c r="F59" s="442">
        <v>663</v>
      </c>
      <c r="G59" s="442"/>
    </row>
    <row r="60" spans="1:7" x14ac:dyDescent="0.2">
      <c r="A60" t="s">
        <v>597</v>
      </c>
      <c r="B60" t="s">
        <v>484</v>
      </c>
      <c r="C60" t="s">
        <v>598</v>
      </c>
      <c r="D60" s="439">
        <v>1394</v>
      </c>
      <c r="E60" s="439">
        <v>673</v>
      </c>
      <c r="F60" s="439">
        <v>673</v>
      </c>
      <c r="G60" s="439"/>
    </row>
    <row r="61" spans="1:7" x14ac:dyDescent="0.2">
      <c r="A61" t="s">
        <v>599</v>
      </c>
      <c r="B61" t="s">
        <v>484</v>
      </c>
      <c r="C61" t="s">
        <v>600</v>
      </c>
      <c r="D61" s="442">
        <v>1395</v>
      </c>
      <c r="E61" s="442">
        <v>567</v>
      </c>
      <c r="F61" s="442">
        <v>567</v>
      </c>
      <c r="G61" s="442"/>
    </row>
    <row r="62" spans="1:7" x14ac:dyDescent="0.2">
      <c r="A62" t="s">
        <v>601</v>
      </c>
      <c r="B62" t="s">
        <v>484</v>
      </c>
      <c r="C62" t="s">
        <v>602</v>
      </c>
      <c r="D62" s="439">
        <v>1396</v>
      </c>
      <c r="E62" s="439">
        <v>273</v>
      </c>
      <c r="F62" s="439">
        <v>273</v>
      </c>
      <c r="G62" s="439"/>
    </row>
    <row r="63" spans="1:7" x14ac:dyDescent="0.2">
      <c r="A63" t="s">
        <v>603</v>
      </c>
      <c r="B63" t="s">
        <v>484</v>
      </c>
      <c r="C63" t="s">
        <v>604</v>
      </c>
      <c r="D63" s="442">
        <v>1397</v>
      </c>
      <c r="E63" s="442">
        <v>324</v>
      </c>
      <c r="F63" s="442">
        <v>324</v>
      </c>
      <c r="G63" s="442"/>
    </row>
    <row r="64" spans="1:7" x14ac:dyDescent="0.2">
      <c r="A64" t="s">
        <v>605</v>
      </c>
      <c r="B64" t="s">
        <v>484</v>
      </c>
      <c r="C64" t="s">
        <v>606</v>
      </c>
      <c r="D64" s="439">
        <v>1398</v>
      </c>
      <c r="E64" s="439">
        <v>395</v>
      </c>
      <c r="F64" s="439">
        <v>395</v>
      </c>
      <c r="G64" s="439"/>
    </row>
    <row r="65" spans="1:7" x14ac:dyDescent="0.2">
      <c r="A65" t="s">
        <v>607</v>
      </c>
      <c r="B65" t="s">
        <v>484</v>
      </c>
      <c r="C65" t="s">
        <v>608</v>
      </c>
      <c r="D65" s="442">
        <v>1399</v>
      </c>
      <c r="E65" s="442">
        <v>397</v>
      </c>
      <c r="F65" s="442">
        <v>397</v>
      </c>
      <c r="G65" s="442"/>
    </row>
    <row r="66" spans="1:7" x14ac:dyDescent="0.2">
      <c r="A66" t="s">
        <v>609</v>
      </c>
      <c r="B66" t="s">
        <v>484</v>
      </c>
      <c r="C66" t="s">
        <v>610</v>
      </c>
      <c r="D66" s="439">
        <v>1400</v>
      </c>
      <c r="E66" s="439">
        <v>1591</v>
      </c>
      <c r="F66" s="439">
        <v>1591</v>
      </c>
      <c r="G66" s="439"/>
    </row>
    <row r="67" spans="1:7" x14ac:dyDescent="0.2">
      <c r="A67" t="s">
        <v>611</v>
      </c>
      <c r="B67" t="s">
        <v>484</v>
      </c>
      <c r="C67" t="s">
        <v>612</v>
      </c>
      <c r="D67" s="442">
        <v>1401</v>
      </c>
      <c r="E67" s="442">
        <v>686</v>
      </c>
      <c r="F67" s="442">
        <v>686</v>
      </c>
      <c r="G67" s="442"/>
    </row>
    <row r="68" spans="1:7" x14ac:dyDescent="0.2">
      <c r="A68" t="s">
        <v>613</v>
      </c>
      <c r="B68" t="s">
        <v>484</v>
      </c>
      <c r="C68" t="s">
        <v>614</v>
      </c>
      <c r="D68" s="439">
        <v>1402</v>
      </c>
      <c r="E68" s="439">
        <v>2260</v>
      </c>
      <c r="F68" s="439">
        <v>2260</v>
      </c>
      <c r="G68" s="439"/>
    </row>
    <row r="69" spans="1:7" x14ac:dyDescent="0.2">
      <c r="A69" t="s">
        <v>615</v>
      </c>
      <c r="B69" t="s">
        <v>484</v>
      </c>
      <c r="C69" t="s">
        <v>616</v>
      </c>
      <c r="D69" s="442">
        <v>1403</v>
      </c>
      <c r="E69" s="442">
        <v>281</v>
      </c>
      <c r="F69" s="442">
        <v>281</v>
      </c>
      <c r="G69" s="442"/>
    </row>
    <row r="70" spans="1:7" x14ac:dyDescent="0.2">
      <c r="A70" t="s">
        <v>617</v>
      </c>
      <c r="B70" t="s">
        <v>484</v>
      </c>
      <c r="C70" t="s">
        <v>618</v>
      </c>
      <c r="D70" s="439">
        <v>1404</v>
      </c>
      <c r="E70" s="439">
        <v>142</v>
      </c>
      <c r="F70" s="439">
        <v>142</v>
      </c>
      <c r="G70" s="439"/>
    </row>
    <row r="71" spans="1:7" x14ac:dyDescent="0.2">
      <c r="A71" t="s">
        <v>619</v>
      </c>
      <c r="B71" t="s">
        <v>484</v>
      </c>
      <c r="C71" t="s">
        <v>620</v>
      </c>
      <c r="D71" s="442">
        <v>1405</v>
      </c>
      <c r="E71" s="442">
        <v>421</v>
      </c>
      <c r="F71" s="442">
        <v>421</v>
      </c>
      <c r="G71" s="442"/>
    </row>
    <row r="72" spans="1:7" x14ac:dyDescent="0.2">
      <c r="A72" t="s">
        <v>621</v>
      </c>
      <c r="B72" t="s">
        <v>484</v>
      </c>
      <c r="C72" t="s">
        <v>622</v>
      </c>
      <c r="D72" s="439">
        <v>1406</v>
      </c>
      <c r="E72" s="439">
        <v>754</v>
      </c>
      <c r="F72" s="439">
        <v>754</v>
      </c>
      <c r="G72" s="439"/>
    </row>
    <row r="73" spans="1:7" x14ac:dyDescent="0.2">
      <c r="A73" t="s">
        <v>623</v>
      </c>
      <c r="B73" t="s">
        <v>484</v>
      </c>
      <c r="C73" t="s">
        <v>624</v>
      </c>
      <c r="D73" s="442">
        <v>1407</v>
      </c>
      <c r="E73" s="442">
        <v>686</v>
      </c>
      <c r="F73" s="442">
        <v>686</v>
      </c>
      <c r="G73" s="442"/>
    </row>
    <row r="74" spans="1:7" x14ac:dyDescent="0.2">
      <c r="A74" t="s">
        <v>625</v>
      </c>
      <c r="B74" t="s">
        <v>484</v>
      </c>
      <c r="C74" t="s">
        <v>626</v>
      </c>
      <c r="D74" s="439">
        <v>1408</v>
      </c>
      <c r="E74" s="439">
        <v>3215</v>
      </c>
      <c r="F74" s="439">
        <v>3215</v>
      </c>
      <c r="G74" s="439"/>
    </row>
    <row r="75" spans="1:7" x14ac:dyDescent="0.2">
      <c r="A75" t="s">
        <v>627</v>
      </c>
      <c r="B75" t="s">
        <v>484</v>
      </c>
      <c r="C75" t="s">
        <v>628</v>
      </c>
      <c r="D75" s="442">
        <v>1409</v>
      </c>
      <c r="E75" s="442">
        <v>160</v>
      </c>
      <c r="F75" s="442">
        <v>160</v>
      </c>
      <c r="G75" s="442"/>
    </row>
    <row r="76" spans="1:7" x14ac:dyDescent="0.2">
      <c r="A76" t="s">
        <v>629</v>
      </c>
      <c r="B76" t="s">
        <v>484</v>
      </c>
      <c r="C76" t="s">
        <v>630</v>
      </c>
      <c r="D76" s="439">
        <v>1423</v>
      </c>
      <c r="E76" s="439">
        <v>900</v>
      </c>
      <c r="F76" s="439">
        <v>900</v>
      </c>
      <c r="G76" s="439"/>
    </row>
    <row r="77" spans="1:7" x14ac:dyDescent="0.2">
      <c r="A77" t="s">
        <v>631</v>
      </c>
      <c r="B77" t="s">
        <v>484</v>
      </c>
      <c r="C77" t="s">
        <v>632</v>
      </c>
      <c r="D77" s="442">
        <v>1424</v>
      </c>
      <c r="E77" s="442">
        <v>970</v>
      </c>
      <c r="F77" s="442">
        <v>970</v>
      </c>
      <c r="G77" s="442"/>
    </row>
    <row r="78" spans="1:7" x14ac:dyDescent="0.2">
      <c r="A78" t="s">
        <v>633</v>
      </c>
      <c r="B78" t="s">
        <v>484</v>
      </c>
      <c r="C78" t="s">
        <v>634</v>
      </c>
      <c r="D78" s="439">
        <v>1425</v>
      </c>
      <c r="E78" s="439">
        <v>704</v>
      </c>
      <c r="F78" s="439">
        <v>704</v>
      </c>
      <c r="G78" s="439"/>
    </row>
    <row r="79" spans="1:7" x14ac:dyDescent="0.2">
      <c r="A79" t="s">
        <v>635</v>
      </c>
      <c r="B79" t="s">
        <v>484</v>
      </c>
      <c r="C79" t="s">
        <v>636</v>
      </c>
      <c r="D79" s="442">
        <v>1427</v>
      </c>
      <c r="E79" s="442">
        <v>732</v>
      </c>
      <c r="F79" s="442">
        <v>732</v>
      </c>
      <c r="G79" s="442"/>
    </row>
    <row r="80" spans="1:7" x14ac:dyDescent="0.2">
      <c r="A80" t="s">
        <v>637</v>
      </c>
      <c r="B80" t="s">
        <v>484</v>
      </c>
      <c r="C80" t="s">
        <v>638</v>
      </c>
      <c r="D80" s="439">
        <v>1428</v>
      </c>
      <c r="E80" s="439">
        <v>1261</v>
      </c>
      <c r="F80" s="439">
        <v>1261</v>
      </c>
      <c r="G80" s="439"/>
    </row>
    <row r="81" spans="1:7" x14ac:dyDescent="0.2">
      <c r="A81" t="s">
        <v>639</v>
      </c>
      <c r="B81" t="s">
        <v>484</v>
      </c>
      <c r="C81" t="s">
        <v>640</v>
      </c>
      <c r="D81" s="442">
        <v>1429</v>
      </c>
      <c r="E81" s="442">
        <v>1742</v>
      </c>
      <c r="F81" s="442">
        <v>1742</v>
      </c>
      <c r="G81" s="442"/>
    </row>
    <row r="82" spans="1:7" x14ac:dyDescent="0.2">
      <c r="A82" t="s">
        <v>641</v>
      </c>
      <c r="B82" t="s">
        <v>484</v>
      </c>
      <c r="C82" t="s">
        <v>642</v>
      </c>
      <c r="D82" s="439">
        <v>1430</v>
      </c>
      <c r="E82" s="439">
        <v>616</v>
      </c>
      <c r="F82" s="439">
        <v>616</v>
      </c>
      <c r="G82" s="439"/>
    </row>
    <row r="83" spans="1:7" x14ac:dyDescent="0.2">
      <c r="A83" t="s">
        <v>643</v>
      </c>
      <c r="B83" t="s">
        <v>484</v>
      </c>
      <c r="C83" t="s">
        <v>644</v>
      </c>
      <c r="D83" s="442">
        <v>1431</v>
      </c>
      <c r="E83" s="442">
        <v>246</v>
      </c>
      <c r="F83" s="442">
        <v>246</v>
      </c>
      <c r="G83" s="442"/>
    </row>
    <row r="84" spans="1:7" x14ac:dyDescent="0.2">
      <c r="A84" t="s">
        <v>645</v>
      </c>
      <c r="B84" t="s">
        <v>484</v>
      </c>
      <c r="C84" t="s">
        <v>646</v>
      </c>
      <c r="D84" s="439">
        <v>1432</v>
      </c>
      <c r="E84" s="439">
        <v>829</v>
      </c>
      <c r="F84" s="439">
        <v>829</v>
      </c>
      <c r="G84" s="439"/>
    </row>
    <row r="85" spans="1:7" x14ac:dyDescent="0.2">
      <c r="A85" t="s">
        <v>647</v>
      </c>
      <c r="B85" t="s">
        <v>484</v>
      </c>
      <c r="C85" t="s">
        <v>648</v>
      </c>
      <c r="D85" s="442">
        <v>1433</v>
      </c>
      <c r="E85" s="442">
        <v>501</v>
      </c>
      <c r="F85" s="442">
        <v>501</v>
      </c>
      <c r="G85" s="442"/>
    </row>
    <row r="86" spans="1:7" x14ac:dyDescent="0.2">
      <c r="A86" t="s">
        <v>649</v>
      </c>
      <c r="B86" t="s">
        <v>484</v>
      </c>
      <c r="C86" t="s">
        <v>650</v>
      </c>
      <c r="D86" s="439">
        <v>1434</v>
      </c>
      <c r="E86" s="439">
        <v>304</v>
      </c>
      <c r="F86" s="439">
        <v>304</v>
      </c>
      <c r="G86" s="439"/>
    </row>
    <row r="87" spans="1:7" x14ac:dyDescent="0.2">
      <c r="A87" t="s">
        <v>651</v>
      </c>
      <c r="B87" t="s">
        <v>484</v>
      </c>
      <c r="C87" t="s">
        <v>652</v>
      </c>
      <c r="D87" s="442">
        <v>1436</v>
      </c>
      <c r="E87" s="442">
        <v>340</v>
      </c>
      <c r="F87" s="442">
        <v>340</v>
      </c>
      <c r="G87" s="442"/>
    </row>
    <row r="88" spans="1:7" x14ac:dyDescent="0.2">
      <c r="A88" t="s">
        <v>653</v>
      </c>
      <c r="B88" t="s">
        <v>484</v>
      </c>
      <c r="C88" t="s">
        <v>654</v>
      </c>
      <c r="D88" s="439">
        <v>1437</v>
      </c>
      <c r="E88" s="439">
        <v>213</v>
      </c>
      <c r="F88" s="439">
        <v>213</v>
      </c>
      <c r="G88" s="439"/>
    </row>
    <row r="89" spans="1:7" x14ac:dyDescent="0.2">
      <c r="A89" t="s">
        <v>655</v>
      </c>
      <c r="B89" t="s">
        <v>484</v>
      </c>
      <c r="C89" t="s">
        <v>656</v>
      </c>
      <c r="D89" s="442">
        <v>1438</v>
      </c>
      <c r="E89" s="442">
        <v>415</v>
      </c>
      <c r="F89" s="442">
        <v>415</v>
      </c>
      <c r="G89" s="442"/>
    </row>
    <row r="90" spans="1:7" x14ac:dyDescent="0.2">
      <c r="A90" t="s">
        <v>657</v>
      </c>
      <c r="B90" t="s">
        <v>484</v>
      </c>
      <c r="C90" t="s">
        <v>658</v>
      </c>
      <c r="D90" s="439">
        <v>1452</v>
      </c>
      <c r="E90" s="439">
        <v>867</v>
      </c>
      <c r="F90" s="439">
        <v>867</v>
      </c>
      <c r="G90" s="439"/>
    </row>
    <row r="91" spans="1:7" x14ac:dyDescent="0.2">
      <c r="A91" t="s">
        <v>659</v>
      </c>
      <c r="B91" t="s">
        <v>484</v>
      </c>
      <c r="C91" t="s">
        <v>660</v>
      </c>
      <c r="D91" s="442">
        <v>1453</v>
      </c>
      <c r="E91" s="442">
        <v>969</v>
      </c>
      <c r="F91" s="442">
        <v>969</v>
      </c>
      <c r="G91" s="442"/>
    </row>
    <row r="92" spans="1:7" x14ac:dyDescent="0.2">
      <c r="A92" t="s">
        <v>661</v>
      </c>
      <c r="B92" t="s">
        <v>484</v>
      </c>
      <c r="C92" t="s">
        <v>662</v>
      </c>
      <c r="D92" s="439">
        <v>1454</v>
      </c>
      <c r="E92" s="439">
        <v>970</v>
      </c>
      <c r="F92" s="439">
        <v>970</v>
      </c>
      <c r="G92" s="439"/>
    </row>
    <row r="93" spans="1:7" x14ac:dyDescent="0.2">
      <c r="A93" t="s">
        <v>663</v>
      </c>
      <c r="B93" t="s">
        <v>484</v>
      </c>
      <c r="C93" t="s">
        <v>664</v>
      </c>
      <c r="D93" s="442">
        <v>1455</v>
      </c>
      <c r="E93" s="442">
        <v>594</v>
      </c>
      <c r="F93" s="442">
        <v>594</v>
      </c>
      <c r="G93" s="442"/>
    </row>
    <row r="94" spans="1:7" x14ac:dyDescent="0.2">
      <c r="A94" t="s">
        <v>665</v>
      </c>
      <c r="B94" t="s">
        <v>484</v>
      </c>
      <c r="C94" t="s">
        <v>666</v>
      </c>
      <c r="D94" s="439">
        <v>1456</v>
      </c>
      <c r="E94" s="439">
        <v>452</v>
      </c>
      <c r="F94" s="439">
        <v>452</v>
      </c>
      <c r="G94" s="439"/>
    </row>
    <row r="95" spans="1:7" x14ac:dyDescent="0.2">
      <c r="A95" t="s">
        <v>667</v>
      </c>
      <c r="B95" t="s">
        <v>484</v>
      </c>
      <c r="C95" t="s">
        <v>668</v>
      </c>
      <c r="D95" s="442">
        <v>1457</v>
      </c>
      <c r="E95" s="442">
        <v>690</v>
      </c>
      <c r="F95" s="442">
        <v>690</v>
      </c>
      <c r="G95" s="442"/>
    </row>
    <row r="96" spans="1:7" x14ac:dyDescent="0.2">
      <c r="A96" t="s">
        <v>669</v>
      </c>
      <c r="B96" t="s">
        <v>484</v>
      </c>
      <c r="C96" t="s">
        <v>670</v>
      </c>
      <c r="D96" s="439">
        <v>1458</v>
      </c>
      <c r="E96" s="439">
        <v>1443</v>
      </c>
      <c r="F96" s="439">
        <v>1443</v>
      </c>
      <c r="G96" s="439"/>
    </row>
    <row r="97" spans="1:7" x14ac:dyDescent="0.2">
      <c r="A97" t="s">
        <v>671</v>
      </c>
      <c r="B97" t="s">
        <v>484</v>
      </c>
      <c r="C97" t="s">
        <v>672</v>
      </c>
      <c r="D97" s="442">
        <v>1459</v>
      </c>
      <c r="E97" s="442">
        <v>1566</v>
      </c>
      <c r="F97" s="442">
        <v>1566</v>
      </c>
      <c r="G97" s="442"/>
    </row>
    <row r="98" spans="1:7" x14ac:dyDescent="0.2">
      <c r="A98" t="s">
        <v>673</v>
      </c>
      <c r="B98" t="s">
        <v>484</v>
      </c>
      <c r="C98" t="s">
        <v>674</v>
      </c>
      <c r="D98" s="439">
        <v>1460</v>
      </c>
      <c r="E98" s="439">
        <v>1204</v>
      </c>
      <c r="F98" s="439">
        <v>1204</v>
      </c>
      <c r="G98" s="439"/>
    </row>
    <row r="99" spans="1:7" x14ac:dyDescent="0.2">
      <c r="A99" t="s">
        <v>675</v>
      </c>
      <c r="B99" t="s">
        <v>484</v>
      </c>
      <c r="C99" t="s">
        <v>676</v>
      </c>
      <c r="D99" s="442">
        <v>1461</v>
      </c>
      <c r="E99" s="442">
        <v>696</v>
      </c>
      <c r="F99" s="442">
        <v>696</v>
      </c>
      <c r="G99" s="442"/>
    </row>
    <row r="100" spans="1:7" x14ac:dyDescent="0.2">
      <c r="A100" t="s">
        <v>677</v>
      </c>
      <c r="B100" t="s">
        <v>484</v>
      </c>
      <c r="C100" t="s">
        <v>678</v>
      </c>
      <c r="D100" s="439">
        <v>1462</v>
      </c>
      <c r="E100" s="439">
        <v>492</v>
      </c>
      <c r="F100" s="439">
        <v>492</v>
      </c>
      <c r="G100" s="439"/>
    </row>
    <row r="101" spans="1:7" x14ac:dyDescent="0.2">
      <c r="A101" t="s">
        <v>679</v>
      </c>
      <c r="B101" t="s">
        <v>484</v>
      </c>
      <c r="C101" t="s">
        <v>680</v>
      </c>
      <c r="D101" s="442">
        <v>1463</v>
      </c>
      <c r="E101" s="442">
        <v>171</v>
      </c>
      <c r="F101" s="442">
        <v>171</v>
      </c>
      <c r="G101" s="442"/>
    </row>
    <row r="102" spans="1:7" x14ac:dyDescent="0.2">
      <c r="A102" t="s">
        <v>681</v>
      </c>
      <c r="B102" t="s">
        <v>484</v>
      </c>
      <c r="C102" t="s">
        <v>682</v>
      </c>
      <c r="D102" s="439">
        <v>1464</v>
      </c>
      <c r="E102" s="439">
        <v>498</v>
      </c>
      <c r="F102" s="439">
        <v>498</v>
      </c>
      <c r="G102" s="439"/>
    </row>
    <row r="103" spans="1:7" x14ac:dyDescent="0.2">
      <c r="A103" t="s">
        <v>683</v>
      </c>
      <c r="B103" t="s">
        <v>484</v>
      </c>
      <c r="C103" t="s">
        <v>684</v>
      </c>
      <c r="D103" s="442">
        <v>1465</v>
      </c>
      <c r="E103" s="442">
        <v>435</v>
      </c>
      <c r="F103" s="442">
        <v>435</v>
      </c>
      <c r="G103" s="442"/>
    </row>
    <row r="104" spans="1:7" x14ac:dyDescent="0.2">
      <c r="A104" t="s">
        <v>685</v>
      </c>
      <c r="B104" t="s">
        <v>484</v>
      </c>
      <c r="C104" t="s">
        <v>686</v>
      </c>
      <c r="D104" s="439">
        <v>1468</v>
      </c>
      <c r="E104" s="439">
        <v>554</v>
      </c>
      <c r="F104" s="439">
        <v>554</v>
      </c>
      <c r="G104" s="439"/>
    </row>
    <row r="105" spans="1:7" x14ac:dyDescent="0.2">
      <c r="A105" t="s">
        <v>687</v>
      </c>
      <c r="B105" t="s">
        <v>484</v>
      </c>
      <c r="C105" t="s">
        <v>688</v>
      </c>
      <c r="D105" s="442">
        <v>1469</v>
      </c>
      <c r="E105" s="442">
        <v>765</v>
      </c>
      <c r="F105" s="442">
        <v>765</v>
      </c>
      <c r="G105" s="442"/>
    </row>
    <row r="106" spans="1:7" x14ac:dyDescent="0.2">
      <c r="A106" t="s">
        <v>689</v>
      </c>
      <c r="B106" t="s">
        <v>484</v>
      </c>
      <c r="C106" t="s">
        <v>690</v>
      </c>
      <c r="D106" s="439">
        <v>1470</v>
      </c>
      <c r="E106" s="439">
        <v>66</v>
      </c>
      <c r="F106" s="439">
        <v>66</v>
      </c>
      <c r="G106" s="439"/>
    </row>
    <row r="107" spans="1:7" x14ac:dyDescent="0.2">
      <c r="A107" t="s">
        <v>691</v>
      </c>
      <c r="B107" t="s">
        <v>484</v>
      </c>
      <c r="C107" t="s">
        <v>692</v>
      </c>
      <c r="D107" s="442">
        <v>1471</v>
      </c>
      <c r="E107" s="442">
        <v>203</v>
      </c>
      <c r="F107" s="442">
        <v>203</v>
      </c>
      <c r="G107" s="442"/>
    </row>
    <row r="108" spans="1:7" x14ac:dyDescent="0.2">
      <c r="A108" t="s">
        <v>693</v>
      </c>
      <c r="B108" t="s">
        <v>484</v>
      </c>
      <c r="C108" t="s">
        <v>694</v>
      </c>
      <c r="D108" s="439">
        <v>1472</v>
      </c>
      <c r="E108" s="439">
        <v>168</v>
      </c>
      <c r="F108" s="439">
        <v>168</v>
      </c>
      <c r="G108" s="439"/>
    </row>
    <row r="109" spans="1:7" x14ac:dyDescent="0.2">
      <c r="A109" t="s">
        <v>695</v>
      </c>
      <c r="B109" t="s">
        <v>484</v>
      </c>
      <c r="C109" t="s">
        <v>696</v>
      </c>
      <c r="D109" s="442">
        <v>1481</v>
      </c>
      <c r="E109" s="442">
        <v>715</v>
      </c>
      <c r="F109" s="442">
        <v>715</v>
      </c>
      <c r="G109" s="442"/>
    </row>
    <row r="110" spans="1:7" x14ac:dyDescent="0.2">
      <c r="A110" t="s">
        <v>697</v>
      </c>
      <c r="B110" t="s">
        <v>484</v>
      </c>
      <c r="C110" t="s">
        <v>698</v>
      </c>
      <c r="D110" s="439">
        <v>1482</v>
      </c>
      <c r="E110" s="439">
        <v>545</v>
      </c>
      <c r="F110" s="439">
        <v>545</v>
      </c>
      <c r="G110" s="439"/>
    </row>
    <row r="111" spans="1:7" x14ac:dyDescent="0.2">
      <c r="A111" t="s">
        <v>699</v>
      </c>
      <c r="B111" t="s">
        <v>484</v>
      </c>
      <c r="C111" t="s">
        <v>700</v>
      </c>
      <c r="D111" s="442">
        <v>1483</v>
      </c>
      <c r="E111" s="442">
        <v>447</v>
      </c>
      <c r="F111" s="442">
        <v>447</v>
      </c>
      <c r="G111" s="442"/>
    </row>
    <row r="112" spans="1:7" x14ac:dyDescent="0.2">
      <c r="A112" t="s">
        <v>701</v>
      </c>
      <c r="B112" t="s">
        <v>484</v>
      </c>
      <c r="C112" t="s">
        <v>702</v>
      </c>
      <c r="D112" s="439">
        <v>1484</v>
      </c>
      <c r="E112" s="439">
        <v>1080</v>
      </c>
      <c r="F112" s="439">
        <v>1080</v>
      </c>
      <c r="G112" s="439"/>
    </row>
    <row r="113" spans="1:7" x14ac:dyDescent="0.2">
      <c r="A113" t="s">
        <v>703</v>
      </c>
      <c r="B113" t="s">
        <v>484</v>
      </c>
      <c r="C113" t="s">
        <v>704</v>
      </c>
      <c r="D113" s="442">
        <v>1485</v>
      </c>
      <c r="E113" s="442">
        <v>205</v>
      </c>
      <c r="F113" s="442">
        <v>205</v>
      </c>
      <c r="G113" s="442"/>
    </row>
    <row r="114" spans="1:7" x14ac:dyDescent="0.2">
      <c r="A114" t="s">
        <v>705</v>
      </c>
      <c r="B114" t="s">
        <v>484</v>
      </c>
      <c r="C114" t="s">
        <v>706</v>
      </c>
      <c r="D114" s="439">
        <v>1486</v>
      </c>
      <c r="E114" s="439">
        <v>379</v>
      </c>
      <c r="F114" s="439">
        <v>379</v>
      </c>
      <c r="G114" s="439"/>
    </row>
    <row r="115" spans="1:7" x14ac:dyDescent="0.2">
      <c r="A115" t="s">
        <v>707</v>
      </c>
      <c r="B115" t="s">
        <v>484</v>
      </c>
      <c r="C115" t="s">
        <v>708</v>
      </c>
      <c r="D115" s="442">
        <v>1487</v>
      </c>
      <c r="E115" s="442">
        <v>335</v>
      </c>
      <c r="F115" s="442">
        <v>335</v>
      </c>
      <c r="G115" s="442"/>
    </row>
    <row r="116" spans="1:7" x14ac:dyDescent="0.2">
      <c r="A116" t="s">
        <v>709</v>
      </c>
      <c r="B116" t="s">
        <v>484</v>
      </c>
      <c r="C116" t="s">
        <v>710</v>
      </c>
      <c r="D116" s="439">
        <v>1511</v>
      </c>
      <c r="E116" s="439">
        <v>205</v>
      </c>
      <c r="F116" s="439">
        <v>205</v>
      </c>
      <c r="G116" s="439"/>
    </row>
    <row r="117" spans="1:7" x14ac:dyDescent="0.2">
      <c r="A117" t="s">
        <v>711</v>
      </c>
      <c r="B117" t="s">
        <v>484</v>
      </c>
      <c r="C117" t="s">
        <v>712</v>
      </c>
      <c r="D117" s="442">
        <v>1512</v>
      </c>
      <c r="E117" s="442">
        <v>373</v>
      </c>
      <c r="F117" s="442">
        <v>373</v>
      </c>
      <c r="G117" s="442"/>
    </row>
    <row r="118" spans="1:7" x14ac:dyDescent="0.2">
      <c r="A118" t="s">
        <v>713</v>
      </c>
      <c r="B118" t="s">
        <v>484</v>
      </c>
      <c r="C118" t="s">
        <v>714</v>
      </c>
      <c r="D118" s="439">
        <v>1513</v>
      </c>
      <c r="E118" s="439">
        <v>295</v>
      </c>
      <c r="F118" s="439">
        <v>295</v>
      </c>
      <c r="G118" s="439"/>
    </row>
    <row r="119" spans="1:7" x14ac:dyDescent="0.2">
      <c r="A119" t="s">
        <v>715</v>
      </c>
      <c r="B119" t="s">
        <v>484</v>
      </c>
      <c r="C119" t="s">
        <v>716</v>
      </c>
      <c r="D119" s="442">
        <v>1514</v>
      </c>
      <c r="E119" s="442">
        <v>1001</v>
      </c>
      <c r="F119" s="442">
        <v>1001</v>
      </c>
      <c r="G119" s="442"/>
    </row>
    <row r="120" spans="1:7" x14ac:dyDescent="0.2">
      <c r="A120" t="s">
        <v>717</v>
      </c>
      <c r="B120" t="s">
        <v>484</v>
      </c>
      <c r="C120" t="s">
        <v>718</v>
      </c>
      <c r="D120" s="439">
        <v>1516</v>
      </c>
      <c r="E120" s="439">
        <v>473</v>
      </c>
      <c r="F120" s="439">
        <v>473</v>
      </c>
      <c r="G120" s="439"/>
    </row>
    <row r="121" spans="1:7" x14ac:dyDescent="0.2">
      <c r="A121" t="s">
        <v>719</v>
      </c>
      <c r="B121" t="s">
        <v>484</v>
      </c>
      <c r="C121" t="s">
        <v>720</v>
      </c>
      <c r="D121" s="442">
        <v>1517</v>
      </c>
      <c r="E121" s="442">
        <v>254</v>
      </c>
      <c r="F121" s="442">
        <v>254</v>
      </c>
      <c r="G121" s="442"/>
    </row>
    <row r="122" spans="1:7" x14ac:dyDescent="0.2">
      <c r="A122" t="s">
        <v>721</v>
      </c>
      <c r="B122" t="s">
        <v>484</v>
      </c>
      <c r="C122" t="s">
        <v>722</v>
      </c>
      <c r="D122" s="439">
        <v>1518</v>
      </c>
      <c r="E122" s="439">
        <v>262</v>
      </c>
      <c r="F122" s="439">
        <v>262</v>
      </c>
      <c r="G122" s="439"/>
    </row>
    <row r="123" spans="1:7" x14ac:dyDescent="0.2">
      <c r="A123" t="s">
        <v>723</v>
      </c>
      <c r="B123" t="s">
        <v>484</v>
      </c>
      <c r="C123" t="s">
        <v>724</v>
      </c>
      <c r="D123" s="442">
        <v>1519</v>
      </c>
      <c r="E123" s="442">
        <v>361</v>
      </c>
      <c r="F123" s="442">
        <v>361</v>
      </c>
      <c r="G123" s="442"/>
    </row>
    <row r="124" spans="1:7" x14ac:dyDescent="0.2">
      <c r="A124" t="s">
        <v>725</v>
      </c>
      <c r="B124" t="s">
        <v>484</v>
      </c>
      <c r="C124" t="s">
        <v>726</v>
      </c>
      <c r="D124" s="439">
        <v>1520</v>
      </c>
      <c r="E124" s="439">
        <v>290</v>
      </c>
      <c r="F124" s="439">
        <v>290</v>
      </c>
      <c r="G124" s="439"/>
    </row>
    <row r="125" spans="1:7" x14ac:dyDescent="0.2">
      <c r="A125" t="s">
        <v>727</v>
      </c>
      <c r="B125" t="s">
        <v>484</v>
      </c>
      <c r="C125" t="s">
        <v>728</v>
      </c>
      <c r="D125" s="442">
        <v>1543</v>
      </c>
      <c r="E125" s="442">
        <v>2485</v>
      </c>
      <c r="F125" s="442">
        <v>2485</v>
      </c>
      <c r="G125" s="442"/>
    </row>
    <row r="126" spans="1:7" x14ac:dyDescent="0.2">
      <c r="A126" t="s">
        <v>729</v>
      </c>
      <c r="B126" t="s">
        <v>484</v>
      </c>
      <c r="C126" t="s">
        <v>730</v>
      </c>
      <c r="D126" s="439">
        <v>1544</v>
      </c>
      <c r="E126" s="439">
        <v>711</v>
      </c>
      <c r="F126" s="439">
        <v>711</v>
      </c>
      <c r="G126" s="439"/>
    </row>
    <row r="127" spans="1:7" x14ac:dyDescent="0.2">
      <c r="A127" t="s">
        <v>731</v>
      </c>
      <c r="B127" t="s">
        <v>484</v>
      </c>
      <c r="C127" t="s">
        <v>732</v>
      </c>
      <c r="D127" s="442">
        <v>1545</v>
      </c>
      <c r="E127" s="442">
        <v>1306</v>
      </c>
      <c r="F127" s="442">
        <v>1306</v>
      </c>
      <c r="G127" s="442"/>
    </row>
    <row r="128" spans="1:7" x14ac:dyDescent="0.2">
      <c r="A128" t="s">
        <v>733</v>
      </c>
      <c r="B128" t="s">
        <v>484</v>
      </c>
      <c r="C128" t="s">
        <v>734</v>
      </c>
      <c r="D128" s="439">
        <v>1546</v>
      </c>
      <c r="E128" s="439">
        <v>456</v>
      </c>
      <c r="F128" s="439">
        <v>456</v>
      </c>
      <c r="G128" s="439"/>
    </row>
    <row r="129" spans="1:7" x14ac:dyDescent="0.2">
      <c r="A129" t="s">
        <v>735</v>
      </c>
      <c r="B129" t="s">
        <v>484</v>
      </c>
      <c r="C129" t="s">
        <v>736</v>
      </c>
      <c r="D129" s="442">
        <v>1547</v>
      </c>
      <c r="E129" s="442">
        <v>491</v>
      </c>
      <c r="F129" s="442">
        <v>491</v>
      </c>
      <c r="G129" s="442"/>
    </row>
    <row r="130" spans="1:7" x14ac:dyDescent="0.2">
      <c r="A130" t="s">
        <v>737</v>
      </c>
      <c r="B130" t="s">
        <v>484</v>
      </c>
      <c r="C130" t="s">
        <v>738</v>
      </c>
      <c r="D130" s="439">
        <v>1549</v>
      </c>
      <c r="E130" s="439">
        <v>578</v>
      </c>
      <c r="F130" s="439">
        <v>578</v>
      </c>
      <c r="G130" s="439"/>
    </row>
    <row r="131" spans="1:7" x14ac:dyDescent="0.2">
      <c r="A131" t="s">
        <v>739</v>
      </c>
      <c r="B131" t="s">
        <v>484</v>
      </c>
      <c r="C131" t="s">
        <v>740</v>
      </c>
      <c r="D131" s="442">
        <v>1550</v>
      </c>
      <c r="E131" s="442">
        <v>438</v>
      </c>
      <c r="F131" s="442">
        <v>438</v>
      </c>
      <c r="G131" s="442"/>
    </row>
    <row r="132" spans="1:7" x14ac:dyDescent="0.2">
      <c r="A132" t="s">
        <v>741</v>
      </c>
      <c r="B132" t="s">
        <v>484</v>
      </c>
      <c r="C132" t="s">
        <v>742</v>
      </c>
      <c r="D132" s="439">
        <v>1552</v>
      </c>
      <c r="E132" s="439">
        <v>636</v>
      </c>
      <c r="F132" s="439">
        <v>636</v>
      </c>
      <c r="G132" s="439"/>
    </row>
    <row r="133" spans="1:7" x14ac:dyDescent="0.2">
      <c r="A133" t="s">
        <v>743</v>
      </c>
      <c r="B133" t="s">
        <v>484</v>
      </c>
      <c r="C133" t="s">
        <v>744</v>
      </c>
      <c r="D133" s="442">
        <v>1555</v>
      </c>
      <c r="E133" s="442">
        <v>2861</v>
      </c>
      <c r="F133" s="442">
        <v>2861</v>
      </c>
      <c r="G133" s="442"/>
    </row>
    <row r="134" spans="1:7" x14ac:dyDescent="0.2">
      <c r="A134" t="s">
        <v>745</v>
      </c>
      <c r="B134" t="s">
        <v>484</v>
      </c>
      <c r="C134" t="s">
        <v>746</v>
      </c>
      <c r="D134" s="439">
        <v>1559</v>
      </c>
      <c r="E134" s="439">
        <v>1173</v>
      </c>
      <c r="F134" s="439">
        <v>1173</v>
      </c>
      <c r="G134" s="439"/>
    </row>
    <row r="135" spans="1:7" x14ac:dyDescent="0.2">
      <c r="A135" t="s">
        <v>747</v>
      </c>
      <c r="B135" t="s">
        <v>484</v>
      </c>
      <c r="C135" t="s">
        <v>748</v>
      </c>
      <c r="D135" s="442">
        <v>1560</v>
      </c>
      <c r="E135" s="442">
        <v>428</v>
      </c>
      <c r="F135" s="442">
        <v>428</v>
      </c>
      <c r="G135" s="442"/>
    </row>
    <row r="136" spans="1:7" x14ac:dyDescent="0.2">
      <c r="A136" t="s">
        <v>749</v>
      </c>
      <c r="B136" t="s">
        <v>484</v>
      </c>
      <c r="C136" t="s">
        <v>750</v>
      </c>
      <c r="D136" s="439">
        <v>1561</v>
      </c>
      <c r="E136" s="439">
        <v>440</v>
      </c>
      <c r="F136" s="439">
        <v>440</v>
      </c>
      <c r="G136" s="439"/>
    </row>
    <row r="137" spans="1:7" x14ac:dyDescent="0.2">
      <c r="A137" t="s">
        <v>751</v>
      </c>
      <c r="B137" t="s">
        <v>484</v>
      </c>
      <c r="C137" t="s">
        <v>752</v>
      </c>
      <c r="D137" s="442">
        <v>1562</v>
      </c>
      <c r="E137" s="442">
        <v>252</v>
      </c>
      <c r="F137" s="442">
        <v>252</v>
      </c>
      <c r="G137" s="442"/>
    </row>
    <row r="138" spans="1:7" x14ac:dyDescent="0.2">
      <c r="A138" t="s">
        <v>753</v>
      </c>
      <c r="B138" t="s">
        <v>484</v>
      </c>
      <c r="C138" t="s">
        <v>754</v>
      </c>
      <c r="D138" s="439">
        <v>1563</v>
      </c>
      <c r="E138" s="439">
        <v>568</v>
      </c>
      <c r="F138" s="439">
        <v>568</v>
      </c>
      <c r="G138" s="439"/>
    </row>
    <row r="139" spans="1:7" x14ac:dyDescent="0.2">
      <c r="A139" t="s">
        <v>755</v>
      </c>
      <c r="B139" t="s">
        <v>484</v>
      </c>
      <c r="C139" t="s">
        <v>756</v>
      </c>
      <c r="D139" s="442">
        <v>1564</v>
      </c>
      <c r="E139" s="442">
        <v>699</v>
      </c>
      <c r="F139" s="442">
        <v>699</v>
      </c>
      <c r="G139" s="442"/>
    </row>
    <row r="140" spans="1:7" x14ac:dyDescent="0.2">
      <c r="A140" t="s">
        <v>757</v>
      </c>
      <c r="B140" t="s">
        <v>484</v>
      </c>
      <c r="C140" t="s">
        <v>758</v>
      </c>
      <c r="D140" s="439">
        <v>1571</v>
      </c>
      <c r="E140" s="439">
        <v>751</v>
      </c>
      <c r="F140" s="439">
        <v>751</v>
      </c>
      <c r="G140" s="439"/>
    </row>
    <row r="141" spans="1:7" x14ac:dyDescent="0.2">
      <c r="A141" t="s">
        <v>759</v>
      </c>
      <c r="B141" t="s">
        <v>484</v>
      </c>
      <c r="C141" t="s">
        <v>760</v>
      </c>
      <c r="D141" s="442">
        <v>1575</v>
      </c>
      <c r="E141" s="442">
        <v>481</v>
      </c>
      <c r="F141" s="442">
        <v>481</v>
      </c>
      <c r="G141" s="442"/>
    </row>
    <row r="142" spans="1:7" x14ac:dyDescent="0.2">
      <c r="A142" t="s">
        <v>761</v>
      </c>
      <c r="B142" t="s">
        <v>484</v>
      </c>
      <c r="C142" t="s">
        <v>762</v>
      </c>
      <c r="D142" s="439">
        <v>1578</v>
      </c>
      <c r="E142" s="439">
        <v>3415</v>
      </c>
      <c r="F142" s="439">
        <v>3415</v>
      </c>
      <c r="G142" s="439"/>
    </row>
    <row r="143" spans="1:7" x14ac:dyDescent="0.2">
      <c r="A143" t="s">
        <v>763</v>
      </c>
      <c r="B143" t="s">
        <v>484</v>
      </c>
      <c r="C143" t="s">
        <v>764</v>
      </c>
      <c r="D143" s="442">
        <v>1581</v>
      </c>
      <c r="E143" s="442">
        <v>518</v>
      </c>
      <c r="F143" s="442">
        <v>518</v>
      </c>
      <c r="G143" s="442"/>
    </row>
    <row r="144" spans="1:7" x14ac:dyDescent="0.2">
      <c r="A144" t="s">
        <v>765</v>
      </c>
      <c r="B144" t="s">
        <v>484</v>
      </c>
      <c r="C144" t="s">
        <v>766</v>
      </c>
      <c r="D144" s="439">
        <v>1584</v>
      </c>
      <c r="E144" s="439">
        <v>1752</v>
      </c>
      <c r="F144" s="439">
        <v>1752</v>
      </c>
      <c r="G144" s="439"/>
    </row>
    <row r="145" spans="1:7" x14ac:dyDescent="0.2">
      <c r="A145" t="s">
        <v>767</v>
      </c>
      <c r="B145" t="s">
        <v>484</v>
      </c>
      <c r="C145" t="s">
        <v>768</v>
      </c>
      <c r="D145" s="442">
        <v>1585</v>
      </c>
      <c r="E145" s="442">
        <v>1245</v>
      </c>
      <c r="F145" s="442">
        <v>1245</v>
      </c>
      <c r="G145" s="442"/>
    </row>
    <row r="146" spans="1:7" x14ac:dyDescent="0.2">
      <c r="A146" t="s">
        <v>769</v>
      </c>
      <c r="B146" t="s">
        <v>484</v>
      </c>
      <c r="C146" t="s">
        <v>770</v>
      </c>
      <c r="D146" s="439">
        <v>1586</v>
      </c>
      <c r="E146" s="439">
        <v>1137</v>
      </c>
      <c r="F146" s="439">
        <v>1137</v>
      </c>
      <c r="G146" s="439"/>
    </row>
    <row r="147" spans="1:7" x14ac:dyDescent="0.2">
      <c r="A147" t="s">
        <v>771</v>
      </c>
      <c r="B147" t="s">
        <v>484</v>
      </c>
      <c r="C147" t="s">
        <v>772</v>
      </c>
      <c r="D147" s="442">
        <v>1601</v>
      </c>
      <c r="E147" s="442">
        <v>1871</v>
      </c>
      <c r="F147" s="442">
        <v>1871</v>
      </c>
      <c r="G147" s="442"/>
    </row>
    <row r="148" spans="1:7" x14ac:dyDescent="0.2">
      <c r="A148" t="s">
        <v>773</v>
      </c>
      <c r="B148" t="s">
        <v>484</v>
      </c>
      <c r="C148" t="s">
        <v>774</v>
      </c>
      <c r="D148" s="439">
        <v>1602</v>
      </c>
      <c r="E148" s="439">
        <v>695</v>
      </c>
      <c r="F148" s="439">
        <v>695</v>
      </c>
      <c r="G148" s="439"/>
    </row>
    <row r="149" spans="1:7" x14ac:dyDescent="0.2">
      <c r="A149" t="s">
        <v>775</v>
      </c>
      <c r="B149" t="s">
        <v>484</v>
      </c>
      <c r="C149" t="s">
        <v>776</v>
      </c>
      <c r="D149" s="442">
        <v>1604</v>
      </c>
      <c r="E149" s="442">
        <v>847</v>
      </c>
      <c r="F149" s="442">
        <v>847</v>
      </c>
      <c r="G149" s="442"/>
    </row>
    <row r="150" spans="1:7" x14ac:dyDescent="0.2">
      <c r="A150" t="s">
        <v>777</v>
      </c>
      <c r="B150" t="s">
        <v>484</v>
      </c>
      <c r="C150" t="s">
        <v>778</v>
      </c>
      <c r="D150" s="439">
        <v>1607</v>
      </c>
      <c r="E150" s="439">
        <v>2018</v>
      </c>
      <c r="F150" s="439">
        <v>2018</v>
      </c>
      <c r="G150" s="439"/>
    </row>
    <row r="151" spans="1:7" x14ac:dyDescent="0.2">
      <c r="A151" t="s">
        <v>779</v>
      </c>
      <c r="B151" t="s">
        <v>484</v>
      </c>
      <c r="C151" t="s">
        <v>780</v>
      </c>
      <c r="D151" s="442">
        <v>1608</v>
      </c>
      <c r="E151" s="442">
        <v>599</v>
      </c>
      <c r="F151" s="442">
        <v>599</v>
      </c>
      <c r="G151" s="442"/>
    </row>
    <row r="152" spans="1:7" x14ac:dyDescent="0.2">
      <c r="A152" t="s">
        <v>781</v>
      </c>
      <c r="B152" t="s">
        <v>484</v>
      </c>
      <c r="C152" t="s">
        <v>782</v>
      </c>
      <c r="D152" s="439">
        <v>1609</v>
      </c>
      <c r="E152" s="439">
        <v>494</v>
      </c>
      <c r="F152" s="439">
        <v>494</v>
      </c>
      <c r="G152" s="439"/>
    </row>
    <row r="153" spans="1:7" x14ac:dyDescent="0.2">
      <c r="A153" t="s">
        <v>783</v>
      </c>
      <c r="B153" t="s">
        <v>484</v>
      </c>
      <c r="C153" t="s">
        <v>784</v>
      </c>
      <c r="D153" s="442">
        <v>1610</v>
      </c>
      <c r="E153" s="442">
        <v>3270</v>
      </c>
      <c r="F153" s="442">
        <v>3270</v>
      </c>
      <c r="G153" s="442"/>
    </row>
    <row r="154" spans="1:7" x14ac:dyDescent="0.2">
      <c r="A154" t="s">
        <v>785</v>
      </c>
      <c r="B154" t="s">
        <v>484</v>
      </c>
      <c r="C154" t="s">
        <v>786</v>
      </c>
      <c r="D154" s="439">
        <v>1631</v>
      </c>
      <c r="E154" s="439">
        <v>4870</v>
      </c>
      <c r="F154" s="439">
        <v>4870</v>
      </c>
      <c r="G154" s="439"/>
    </row>
    <row r="155" spans="1:7" x14ac:dyDescent="0.2">
      <c r="A155" t="s">
        <v>787</v>
      </c>
      <c r="B155" t="s">
        <v>484</v>
      </c>
      <c r="C155" t="s">
        <v>788</v>
      </c>
      <c r="D155" s="442">
        <v>1632</v>
      </c>
      <c r="E155" s="442">
        <v>649</v>
      </c>
      <c r="F155" s="442">
        <v>649</v>
      </c>
      <c r="G155" s="442"/>
    </row>
    <row r="156" spans="1:7" x14ac:dyDescent="0.2">
      <c r="A156" t="s">
        <v>789</v>
      </c>
      <c r="B156" t="s">
        <v>484</v>
      </c>
      <c r="C156" t="s">
        <v>790</v>
      </c>
      <c r="D156" s="439">
        <v>1633</v>
      </c>
      <c r="E156" s="439">
        <v>640</v>
      </c>
      <c r="F156" s="439">
        <v>640</v>
      </c>
      <c r="G156" s="439"/>
    </row>
    <row r="157" spans="1:7" x14ac:dyDescent="0.2">
      <c r="A157" t="s">
        <v>791</v>
      </c>
      <c r="B157" t="s">
        <v>484</v>
      </c>
      <c r="C157" t="s">
        <v>792</v>
      </c>
      <c r="D157" s="442">
        <v>1634</v>
      </c>
      <c r="E157" s="442">
        <v>435</v>
      </c>
      <c r="F157" s="442">
        <v>435</v>
      </c>
      <c r="G157" s="442"/>
    </row>
    <row r="158" spans="1:7" x14ac:dyDescent="0.2">
      <c r="A158" t="s">
        <v>793</v>
      </c>
      <c r="B158" t="s">
        <v>484</v>
      </c>
      <c r="C158" t="s">
        <v>794</v>
      </c>
      <c r="D158" s="439">
        <v>1635</v>
      </c>
      <c r="E158" s="439">
        <v>916</v>
      </c>
      <c r="F158" s="439">
        <v>916</v>
      </c>
      <c r="G158" s="439"/>
    </row>
    <row r="159" spans="1:7" x14ac:dyDescent="0.2">
      <c r="A159" t="s">
        <v>795</v>
      </c>
      <c r="B159" t="s">
        <v>484</v>
      </c>
      <c r="C159" t="s">
        <v>796</v>
      </c>
      <c r="D159" s="442">
        <v>1636</v>
      </c>
      <c r="E159" s="442">
        <v>1272</v>
      </c>
      <c r="F159" s="442">
        <v>1272</v>
      </c>
      <c r="G159" s="442"/>
    </row>
    <row r="160" spans="1:7" x14ac:dyDescent="0.2">
      <c r="A160" t="s">
        <v>797</v>
      </c>
      <c r="B160" t="s">
        <v>484</v>
      </c>
      <c r="C160" t="s">
        <v>798</v>
      </c>
      <c r="D160" s="439">
        <v>1637</v>
      </c>
      <c r="E160" s="439">
        <v>1622</v>
      </c>
      <c r="F160" s="439">
        <v>1622</v>
      </c>
      <c r="G160" s="439"/>
    </row>
    <row r="161" spans="1:7" x14ac:dyDescent="0.2">
      <c r="A161" t="s">
        <v>799</v>
      </c>
      <c r="B161" t="s">
        <v>484</v>
      </c>
      <c r="C161" t="s">
        <v>800</v>
      </c>
      <c r="D161" s="442">
        <v>1638</v>
      </c>
      <c r="E161" s="442">
        <v>499</v>
      </c>
      <c r="F161" s="442">
        <v>499</v>
      </c>
      <c r="G161" s="442"/>
    </row>
    <row r="162" spans="1:7" x14ac:dyDescent="0.2">
      <c r="A162" t="s">
        <v>801</v>
      </c>
      <c r="B162" t="s">
        <v>484</v>
      </c>
      <c r="C162" t="s">
        <v>802</v>
      </c>
      <c r="D162" s="439">
        <v>1639</v>
      </c>
      <c r="E162" s="439">
        <v>231</v>
      </c>
      <c r="F162" s="439">
        <v>0</v>
      </c>
      <c r="G162" s="439"/>
    </row>
    <row r="163" spans="1:7" x14ac:dyDescent="0.2">
      <c r="A163" t="s">
        <v>803</v>
      </c>
      <c r="B163" t="s">
        <v>484</v>
      </c>
      <c r="C163" t="s">
        <v>804</v>
      </c>
      <c r="D163" s="442">
        <v>1641</v>
      </c>
      <c r="E163" s="442">
        <v>694</v>
      </c>
      <c r="F163" s="442">
        <v>694</v>
      </c>
      <c r="G163" s="442"/>
    </row>
    <row r="164" spans="1:7" x14ac:dyDescent="0.2">
      <c r="A164" t="s">
        <v>805</v>
      </c>
      <c r="B164" t="s">
        <v>484</v>
      </c>
      <c r="C164" t="s">
        <v>806</v>
      </c>
      <c r="D164" s="439">
        <v>1642</v>
      </c>
      <c r="E164" s="439">
        <v>972</v>
      </c>
      <c r="F164" s="439">
        <v>972</v>
      </c>
      <c r="G164" s="439"/>
    </row>
    <row r="165" spans="1:7" x14ac:dyDescent="0.2">
      <c r="A165" t="s">
        <v>807</v>
      </c>
      <c r="B165" t="s">
        <v>484</v>
      </c>
      <c r="C165" t="s">
        <v>808</v>
      </c>
      <c r="D165" s="442">
        <v>1643</v>
      </c>
      <c r="E165" s="442">
        <v>3186</v>
      </c>
      <c r="F165" s="442">
        <v>3186</v>
      </c>
      <c r="G165" s="442"/>
    </row>
    <row r="166" spans="1:7" x14ac:dyDescent="0.2">
      <c r="A166" t="s">
        <v>809</v>
      </c>
      <c r="B166" t="s">
        <v>484</v>
      </c>
      <c r="C166" t="s">
        <v>810</v>
      </c>
      <c r="D166" s="439">
        <v>1644</v>
      </c>
      <c r="E166" s="439">
        <v>937</v>
      </c>
      <c r="F166" s="439">
        <v>937</v>
      </c>
      <c r="G166" s="439"/>
    </row>
    <row r="167" spans="1:7" x14ac:dyDescent="0.2">
      <c r="A167" t="s">
        <v>811</v>
      </c>
      <c r="B167" t="s">
        <v>484</v>
      </c>
      <c r="C167" t="s">
        <v>812</v>
      </c>
      <c r="D167" s="442">
        <v>1645</v>
      </c>
      <c r="E167" s="442">
        <v>388</v>
      </c>
      <c r="F167" s="442">
        <v>388</v>
      </c>
      <c r="G167" s="442"/>
    </row>
    <row r="168" spans="1:7" x14ac:dyDescent="0.2">
      <c r="A168" t="s">
        <v>813</v>
      </c>
      <c r="B168" t="s">
        <v>484</v>
      </c>
      <c r="C168" t="s">
        <v>814</v>
      </c>
      <c r="D168" s="439">
        <v>1646</v>
      </c>
      <c r="E168" s="439">
        <v>1057</v>
      </c>
      <c r="F168" s="439">
        <v>1057</v>
      </c>
      <c r="G168" s="439"/>
    </row>
    <row r="169" spans="1:7" x14ac:dyDescent="0.2">
      <c r="A169" t="s">
        <v>815</v>
      </c>
      <c r="B169" t="s">
        <v>484</v>
      </c>
      <c r="C169" t="s">
        <v>816</v>
      </c>
      <c r="D169" s="442">
        <v>1647</v>
      </c>
      <c r="E169" s="442">
        <v>926</v>
      </c>
      <c r="F169" s="442">
        <v>926</v>
      </c>
      <c r="G169" s="442"/>
    </row>
    <row r="170" spans="1:7" x14ac:dyDescent="0.2">
      <c r="A170" t="s">
        <v>817</v>
      </c>
      <c r="B170" t="s">
        <v>484</v>
      </c>
      <c r="C170" t="s">
        <v>818</v>
      </c>
      <c r="D170" s="439">
        <v>1648</v>
      </c>
      <c r="E170" s="439">
        <v>459</v>
      </c>
      <c r="F170" s="439">
        <v>459</v>
      </c>
      <c r="G170" s="439"/>
    </row>
    <row r="171" spans="1:7" x14ac:dyDescent="0.2">
      <c r="A171" t="s">
        <v>819</v>
      </c>
      <c r="B171" t="s">
        <v>484</v>
      </c>
      <c r="C171" t="s">
        <v>820</v>
      </c>
      <c r="D171" s="442">
        <v>1649</v>
      </c>
      <c r="E171" s="442">
        <v>669</v>
      </c>
      <c r="F171" s="442">
        <v>669</v>
      </c>
      <c r="G171" s="442"/>
    </row>
    <row r="172" spans="1:7" x14ac:dyDescent="0.2">
      <c r="A172" t="s">
        <v>821</v>
      </c>
      <c r="B172" t="s">
        <v>484</v>
      </c>
      <c r="C172" t="s">
        <v>822</v>
      </c>
      <c r="D172" s="439">
        <v>1661</v>
      </c>
      <c r="E172" s="439">
        <v>2497</v>
      </c>
      <c r="F172" s="439">
        <v>2497</v>
      </c>
      <c r="G172" s="439"/>
    </row>
    <row r="173" spans="1:7" x14ac:dyDescent="0.2">
      <c r="A173" t="s">
        <v>823</v>
      </c>
      <c r="B173" t="s">
        <v>484</v>
      </c>
      <c r="C173" t="s">
        <v>824</v>
      </c>
      <c r="D173" s="442">
        <v>1662</v>
      </c>
      <c r="E173" s="442">
        <v>1224</v>
      </c>
      <c r="F173" s="442">
        <v>1224</v>
      </c>
      <c r="G173" s="442"/>
    </row>
    <row r="174" spans="1:7" x14ac:dyDescent="0.2">
      <c r="A174" t="s">
        <v>825</v>
      </c>
      <c r="B174" t="s">
        <v>484</v>
      </c>
      <c r="C174" t="s">
        <v>826</v>
      </c>
      <c r="D174" s="439">
        <v>1663</v>
      </c>
      <c r="E174" s="439">
        <v>593</v>
      </c>
      <c r="F174" s="439">
        <v>593</v>
      </c>
      <c r="G174" s="439"/>
    </row>
    <row r="175" spans="1:7" x14ac:dyDescent="0.2">
      <c r="A175" t="s">
        <v>827</v>
      </c>
      <c r="B175" t="s">
        <v>484</v>
      </c>
      <c r="C175" t="s">
        <v>828</v>
      </c>
      <c r="D175" s="442">
        <v>1664</v>
      </c>
      <c r="E175" s="442">
        <v>873</v>
      </c>
      <c r="F175" s="442">
        <v>873</v>
      </c>
      <c r="G175" s="442"/>
    </row>
    <row r="176" spans="1:7" x14ac:dyDescent="0.2">
      <c r="A176" t="s">
        <v>829</v>
      </c>
      <c r="B176" t="s">
        <v>484</v>
      </c>
      <c r="C176" t="s">
        <v>830</v>
      </c>
      <c r="D176" s="439">
        <v>1665</v>
      </c>
      <c r="E176" s="439">
        <v>1179</v>
      </c>
      <c r="F176" s="439">
        <v>0</v>
      </c>
      <c r="G176" s="439"/>
    </row>
    <row r="177" spans="1:7" x14ac:dyDescent="0.2">
      <c r="A177" t="s">
        <v>831</v>
      </c>
      <c r="B177" t="s">
        <v>484</v>
      </c>
      <c r="C177" t="s">
        <v>832</v>
      </c>
      <c r="D177" s="442">
        <v>1667</v>
      </c>
      <c r="E177" s="442">
        <v>253</v>
      </c>
      <c r="F177" s="442">
        <v>253</v>
      </c>
      <c r="G177" s="442"/>
    </row>
    <row r="178" spans="1:7" x14ac:dyDescent="0.2">
      <c r="A178" t="s">
        <v>833</v>
      </c>
      <c r="B178" t="s">
        <v>484</v>
      </c>
      <c r="C178" t="s">
        <v>834</v>
      </c>
      <c r="D178" s="439">
        <v>1668</v>
      </c>
      <c r="E178" s="439">
        <v>1419</v>
      </c>
      <c r="F178" s="439">
        <v>1419</v>
      </c>
      <c r="G178" s="439"/>
    </row>
    <row r="179" spans="1:7" x14ac:dyDescent="0.2">
      <c r="A179" t="s">
        <v>835</v>
      </c>
      <c r="B179" t="s">
        <v>484</v>
      </c>
      <c r="C179" t="s">
        <v>836</v>
      </c>
      <c r="D179" s="442">
        <v>1691</v>
      </c>
      <c r="E179" s="442">
        <v>1249</v>
      </c>
      <c r="F179" s="442">
        <v>1249</v>
      </c>
      <c r="G179" s="442"/>
    </row>
    <row r="180" spans="1:7" x14ac:dyDescent="0.2">
      <c r="A180" t="s">
        <v>837</v>
      </c>
      <c r="B180" t="s">
        <v>484</v>
      </c>
      <c r="C180" t="s">
        <v>838</v>
      </c>
      <c r="D180" s="439">
        <v>1692</v>
      </c>
      <c r="E180" s="439">
        <v>2244</v>
      </c>
      <c r="F180" s="439">
        <v>2244</v>
      </c>
      <c r="G180" s="439"/>
    </row>
    <row r="181" spans="1:7" x14ac:dyDescent="0.2">
      <c r="A181" t="s">
        <v>839</v>
      </c>
      <c r="B181" t="s">
        <v>484</v>
      </c>
      <c r="C181" t="s">
        <v>840</v>
      </c>
      <c r="D181" s="442">
        <v>1693</v>
      </c>
      <c r="E181" s="442">
        <v>533</v>
      </c>
      <c r="F181" s="442">
        <v>533</v>
      </c>
      <c r="G181" s="442"/>
    </row>
    <row r="182" spans="1:7" x14ac:dyDescent="0.2">
      <c r="A182" t="s">
        <v>841</v>
      </c>
      <c r="B182" t="s">
        <v>484</v>
      </c>
      <c r="C182" t="s">
        <v>842</v>
      </c>
      <c r="D182" s="439">
        <v>1694</v>
      </c>
      <c r="E182" s="439">
        <v>371</v>
      </c>
      <c r="F182" s="439">
        <v>371</v>
      </c>
      <c r="G182" s="439"/>
    </row>
    <row r="183" spans="1:7" x14ac:dyDescent="0.2">
      <c r="A183" t="s">
        <v>843</v>
      </c>
      <c r="B183" t="s">
        <v>844</v>
      </c>
      <c r="C183">
        <v>0</v>
      </c>
      <c r="D183" s="442">
        <v>2000</v>
      </c>
      <c r="E183" s="442">
        <v>0</v>
      </c>
      <c r="F183" s="442">
        <v>0</v>
      </c>
      <c r="G183" s="442"/>
    </row>
    <row r="184" spans="1:7" x14ac:dyDescent="0.2">
      <c r="A184" t="s">
        <v>845</v>
      </c>
      <c r="B184" t="s">
        <v>844</v>
      </c>
      <c r="C184" t="s">
        <v>846</v>
      </c>
      <c r="D184" s="439">
        <v>2201</v>
      </c>
      <c r="E184" s="439">
        <v>39431</v>
      </c>
      <c r="F184" s="439">
        <v>39431</v>
      </c>
      <c r="G184" s="439"/>
    </row>
    <row r="185" spans="1:7" x14ac:dyDescent="0.2">
      <c r="A185" t="s">
        <v>847</v>
      </c>
      <c r="B185" t="s">
        <v>844</v>
      </c>
      <c r="C185" t="s">
        <v>848</v>
      </c>
      <c r="D185" s="442">
        <v>2202</v>
      </c>
      <c r="E185" s="442">
        <v>23674</v>
      </c>
      <c r="F185" s="442">
        <v>23674</v>
      </c>
      <c r="G185" s="442"/>
    </row>
    <row r="186" spans="1:7" x14ac:dyDescent="0.2">
      <c r="A186" t="s">
        <v>849</v>
      </c>
      <c r="B186" t="s">
        <v>844</v>
      </c>
      <c r="C186" t="s">
        <v>850</v>
      </c>
      <c r="D186" s="439">
        <v>2203</v>
      </c>
      <c r="E186" s="439">
        <v>29290</v>
      </c>
      <c r="F186" s="439">
        <v>29290</v>
      </c>
      <c r="G186" s="439"/>
    </row>
    <row r="187" spans="1:7" x14ac:dyDescent="0.2">
      <c r="A187" t="s">
        <v>851</v>
      </c>
      <c r="B187" t="s">
        <v>844</v>
      </c>
      <c r="C187" t="s">
        <v>852</v>
      </c>
      <c r="D187" s="442">
        <v>2204</v>
      </c>
      <c r="E187" s="442">
        <v>3827</v>
      </c>
      <c r="F187" s="442">
        <v>3827</v>
      </c>
      <c r="G187" s="442"/>
    </row>
    <row r="188" spans="1:7" x14ac:dyDescent="0.2">
      <c r="A188" t="s">
        <v>853</v>
      </c>
      <c r="B188" t="s">
        <v>844</v>
      </c>
      <c r="C188" t="s">
        <v>854</v>
      </c>
      <c r="D188" s="439">
        <v>2205</v>
      </c>
      <c r="E188" s="439">
        <v>8631</v>
      </c>
      <c r="F188" s="439">
        <v>8631</v>
      </c>
      <c r="G188" s="439"/>
    </row>
    <row r="189" spans="1:7" x14ac:dyDescent="0.2">
      <c r="A189" t="s">
        <v>855</v>
      </c>
      <c r="B189" t="s">
        <v>844</v>
      </c>
      <c r="C189" t="s">
        <v>856</v>
      </c>
      <c r="D189" s="442">
        <v>2206</v>
      </c>
      <c r="E189" s="442">
        <v>7775</v>
      </c>
      <c r="F189" s="442">
        <v>7775</v>
      </c>
      <c r="G189" s="442"/>
    </row>
    <row r="190" spans="1:7" x14ac:dyDescent="0.2">
      <c r="A190" t="s">
        <v>857</v>
      </c>
      <c r="B190" t="s">
        <v>844</v>
      </c>
      <c r="C190" t="s">
        <v>858</v>
      </c>
      <c r="D190" s="439">
        <v>2207</v>
      </c>
      <c r="E190" s="439">
        <v>4121</v>
      </c>
      <c r="F190" s="439">
        <v>4121</v>
      </c>
      <c r="G190" s="439"/>
    </row>
    <row r="191" spans="1:7" x14ac:dyDescent="0.2">
      <c r="A191" t="s">
        <v>859</v>
      </c>
      <c r="B191" t="s">
        <v>844</v>
      </c>
      <c r="C191" t="s">
        <v>860</v>
      </c>
      <c r="D191" s="442">
        <v>2208</v>
      </c>
      <c r="E191" s="442">
        <v>7781</v>
      </c>
      <c r="F191" s="442">
        <v>7781</v>
      </c>
      <c r="G191" s="442"/>
    </row>
    <row r="192" spans="1:7" x14ac:dyDescent="0.2">
      <c r="A192" t="s">
        <v>861</v>
      </c>
      <c r="B192" t="s">
        <v>844</v>
      </c>
      <c r="C192" t="s">
        <v>862</v>
      </c>
      <c r="D192" s="439">
        <v>2209</v>
      </c>
      <c r="E192" s="439">
        <v>4439</v>
      </c>
      <c r="F192" s="439">
        <v>4439</v>
      </c>
      <c r="G192" s="439"/>
    </row>
    <row r="193" spans="1:7" x14ac:dyDescent="0.2">
      <c r="A193" t="s">
        <v>863</v>
      </c>
      <c r="B193" t="s">
        <v>844</v>
      </c>
      <c r="C193" t="s">
        <v>864</v>
      </c>
      <c r="D193" s="442">
        <v>2210</v>
      </c>
      <c r="E193" s="442">
        <v>3419</v>
      </c>
      <c r="F193" s="442">
        <v>3419</v>
      </c>
      <c r="G193" s="442"/>
    </row>
    <row r="194" spans="1:7" x14ac:dyDescent="0.2">
      <c r="A194" t="s">
        <v>865</v>
      </c>
      <c r="B194" t="s">
        <v>844</v>
      </c>
      <c r="C194" t="s">
        <v>866</v>
      </c>
      <c r="D194" s="439">
        <v>2301</v>
      </c>
      <c r="E194" s="439">
        <v>1570</v>
      </c>
      <c r="F194" s="439">
        <v>1570</v>
      </c>
      <c r="G194" s="439"/>
    </row>
    <row r="195" spans="1:7" x14ac:dyDescent="0.2">
      <c r="A195" t="s">
        <v>867</v>
      </c>
      <c r="B195" t="s">
        <v>844</v>
      </c>
      <c r="C195" t="s">
        <v>868</v>
      </c>
      <c r="D195" s="442">
        <v>2303</v>
      </c>
      <c r="E195" s="442">
        <v>609</v>
      </c>
      <c r="F195" s="442">
        <v>606</v>
      </c>
      <c r="G195" s="442"/>
    </row>
    <row r="196" spans="1:7" x14ac:dyDescent="0.2">
      <c r="A196" t="s">
        <v>869</v>
      </c>
      <c r="B196" t="s">
        <v>844</v>
      </c>
      <c r="C196" t="s">
        <v>870</v>
      </c>
      <c r="D196" s="439">
        <v>2304</v>
      </c>
      <c r="E196" s="439">
        <v>345</v>
      </c>
      <c r="F196" s="439">
        <v>345</v>
      </c>
      <c r="G196" s="439"/>
    </row>
    <row r="197" spans="1:7" x14ac:dyDescent="0.2">
      <c r="A197" t="s">
        <v>871</v>
      </c>
      <c r="B197" t="s">
        <v>844</v>
      </c>
      <c r="C197" t="s">
        <v>872</v>
      </c>
      <c r="D197" s="442">
        <v>2307</v>
      </c>
      <c r="E197" s="442">
        <v>1137</v>
      </c>
      <c r="F197" s="442">
        <v>1137</v>
      </c>
      <c r="G197" s="442"/>
    </row>
    <row r="198" spans="1:7" x14ac:dyDescent="0.2">
      <c r="A198" t="s">
        <v>873</v>
      </c>
      <c r="B198" t="s">
        <v>844</v>
      </c>
      <c r="C198" t="s">
        <v>874</v>
      </c>
      <c r="D198" s="439">
        <v>2321</v>
      </c>
      <c r="E198" s="439">
        <v>1733</v>
      </c>
      <c r="F198" s="439">
        <v>1733</v>
      </c>
      <c r="G198" s="439"/>
    </row>
    <row r="199" spans="1:7" x14ac:dyDescent="0.2">
      <c r="A199" t="s">
        <v>875</v>
      </c>
      <c r="B199" t="s">
        <v>844</v>
      </c>
      <c r="C199" t="s">
        <v>876</v>
      </c>
      <c r="D199" s="442">
        <v>2323</v>
      </c>
      <c r="E199" s="442">
        <v>1507</v>
      </c>
      <c r="F199" s="442">
        <v>1507</v>
      </c>
      <c r="G199" s="442"/>
    </row>
    <row r="200" spans="1:7" x14ac:dyDescent="0.2">
      <c r="A200" t="s">
        <v>877</v>
      </c>
      <c r="B200" t="s">
        <v>844</v>
      </c>
      <c r="C200" t="s">
        <v>878</v>
      </c>
      <c r="D200" s="439">
        <v>2343</v>
      </c>
      <c r="E200" s="439">
        <v>167</v>
      </c>
      <c r="F200" s="439">
        <v>167</v>
      </c>
      <c r="G200" s="439"/>
    </row>
    <row r="201" spans="1:7" x14ac:dyDescent="0.2">
      <c r="A201" t="s">
        <v>879</v>
      </c>
      <c r="B201" t="s">
        <v>844</v>
      </c>
      <c r="C201" t="s">
        <v>880</v>
      </c>
      <c r="D201" s="442">
        <v>2361</v>
      </c>
      <c r="E201" s="442">
        <v>1645</v>
      </c>
      <c r="F201" s="442">
        <v>1645</v>
      </c>
      <c r="G201" s="442"/>
    </row>
    <row r="202" spans="1:7" x14ac:dyDescent="0.2">
      <c r="A202" t="s">
        <v>881</v>
      </c>
      <c r="B202" t="s">
        <v>844</v>
      </c>
      <c r="C202" t="s">
        <v>882</v>
      </c>
      <c r="D202" s="439">
        <v>2362</v>
      </c>
      <c r="E202" s="439">
        <v>1359</v>
      </c>
      <c r="F202" s="439">
        <v>1359</v>
      </c>
      <c r="G202" s="439"/>
    </row>
    <row r="203" spans="1:7" x14ac:dyDescent="0.2">
      <c r="A203" t="s">
        <v>883</v>
      </c>
      <c r="B203" t="s">
        <v>844</v>
      </c>
      <c r="C203" t="s">
        <v>884</v>
      </c>
      <c r="D203" s="442">
        <v>2367</v>
      </c>
      <c r="E203" s="442">
        <v>776</v>
      </c>
      <c r="F203" s="442">
        <v>776</v>
      </c>
      <c r="G203" s="442"/>
    </row>
    <row r="204" spans="1:7" x14ac:dyDescent="0.2">
      <c r="A204" t="s">
        <v>885</v>
      </c>
      <c r="B204" t="s">
        <v>844</v>
      </c>
      <c r="C204" t="s">
        <v>886</v>
      </c>
      <c r="D204" s="439">
        <v>2381</v>
      </c>
      <c r="E204" s="439">
        <v>1678</v>
      </c>
      <c r="F204" s="439">
        <v>1678</v>
      </c>
      <c r="G204" s="439"/>
    </row>
    <row r="205" spans="1:7" x14ac:dyDescent="0.2">
      <c r="A205" t="s">
        <v>887</v>
      </c>
      <c r="B205" t="s">
        <v>844</v>
      </c>
      <c r="C205" t="s">
        <v>888</v>
      </c>
      <c r="D205" s="442">
        <v>2384</v>
      </c>
      <c r="E205" s="442">
        <v>1704</v>
      </c>
      <c r="F205" s="442">
        <v>1704</v>
      </c>
      <c r="G205" s="442"/>
    </row>
    <row r="206" spans="1:7" x14ac:dyDescent="0.2">
      <c r="A206" t="s">
        <v>889</v>
      </c>
      <c r="B206" t="s">
        <v>844</v>
      </c>
      <c r="C206" t="s">
        <v>890</v>
      </c>
      <c r="D206" s="439">
        <v>2387</v>
      </c>
      <c r="E206" s="439">
        <v>1870</v>
      </c>
      <c r="F206" s="439">
        <v>1847</v>
      </c>
      <c r="G206" s="439"/>
    </row>
    <row r="207" spans="1:7" x14ac:dyDescent="0.2">
      <c r="A207" t="s">
        <v>891</v>
      </c>
      <c r="B207" t="s">
        <v>844</v>
      </c>
      <c r="C207" t="s">
        <v>892</v>
      </c>
      <c r="D207" s="442">
        <v>2401</v>
      </c>
      <c r="E207" s="442">
        <v>1951</v>
      </c>
      <c r="F207" s="442">
        <v>1951</v>
      </c>
      <c r="G207" s="442"/>
    </row>
    <row r="208" spans="1:7" x14ac:dyDescent="0.2">
      <c r="A208" t="s">
        <v>893</v>
      </c>
      <c r="B208" t="s">
        <v>844</v>
      </c>
      <c r="C208" t="s">
        <v>894</v>
      </c>
      <c r="D208" s="439">
        <v>2402</v>
      </c>
      <c r="E208" s="439">
        <v>2060</v>
      </c>
      <c r="F208" s="439">
        <v>2060</v>
      </c>
      <c r="G208" s="439"/>
    </row>
    <row r="209" spans="1:7" x14ac:dyDescent="0.2">
      <c r="A209" t="s">
        <v>895</v>
      </c>
      <c r="B209" t="s">
        <v>844</v>
      </c>
      <c r="C209" t="s">
        <v>896</v>
      </c>
      <c r="D209" s="442">
        <v>2405</v>
      </c>
      <c r="E209" s="442">
        <v>1200</v>
      </c>
      <c r="F209" s="442">
        <v>1200</v>
      </c>
      <c r="G209" s="442"/>
    </row>
    <row r="210" spans="1:7" x14ac:dyDescent="0.2">
      <c r="A210" t="s">
        <v>897</v>
      </c>
      <c r="B210" t="s">
        <v>844</v>
      </c>
      <c r="C210" t="s">
        <v>898</v>
      </c>
      <c r="D210" s="439">
        <v>2406</v>
      </c>
      <c r="E210" s="439">
        <v>675</v>
      </c>
      <c r="F210" s="439">
        <v>675</v>
      </c>
      <c r="G210" s="439"/>
    </row>
    <row r="211" spans="1:7" x14ac:dyDescent="0.2">
      <c r="A211" t="s">
        <v>899</v>
      </c>
      <c r="B211" t="s">
        <v>844</v>
      </c>
      <c r="C211" t="s">
        <v>900</v>
      </c>
      <c r="D211" s="442">
        <v>2408</v>
      </c>
      <c r="E211" s="442">
        <v>2087</v>
      </c>
      <c r="F211" s="442">
        <v>2087</v>
      </c>
      <c r="G211" s="442"/>
    </row>
    <row r="212" spans="1:7" x14ac:dyDescent="0.2">
      <c r="A212" t="s">
        <v>901</v>
      </c>
      <c r="B212" t="s">
        <v>844</v>
      </c>
      <c r="C212" t="s">
        <v>902</v>
      </c>
      <c r="D212" s="439">
        <v>2411</v>
      </c>
      <c r="E212" s="439">
        <v>1036</v>
      </c>
      <c r="F212" s="439">
        <v>1036</v>
      </c>
      <c r="G212" s="439"/>
    </row>
    <row r="213" spans="1:7" x14ac:dyDescent="0.2">
      <c r="A213" t="s">
        <v>903</v>
      </c>
      <c r="B213" t="s">
        <v>844</v>
      </c>
      <c r="C213" t="s">
        <v>904</v>
      </c>
      <c r="D213" s="442">
        <v>2412</v>
      </c>
      <c r="E213" s="442">
        <v>2245</v>
      </c>
      <c r="F213" s="442">
        <v>2245</v>
      </c>
      <c r="G213" s="442"/>
    </row>
    <row r="214" spans="1:7" x14ac:dyDescent="0.2">
      <c r="A214" t="s">
        <v>905</v>
      </c>
      <c r="B214" t="s">
        <v>844</v>
      </c>
      <c r="C214" t="s">
        <v>906</v>
      </c>
      <c r="D214" s="439">
        <v>2423</v>
      </c>
      <c r="E214" s="439">
        <v>843</v>
      </c>
      <c r="F214" s="439">
        <v>843</v>
      </c>
      <c r="G214" s="439"/>
    </row>
    <row r="215" spans="1:7" x14ac:dyDescent="0.2">
      <c r="A215" t="s">
        <v>907</v>
      </c>
      <c r="B215" t="s">
        <v>844</v>
      </c>
      <c r="C215" t="s">
        <v>908</v>
      </c>
      <c r="D215" s="442">
        <v>2424</v>
      </c>
      <c r="E215" s="442">
        <v>798</v>
      </c>
      <c r="F215" s="442">
        <v>798</v>
      </c>
      <c r="G215" s="442"/>
    </row>
    <row r="216" spans="1:7" x14ac:dyDescent="0.2">
      <c r="A216" t="s">
        <v>909</v>
      </c>
      <c r="B216" t="s">
        <v>844</v>
      </c>
      <c r="C216" t="s">
        <v>910</v>
      </c>
      <c r="D216" s="439">
        <v>2425</v>
      </c>
      <c r="E216" s="439">
        <v>308</v>
      </c>
      <c r="F216" s="439">
        <v>308</v>
      </c>
      <c r="G216" s="439"/>
    </row>
    <row r="217" spans="1:7" x14ac:dyDescent="0.2">
      <c r="A217" t="s">
        <v>911</v>
      </c>
      <c r="B217" t="s">
        <v>844</v>
      </c>
      <c r="C217" t="s">
        <v>912</v>
      </c>
      <c r="D217" s="442">
        <v>2426</v>
      </c>
      <c r="E217" s="442">
        <v>328</v>
      </c>
      <c r="F217" s="442">
        <v>328</v>
      </c>
      <c r="G217" s="442"/>
    </row>
    <row r="218" spans="1:7" x14ac:dyDescent="0.2">
      <c r="A218" t="s">
        <v>913</v>
      </c>
      <c r="B218" t="s">
        <v>844</v>
      </c>
      <c r="C218" t="s">
        <v>914</v>
      </c>
      <c r="D218" s="439">
        <v>2441</v>
      </c>
      <c r="E218" s="439">
        <v>1385</v>
      </c>
      <c r="F218" s="439">
        <v>1385</v>
      </c>
      <c r="G218" s="439"/>
    </row>
    <row r="219" spans="1:7" x14ac:dyDescent="0.2">
      <c r="A219" t="s">
        <v>915</v>
      </c>
      <c r="B219" t="s">
        <v>844</v>
      </c>
      <c r="C219" t="s">
        <v>916</v>
      </c>
      <c r="D219" s="442">
        <v>2442</v>
      </c>
      <c r="E219" s="442">
        <v>2094</v>
      </c>
      <c r="F219" s="442">
        <v>2094</v>
      </c>
      <c r="G219" s="442"/>
    </row>
    <row r="220" spans="1:7" x14ac:dyDescent="0.2">
      <c r="A220" t="s">
        <v>917</v>
      </c>
      <c r="B220" t="s">
        <v>844</v>
      </c>
      <c r="C220" t="s">
        <v>918</v>
      </c>
      <c r="D220" s="439">
        <v>2443</v>
      </c>
      <c r="E220" s="439">
        <v>686</v>
      </c>
      <c r="F220" s="439">
        <v>686</v>
      </c>
      <c r="G220" s="439"/>
    </row>
    <row r="221" spans="1:7" x14ac:dyDescent="0.2">
      <c r="A221" t="s">
        <v>919</v>
      </c>
      <c r="B221" t="s">
        <v>844</v>
      </c>
      <c r="C221" t="s">
        <v>920</v>
      </c>
      <c r="D221" s="442">
        <v>2445</v>
      </c>
      <c r="E221" s="442">
        <v>2296</v>
      </c>
      <c r="F221" s="442">
        <v>2296</v>
      </c>
      <c r="G221" s="442"/>
    </row>
    <row r="222" spans="1:7" x14ac:dyDescent="0.2">
      <c r="A222" t="s">
        <v>921</v>
      </c>
      <c r="B222" t="s">
        <v>844</v>
      </c>
      <c r="C222" t="s">
        <v>922</v>
      </c>
      <c r="D222" s="439">
        <v>2446</v>
      </c>
      <c r="E222" s="439">
        <v>1537</v>
      </c>
      <c r="F222" s="439">
        <v>1537</v>
      </c>
      <c r="G222" s="439"/>
    </row>
    <row r="223" spans="1:7" x14ac:dyDescent="0.2">
      <c r="A223" t="s">
        <v>923</v>
      </c>
      <c r="B223" t="s">
        <v>844</v>
      </c>
      <c r="C223" t="s">
        <v>924</v>
      </c>
      <c r="D223" s="442">
        <v>2450</v>
      </c>
      <c r="E223" s="442">
        <v>268</v>
      </c>
      <c r="F223" s="442">
        <v>268</v>
      </c>
      <c r="G223" s="442"/>
    </row>
    <row r="224" spans="1:7" x14ac:dyDescent="0.2">
      <c r="A224" t="s">
        <v>925</v>
      </c>
      <c r="B224" t="s">
        <v>926</v>
      </c>
      <c r="C224">
        <v>0</v>
      </c>
      <c r="D224" s="439">
        <v>3000</v>
      </c>
      <c r="E224" s="439">
        <v>0</v>
      </c>
      <c r="F224" s="439" t="e">
        <v>#REF!</v>
      </c>
      <c r="G224" s="439"/>
    </row>
    <row r="225" spans="1:7" x14ac:dyDescent="0.2">
      <c r="A225" t="s">
        <v>927</v>
      </c>
      <c r="B225" t="s">
        <v>926</v>
      </c>
      <c r="C225" t="s">
        <v>928</v>
      </c>
      <c r="D225" s="442">
        <v>3201</v>
      </c>
      <c r="E225" s="442">
        <v>29550</v>
      </c>
      <c r="F225" s="442">
        <v>29550</v>
      </c>
      <c r="G225" s="442"/>
    </row>
    <row r="226" spans="1:7" x14ac:dyDescent="0.2">
      <c r="A226" t="s">
        <v>929</v>
      </c>
      <c r="B226" t="s">
        <v>926</v>
      </c>
      <c r="C226" t="s">
        <v>930</v>
      </c>
      <c r="D226" s="439">
        <v>3202</v>
      </c>
      <c r="E226" s="439">
        <v>7056</v>
      </c>
      <c r="F226" s="439">
        <v>7056</v>
      </c>
      <c r="G226" s="439"/>
    </row>
    <row r="227" spans="1:7" x14ac:dyDescent="0.2">
      <c r="A227" t="s">
        <v>931</v>
      </c>
      <c r="B227" t="s">
        <v>926</v>
      </c>
      <c r="C227" t="s">
        <v>932</v>
      </c>
      <c r="D227" s="442">
        <v>3203</v>
      </c>
      <c r="E227" s="442">
        <v>4492</v>
      </c>
      <c r="F227" s="442">
        <v>4492</v>
      </c>
      <c r="G227" s="442"/>
    </row>
    <row r="228" spans="1:7" x14ac:dyDescent="0.2">
      <c r="A228" t="s">
        <v>933</v>
      </c>
      <c r="B228" t="s">
        <v>926</v>
      </c>
      <c r="C228" t="s">
        <v>934</v>
      </c>
      <c r="D228" s="439">
        <v>3205</v>
      </c>
      <c r="E228" s="439">
        <v>8655</v>
      </c>
      <c r="F228" s="439">
        <v>8655</v>
      </c>
      <c r="G228" s="439"/>
    </row>
    <row r="229" spans="1:7" x14ac:dyDescent="0.2">
      <c r="A229" t="s">
        <v>935</v>
      </c>
      <c r="B229" t="s">
        <v>926</v>
      </c>
      <c r="C229" t="s">
        <v>936</v>
      </c>
      <c r="D229" s="442">
        <v>3206</v>
      </c>
      <c r="E229" s="442">
        <v>7454</v>
      </c>
      <c r="F229" s="442">
        <v>7454</v>
      </c>
      <c r="G229" s="442"/>
    </row>
    <row r="230" spans="1:7" x14ac:dyDescent="0.2">
      <c r="A230" t="s">
        <v>937</v>
      </c>
      <c r="B230" t="s">
        <v>926</v>
      </c>
      <c r="C230" t="s">
        <v>938</v>
      </c>
      <c r="D230" s="439">
        <v>3207</v>
      </c>
      <c r="E230" s="439">
        <v>4490</v>
      </c>
      <c r="F230" s="439">
        <v>4490</v>
      </c>
      <c r="G230" s="439"/>
    </row>
    <row r="231" spans="1:7" x14ac:dyDescent="0.2">
      <c r="A231" t="s">
        <v>939</v>
      </c>
      <c r="B231" t="s">
        <v>926</v>
      </c>
      <c r="C231" t="s">
        <v>940</v>
      </c>
      <c r="D231" s="442">
        <v>3208</v>
      </c>
      <c r="E231" s="442">
        <v>3133</v>
      </c>
      <c r="F231" s="442">
        <v>3133</v>
      </c>
      <c r="G231" s="442"/>
    </row>
    <row r="232" spans="1:7" x14ac:dyDescent="0.2">
      <c r="A232" t="s">
        <v>941</v>
      </c>
      <c r="B232" t="s">
        <v>926</v>
      </c>
      <c r="C232" t="s">
        <v>942</v>
      </c>
      <c r="D232" s="439">
        <v>3209</v>
      </c>
      <c r="E232" s="439">
        <v>11629</v>
      </c>
      <c r="F232" s="439">
        <v>11629</v>
      </c>
      <c r="G232" s="439"/>
    </row>
    <row r="233" spans="1:7" x14ac:dyDescent="0.2">
      <c r="A233" t="s">
        <v>943</v>
      </c>
      <c r="B233" t="s">
        <v>926</v>
      </c>
      <c r="C233" t="s">
        <v>944</v>
      </c>
      <c r="D233" s="442">
        <v>3210</v>
      </c>
      <c r="E233" s="442">
        <v>2144</v>
      </c>
      <c r="F233" s="442">
        <v>2144</v>
      </c>
      <c r="G233" s="442"/>
    </row>
    <row r="234" spans="1:7" x14ac:dyDescent="0.2">
      <c r="A234" t="s">
        <v>945</v>
      </c>
      <c r="B234" t="s">
        <v>926</v>
      </c>
      <c r="C234" t="s">
        <v>946</v>
      </c>
      <c r="D234" s="439">
        <v>3211</v>
      </c>
      <c r="E234" s="439">
        <v>5073</v>
      </c>
      <c r="F234" s="439">
        <v>5073</v>
      </c>
      <c r="G234" s="439"/>
    </row>
    <row r="235" spans="1:7" x14ac:dyDescent="0.2">
      <c r="A235" t="s">
        <v>947</v>
      </c>
      <c r="B235" t="s">
        <v>926</v>
      </c>
      <c r="C235" t="s">
        <v>948</v>
      </c>
      <c r="D235" s="442">
        <v>3213</v>
      </c>
      <c r="E235" s="442">
        <v>3214</v>
      </c>
      <c r="F235" s="442">
        <v>3214</v>
      </c>
      <c r="G235" s="442"/>
    </row>
    <row r="236" spans="1:7" x14ac:dyDescent="0.2">
      <c r="A236" t="s">
        <v>949</v>
      </c>
      <c r="B236" t="s">
        <v>926</v>
      </c>
      <c r="C236" t="s">
        <v>950</v>
      </c>
      <c r="D236" s="439">
        <v>3214</v>
      </c>
      <c r="E236" s="439">
        <v>2977</v>
      </c>
      <c r="F236" s="439">
        <v>2977</v>
      </c>
      <c r="G236" s="439"/>
    </row>
    <row r="237" spans="1:7" x14ac:dyDescent="0.2">
      <c r="A237" t="s">
        <v>951</v>
      </c>
      <c r="B237" t="s">
        <v>926</v>
      </c>
      <c r="C237" t="s">
        <v>952</v>
      </c>
      <c r="D237" s="442">
        <v>3215</v>
      </c>
      <c r="E237" s="442">
        <v>10515</v>
      </c>
      <c r="F237" s="442">
        <v>10515</v>
      </c>
      <c r="G237" s="442"/>
    </row>
    <row r="238" spans="1:7" x14ac:dyDescent="0.2">
      <c r="A238" t="s">
        <v>953</v>
      </c>
      <c r="B238" t="s">
        <v>926</v>
      </c>
      <c r="C238" t="s">
        <v>954</v>
      </c>
      <c r="D238" s="439">
        <v>3216</v>
      </c>
      <c r="E238" s="439">
        <v>4736</v>
      </c>
      <c r="F238" s="439">
        <v>4736</v>
      </c>
      <c r="G238" s="439"/>
    </row>
    <row r="239" spans="1:7" x14ac:dyDescent="0.2">
      <c r="A239" t="s">
        <v>955</v>
      </c>
      <c r="B239" t="s">
        <v>926</v>
      </c>
      <c r="C239" t="s">
        <v>956</v>
      </c>
      <c r="D239" s="442">
        <v>3301</v>
      </c>
      <c r="E239" s="442">
        <v>1609</v>
      </c>
      <c r="F239" s="442">
        <v>1609</v>
      </c>
      <c r="G239" s="442"/>
    </row>
    <row r="240" spans="1:7" x14ac:dyDescent="0.2">
      <c r="A240" t="s">
        <v>957</v>
      </c>
      <c r="B240" t="s">
        <v>926</v>
      </c>
      <c r="C240" t="s">
        <v>958</v>
      </c>
      <c r="D240" s="439">
        <v>3302</v>
      </c>
      <c r="E240" s="439">
        <v>1024</v>
      </c>
      <c r="F240" s="439">
        <v>1024</v>
      </c>
      <c r="G240" s="439"/>
    </row>
    <row r="241" spans="1:7" x14ac:dyDescent="0.2">
      <c r="A241" t="s">
        <v>959</v>
      </c>
      <c r="B241" t="s">
        <v>926</v>
      </c>
      <c r="C241" t="s">
        <v>960</v>
      </c>
      <c r="D241" s="442">
        <v>3303</v>
      </c>
      <c r="E241" s="442">
        <v>1611</v>
      </c>
      <c r="F241" s="442">
        <v>1611</v>
      </c>
      <c r="G241" s="442"/>
    </row>
    <row r="242" spans="1:7" x14ac:dyDescent="0.2">
      <c r="A242" t="s">
        <v>961</v>
      </c>
      <c r="B242" t="s">
        <v>926</v>
      </c>
      <c r="C242" t="s">
        <v>962</v>
      </c>
      <c r="D242" s="439">
        <v>3321</v>
      </c>
      <c r="E242" s="439">
        <v>2400</v>
      </c>
      <c r="F242" s="439">
        <v>2400</v>
      </c>
      <c r="G242" s="439"/>
    </row>
    <row r="243" spans="1:7" x14ac:dyDescent="0.2">
      <c r="A243" t="s">
        <v>963</v>
      </c>
      <c r="B243" t="s">
        <v>926</v>
      </c>
      <c r="C243" t="s">
        <v>964</v>
      </c>
      <c r="D243" s="442">
        <v>3322</v>
      </c>
      <c r="E243" s="442">
        <v>1804</v>
      </c>
      <c r="F243" s="442">
        <v>1804</v>
      </c>
      <c r="G243" s="442"/>
    </row>
    <row r="244" spans="1:7" x14ac:dyDescent="0.2">
      <c r="A244" t="s">
        <v>965</v>
      </c>
      <c r="B244" t="s">
        <v>926</v>
      </c>
      <c r="C244" t="s">
        <v>966</v>
      </c>
      <c r="D244" s="439">
        <v>3366</v>
      </c>
      <c r="E244" s="439">
        <v>773</v>
      </c>
      <c r="F244" s="439">
        <v>773</v>
      </c>
      <c r="G244" s="439"/>
    </row>
    <row r="245" spans="1:7" x14ac:dyDescent="0.2">
      <c r="A245" t="s">
        <v>967</v>
      </c>
      <c r="B245" t="s">
        <v>926</v>
      </c>
      <c r="C245" t="s">
        <v>968</v>
      </c>
      <c r="D245" s="442">
        <v>3381</v>
      </c>
      <c r="E245" s="442">
        <v>1218</v>
      </c>
      <c r="F245" s="442">
        <v>1218</v>
      </c>
      <c r="G245" s="442"/>
    </row>
    <row r="246" spans="1:7" x14ac:dyDescent="0.2">
      <c r="A246" t="s">
        <v>969</v>
      </c>
      <c r="B246" t="s">
        <v>926</v>
      </c>
      <c r="C246" t="s">
        <v>970</v>
      </c>
      <c r="D246" s="439">
        <v>3402</v>
      </c>
      <c r="E246" s="439">
        <v>636</v>
      </c>
      <c r="F246" s="439">
        <v>636</v>
      </c>
      <c r="G246" s="439"/>
    </row>
    <row r="247" spans="1:7" x14ac:dyDescent="0.2">
      <c r="A247" t="s">
        <v>971</v>
      </c>
      <c r="B247" t="s">
        <v>926</v>
      </c>
      <c r="C247" t="s">
        <v>972</v>
      </c>
      <c r="D247" s="442">
        <v>3441</v>
      </c>
      <c r="E247" s="442">
        <v>702</v>
      </c>
      <c r="F247" s="442">
        <v>702</v>
      </c>
      <c r="G247" s="442"/>
    </row>
    <row r="248" spans="1:7" x14ac:dyDescent="0.2">
      <c r="A248" t="s">
        <v>973</v>
      </c>
      <c r="B248" t="s">
        <v>926</v>
      </c>
      <c r="C248" t="s">
        <v>974</v>
      </c>
      <c r="D248" s="439">
        <v>3461</v>
      </c>
      <c r="E248" s="439">
        <v>1692</v>
      </c>
      <c r="F248" s="439">
        <v>1692</v>
      </c>
      <c r="G248" s="439"/>
    </row>
    <row r="249" spans="1:7" x14ac:dyDescent="0.2">
      <c r="A249" t="s">
        <v>975</v>
      </c>
      <c r="B249" t="s">
        <v>926</v>
      </c>
      <c r="C249" t="s">
        <v>976</v>
      </c>
      <c r="D249" s="442">
        <v>3482</v>
      </c>
      <c r="E249" s="442">
        <v>2149</v>
      </c>
      <c r="F249" s="442">
        <v>2149</v>
      </c>
      <c r="G249" s="442"/>
    </row>
    <row r="250" spans="1:7" x14ac:dyDescent="0.2">
      <c r="A250" t="s">
        <v>977</v>
      </c>
      <c r="B250" t="s">
        <v>926</v>
      </c>
      <c r="C250" t="s">
        <v>978</v>
      </c>
      <c r="D250" s="439">
        <v>3483</v>
      </c>
      <c r="E250" s="439">
        <v>1607</v>
      </c>
      <c r="F250" s="439">
        <v>1607</v>
      </c>
      <c r="G250" s="439"/>
    </row>
    <row r="251" spans="1:7" x14ac:dyDescent="0.2">
      <c r="A251" t="s">
        <v>979</v>
      </c>
      <c r="B251" t="s">
        <v>926</v>
      </c>
      <c r="C251" t="s">
        <v>980</v>
      </c>
      <c r="D251" s="442">
        <v>3484</v>
      </c>
      <c r="E251" s="442">
        <v>414</v>
      </c>
      <c r="F251" s="442">
        <v>414</v>
      </c>
      <c r="G251" s="442"/>
    </row>
    <row r="252" spans="1:7" x14ac:dyDescent="0.2">
      <c r="A252" t="s">
        <v>981</v>
      </c>
      <c r="B252" t="s">
        <v>926</v>
      </c>
      <c r="C252" t="s">
        <v>982</v>
      </c>
      <c r="D252" s="439">
        <v>3485</v>
      </c>
      <c r="E252" s="439">
        <v>373</v>
      </c>
      <c r="F252" s="439">
        <v>373</v>
      </c>
      <c r="G252" s="439"/>
    </row>
    <row r="253" spans="1:7" x14ac:dyDescent="0.2">
      <c r="A253" t="s">
        <v>983</v>
      </c>
      <c r="B253" t="s">
        <v>926</v>
      </c>
      <c r="C253" t="s">
        <v>984</v>
      </c>
      <c r="D253" s="442">
        <v>3501</v>
      </c>
      <c r="E253" s="442">
        <v>1086</v>
      </c>
      <c r="F253" s="442">
        <v>1086</v>
      </c>
      <c r="G253" s="442"/>
    </row>
    <row r="254" spans="1:7" x14ac:dyDescent="0.2">
      <c r="A254" t="s">
        <v>985</v>
      </c>
      <c r="B254" t="s">
        <v>926</v>
      </c>
      <c r="C254" t="s">
        <v>986</v>
      </c>
      <c r="D254" s="439">
        <v>3503</v>
      </c>
      <c r="E254" s="439">
        <v>540</v>
      </c>
      <c r="F254" s="439">
        <v>540</v>
      </c>
      <c r="G254" s="439"/>
    </row>
    <row r="255" spans="1:7" x14ac:dyDescent="0.2">
      <c r="A255" t="s">
        <v>987</v>
      </c>
      <c r="B255" t="s">
        <v>926</v>
      </c>
      <c r="C255" t="s">
        <v>988</v>
      </c>
      <c r="D255" s="442">
        <v>3506</v>
      </c>
      <c r="E255" s="442">
        <v>838</v>
      </c>
      <c r="F255" s="442">
        <v>835</v>
      </c>
      <c r="G255" s="442"/>
    </row>
    <row r="256" spans="1:7" x14ac:dyDescent="0.2">
      <c r="A256" t="s">
        <v>989</v>
      </c>
      <c r="B256" t="s">
        <v>926</v>
      </c>
      <c r="C256" t="s">
        <v>990</v>
      </c>
      <c r="D256" s="439">
        <v>3507</v>
      </c>
      <c r="E256" s="439">
        <v>2196</v>
      </c>
      <c r="F256" s="439">
        <v>2196</v>
      </c>
      <c r="G256" s="439"/>
    </row>
    <row r="257" spans="1:7" x14ac:dyDescent="0.2">
      <c r="A257" t="s">
        <v>991</v>
      </c>
      <c r="B257" t="s">
        <v>926</v>
      </c>
      <c r="C257" t="s">
        <v>992</v>
      </c>
      <c r="D257" s="442">
        <v>3524</v>
      </c>
      <c r="E257" s="442">
        <v>2072</v>
      </c>
      <c r="F257" s="442">
        <v>2072</v>
      </c>
      <c r="G257" s="442"/>
    </row>
    <row r="258" spans="1:7" x14ac:dyDescent="0.2">
      <c r="A258" t="s">
        <v>993</v>
      </c>
      <c r="B258" t="s">
        <v>994</v>
      </c>
      <c r="C258">
        <v>0</v>
      </c>
      <c r="D258" s="439">
        <v>4000</v>
      </c>
      <c r="E258" s="439">
        <v>0</v>
      </c>
      <c r="F258" s="439">
        <v>0</v>
      </c>
      <c r="G258" s="439"/>
    </row>
    <row r="259" spans="1:7" x14ac:dyDescent="0.2">
      <c r="A259" t="s">
        <v>995</v>
      </c>
      <c r="B259" t="s">
        <v>994</v>
      </c>
      <c r="C259" t="s">
        <v>996</v>
      </c>
      <c r="D259" s="442">
        <v>4100</v>
      </c>
      <c r="E259" s="442">
        <v>114984</v>
      </c>
      <c r="F259" s="442">
        <v>114984</v>
      </c>
      <c r="G259" s="442"/>
    </row>
    <row r="260" spans="1:7" x14ac:dyDescent="0.2">
      <c r="A260" t="s">
        <v>997</v>
      </c>
      <c r="B260" t="s">
        <v>994</v>
      </c>
      <c r="C260" t="s">
        <v>998</v>
      </c>
      <c r="D260" s="439">
        <v>4202</v>
      </c>
      <c r="E260" s="439">
        <v>17791</v>
      </c>
      <c r="F260" s="439">
        <v>17791</v>
      </c>
      <c r="G260" s="439"/>
    </row>
    <row r="261" spans="1:7" x14ac:dyDescent="0.2">
      <c r="A261" t="s">
        <v>999</v>
      </c>
      <c r="B261" t="s">
        <v>994</v>
      </c>
      <c r="C261" t="s">
        <v>1000</v>
      </c>
      <c r="D261" s="442">
        <v>4203</v>
      </c>
      <c r="E261" s="442">
        <v>6213</v>
      </c>
      <c r="F261" s="442">
        <v>6213</v>
      </c>
      <c r="G261" s="442"/>
    </row>
    <row r="262" spans="1:7" x14ac:dyDescent="0.2">
      <c r="A262" t="s">
        <v>1001</v>
      </c>
      <c r="B262" t="s">
        <v>994</v>
      </c>
      <c r="C262" t="s">
        <v>1002</v>
      </c>
      <c r="D262" s="439">
        <v>4205</v>
      </c>
      <c r="E262" s="439">
        <v>7180</v>
      </c>
      <c r="F262" s="439">
        <v>7180</v>
      </c>
      <c r="G262" s="439"/>
    </row>
    <row r="263" spans="1:7" x14ac:dyDescent="0.2">
      <c r="A263" t="s">
        <v>1003</v>
      </c>
      <c r="B263" t="s">
        <v>994</v>
      </c>
      <c r="C263" t="s">
        <v>1004</v>
      </c>
      <c r="D263" s="442">
        <v>4206</v>
      </c>
      <c r="E263" s="442">
        <v>3793</v>
      </c>
      <c r="F263" s="442">
        <v>3793</v>
      </c>
      <c r="G263" s="442"/>
    </row>
    <row r="264" spans="1:7" x14ac:dyDescent="0.2">
      <c r="A264" t="s">
        <v>1005</v>
      </c>
      <c r="B264" t="s">
        <v>994</v>
      </c>
      <c r="C264" t="s">
        <v>1006</v>
      </c>
      <c r="D264" s="439">
        <v>4207</v>
      </c>
      <c r="E264" s="439">
        <v>5218</v>
      </c>
      <c r="F264" s="439">
        <v>5218</v>
      </c>
      <c r="G264" s="439"/>
    </row>
    <row r="265" spans="1:7" x14ac:dyDescent="0.2">
      <c r="A265" t="s">
        <v>1007</v>
      </c>
      <c r="B265" t="s">
        <v>994</v>
      </c>
      <c r="C265" t="s">
        <v>1008</v>
      </c>
      <c r="D265" s="442">
        <v>4208</v>
      </c>
      <c r="E265" s="442">
        <v>2785</v>
      </c>
      <c r="F265" s="442">
        <v>2785</v>
      </c>
      <c r="G265" s="442"/>
    </row>
    <row r="266" spans="1:7" x14ac:dyDescent="0.2">
      <c r="A266" t="s">
        <v>1009</v>
      </c>
      <c r="B266" t="s">
        <v>994</v>
      </c>
      <c r="C266" t="s">
        <v>1010</v>
      </c>
      <c r="D266" s="439">
        <v>4209</v>
      </c>
      <c r="E266" s="439">
        <v>5125</v>
      </c>
      <c r="F266" s="439">
        <v>5125</v>
      </c>
      <c r="G266" s="439"/>
    </row>
    <row r="267" spans="1:7" x14ac:dyDescent="0.2">
      <c r="A267" t="s">
        <v>1011</v>
      </c>
      <c r="B267" t="s">
        <v>994</v>
      </c>
      <c r="C267" t="s">
        <v>1012</v>
      </c>
      <c r="D267" s="442">
        <v>4211</v>
      </c>
      <c r="E267" s="442">
        <v>3763</v>
      </c>
      <c r="F267" s="442">
        <v>3763</v>
      </c>
      <c r="G267" s="442"/>
    </row>
    <row r="268" spans="1:7" x14ac:dyDescent="0.2">
      <c r="A268" t="s">
        <v>1013</v>
      </c>
      <c r="B268" t="s">
        <v>994</v>
      </c>
      <c r="C268" t="s">
        <v>1014</v>
      </c>
      <c r="D268" s="439">
        <v>4212</v>
      </c>
      <c r="E268" s="439">
        <v>6327</v>
      </c>
      <c r="F268" s="439">
        <v>6327</v>
      </c>
      <c r="G268" s="439"/>
    </row>
    <row r="269" spans="1:7" x14ac:dyDescent="0.2">
      <c r="A269" t="s">
        <v>1015</v>
      </c>
      <c r="B269" t="s">
        <v>994</v>
      </c>
      <c r="C269" t="s">
        <v>1016</v>
      </c>
      <c r="D269" s="442">
        <v>4213</v>
      </c>
      <c r="E269" s="442">
        <v>6772</v>
      </c>
      <c r="F269" s="442">
        <v>6772</v>
      </c>
      <c r="G269" s="442"/>
    </row>
    <row r="270" spans="1:7" x14ac:dyDescent="0.2">
      <c r="A270" t="s">
        <v>1017</v>
      </c>
      <c r="B270" t="s">
        <v>994</v>
      </c>
      <c r="C270" t="s">
        <v>1018</v>
      </c>
      <c r="D270" s="439">
        <v>4214</v>
      </c>
      <c r="E270" s="439">
        <v>3518</v>
      </c>
      <c r="F270" s="439">
        <v>3518</v>
      </c>
      <c r="G270" s="439"/>
    </row>
    <row r="271" spans="1:7" x14ac:dyDescent="0.2">
      <c r="A271" t="s">
        <v>1019</v>
      </c>
      <c r="B271" t="s">
        <v>994</v>
      </c>
      <c r="C271" t="s">
        <v>1020</v>
      </c>
      <c r="D271" s="442">
        <v>4215</v>
      </c>
      <c r="E271" s="442">
        <v>12029</v>
      </c>
      <c r="F271" s="442">
        <v>12029</v>
      </c>
      <c r="G271" s="442"/>
    </row>
    <row r="272" spans="1:7" x14ac:dyDescent="0.2">
      <c r="A272" t="s">
        <v>1021</v>
      </c>
      <c r="B272" t="s">
        <v>994</v>
      </c>
      <c r="C272" t="s">
        <v>1022</v>
      </c>
      <c r="D272" s="439">
        <v>4216</v>
      </c>
      <c r="E272" s="439">
        <v>2603</v>
      </c>
      <c r="F272" s="439">
        <v>2603</v>
      </c>
      <c r="G272" s="439"/>
    </row>
    <row r="273" spans="1:7" x14ac:dyDescent="0.2">
      <c r="A273" t="s">
        <v>1023</v>
      </c>
      <c r="B273" t="s">
        <v>994</v>
      </c>
      <c r="C273" t="s">
        <v>1024</v>
      </c>
      <c r="D273" s="442">
        <v>4301</v>
      </c>
      <c r="E273" s="442">
        <v>1331</v>
      </c>
      <c r="F273" s="442">
        <v>1331</v>
      </c>
      <c r="G273" s="442"/>
    </row>
    <row r="274" spans="1:7" x14ac:dyDescent="0.2">
      <c r="A274" t="s">
        <v>1025</v>
      </c>
      <c r="B274" t="s">
        <v>994</v>
      </c>
      <c r="C274" t="s">
        <v>1026</v>
      </c>
      <c r="D274" s="439">
        <v>4302</v>
      </c>
      <c r="E274" s="439">
        <v>217</v>
      </c>
      <c r="F274" s="439">
        <v>217</v>
      </c>
      <c r="G274" s="439"/>
    </row>
    <row r="275" spans="1:7" x14ac:dyDescent="0.2">
      <c r="A275" t="s">
        <v>1027</v>
      </c>
      <c r="B275" t="s">
        <v>994</v>
      </c>
      <c r="C275" t="s">
        <v>1028</v>
      </c>
      <c r="D275" s="442">
        <v>4321</v>
      </c>
      <c r="E275" s="442">
        <v>2058</v>
      </c>
      <c r="F275" s="442">
        <v>2058</v>
      </c>
      <c r="G275" s="442"/>
    </row>
    <row r="276" spans="1:7" x14ac:dyDescent="0.2">
      <c r="A276" t="s">
        <v>1029</v>
      </c>
      <c r="B276" t="s">
        <v>994</v>
      </c>
      <c r="C276" t="s">
        <v>1030</v>
      </c>
      <c r="D276" s="439">
        <v>4322</v>
      </c>
      <c r="E276" s="439">
        <v>997</v>
      </c>
      <c r="F276" s="439">
        <v>997</v>
      </c>
      <c r="G276" s="439"/>
    </row>
    <row r="277" spans="1:7" x14ac:dyDescent="0.2">
      <c r="A277" t="s">
        <v>1031</v>
      </c>
      <c r="B277" t="s">
        <v>994</v>
      </c>
      <c r="C277" t="s">
        <v>1032</v>
      </c>
      <c r="D277" s="442">
        <v>4323</v>
      </c>
      <c r="E277" s="442">
        <v>3391</v>
      </c>
      <c r="F277" s="442">
        <v>3391</v>
      </c>
      <c r="G277" s="442"/>
    </row>
    <row r="278" spans="1:7" x14ac:dyDescent="0.2">
      <c r="A278" t="s">
        <v>1033</v>
      </c>
      <c r="B278" t="s">
        <v>994</v>
      </c>
      <c r="C278" t="s">
        <v>1034</v>
      </c>
      <c r="D278" s="439">
        <v>4324</v>
      </c>
      <c r="E278" s="439">
        <v>910</v>
      </c>
      <c r="F278" s="439">
        <v>910</v>
      </c>
      <c r="G278" s="439"/>
    </row>
    <row r="279" spans="1:7" x14ac:dyDescent="0.2">
      <c r="A279" t="s">
        <v>1035</v>
      </c>
      <c r="B279" t="s">
        <v>994</v>
      </c>
      <c r="C279" t="s">
        <v>1036</v>
      </c>
      <c r="D279" s="442">
        <v>4341</v>
      </c>
      <c r="E279" s="442">
        <v>1211</v>
      </c>
      <c r="F279" s="442">
        <v>1211</v>
      </c>
      <c r="G279" s="442"/>
    </row>
    <row r="280" spans="1:7" x14ac:dyDescent="0.2">
      <c r="A280" t="s">
        <v>1037</v>
      </c>
      <c r="B280" t="s">
        <v>994</v>
      </c>
      <c r="C280" t="s">
        <v>1038</v>
      </c>
      <c r="D280" s="439">
        <v>4361</v>
      </c>
      <c r="E280" s="439">
        <v>2695</v>
      </c>
      <c r="F280" s="439">
        <v>2695</v>
      </c>
      <c r="G280" s="439"/>
    </row>
    <row r="281" spans="1:7" x14ac:dyDescent="0.2">
      <c r="A281" t="s">
        <v>1039</v>
      </c>
      <c r="B281" t="s">
        <v>994</v>
      </c>
      <c r="C281" t="s">
        <v>1040</v>
      </c>
      <c r="D281" s="442">
        <v>4362</v>
      </c>
      <c r="E281" s="442">
        <v>1199</v>
      </c>
      <c r="F281" s="442">
        <v>1270</v>
      </c>
      <c r="G281" s="442"/>
    </row>
    <row r="282" spans="1:7" x14ac:dyDescent="0.2">
      <c r="A282" t="s">
        <v>1041</v>
      </c>
      <c r="B282" t="s">
        <v>994</v>
      </c>
      <c r="C282" t="s">
        <v>1042</v>
      </c>
      <c r="D282" s="439">
        <v>4401</v>
      </c>
      <c r="E282" s="439">
        <v>1447</v>
      </c>
      <c r="F282" s="439">
        <v>1447</v>
      </c>
      <c r="G282" s="439"/>
    </row>
    <row r="283" spans="1:7" x14ac:dyDescent="0.2">
      <c r="A283" t="s">
        <v>1043</v>
      </c>
      <c r="B283" t="s">
        <v>994</v>
      </c>
      <c r="C283" t="s">
        <v>1044</v>
      </c>
      <c r="D283" s="442">
        <v>4404</v>
      </c>
      <c r="E283" s="442">
        <v>1372</v>
      </c>
      <c r="F283" s="442">
        <v>1372</v>
      </c>
      <c r="G283" s="442"/>
    </row>
    <row r="284" spans="1:7" x14ac:dyDescent="0.2">
      <c r="A284" t="s">
        <v>1045</v>
      </c>
      <c r="B284" t="s">
        <v>994</v>
      </c>
      <c r="C284" t="s">
        <v>1046</v>
      </c>
      <c r="D284" s="439">
        <v>4406</v>
      </c>
      <c r="E284" s="439">
        <v>2001</v>
      </c>
      <c r="F284" s="439">
        <v>2001</v>
      </c>
      <c r="G284" s="439"/>
    </row>
    <row r="285" spans="1:7" x14ac:dyDescent="0.2">
      <c r="A285" t="s">
        <v>1047</v>
      </c>
      <c r="B285" t="s">
        <v>994</v>
      </c>
      <c r="C285" t="s">
        <v>1048</v>
      </c>
      <c r="D285" s="442">
        <v>4421</v>
      </c>
      <c r="E285" s="442">
        <v>2131</v>
      </c>
      <c r="F285" s="442">
        <v>2131</v>
      </c>
      <c r="G285" s="442"/>
    </row>
    <row r="286" spans="1:7" x14ac:dyDescent="0.2">
      <c r="A286" t="s">
        <v>1049</v>
      </c>
      <c r="B286" t="s">
        <v>994</v>
      </c>
      <c r="C286" t="s">
        <v>1050</v>
      </c>
      <c r="D286" s="439">
        <v>4422</v>
      </c>
      <c r="E286" s="439">
        <v>635</v>
      </c>
      <c r="F286" s="439">
        <v>635</v>
      </c>
      <c r="G286" s="439"/>
    </row>
    <row r="287" spans="1:7" x14ac:dyDescent="0.2">
      <c r="A287" t="s">
        <v>1051</v>
      </c>
      <c r="B287" t="s">
        <v>994</v>
      </c>
      <c r="C287" t="s">
        <v>1052</v>
      </c>
      <c r="D287" s="442">
        <v>4424</v>
      </c>
      <c r="E287" s="442">
        <v>396</v>
      </c>
      <c r="F287" s="442">
        <v>396</v>
      </c>
      <c r="G287" s="442"/>
    </row>
    <row r="288" spans="1:7" x14ac:dyDescent="0.2">
      <c r="A288" t="s">
        <v>1053</v>
      </c>
      <c r="B288" t="s">
        <v>994</v>
      </c>
      <c r="C288" t="s">
        <v>1054</v>
      </c>
      <c r="D288" s="439">
        <v>4444</v>
      </c>
      <c r="E288" s="439">
        <v>363</v>
      </c>
      <c r="F288" s="439">
        <v>363</v>
      </c>
      <c r="G288" s="439"/>
    </row>
    <row r="289" spans="1:7" x14ac:dyDescent="0.2">
      <c r="A289" t="s">
        <v>1055</v>
      </c>
      <c r="B289" t="s">
        <v>994</v>
      </c>
      <c r="C289" t="s">
        <v>1056</v>
      </c>
      <c r="D289" s="442">
        <v>4445</v>
      </c>
      <c r="E289" s="442">
        <v>2004</v>
      </c>
      <c r="F289" s="442">
        <v>2004</v>
      </c>
      <c r="G289" s="442"/>
    </row>
    <row r="290" spans="1:7" x14ac:dyDescent="0.2">
      <c r="A290" t="s">
        <v>1057</v>
      </c>
      <c r="B290" t="s">
        <v>994</v>
      </c>
      <c r="C290" t="s">
        <v>1058</v>
      </c>
      <c r="D290" s="439">
        <v>4501</v>
      </c>
      <c r="E290" s="439">
        <v>1531</v>
      </c>
      <c r="F290" s="439">
        <v>1531</v>
      </c>
      <c r="G290" s="439"/>
    </row>
    <row r="291" spans="1:7" x14ac:dyDescent="0.2">
      <c r="A291" t="s">
        <v>1059</v>
      </c>
      <c r="B291" t="s">
        <v>994</v>
      </c>
      <c r="C291" t="s">
        <v>1060</v>
      </c>
      <c r="D291" s="442">
        <v>4505</v>
      </c>
      <c r="E291" s="442">
        <v>2017</v>
      </c>
      <c r="F291" s="442">
        <v>2017</v>
      </c>
      <c r="G291" s="442"/>
    </row>
    <row r="292" spans="1:7" x14ac:dyDescent="0.2">
      <c r="A292" t="s">
        <v>1061</v>
      </c>
      <c r="B292" t="s">
        <v>994</v>
      </c>
      <c r="C292" t="s">
        <v>1062</v>
      </c>
      <c r="D292" s="439">
        <v>4581</v>
      </c>
      <c r="E292" s="439">
        <v>988</v>
      </c>
      <c r="F292" s="439">
        <v>988</v>
      </c>
      <c r="G292" s="439"/>
    </row>
    <row r="293" spans="1:7" x14ac:dyDescent="0.2">
      <c r="A293" t="s">
        <v>1063</v>
      </c>
      <c r="B293" t="s">
        <v>994</v>
      </c>
      <c r="C293" t="s">
        <v>1064</v>
      </c>
      <c r="D293" s="442">
        <v>4606</v>
      </c>
      <c r="E293" s="442">
        <v>1160</v>
      </c>
      <c r="F293" s="442">
        <v>1160</v>
      </c>
      <c r="G293" s="442"/>
    </row>
    <row r="294" spans="1:7" x14ac:dyDescent="0.2">
      <c r="A294" t="s">
        <v>1065</v>
      </c>
      <c r="B294" t="s">
        <v>1066</v>
      </c>
      <c r="C294">
        <v>0</v>
      </c>
      <c r="D294" s="439">
        <v>5000</v>
      </c>
      <c r="E294" s="439">
        <v>0</v>
      </c>
      <c r="F294" s="439">
        <v>0</v>
      </c>
      <c r="G294" s="439"/>
    </row>
    <row r="295" spans="1:7" x14ac:dyDescent="0.2">
      <c r="A295" t="s">
        <v>1067</v>
      </c>
      <c r="B295" t="s">
        <v>1066</v>
      </c>
      <c r="C295" t="s">
        <v>1068</v>
      </c>
      <c r="D295" s="442">
        <v>5201</v>
      </c>
      <c r="E295" s="442">
        <v>36841</v>
      </c>
      <c r="F295" s="442">
        <v>36841</v>
      </c>
      <c r="G295" s="442"/>
    </row>
    <row r="296" spans="1:7" x14ac:dyDescent="0.2">
      <c r="A296" t="s">
        <v>1069</v>
      </c>
      <c r="B296" t="s">
        <v>1066</v>
      </c>
      <c r="C296" t="s">
        <v>1070</v>
      </c>
      <c r="D296" s="439">
        <v>5202</v>
      </c>
      <c r="E296" s="439">
        <v>7610</v>
      </c>
      <c r="F296" s="439">
        <v>7610</v>
      </c>
      <c r="G296" s="439"/>
    </row>
    <row r="297" spans="1:7" x14ac:dyDescent="0.2">
      <c r="A297" t="s">
        <v>1071</v>
      </c>
      <c r="B297" t="s">
        <v>1066</v>
      </c>
      <c r="C297" t="s">
        <v>1072</v>
      </c>
      <c r="D297" s="442">
        <v>5203</v>
      </c>
      <c r="E297" s="442">
        <v>8892</v>
      </c>
      <c r="F297" s="442">
        <v>8892</v>
      </c>
      <c r="G297" s="442"/>
    </row>
    <row r="298" spans="1:7" x14ac:dyDescent="0.2">
      <c r="A298" t="s">
        <v>1073</v>
      </c>
      <c r="B298" t="s">
        <v>1066</v>
      </c>
      <c r="C298" t="s">
        <v>1074</v>
      </c>
      <c r="D298" s="439">
        <v>5204</v>
      </c>
      <c r="E298" s="439">
        <v>8782</v>
      </c>
      <c r="F298" s="439">
        <v>8782</v>
      </c>
      <c r="G298" s="439"/>
    </row>
    <row r="299" spans="1:7" x14ac:dyDescent="0.2">
      <c r="A299" t="s">
        <v>1075</v>
      </c>
      <c r="B299" t="s">
        <v>1066</v>
      </c>
      <c r="C299" t="s">
        <v>1076</v>
      </c>
      <c r="D299" s="442">
        <v>5206</v>
      </c>
      <c r="E299" s="442">
        <v>4527</v>
      </c>
      <c r="F299" s="442">
        <v>4527</v>
      </c>
      <c r="G299" s="442"/>
    </row>
    <row r="300" spans="1:7" x14ac:dyDescent="0.2">
      <c r="A300" t="s">
        <v>1077</v>
      </c>
      <c r="B300" t="s">
        <v>1066</v>
      </c>
      <c r="C300" t="s">
        <v>1078</v>
      </c>
      <c r="D300" s="439">
        <v>5207</v>
      </c>
      <c r="E300" s="439">
        <v>5491</v>
      </c>
      <c r="F300" s="439">
        <v>5491</v>
      </c>
      <c r="G300" s="439"/>
    </row>
    <row r="301" spans="1:7" x14ac:dyDescent="0.2">
      <c r="A301" t="s">
        <v>1079</v>
      </c>
      <c r="B301" t="s">
        <v>1066</v>
      </c>
      <c r="C301" t="s">
        <v>1080</v>
      </c>
      <c r="D301" s="442">
        <v>5209</v>
      </c>
      <c r="E301" s="442">
        <v>3543</v>
      </c>
      <c r="F301" s="442">
        <v>3543</v>
      </c>
      <c r="G301" s="442"/>
    </row>
    <row r="302" spans="1:7" x14ac:dyDescent="0.2">
      <c r="A302" t="s">
        <v>1081</v>
      </c>
      <c r="B302" t="s">
        <v>1066</v>
      </c>
      <c r="C302" t="s">
        <v>1082</v>
      </c>
      <c r="D302" s="439">
        <v>5210</v>
      </c>
      <c r="E302" s="439">
        <v>8351</v>
      </c>
      <c r="F302" s="439">
        <v>8351</v>
      </c>
      <c r="G302" s="439"/>
    </row>
    <row r="303" spans="1:7" x14ac:dyDescent="0.2">
      <c r="A303" t="s">
        <v>1083</v>
      </c>
      <c r="B303" t="s">
        <v>1066</v>
      </c>
      <c r="C303" t="s">
        <v>1084</v>
      </c>
      <c r="D303" s="442">
        <v>5211</v>
      </c>
      <c r="E303" s="442">
        <v>3820</v>
      </c>
      <c r="F303" s="442">
        <v>3820</v>
      </c>
      <c r="G303" s="442"/>
    </row>
    <row r="304" spans="1:7" x14ac:dyDescent="0.2">
      <c r="A304" t="s">
        <v>1085</v>
      </c>
      <c r="B304" t="s">
        <v>1066</v>
      </c>
      <c r="C304" t="s">
        <v>1086</v>
      </c>
      <c r="D304" s="439">
        <v>5212</v>
      </c>
      <c r="E304" s="439">
        <v>8572</v>
      </c>
      <c r="F304" s="439">
        <v>8572</v>
      </c>
      <c r="G304" s="439"/>
    </row>
    <row r="305" spans="1:7" x14ac:dyDescent="0.2">
      <c r="A305" t="s">
        <v>1087</v>
      </c>
      <c r="B305" t="s">
        <v>1066</v>
      </c>
      <c r="C305" t="s">
        <v>1088</v>
      </c>
      <c r="D305" s="442">
        <v>5213</v>
      </c>
      <c r="E305" s="442">
        <v>4644</v>
      </c>
      <c r="F305" s="442">
        <v>4644</v>
      </c>
      <c r="G305" s="442"/>
    </row>
    <row r="306" spans="1:7" x14ac:dyDescent="0.2">
      <c r="A306" t="s">
        <v>1089</v>
      </c>
      <c r="B306" t="s">
        <v>1066</v>
      </c>
      <c r="C306" t="s">
        <v>1090</v>
      </c>
      <c r="D306" s="439">
        <v>5214</v>
      </c>
      <c r="E306" s="439">
        <v>2292</v>
      </c>
      <c r="F306" s="439">
        <v>2292</v>
      </c>
      <c r="G306" s="439"/>
    </row>
    <row r="307" spans="1:7" x14ac:dyDescent="0.2">
      <c r="A307" t="s">
        <v>1091</v>
      </c>
      <c r="B307" t="s">
        <v>1066</v>
      </c>
      <c r="C307" t="s">
        <v>1092</v>
      </c>
      <c r="D307" s="442">
        <v>5215</v>
      </c>
      <c r="E307" s="442">
        <v>3357</v>
      </c>
      <c r="F307" s="442">
        <v>3357</v>
      </c>
      <c r="G307" s="442"/>
    </row>
    <row r="308" spans="1:7" x14ac:dyDescent="0.2">
      <c r="A308" t="s">
        <v>1093</v>
      </c>
      <c r="B308" t="s">
        <v>1066</v>
      </c>
      <c r="C308" t="s">
        <v>1094</v>
      </c>
      <c r="D308" s="439">
        <v>5303</v>
      </c>
      <c r="E308" s="439">
        <v>816</v>
      </c>
      <c r="F308" s="439">
        <v>816</v>
      </c>
      <c r="G308" s="439"/>
    </row>
    <row r="309" spans="1:7" x14ac:dyDescent="0.2">
      <c r="A309" t="s">
        <v>1095</v>
      </c>
      <c r="B309" t="s">
        <v>1066</v>
      </c>
      <c r="C309" t="s">
        <v>1096</v>
      </c>
      <c r="D309" s="442">
        <v>5327</v>
      </c>
      <c r="E309" s="442">
        <v>442</v>
      </c>
      <c r="F309" s="442">
        <v>442</v>
      </c>
      <c r="G309" s="442"/>
    </row>
    <row r="310" spans="1:7" x14ac:dyDescent="0.2">
      <c r="A310" t="s">
        <v>1097</v>
      </c>
      <c r="B310" t="s">
        <v>1066</v>
      </c>
      <c r="C310" t="s">
        <v>1098</v>
      </c>
      <c r="D310" s="439">
        <v>5346</v>
      </c>
      <c r="E310" s="439">
        <v>443</v>
      </c>
      <c r="F310" s="439">
        <v>443</v>
      </c>
      <c r="G310" s="439"/>
    </row>
    <row r="311" spans="1:7" x14ac:dyDescent="0.2">
      <c r="A311" t="s">
        <v>1099</v>
      </c>
      <c r="B311" t="s">
        <v>1066</v>
      </c>
      <c r="C311" t="s">
        <v>1100</v>
      </c>
      <c r="D311" s="442">
        <v>5348</v>
      </c>
      <c r="E311" s="442">
        <v>2242</v>
      </c>
      <c r="F311" s="442">
        <v>2242</v>
      </c>
      <c r="G311" s="442"/>
    </row>
    <row r="312" spans="1:7" x14ac:dyDescent="0.2">
      <c r="A312" t="s">
        <v>1101</v>
      </c>
      <c r="B312" t="s">
        <v>1066</v>
      </c>
      <c r="C312" t="s">
        <v>1102</v>
      </c>
      <c r="D312" s="439">
        <v>5349</v>
      </c>
      <c r="E312" s="439">
        <v>1072</v>
      </c>
      <c r="F312" s="439">
        <v>1072</v>
      </c>
      <c r="G312" s="439"/>
    </row>
    <row r="313" spans="1:7" x14ac:dyDescent="0.2">
      <c r="A313" t="s">
        <v>1103</v>
      </c>
      <c r="B313" t="s">
        <v>1066</v>
      </c>
      <c r="C313" t="s">
        <v>1104</v>
      </c>
      <c r="D313" s="442">
        <v>5361</v>
      </c>
      <c r="E313" s="442">
        <v>1301</v>
      </c>
      <c r="F313" s="442">
        <v>1301</v>
      </c>
      <c r="G313" s="442"/>
    </row>
    <row r="314" spans="1:7" x14ac:dyDescent="0.2">
      <c r="A314" t="s">
        <v>1105</v>
      </c>
      <c r="B314" t="s">
        <v>1066</v>
      </c>
      <c r="C314" t="s">
        <v>1106</v>
      </c>
      <c r="D314" s="439">
        <v>5363</v>
      </c>
      <c r="E314" s="439">
        <v>794</v>
      </c>
      <c r="F314" s="439">
        <v>794</v>
      </c>
      <c r="G314" s="439"/>
    </row>
    <row r="315" spans="1:7" x14ac:dyDescent="0.2">
      <c r="A315" t="s">
        <v>1107</v>
      </c>
      <c r="B315" t="s">
        <v>1066</v>
      </c>
      <c r="C315" t="s">
        <v>1108</v>
      </c>
      <c r="D315" s="442">
        <v>5366</v>
      </c>
      <c r="E315" s="442">
        <v>542</v>
      </c>
      <c r="F315" s="442">
        <v>542</v>
      </c>
      <c r="G315" s="442"/>
    </row>
    <row r="316" spans="1:7" x14ac:dyDescent="0.2">
      <c r="A316" t="s">
        <v>1109</v>
      </c>
      <c r="B316" t="s">
        <v>1066</v>
      </c>
      <c r="C316" t="s">
        <v>1110</v>
      </c>
      <c r="D316" s="439">
        <v>5368</v>
      </c>
      <c r="E316" s="439">
        <v>127</v>
      </c>
      <c r="F316" s="439">
        <v>127</v>
      </c>
      <c r="G316" s="439"/>
    </row>
    <row r="317" spans="1:7" x14ac:dyDescent="0.2">
      <c r="A317" t="s">
        <v>1111</v>
      </c>
      <c r="B317" t="s">
        <v>1066</v>
      </c>
      <c r="C317" t="s">
        <v>1112</v>
      </c>
      <c r="D317" s="442">
        <v>5434</v>
      </c>
      <c r="E317" s="442">
        <v>1725</v>
      </c>
      <c r="F317" s="442">
        <v>1725</v>
      </c>
      <c r="G317" s="442"/>
    </row>
    <row r="318" spans="1:7" x14ac:dyDescent="0.2">
      <c r="A318" t="s">
        <v>1113</v>
      </c>
      <c r="B318" t="s">
        <v>1066</v>
      </c>
      <c r="C318" t="s">
        <v>1114</v>
      </c>
      <c r="D318" s="439">
        <v>5463</v>
      </c>
      <c r="E318" s="439">
        <v>1411</v>
      </c>
      <c r="F318" s="439">
        <v>1411</v>
      </c>
      <c r="G318" s="439"/>
    </row>
    <row r="319" spans="1:7" x14ac:dyDescent="0.2">
      <c r="A319" t="s">
        <v>1115</v>
      </c>
      <c r="B319" t="s">
        <v>1066</v>
      </c>
      <c r="C319" t="s">
        <v>1116</v>
      </c>
      <c r="D319" s="442">
        <v>5464</v>
      </c>
      <c r="E319" s="442">
        <v>318</v>
      </c>
      <c r="F319" s="442">
        <v>318</v>
      </c>
      <c r="G319" s="442"/>
    </row>
    <row r="320" spans="1:7" x14ac:dyDescent="0.2">
      <c r="A320" t="s">
        <v>1117</v>
      </c>
      <c r="B320" t="s">
        <v>1118</v>
      </c>
      <c r="C320">
        <v>0</v>
      </c>
      <c r="D320" s="439">
        <v>6000</v>
      </c>
      <c r="E320" s="439">
        <v>0</v>
      </c>
      <c r="F320" s="439">
        <v>0</v>
      </c>
      <c r="G320" s="439"/>
    </row>
    <row r="321" spans="1:7" x14ac:dyDescent="0.2">
      <c r="A321" t="s">
        <v>1119</v>
      </c>
      <c r="B321" t="s">
        <v>1118</v>
      </c>
      <c r="C321" t="s">
        <v>1120</v>
      </c>
      <c r="D321" s="442">
        <v>6201</v>
      </c>
      <c r="E321" s="442">
        <v>19644</v>
      </c>
      <c r="F321" s="442">
        <v>19644</v>
      </c>
      <c r="G321" s="442"/>
    </row>
    <row r="322" spans="1:7" x14ac:dyDescent="0.2">
      <c r="A322" t="s">
        <v>1121</v>
      </c>
      <c r="B322" t="s">
        <v>1118</v>
      </c>
      <c r="C322" t="s">
        <v>1122</v>
      </c>
      <c r="D322" s="439">
        <v>6202</v>
      </c>
      <c r="E322" s="439">
        <v>7025</v>
      </c>
      <c r="F322" s="439">
        <v>7025</v>
      </c>
      <c r="G322" s="439"/>
    </row>
    <row r="323" spans="1:7" x14ac:dyDescent="0.2">
      <c r="A323" t="s">
        <v>1123</v>
      </c>
      <c r="B323" t="s">
        <v>1118</v>
      </c>
      <c r="C323" t="s">
        <v>1124</v>
      </c>
      <c r="D323" s="442">
        <v>6203</v>
      </c>
      <c r="E323" s="442">
        <v>10866</v>
      </c>
      <c r="F323" s="442">
        <v>10866</v>
      </c>
      <c r="G323" s="442"/>
    </row>
    <row r="324" spans="1:7" x14ac:dyDescent="0.2">
      <c r="A324" t="s">
        <v>1125</v>
      </c>
      <c r="B324" t="s">
        <v>1118</v>
      </c>
      <c r="C324" t="s">
        <v>1126</v>
      </c>
      <c r="D324" s="439">
        <v>6204</v>
      </c>
      <c r="E324" s="439">
        <v>10319</v>
      </c>
      <c r="F324" s="439">
        <v>10319</v>
      </c>
      <c r="G324" s="439"/>
    </row>
    <row r="325" spans="1:7" x14ac:dyDescent="0.2">
      <c r="A325" t="s">
        <v>1127</v>
      </c>
      <c r="B325" t="s">
        <v>1118</v>
      </c>
      <c r="C325" t="s">
        <v>1128</v>
      </c>
      <c r="D325" s="442">
        <v>6205</v>
      </c>
      <c r="E325" s="442">
        <v>3206</v>
      </c>
      <c r="F325" s="442">
        <v>3206</v>
      </c>
      <c r="G325" s="442"/>
    </row>
    <row r="326" spans="1:7" x14ac:dyDescent="0.2">
      <c r="A326" t="s">
        <v>1129</v>
      </c>
      <c r="B326" t="s">
        <v>1118</v>
      </c>
      <c r="C326" t="s">
        <v>1130</v>
      </c>
      <c r="D326" s="439">
        <v>6206</v>
      </c>
      <c r="E326" s="439">
        <v>2505</v>
      </c>
      <c r="F326" s="439">
        <v>2505</v>
      </c>
      <c r="G326" s="439"/>
    </row>
    <row r="327" spans="1:7" x14ac:dyDescent="0.2">
      <c r="A327" t="s">
        <v>1131</v>
      </c>
      <c r="B327" t="s">
        <v>1118</v>
      </c>
      <c r="C327" t="s">
        <v>1132</v>
      </c>
      <c r="D327" s="442">
        <v>6207</v>
      </c>
      <c r="E327" s="442">
        <v>2796</v>
      </c>
      <c r="F327" s="442">
        <v>2796</v>
      </c>
      <c r="G327" s="442"/>
    </row>
    <row r="328" spans="1:7" x14ac:dyDescent="0.2">
      <c r="A328" t="s">
        <v>1133</v>
      </c>
      <c r="B328" t="s">
        <v>1118</v>
      </c>
      <c r="C328" t="s">
        <v>1134</v>
      </c>
      <c r="D328" s="439">
        <v>6208</v>
      </c>
      <c r="E328" s="439">
        <v>1734</v>
      </c>
      <c r="F328" s="439">
        <v>1734</v>
      </c>
      <c r="G328" s="439"/>
    </row>
    <row r="329" spans="1:7" x14ac:dyDescent="0.2">
      <c r="A329" t="s">
        <v>1135</v>
      </c>
      <c r="B329" t="s">
        <v>1118</v>
      </c>
      <c r="C329" t="s">
        <v>1136</v>
      </c>
      <c r="D329" s="442">
        <v>6209</v>
      </c>
      <c r="E329" s="442">
        <v>2143</v>
      </c>
      <c r="F329" s="442">
        <v>2143</v>
      </c>
      <c r="G329" s="442"/>
    </row>
    <row r="330" spans="1:7" x14ac:dyDescent="0.2">
      <c r="A330" t="s">
        <v>1137</v>
      </c>
      <c r="B330" t="s">
        <v>1118</v>
      </c>
      <c r="C330" t="s">
        <v>1138</v>
      </c>
      <c r="D330" s="439">
        <v>6210</v>
      </c>
      <c r="E330" s="439">
        <v>4112</v>
      </c>
      <c r="F330" s="439">
        <v>4112</v>
      </c>
      <c r="G330" s="439"/>
    </row>
    <row r="331" spans="1:7" x14ac:dyDescent="0.2">
      <c r="A331" t="s">
        <v>1139</v>
      </c>
      <c r="B331" t="s">
        <v>1118</v>
      </c>
      <c r="C331" t="s">
        <v>1140</v>
      </c>
      <c r="D331" s="442">
        <v>6211</v>
      </c>
      <c r="E331" s="442">
        <v>2809</v>
      </c>
      <c r="F331" s="442">
        <v>2809</v>
      </c>
      <c r="G331" s="442"/>
    </row>
    <row r="332" spans="1:7" x14ac:dyDescent="0.2">
      <c r="A332" t="s">
        <v>1141</v>
      </c>
      <c r="B332" t="s">
        <v>1118</v>
      </c>
      <c r="C332" t="s">
        <v>1142</v>
      </c>
      <c r="D332" s="439">
        <v>6212</v>
      </c>
      <c r="E332" s="439">
        <v>1314</v>
      </c>
      <c r="F332" s="439">
        <v>1314</v>
      </c>
      <c r="G332" s="439"/>
    </row>
    <row r="333" spans="1:7" x14ac:dyDescent="0.2">
      <c r="A333" t="s">
        <v>1143</v>
      </c>
      <c r="B333" t="s">
        <v>1118</v>
      </c>
      <c r="C333" t="s">
        <v>1144</v>
      </c>
      <c r="D333" s="442">
        <v>6213</v>
      </c>
      <c r="E333" s="442">
        <v>2431</v>
      </c>
      <c r="F333" s="442">
        <v>2431</v>
      </c>
      <c r="G333" s="442"/>
    </row>
    <row r="334" spans="1:7" x14ac:dyDescent="0.2">
      <c r="A334" t="s">
        <v>1145</v>
      </c>
      <c r="B334" t="s">
        <v>1118</v>
      </c>
      <c r="C334" t="s">
        <v>1146</v>
      </c>
      <c r="D334" s="439">
        <v>6301</v>
      </c>
      <c r="E334" s="439">
        <v>945</v>
      </c>
      <c r="F334" s="439">
        <v>945</v>
      </c>
      <c r="G334" s="439"/>
    </row>
    <row r="335" spans="1:7" x14ac:dyDescent="0.2">
      <c r="A335" t="s">
        <v>1147</v>
      </c>
      <c r="B335" t="s">
        <v>1118</v>
      </c>
      <c r="C335" t="s">
        <v>1148</v>
      </c>
      <c r="D335" s="442">
        <v>6302</v>
      </c>
      <c r="E335" s="442">
        <v>727</v>
      </c>
      <c r="F335" s="442">
        <v>727</v>
      </c>
      <c r="G335" s="442"/>
    </row>
    <row r="336" spans="1:7" x14ac:dyDescent="0.2">
      <c r="A336" t="s">
        <v>1149</v>
      </c>
      <c r="B336" t="s">
        <v>1118</v>
      </c>
      <c r="C336" t="s">
        <v>1150</v>
      </c>
      <c r="D336" s="439">
        <v>6321</v>
      </c>
      <c r="E336" s="439">
        <v>1266</v>
      </c>
      <c r="F336" s="439">
        <v>1266</v>
      </c>
      <c r="G336" s="439"/>
    </row>
    <row r="337" spans="1:7" x14ac:dyDescent="0.2">
      <c r="A337" t="s">
        <v>1151</v>
      </c>
      <c r="B337" t="s">
        <v>1118</v>
      </c>
      <c r="C337" t="s">
        <v>1152</v>
      </c>
      <c r="D337" s="442">
        <v>6322</v>
      </c>
      <c r="E337" s="442">
        <v>496</v>
      </c>
      <c r="F337" s="442">
        <v>496</v>
      </c>
      <c r="G337" s="442"/>
    </row>
    <row r="338" spans="1:7" x14ac:dyDescent="0.2">
      <c r="A338" t="s">
        <v>1153</v>
      </c>
      <c r="B338" t="s">
        <v>1118</v>
      </c>
      <c r="C338" t="s">
        <v>1154</v>
      </c>
      <c r="D338" s="439">
        <v>6323</v>
      </c>
      <c r="E338" s="439">
        <v>707</v>
      </c>
      <c r="F338" s="439">
        <v>707</v>
      </c>
      <c r="G338" s="439"/>
    </row>
    <row r="339" spans="1:7" x14ac:dyDescent="0.2">
      <c r="A339" t="s">
        <v>1155</v>
      </c>
      <c r="B339" t="s">
        <v>1118</v>
      </c>
      <c r="C339" t="s">
        <v>1156</v>
      </c>
      <c r="D339" s="442">
        <v>6324</v>
      </c>
      <c r="E339" s="442">
        <v>749</v>
      </c>
      <c r="F339" s="442">
        <v>749</v>
      </c>
      <c r="G339" s="442"/>
    </row>
    <row r="340" spans="1:7" x14ac:dyDescent="0.2">
      <c r="A340" t="s">
        <v>1157</v>
      </c>
      <c r="B340" t="s">
        <v>1118</v>
      </c>
      <c r="C340" t="s">
        <v>1158</v>
      </c>
      <c r="D340" s="439">
        <v>6341</v>
      </c>
      <c r="E340" s="439">
        <v>554</v>
      </c>
      <c r="F340" s="439">
        <v>554</v>
      </c>
      <c r="G340" s="439"/>
    </row>
    <row r="341" spans="1:7" x14ac:dyDescent="0.2">
      <c r="A341" t="s">
        <v>1159</v>
      </c>
      <c r="B341" t="s">
        <v>1118</v>
      </c>
      <c r="C341" t="s">
        <v>1160</v>
      </c>
      <c r="D341" s="442">
        <v>6361</v>
      </c>
      <c r="E341" s="442">
        <v>387</v>
      </c>
      <c r="F341" s="442">
        <v>387</v>
      </c>
      <c r="G341" s="442"/>
    </row>
    <row r="342" spans="1:7" x14ac:dyDescent="0.2">
      <c r="A342" t="s">
        <v>1161</v>
      </c>
      <c r="B342" t="s">
        <v>1118</v>
      </c>
      <c r="C342" t="s">
        <v>1162</v>
      </c>
      <c r="D342" s="439">
        <v>6362</v>
      </c>
      <c r="E342" s="439">
        <v>741</v>
      </c>
      <c r="F342" s="439">
        <v>741</v>
      </c>
      <c r="G342" s="439"/>
    </row>
    <row r="343" spans="1:7" x14ac:dyDescent="0.2">
      <c r="A343" t="s">
        <v>1163</v>
      </c>
      <c r="B343" t="s">
        <v>1118</v>
      </c>
      <c r="C343" t="s">
        <v>1164</v>
      </c>
      <c r="D343" s="442">
        <v>6363</v>
      </c>
      <c r="E343" s="442">
        <v>538</v>
      </c>
      <c r="F343" s="442">
        <v>538</v>
      </c>
      <c r="G343" s="442"/>
    </row>
    <row r="344" spans="1:7" x14ac:dyDescent="0.2">
      <c r="A344" t="s">
        <v>1165</v>
      </c>
      <c r="B344" t="s">
        <v>1118</v>
      </c>
      <c r="C344" t="s">
        <v>1166</v>
      </c>
      <c r="D344" s="439">
        <v>6364</v>
      </c>
      <c r="E344" s="439">
        <v>633</v>
      </c>
      <c r="F344" s="439">
        <v>633</v>
      </c>
      <c r="G344" s="439"/>
    </row>
    <row r="345" spans="1:7" x14ac:dyDescent="0.2">
      <c r="A345" t="s">
        <v>1167</v>
      </c>
      <c r="B345" t="s">
        <v>1118</v>
      </c>
      <c r="C345" t="s">
        <v>1168</v>
      </c>
      <c r="D345" s="442">
        <v>6365</v>
      </c>
      <c r="E345" s="442">
        <v>230</v>
      </c>
      <c r="F345" s="442">
        <v>230</v>
      </c>
      <c r="G345" s="442"/>
    </row>
    <row r="346" spans="1:7" x14ac:dyDescent="0.2">
      <c r="A346" t="s">
        <v>1169</v>
      </c>
      <c r="B346" t="s">
        <v>1118</v>
      </c>
      <c r="C346" t="s">
        <v>1170</v>
      </c>
      <c r="D346" s="439">
        <v>6366</v>
      </c>
      <c r="E346" s="439">
        <v>336</v>
      </c>
      <c r="F346" s="439">
        <v>336</v>
      </c>
      <c r="G346" s="439"/>
    </row>
    <row r="347" spans="1:7" x14ac:dyDescent="0.2">
      <c r="A347" t="s">
        <v>1171</v>
      </c>
      <c r="B347" t="s">
        <v>1118</v>
      </c>
      <c r="C347" t="s">
        <v>1172</v>
      </c>
      <c r="D347" s="442">
        <v>6367</v>
      </c>
      <c r="E347" s="442">
        <v>428</v>
      </c>
      <c r="F347" s="442">
        <v>428</v>
      </c>
      <c r="G347" s="442"/>
    </row>
    <row r="348" spans="1:7" x14ac:dyDescent="0.2">
      <c r="A348" t="s">
        <v>1173</v>
      </c>
      <c r="B348" t="s">
        <v>1118</v>
      </c>
      <c r="C348" t="s">
        <v>1174</v>
      </c>
      <c r="D348" s="439">
        <v>6381</v>
      </c>
      <c r="E348" s="439">
        <v>1532</v>
      </c>
      <c r="F348" s="439">
        <v>1532</v>
      </c>
      <c r="G348" s="439"/>
    </row>
    <row r="349" spans="1:7" x14ac:dyDescent="0.2">
      <c r="A349" t="s">
        <v>1175</v>
      </c>
      <c r="B349" t="s">
        <v>1118</v>
      </c>
      <c r="C349" t="s">
        <v>1176</v>
      </c>
      <c r="D349" s="442">
        <v>6382</v>
      </c>
      <c r="E349" s="442">
        <v>1258</v>
      </c>
      <c r="F349" s="442">
        <v>1258</v>
      </c>
      <c r="G349" s="442"/>
    </row>
    <row r="350" spans="1:7" x14ac:dyDescent="0.2">
      <c r="A350" t="s">
        <v>1177</v>
      </c>
      <c r="B350" t="s">
        <v>1118</v>
      </c>
      <c r="C350" t="s">
        <v>1178</v>
      </c>
      <c r="D350" s="439">
        <v>6401</v>
      </c>
      <c r="E350" s="439">
        <v>671</v>
      </c>
      <c r="F350" s="439">
        <v>671</v>
      </c>
      <c r="G350" s="439"/>
    </row>
    <row r="351" spans="1:7" x14ac:dyDescent="0.2">
      <c r="A351" t="s">
        <v>1179</v>
      </c>
      <c r="B351" t="s">
        <v>1118</v>
      </c>
      <c r="C351" t="s">
        <v>1180</v>
      </c>
      <c r="D351" s="442">
        <v>6402</v>
      </c>
      <c r="E351" s="442">
        <v>1123</v>
      </c>
      <c r="F351" s="442">
        <v>1123</v>
      </c>
      <c r="G351" s="442"/>
    </row>
    <row r="352" spans="1:7" x14ac:dyDescent="0.2">
      <c r="A352" t="s">
        <v>1181</v>
      </c>
      <c r="B352" t="s">
        <v>1118</v>
      </c>
      <c r="C352" t="s">
        <v>1182</v>
      </c>
      <c r="D352" s="439">
        <v>6403</v>
      </c>
      <c r="E352" s="439">
        <v>544</v>
      </c>
      <c r="F352" s="439">
        <v>544</v>
      </c>
      <c r="G352" s="439"/>
    </row>
    <row r="353" spans="1:7" x14ac:dyDescent="0.2">
      <c r="A353" t="s">
        <v>1183</v>
      </c>
      <c r="B353" t="s">
        <v>1118</v>
      </c>
      <c r="C353" t="s">
        <v>1184</v>
      </c>
      <c r="D353" s="442">
        <v>6426</v>
      </c>
      <c r="E353" s="442">
        <v>470</v>
      </c>
      <c r="F353" s="442">
        <v>470</v>
      </c>
      <c r="G353" s="442"/>
    </row>
    <row r="354" spans="1:7" x14ac:dyDescent="0.2">
      <c r="A354" t="s">
        <v>1185</v>
      </c>
      <c r="B354" t="s">
        <v>1118</v>
      </c>
      <c r="C354" t="s">
        <v>1186</v>
      </c>
      <c r="D354" s="439">
        <v>6428</v>
      </c>
      <c r="E354" s="439">
        <v>1514</v>
      </c>
      <c r="F354" s="439">
        <v>1514</v>
      </c>
      <c r="G354" s="439"/>
    </row>
    <row r="355" spans="1:7" x14ac:dyDescent="0.2">
      <c r="A355" t="s">
        <v>1187</v>
      </c>
      <c r="B355" t="s">
        <v>1118</v>
      </c>
      <c r="C355" t="s">
        <v>1188</v>
      </c>
      <c r="D355" s="442">
        <v>6461</v>
      </c>
      <c r="E355" s="442">
        <v>1307</v>
      </c>
      <c r="F355" s="442">
        <v>1307</v>
      </c>
      <c r="G355" s="442"/>
    </row>
    <row r="356" spans="1:7" x14ac:dyDescent="0.2">
      <c r="A356" t="s">
        <v>1189</v>
      </c>
      <c r="B356" t="s">
        <v>1190</v>
      </c>
      <c r="C356">
        <v>0</v>
      </c>
      <c r="D356" s="439">
        <v>7000</v>
      </c>
      <c r="E356" s="439">
        <v>0</v>
      </c>
      <c r="F356" s="439">
        <v>0</v>
      </c>
      <c r="G356" s="439"/>
    </row>
    <row r="357" spans="1:7" x14ac:dyDescent="0.2">
      <c r="A357" t="s">
        <v>1191</v>
      </c>
      <c r="B357" t="s">
        <v>1190</v>
      </c>
      <c r="C357" t="s">
        <v>1192</v>
      </c>
      <c r="D357" s="442">
        <v>7201</v>
      </c>
      <c r="E357" s="442">
        <v>26268</v>
      </c>
      <c r="F357" s="442">
        <v>26268</v>
      </c>
      <c r="G357" s="442"/>
    </row>
    <row r="358" spans="1:7" x14ac:dyDescent="0.2">
      <c r="A358" t="s">
        <v>1193</v>
      </c>
      <c r="B358" t="s">
        <v>1190</v>
      </c>
      <c r="C358" t="s">
        <v>1194</v>
      </c>
      <c r="D358" s="439">
        <v>7202</v>
      </c>
      <c r="E358" s="439">
        <v>12685</v>
      </c>
      <c r="F358" s="439">
        <v>12685</v>
      </c>
      <c r="G358" s="439"/>
    </row>
    <row r="359" spans="1:7" x14ac:dyDescent="0.2">
      <c r="A359" t="s">
        <v>1195</v>
      </c>
      <c r="B359" t="s">
        <v>1190</v>
      </c>
      <c r="C359" t="s">
        <v>1196</v>
      </c>
      <c r="D359" s="442">
        <v>7203</v>
      </c>
      <c r="E359" s="442">
        <v>28320</v>
      </c>
      <c r="F359" s="442">
        <v>28320</v>
      </c>
      <c r="G359" s="442"/>
    </row>
    <row r="360" spans="1:7" x14ac:dyDescent="0.2">
      <c r="A360" t="s">
        <v>1197</v>
      </c>
      <c r="B360" t="s">
        <v>1190</v>
      </c>
      <c r="C360" t="s">
        <v>1198</v>
      </c>
      <c r="D360" s="439">
        <v>7204</v>
      </c>
      <c r="E360" s="439">
        <v>33787</v>
      </c>
      <c r="F360" s="439">
        <v>33787</v>
      </c>
      <c r="G360" s="439"/>
    </row>
    <row r="361" spans="1:7" x14ac:dyDescent="0.2">
      <c r="A361" t="s">
        <v>1199</v>
      </c>
      <c r="B361" t="s">
        <v>1190</v>
      </c>
      <c r="C361" t="s">
        <v>1200</v>
      </c>
      <c r="D361" s="442">
        <v>7205</v>
      </c>
      <c r="E361" s="442">
        <v>5046</v>
      </c>
      <c r="F361" s="442">
        <v>5046</v>
      </c>
      <c r="G361" s="442"/>
    </row>
    <row r="362" spans="1:7" x14ac:dyDescent="0.2">
      <c r="A362" t="s">
        <v>1201</v>
      </c>
      <c r="B362" t="s">
        <v>1190</v>
      </c>
      <c r="C362" t="s">
        <v>1202</v>
      </c>
      <c r="D362" s="439">
        <v>7207</v>
      </c>
      <c r="E362" s="439">
        <v>6211</v>
      </c>
      <c r="F362" s="439">
        <v>6211</v>
      </c>
      <c r="G362" s="439"/>
    </row>
    <row r="363" spans="1:7" x14ac:dyDescent="0.2">
      <c r="A363" t="s">
        <v>1203</v>
      </c>
      <c r="B363" t="s">
        <v>1190</v>
      </c>
      <c r="C363" t="s">
        <v>1204</v>
      </c>
      <c r="D363" s="442">
        <v>7208</v>
      </c>
      <c r="E363" s="442">
        <v>4920</v>
      </c>
      <c r="F363" s="442">
        <v>4920</v>
      </c>
      <c r="G363" s="442"/>
    </row>
    <row r="364" spans="1:7" x14ac:dyDescent="0.2">
      <c r="A364" t="s">
        <v>1205</v>
      </c>
      <c r="B364" t="s">
        <v>1190</v>
      </c>
      <c r="C364" t="s">
        <v>1206</v>
      </c>
      <c r="D364" s="439">
        <v>7209</v>
      </c>
      <c r="E364" s="439">
        <v>3314</v>
      </c>
      <c r="F364" s="439">
        <v>3314</v>
      </c>
      <c r="G364" s="439"/>
    </row>
    <row r="365" spans="1:7" x14ac:dyDescent="0.2">
      <c r="A365" t="s">
        <v>1207</v>
      </c>
      <c r="B365" t="s">
        <v>1190</v>
      </c>
      <c r="C365" t="s">
        <v>1208</v>
      </c>
      <c r="D365" s="442">
        <v>7210</v>
      </c>
      <c r="E365" s="442">
        <v>4234</v>
      </c>
      <c r="F365" s="442">
        <v>4234</v>
      </c>
      <c r="G365" s="442"/>
    </row>
    <row r="366" spans="1:7" x14ac:dyDescent="0.2">
      <c r="A366" t="s">
        <v>1209</v>
      </c>
      <c r="B366" t="s">
        <v>1190</v>
      </c>
      <c r="C366" t="s">
        <v>1210</v>
      </c>
      <c r="D366" s="439">
        <v>7211</v>
      </c>
      <c r="E366" s="439">
        <v>2931</v>
      </c>
      <c r="F366" s="439">
        <v>2931</v>
      </c>
      <c r="G366" s="439"/>
    </row>
    <row r="367" spans="1:7" x14ac:dyDescent="0.2">
      <c r="A367" t="s">
        <v>1211</v>
      </c>
      <c r="B367" t="s">
        <v>1190</v>
      </c>
      <c r="C367" t="s">
        <v>1212</v>
      </c>
      <c r="D367" s="442">
        <v>7212</v>
      </c>
      <c r="E367" s="442">
        <v>4885</v>
      </c>
      <c r="F367" s="442">
        <v>4885</v>
      </c>
      <c r="G367" s="442"/>
    </row>
    <row r="368" spans="1:7" x14ac:dyDescent="0.2">
      <c r="A368" t="s">
        <v>1213</v>
      </c>
      <c r="B368" t="s">
        <v>1190</v>
      </c>
      <c r="C368" t="s">
        <v>548</v>
      </c>
      <c r="D368" s="439">
        <v>7213</v>
      </c>
      <c r="E368" s="439">
        <v>5238</v>
      </c>
      <c r="F368" s="439">
        <v>5238</v>
      </c>
      <c r="G368" s="439"/>
    </row>
    <row r="369" spans="1:7" x14ac:dyDescent="0.2">
      <c r="A369" t="s">
        <v>1214</v>
      </c>
      <c r="B369" t="s">
        <v>1190</v>
      </c>
      <c r="C369" t="s">
        <v>1215</v>
      </c>
      <c r="D369" s="442">
        <v>7214</v>
      </c>
      <c r="E369" s="442">
        <v>2051</v>
      </c>
      <c r="F369" s="442">
        <v>2051</v>
      </c>
      <c r="G369" s="442"/>
    </row>
    <row r="370" spans="1:7" x14ac:dyDescent="0.2">
      <c r="A370" t="s">
        <v>1216</v>
      </c>
      <c r="B370" t="s">
        <v>1190</v>
      </c>
      <c r="C370" t="s">
        <v>1217</v>
      </c>
      <c r="D370" s="439">
        <v>7301</v>
      </c>
      <c r="E370" s="439">
        <v>1041</v>
      </c>
      <c r="F370" s="439">
        <v>1041</v>
      </c>
      <c r="G370" s="439"/>
    </row>
    <row r="371" spans="1:7" x14ac:dyDescent="0.2">
      <c r="A371" t="s">
        <v>1218</v>
      </c>
      <c r="B371" t="s">
        <v>1190</v>
      </c>
      <c r="C371" t="s">
        <v>1219</v>
      </c>
      <c r="D371" s="442">
        <v>7303</v>
      </c>
      <c r="E371" s="442">
        <v>753</v>
      </c>
      <c r="F371" s="442">
        <v>753</v>
      </c>
      <c r="G371" s="442"/>
    </row>
    <row r="372" spans="1:7" x14ac:dyDescent="0.2">
      <c r="A372" t="s">
        <v>1220</v>
      </c>
      <c r="B372" t="s">
        <v>1190</v>
      </c>
      <c r="C372" t="s">
        <v>1221</v>
      </c>
      <c r="D372" s="439">
        <v>7308</v>
      </c>
      <c r="E372" s="439">
        <v>1593</v>
      </c>
      <c r="F372" s="439">
        <v>1593</v>
      </c>
      <c r="G372" s="439"/>
    </row>
    <row r="373" spans="1:7" x14ac:dyDescent="0.2">
      <c r="A373" t="s">
        <v>1222</v>
      </c>
      <c r="B373" t="s">
        <v>1190</v>
      </c>
      <c r="C373" t="s">
        <v>1223</v>
      </c>
      <c r="D373" s="442">
        <v>7322</v>
      </c>
      <c r="E373" s="442">
        <v>475</v>
      </c>
      <c r="F373" s="442">
        <v>475</v>
      </c>
      <c r="G373" s="442"/>
    </row>
    <row r="374" spans="1:7" x14ac:dyDescent="0.2">
      <c r="A374" t="s">
        <v>1224</v>
      </c>
      <c r="B374" t="s">
        <v>1190</v>
      </c>
      <c r="C374" t="s">
        <v>1225</v>
      </c>
      <c r="D374" s="439">
        <v>7342</v>
      </c>
      <c r="E374" s="439">
        <v>932</v>
      </c>
      <c r="F374" s="439">
        <v>932</v>
      </c>
      <c r="G374" s="439"/>
    </row>
    <row r="375" spans="1:7" x14ac:dyDescent="0.2">
      <c r="A375" t="s">
        <v>1226</v>
      </c>
      <c r="B375" t="s">
        <v>1190</v>
      </c>
      <c r="C375" t="s">
        <v>1227</v>
      </c>
      <c r="D375" s="442">
        <v>7344</v>
      </c>
      <c r="E375" s="442">
        <v>454</v>
      </c>
      <c r="F375" s="442">
        <v>454</v>
      </c>
      <c r="G375" s="442"/>
    </row>
    <row r="376" spans="1:7" x14ac:dyDescent="0.2">
      <c r="A376" t="s">
        <v>1228</v>
      </c>
      <c r="B376" t="s">
        <v>1190</v>
      </c>
      <c r="C376" t="s">
        <v>1229</v>
      </c>
      <c r="D376" s="439">
        <v>7362</v>
      </c>
      <c r="E376" s="439">
        <v>641</v>
      </c>
      <c r="F376" s="439">
        <v>641</v>
      </c>
      <c r="G376" s="439"/>
    </row>
    <row r="377" spans="1:7" x14ac:dyDescent="0.2">
      <c r="A377" t="s">
        <v>1230</v>
      </c>
      <c r="B377" t="s">
        <v>1190</v>
      </c>
      <c r="C377" t="s">
        <v>1231</v>
      </c>
      <c r="D377" s="442">
        <v>7364</v>
      </c>
      <c r="E377" s="442">
        <v>41</v>
      </c>
      <c r="F377" s="442">
        <v>41</v>
      </c>
      <c r="G377" s="442"/>
    </row>
    <row r="378" spans="1:7" x14ac:dyDescent="0.2">
      <c r="A378" t="s">
        <v>1232</v>
      </c>
      <c r="B378" t="s">
        <v>1190</v>
      </c>
      <c r="C378" t="s">
        <v>1233</v>
      </c>
      <c r="D378" s="439">
        <v>7367</v>
      </c>
      <c r="E378" s="439">
        <v>538</v>
      </c>
      <c r="F378" s="439">
        <v>535</v>
      </c>
      <c r="G378" s="439"/>
    </row>
    <row r="379" spans="1:7" x14ac:dyDescent="0.2">
      <c r="A379" t="s">
        <v>1234</v>
      </c>
      <c r="B379" t="s">
        <v>1190</v>
      </c>
      <c r="C379" t="s">
        <v>1235</v>
      </c>
      <c r="D379" s="442">
        <v>7368</v>
      </c>
      <c r="E379" s="442">
        <v>1816</v>
      </c>
      <c r="F379" s="442">
        <v>1816</v>
      </c>
      <c r="G379" s="442"/>
    </row>
    <row r="380" spans="1:7" x14ac:dyDescent="0.2">
      <c r="A380" t="s">
        <v>1236</v>
      </c>
      <c r="B380" t="s">
        <v>1190</v>
      </c>
      <c r="C380" t="s">
        <v>1237</v>
      </c>
      <c r="D380" s="439">
        <v>7402</v>
      </c>
      <c r="E380" s="439">
        <v>328</v>
      </c>
      <c r="F380" s="439">
        <v>328</v>
      </c>
      <c r="G380" s="439"/>
    </row>
    <row r="381" spans="1:7" x14ac:dyDescent="0.2">
      <c r="A381" t="s">
        <v>1238</v>
      </c>
      <c r="B381" t="s">
        <v>1190</v>
      </c>
      <c r="C381" t="s">
        <v>1239</v>
      </c>
      <c r="D381" s="442">
        <v>7405</v>
      </c>
      <c r="E381" s="442">
        <v>835</v>
      </c>
      <c r="F381" s="442">
        <v>834</v>
      </c>
      <c r="G381" s="442"/>
    </row>
    <row r="382" spans="1:7" x14ac:dyDescent="0.2">
      <c r="A382" t="s">
        <v>1240</v>
      </c>
      <c r="B382" t="s">
        <v>1190</v>
      </c>
      <c r="C382" t="s">
        <v>1241</v>
      </c>
      <c r="D382" s="439">
        <v>7407</v>
      </c>
      <c r="E382" s="439">
        <v>266</v>
      </c>
      <c r="F382" s="439">
        <v>266</v>
      </c>
      <c r="G382" s="439"/>
    </row>
    <row r="383" spans="1:7" x14ac:dyDescent="0.2">
      <c r="A383" t="s">
        <v>1242</v>
      </c>
      <c r="B383" t="s">
        <v>1190</v>
      </c>
      <c r="C383" t="s">
        <v>1243</v>
      </c>
      <c r="D383" s="442">
        <v>7408</v>
      </c>
      <c r="E383" s="442">
        <v>1254</v>
      </c>
      <c r="F383" s="442">
        <v>1254</v>
      </c>
      <c r="G383" s="442"/>
    </row>
    <row r="384" spans="1:7" x14ac:dyDescent="0.2">
      <c r="A384" t="s">
        <v>1244</v>
      </c>
      <c r="B384" t="s">
        <v>1190</v>
      </c>
      <c r="C384" t="s">
        <v>1245</v>
      </c>
      <c r="D384" s="439">
        <v>7421</v>
      </c>
      <c r="E384" s="439">
        <v>1474</v>
      </c>
      <c r="F384" s="439">
        <v>1474</v>
      </c>
      <c r="G384" s="439"/>
    </row>
    <row r="385" spans="1:7" x14ac:dyDescent="0.2">
      <c r="A385" t="s">
        <v>1246</v>
      </c>
      <c r="B385" t="s">
        <v>1190</v>
      </c>
      <c r="C385" t="s">
        <v>1247</v>
      </c>
      <c r="D385" s="442">
        <v>7422</v>
      </c>
      <c r="E385" s="442">
        <v>191</v>
      </c>
      <c r="F385" s="442">
        <v>191</v>
      </c>
      <c r="G385" s="442"/>
    </row>
    <row r="386" spans="1:7" x14ac:dyDescent="0.2">
      <c r="A386" t="s">
        <v>1248</v>
      </c>
      <c r="B386" t="s">
        <v>1190</v>
      </c>
      <c r="C386" t="s">
        <v>1249</v>
      </c>
      <c r="D386" s="439">
        <v>7423</v>
      </c>
      <c r="E386" s="439">
        <v>398</v>
      </c>
      <c r="F386" s="439">
        <v>398</v>
      </c>
      <c r="G386" s="439"/>
    </row>
    <row r="387" spans="1:7" x14ac:dyDescent="0.2">
      <c r="A387" t="s">
        <v>1250</v>
      </c>
      <c r="B387" t="s">
        <v>1190</v>
      </c>
      <c r="C387" t="s">
        <v>1251</v>
      </c>
      <c r="D387" s="442">
        <v>7444</v>
      </c>
      <c r="E387" s="442">
        <v>222</v>
      </c>
      <c r="F387" s="442">
        <v>222</v>
      </c>
      <c r="G387" s="442"/>
    </row>
    <row r="388" spans="1:7" x14ac:dyDescent="0.2">
      <c r="A388" t="s">
        <v>1252</v>
      </c>
      <c r="B388" t="s">
        <v>1190</v>
      </c>
      <c r="C388" t="s">
        <v>1160</v>
      </c>
      <c r="D388" s="439">
        <v>7445</v>
      </c>
      <c r="E388" s="439">
        <v>375</v>
      </c>
      <c r="F388" s="439">
        <v>375</v>
      </c>
      <c r="G388" s="439"/>
    </row>
    <row r="389" spans="1:7" x14ac:dyDescent="0.2">
      <c r="A389" t="s">
        <v>1253</v>
      </c>
      <c r="B389" t="s">
        <v>1190</v>
      </c>
      <c r="C389" t="s">
        <v>1254</v>
      </c>
      <c r="D389" s="442">
        <v>7446</v>
      </c>
      <c r="E389" s="442">
        <v>244</v>
      </c>
      <c r="F389" s="442">
        <v>244</v>
      </c>
      <c r="G389" s="442"/>
    </row>
    <row r="390" spans="1:7" x14ac:dyDescent="0.2">
      <c r="A390" t="s">
        <v>1255</v>
      </c>
      <c r="B390" t="s">
        <v>1190</v>
      </c>
      <c r="C390" t="s">
        <v>1256</v>
      </c>
      <c r="D390" s="439">
        <v>7447</v>
      </c>
      <c r="E390" s="439">
        <v>1834</v>
      </c>
      <c r="F390" s="439">
        <v>1834</v>
      </c>
      <c r="G390" s="439"/>
    </row>
    <row r="391" spans="1:7" x14ac:dyDescent="0.2">
      <c r="A391" t="s">
        <v>1257</v>
      </c>
      <c r="B391" t="s">
        <v>1190</v>
      </c>
      <c r="C391" t="s">
        <v>1258</v>
      </c>
      <c r="D391" s="442">
        <v>7461</v>
      </c>
      <c r="E391" s="442">
        <v>1816</v>
      </c>
      <c r="F391" s="442">
        <v>1816</v>
      </c>
      <c r="G391" s="442"/>
    </row>
    <row r="392" spans="1:7" x14ac:dyDescent="0.2">
      <c r="A392" t="s">
        <v>1259</v>
      </c>
      <c r="B392" t="s">
        <v>1190</v>
      </c>
      <c r="C392" t="s">
        <v>1260</v>
      </c>
      <c r="D392" s="439">
        <v>7464</v>
      </c>
      <c r="E392" s="439">
        <v>534</v>
      </c>
      <c r="F392" s="439">
        <v>534</v>
      </c>
      <c r="G392" s="439"/>
    </row>
    <row r="393" spans="1:7" x14ac:dyDescent="0.2">
      <c r="A393" t="s">
        <v>1261</v>
      </c>
      <c r="B393" t="s">
        <v>1190</v>
      </c>
      <c r="C393" t="s">
        <v>1262</v>
      </c>
      <c r="D393" s="442">
        <v>7465</v>
      </c>
      <c r="E393" s="442">
        <v>362</v>
      </c>
      <c r="F393" s="442">
        <v>362</v>
      </c>
      <c r="G393" s="442"/>
    </row>
    <row r="394" spans="1:7" x14ac:dyDescent="0.2">
      <c r="A394" t="s">
        <v>1263</v>
      </c>
      <c r="B394" t="s">
        <v>1190</v>
      </c>
      <c r="C394" t="s">
        <v>1264</v>
      </c>
      <c r="D394" s="439">
        <v>7466</v>
      </c>
      <c r="E394" s="439">
        <v>1614</v>
      </c>
      <c r="F394" s="439">
        <v>1614</v>
      </c>
      <c r="G394" s="439"/>
    </row>
    <row r="395" spans="1:7" x14ac:dyDescent="0.2">
      <c r="A395" t="s">
        <v>1265</v>
      </c>
      <c r="B395" t="s">
        <v>1190</v>
      </c>
      <c r="C395" t="s">
        <v>1266</v>
      </c>
      <c r="D395" s="442">
        <v>7481</v>
      </c>
      <c r="E395" s="442">
        <v>1144</v>
      </c>
      <c r="F395" s="442">
        <v>1144</v>
      </c>
      <c r="G395" s="442"/>
    </row>
    <row r="396" spans="1:7" x14ac:dyDescent="0.2">
      <c r="A396" t="s">
        <v>1267</v>
      </c>
      <c r="B396" t="s">
        <v>1190</v>
      </c>
      <c r="C396" t="s">
        <v>1268</v>
      </c>
      <c r="D396" s="439">
        <v>7482</v>
      </c>
      <c r="E396" s="439">
        <v>527</v>
      </c>
      <c r="F396" s="439">
        <v>527</v>
      </c>
      <c r="G396" s="439"/>
    </row>
    <row r="397" spans="1:7" x14ac:dyDescent="0.2">
      <c r="A397" t="s">
        <v>1269</v>
      </c>
      <c r="B397" t="s">
        <v>1190</v>
      </c>
      <c r="C397" t="s">
        <v>1270</v>
      </c>
      <c r="D397" s="442">
        <v>7483</v>
      </c>
      <c r="E397" s="442">
        <v>873</v>
      </c>
      <c r="F397" s="442">
        <v>873</v>
      </c>
      <c r="G397" s="442"/>
    </row>
    <row r="398" spans="1:7" x14ac:dyDescent="0.2">
      <c r="A398" t="s">
        <v>1271</v>
      </c>
      <c r="B398" t="s">
        <v>1190</v>
      </c>
      <c r="C398" t="s">
        <v>1272</v>
      </c>
      <c r="D398" s="439">
        <v>7484</v>
      </c>
      <c r="E398" s="439">
        <v>231</v>
      </c>
      <c r="F398" s="439">
        <v>231</v>
      </c>
      <c r="G398" s="439"/>
    </row>
    <row r="399" spans="1:7" x14ac:dyDescent="0.2">
      <c r="A399" t="s">
        <v>1273</v>
      </c>
      <c r="B399" t="s">
        <v>1190</v>
      </c>
      <c r="C399" t="s">
        <v>1274</v>
      </c>
      <c r="D399" s="442">
        <v>7501</v>
      </c>
      <c r="E399" s="442">
        <v>1348</v>
      </c>
      <c r="F399" s="442">
        <v>1348</v>
      </c>
      <c r="G399" s="442"/>
    </row>
    <row r="400" spans="1:7" x14ac:dyDescent="0.2">
      <c r="A400" t="s">
        <v>1275</v>
      </c>
      <c r="B400" t="s">
        <v>1190</v>
      </c>
      <c r="C400" t="s">
        <v>1276</v>
      </c>
      <c r="D400" s="439">
        <v>7502</v>
      </c>
      <c r="E400" s="439">
        <v>457</v>
      </c>
      <c r="F400" s="439">
        <v>457</v>
      </c>
      <c r="G400" s="439"/>
    </row>
    <row r="401" spans="1:7" x14ac:dyDescent="0.2">
      <c r="A401" t="s">
        <v>1277</v>
      </c>
      <c r="B401" t="s">
        <v>1190</v>
      </c>
      <c r="C401" t="s">
        <v>1278</v>
      </c>
      <c r="D401" s="442">
        <v>7503</v>
      </c>
      <c r="E401" s="442">
        <v>565</v>
      </c>
      <c r="F401" s="442">
        <v>565</v>
      </c>
      <c r="G401" s="442"/>
    </row>
    <row r="402" spans="1:7" x14ac:dyDescent="0.2">
      <c r="A402" t="s">
        <v>1279</v>
      </c>
      <c r="B402" t="s">
        <v>1190</v>
      </c>
      <c r="C402" t="s">
        <v>1280</v>
      </c>
      <c r="D402" s="439">
        <v>7504</v>
      </c>
      <c r="E402" s="439">
        <v>485</v>
      </c>
      <c r="F402" s="439">
        <v>485</v>
      </c>
      <c r="G402" s="439"/>
    </row>
    <row r="403" spans="1:7" x14ac:dyDescent="0.2">
      <c r="A403" t="s">
        <v>1281</v>
      </c>
      <c r="B403" t="s">
        <v>1190</v>
      </c>
      <c r="C403" t="s">
        <v>1282</v>
      </c>
      <c r="D403" s="442">
        <v>7505</v>
      </c>
      <c r="E403" s="442">
        <v>438</v>
      </c>
      <c r="F403" s="442">
        <v>438</v>
      </c>
      <c r="G403" s="442"/>
    </row>
    <row r="404" spans="1:7" x14ac:dyDescent="0.2">
      <c r="A404" t="s">
        <v>1283</v>
      </c>
      <c r="B404" t="s">
        <v>1190</v>
      </c>
      <c r="C404" t="s">
        <v>1284</v>
      </c>
      <c r="D404" s="439">
        <v>7521</v>
      </c>
      <c r="E404" s="439">
        <v>1465</v>
      </c>
      <c r="F404" s="439">
        <v>1465</v>
      </c>
      <c r="G404" s="439"/>
    </row>
    <row r="405" spans="1:7" x14ac:dyDescent="0.2">
      <c r="A405" t="s">
        <v>1285</v>
      </c>
      <c r="B405" t="s">
        <v>1190</v>
      </c>
      <c r="C405" t="s">
        <v>1286</v>
      </c>
      <c r="D405" s="442">
        <v>7522</v>
      </c>
      <c r="E405" s="442">
        <v>923</v>
      </c>
      <c r="F405" s="442">
        <v>923</v>
      </c>
      <c r="G405" s="442"/>
    </row>
    <row r="406" spans="1:7" x14ac:dyDescent="0.2">
      <c r="A406" t="s">
        <v>1287</v>
      </c>
      <c r="B406" t="s">
        <v>1190</v>
      </c>
      <c r="C406" t="s">
        <v>1288</v>
      </c>
      <c r="D406" s="439">
        <v>7541</v>
      </c>
      <c r="E406" s="439">
        <v>401</v>
      </c>
      <c r="F406" s="439">
        <v>401</v>
      </c>
      <c r="G406" s="439"/>
    </row>
    <row r="407" spans="1:7" x14ac:dyDescent="0.2">
      <c r="A407" t="s">
        <v>1289</v>
      </c>
      <c r="B407" t="s">
        <v>1190</v>
      </c>
      <c r="C407" t="s">
        <v>1290</v>
      </c>
      <c r="D407" s="442">
        <v>7542</v>
      </c>
      <c r="E407" s="442">
        <v>863</v>
      </c>
      <c r="F407" s="442">
        <v>863</v>
      </c>
      <c r="G407" s="442"/>
    </row>
    <row r="408" spans="1:7" x14ac:dyDescent="0.2">
      <c r="A408" t="s">
        <v>1291</v>
      </c>
      <c r="B408" t="s">
        <v>1190</v>
      </c>
      <c r="C408" t="s">
        <v>1292</v>
      </c>
      <c r="D408" s="439">
        <v>7543</v>
      </c>
      <c r="E408" s="439">
        <v>1544</v>
      </c>
      <c r="F408" s="439">
        <v>1544</v>
      </c>
      <c r="G408" s="439"/>
    </row>
    <row r="409" spans="1:7" x14ac:dyDescent="0.2">
      <c r="A409" t="s">
        <v>1293</v>
      </c>
      <c r="B409" t="s">
        <v>1190</v>
      </c>
      <c r="C409" t="s">
        <v>1294</v>
      </c>
      <c r="D409" s="442">
        <v>7544</v>
      </c>
      <c r="E409" s="442">
        <v>386</v>
      </c>
      <c r="F409" s="442">
        <v>386</v>
      </c>
      <c r="G409" s="442"/>
    </row>
    <row r="410" spans="1:7" x14ac:dyDescent="0.2">
      <c r="A410" t="s">
        <v>1295</v>
      </c>
      <c r="B410" t="s">
        <v>1190</v>
      </c>
      <c r="C410" t="s">
        <v>1296</v>
      </c>
      <c r="D410" s="439">
        <v>7545</v>
      </c>
      <c r="E410" s="439">
        <v>2251</v>
      </c>
      <c r="F410" s="439">
        <v>2251</v>
      </c>
      <c r="G410" s="439"/>
    </row>
    <row r="411" spans="1:7" x14ac:dyDescent="0.2">
      <c r="A411" t="s">
        <v>1297</v>
      </c>
      <c r="B411" t="s">
        <v>1190</v>
      </c>
      <c r="C411" t="s">
        <v>1298</v>
      </c>
      <c r="D411" s="442">
        <v>7546</v>
      </c>
      <c r="E411" s="442">
        <v>1792</v>
      </c>
      <c r="F411" s="442">
        <v>1792</v>
      </c>
      <c r="G411" s="442"/>
    </row>
    <row r="412" spans="1:7" x14ac:dyDescent="0.2">
      <c r="A412" t="s">
        <v>1299</v>
      </c>
      <c r="B412" t="s">
        <v>1190</v>
      </c>
      <c r="C412" t="s">
        <v>1300</v>
      </c>
      <c r="D412" s="439">
        <v>7547</v>
      </c>
      <c r="E412" s="439">
        <v>2217</v>
      </c>
      <c r="F412" s="439">
        <v>2217</v>
      </c>
      <c r="G412" s="439"/>
    </row>
    <row r="413" spans="1:7" x14ac:dyDescent="0.2">
      <c r="A413" t="s">
        <v>1301</v>
      </c>
      <c r="B413" t="s">
        <v>1190</v>
      </c>
      <c r="C413" t="s">
        <v>1302</v>
      </c>
      <c r="D413" s="442">
        <v>7548</v>
      </c>
      <c r="E413" s="442">
        <v>133</v>
      </c>
      <c r="F413" s="442">
        <v>133</v>
      </c>
      <c r="G413" s="442"/>
    </row>
    <row r="414" spans="1:7" x14ac:dyDescent="0.2">
      <c r="A414" t="s">
        <v>1303</v>
      </c>
      <c r="B414" t="s">
        <v>1190</v>
      </c>
      <c r="C414" t="s">
        <v>1304</v>
      </c>
      <c r="D414" s="439">
        <v>7561</v>
      </c>
      <c r="E414" s="439">
        <v>581</v>
      </c>
      <c r="F414" s="439">
        <v>581</v>
      </c>
      <c r="G414" s="439"/>
    </row>
    <row r="415" spans="1:7" x14ac:dyDescent="0.2">
      <c r="A415" t="s">
        <v>1305</v>
      </c>
      <c r="B415" t="s">
        <v>1190</v>
      </c>
      <c r="C415" t="s">
        <v>1306</v>
      </c>
      <c r="D415" s="442">
        <v>7564</v>
      </c>
      <c r="E415" s="442">
        <v>628</v>
      </c>
      <c r="F415" s="442">
        <v>628</v>
      </c>
      <c r="G415" s="442"/>
    </row>
    <row r="416" spans="1:7" x14ac:dyDescent="0.2">
      <c r="A416" t="s">
        <v>1307</v>
      </c>
      <c r="B416" t="s">
        <v>1308</v>
      </c>
      <c r="C416">
        <v>0</v>
      </c>
      <c r="D416" s="439">
        <v>8000</v>
      </c>
      <c r="E416" s="439">
        <v>0</v>
      </c>
      <c r="F416" s="439">
        <v>0</v>
      </c>
      <c r="G416" s="439"/>
    </row>
    <row r="417" spans="1:7" x14ac:dyDescent="0.2">
      <c r="A417" t="s">
        <v>1309</v>
      </c>
      <c r="B417" t="s">
        <v>1308</v>
      </c>
      <c r="C417" t="s">
        <v>1310</v>
      </c>
      <c r="D417" s="442">
        <v>8201</v>
      </c>
      <c r="E417" s="442">
        <v>28312</v>
      </c>
      <c r="F417" s="442">
        <v>28312</v>
      </c>
      <c r="G417" s="442"/>
    </row>
    <row r="418" spans="1:7" x14ac:dyDescent="0.2">
      <c r="A418" t="s">
        <v>1311</v>
      </c>
      <c r="B418" t="s">
        <v>1308</v>
      </c>
      <c r="C418" t="s">
        <v>1312</v>
      </c>
      <c r="D418" s="439">
        <v>8202</v>
      </c>
      <c r="E418" s="439">
        <v>17902</v>
      </c>
      <c r="F418" s="439">
        <v>17902</v>
      </c>
      <c r="G418" s="439"/>
    </row>
    <row r="419" spans="1:7" x14ac:dyDescent="0.2">
      <c r="A419" t="s">
        <v>1313</v>
      </c>
      <c r="B419" t="s">
        <v>1308</v>
      </c>
      <c r="C419" t="s">
        <v>1314</v>
      </c>
      <c r="D419" s="442">
        <v>8203</v>
      </c>
      <c r="E419" s="442">
        <v>16185</v>
      </c>
      <c r="F419" s="442">
        <v>16185</v>
      </c>
      <c r="G419" s="442"/>
    </row>
    <row r="420" spans="1:7" x14ac:dyDescent="0.2">
      <c r="A420" t="s">
        <v>1315</v>
      </c>
      <c r="B420" t="s">
        <v>1308</v>
      </c>
      <c r="C420" t="s">
        <v>1316</v>
      </c>
      <c r="D420" s="439">
        <v>8204</v>
      </c>
      <c r="E420" s="439">
        <v>12703</v>
      </c>
      <c r="F420" s="439">
        <v>12703</v>
      </c>
      <c r="G420" s="439"/>
    </row>
    <row r="421" spans="1:7" x14ac:dyDescent="0.2">
      <c r="A421" t="s">
        <v>1317</v>
      </c>
      <c r="B421" t="s">
        <v>1308</v>
      </c>
      <c r="C421" t="s">
        <v>1318</v>
      </c>
      <c r="D421" s="442">
        <v>8205</v>
      </c>
      <c r="E421" s="442">
        <v>7148</v>
      </c>
      <c r="F421" s="442">
        <v>7148</v>
      </c>
      <c r="G421" s="442"/>
    </row>
    <row r="422" spans="1:7" x14ac:dyDescent="0.2">
      <c r="A422" t="s">
        <v>1319</v>
      </c>
      <c r="B422" t="s">
        <v>1308</v>
      </c>
      <c r="C422" t="s">
        <v>1320</v>
      </c>
      <c r="D422" s="439">
        <v>8207</v>
      </c>
      <c r="E422" s="439">
        <v>4007</v>
      </c>
      <c r="F422" s="439">
        <v>4007</v>
      </c>
      <c r="G422" s="439"/>
    </row>
    <row r="423" spans="1:7" x14ac:dyDescent="0.2">
      <c r="A423" t="s">
        <v>1321</v>
      </c>
      <c r="B423" t="s">
        <v>1308</v>
      </c>
      <c r="C423" t="s">
        <v>1322</v>
      </c>
      <c r="D423" s="442">
        <v>8208</v>
      </c>
      <c r="E423" s="442">
        <v>6518</v>
      </c>
      <c r="F423" s="442">
        <v>6518</v>
      </c>
      <c r="G423" s="442"/>
    </row>
    <row r="424" spans="1:7" x14ac:dyDescent="0.2">
      <c r="A424" t="s">
        <v>1323</v>
      </c>
      <c r="B424" t="s">
        <v>1308</v>
      </c>
      <c r="C424" t="s">
        <v>1324</v>
      </c>
      <c r="D424" s="439">
        <v>8210</v>
      </c>
      <c r="E424" s="439">
        <v>3336</v>
      </c>
      <c r="F424" s="439">
        <v>3336</v>
      </c>
      <c r="G424" s="439"/>
    </row>
    <row r="425" spans="1:7" x14ac:dyDescent="0.2">
      <c r="A425" t="s">
        <v>1325</v>
      </c>
      <c r="B425" t="s">
        <v>1308</v>
      </c>
      <c r="C425" t="s">
        <v>1326</v>
      </c>
      <c r="D425" s="442">
        <v>8211</v>
      </c>
      <c r="E425" s="442">
        <v>4522</v>
      </c>
      <c r="F425" s="442">
        <v>4522</v>
      </c>
      <c r="G425" s="442"/>
    </row>
    <row r="426" spans="1:7" x14ac:dyDescent="0.2">
      <c r="A426" t="s">
        <v>1327</v>
      </c>
      <c r="B426" t="s">
        <v>1308</v>
      </c>
      <c r="C426" t="s">
        <v>1328</v>
      </c>
      <c r="D426" s="439">
        <v>8212</v>
      </c>
      <c r="E426" s="439">
        <v>4751</v>
      </c>
      <c r="F426" s="439">
        <v>4751</v>
      </c>
      <c r="G426" s="439"/>
    </row>
    <row r="427" spans="1:7" x14ac:dyDescent="0.2">
      <c r="A427" t="s">
        <v>1329</v>
      </c>
      <c r="B427" t="s">
        <v>1308</v>
      </c>
      <c r="C427" t="s">
        <v>1330</v>
      </c>
      <c r="D427" s="442">
        <v>8214</v>
      </c>
      <c r="E427" s="442">
        <v>2961</v>
      </c>
      <c r="F427" s="442">
        <v>2961</v>
      </c>
      <c r="G427" s="442"/>
    </row>
    <row r="428" spans="1:7" x14ac:dyDescent="0.2">
      <c r="A428" t="s">
        <v>1331</v>
      </c>
      <c r="B428" t="s">
        <v>1308</v>
      </c>
      <c r="C428" t="s">
        <v>1332</v>
      </c>
      <c r="D428" s="439">
        <v>8215</v>
      </c>
      <c r="E428" s="439">
        <v>4716</v>
      </c>
      <c r="F428" s="439">
        <v>4716</v>
      </c>
      <c r="G428" s="439"/>
    </row>
    <row r="429" spans="1:7" x14ac:dyDescent="0.2">
      <c r="A429" t="s">
        <v>1333</v>
      </c>
      <c r="B429" t="s">
        <v>1308</v>
      </c>
      <c r="C429" t="s">
        <v>1334</v>
      </c>
      <c r="D429" s="442">
        <v>8216</v>
      </c>
      <c r="E429" s="442">
        <v>7272</v>
      </c>
      <c r="F429" s="442">
        <v>7272</v>
      </c>
      <c r="G429" s="442"/>
    </row>
    <row r="430" spans="1:7" x14ac:dyDescent="0.2">
      <c r="A430" t="s">
        <v>1335</v>
      </c>
      <c r="B430" t="s">
        <v>1308</v>
      </c>
      <c r="C430" t="s">
        <v>1336</v>
      </c>
      <c r="D430" s="439">
        <v>8217</v>
      </c>
      <c r="E430" s="439">
        <v>10658</v>
      </c>
      <c r="F430" s="439">
        <v>10658</v>
      </c>
      <c r="G430" s="439"/>
    </row>
    <row r="431" spans="1:7" x14ac:dyDescent="0.2">
      <c r="A431" t="s">
        <v>1337</v>
      </c>
      <c r="B431" t="s">
        <v>1308</v>
      </c>
      <c r="C431" t="s">
        <v>1338</v>
      </c>
      <c r="D431" s="442">
        <v>8219</v>
      </c>
      <c r="E431" s="442">
        <v>6130</v>
      </c>
      <c r="F431" s="442">
        <v>6130</v>
      </c>
      <c r="G431" s="442"/>
    </row>
    <row r="432" spans="1:7" x14ac:dyDescent="0.2">
      <c r="A432" t="s">
        <v>1339</v>
      </c>
      <c r="B432" t="s">
        <v>1308</v>
      </c>
      <c r="C432" t="s">
        <v>1340</v>
      </c>
      <c r="D432" s="439">
        <v>8220</v>
      </c>
      <c r="E432" s="439">
        <v>16501</v>
      </c>
      <c r="F432" s="439">
        <v>16501</v>
      </c>
      <c r="G432" s="439"/>
    </row>
    <row r="433" spans="1:7" x14ac:dyDescent="0.2">
      <c r="A433" t="s">
        <v>1341</v>
      </c>
      <c r="B433" t="s">
        <v>1308</v>
      </c>
      <c r="C433" t="s">
        <v>1342</v>
      </c>
      <c r="D433" s="442">
        <v>8221</v>
      </c>
      <c r="E433" s="442">
        <v>11755</v>
      </c>
      <c r="F433" s="442">
        <v>11755</v>
      </c>
      <c r="G433" s="442"/>
    </row>
    <row r="434" spans="1:7" x14ac:dyDescent="0.2">
      <c r="A434" t="s">
        <v>1343</v>
      </c>
      <c r="B434" t="s">
        <v>1308</v>
      </c>
      <c r="C434" t="s">
        <v>1344</v>
      </c>
      <c r="D434" s="439">
        <v>8222</v>
      </c>
      <c r="E434" s="439">
        <v>6722</v>
      </c>
      <c r="F434" s="439">
        <v>6722</v>
      </c>
      <c r="G434" s="439"/>
    </row>
    <row r="435" spans="1:7" x14ac:dyDescent="0.2">
      <c r="A435" t="s">
        <v>1345</v>
      </c>
      <c r="B435" t="s">
        <v>1308</v>
      </c>
      <c r="C435" t="s">
        <v>1346</v>
      </c>
      <c r="D435" s="442">
        <v>8223</v>
      </c>
      <c r="E435" s="442">
        <v>2509</v>
      </c>
      <c r="F435" s="442">
        <v>2509</v>
      </c>
      <c r="G435" s="442"/>
    </row>
    <row r="436" spans="1:7" x14ac:dyDescent="0.2">
      <c r="A436" t="s">
        <v>1347</v>
      </c>
      <c r="B436" t="s">
        <v>1308</v>
      </c>
      <c r="C436" t="s">
        <v>1348</v>
      </c>
      <c r="D436" s="439">
        <v>8224</v>
      </c>
      <c r="E436" s="439">
        <v>3525</v>
      </c>
      <c r="F436" s="439">
        <v>3525</v>
      </c>
      <c r="G436" s="439"/>
    </row>
    <row r="437" spans="1:7" x14ac:dyDescent="0.2">
      <c r="A437" t="s">
        <v>1349</v>
      </c>
      <c r="B437" t="s">
        <v>1308</v>
      </c>
      <c r="C437" t="s">
        <v>1350</v>
      </c>
      <c r="D437" s="442">
        <v>8225</v>
      </c>
      <c r="E437" s="442">
        <v>4414</v>
      </c>
      <c r="F437" s="442">
        <v>4414</v>
      </c>
      <c r="G437" s="442"/>
    </row>
    <row r="438" spans="1:7" x14ac:dyDescent="0.2">
      <c r="A438" t="s">
        <v>1351</v>
      </c>
      <c r="B438" t="s">
        <v>1308</v>
      </c>
      <c r="C438" t="s">
        <v>1352</v>
      </c>
      <c r="D438" s="439">
        <v>8226</v>
      </c>
      <c r="E438" s="439">
        <v>4822</v>
      </c>
      <c r="F438" s="439">
        <v>4822</v>
      </c>
      <c r="G438" s="439"/>
    </row>
    <row r="439" spans="1:7" x14ac:dyDescent="0.2">
      <c r="A439" t="s">
        <v>1353</v>
      </c>
      <c r="B439" t="s">
        <v>1308</v>
      </c>
      <c r="C439" t="s">
        <v>1354</v>
      </c>
      <c r="D439" s="442">
        <v>8227</v>
      </c>
      <c r="E439" s="442">
        <v>8519</v>
      </c>
      <c r="F439" s="442">
        <v>8519</v>
      </c>
      <c r="G439" s="442"/>
    </row>
    <row r="440" spans="1:7" x14ac:dyDescent="0.2">
      <c r="A440" t="s">
        <v>1355</v>
      </c>
      <c r="B440" t="s">
        <v>1308</v>
      </c>
      <c r="C440" t="s">
        <v>1356</v>
      </c>
      <c r="D440" s="439">
        <v>8228</v>
      </c>
      <c r="E440" s="439">
        <v>4020</v>
      </c>
      <c r="F440" s="439">
        <v>4020</v>
      </c>
      <c r="G440" s="439"/>
    </row>
    <row r="441" spans="1:7" x14ac:dyDescent="0.2">
      <c r="A441" t="s">
        <v>1357</v>
      </c>
      <c r="B441" t="s">
        <v>1308</v>
      </c>
      <c r="C441" t="s">
        <v>1358</v>
      </c>
      <c r="D441" s="442">
        <v>8229</v>
      </c>
      <c r="E441" s="442">
        <v>3474</v>
      </c>
      <c r="F441" s="442">
        <v>3474</v>
      </c>
      <c r="G441" s="442"/>
    </row>
    <row r="442" spans="1:7" x14ac:dyDescent="0.2">
      <c r="A442" t="s">
        <v>1359</v>
      </c>
      <c r="B442" t="s">
        <v>1308</v>
      </c>
      <c r="C442" t="s">
        <v>1360</v>
      </c>
      <c r="D442" s="439">
        <v>8230</v>
      </c>
      <c r="E442" s="439">
        <v>3494</v>
      </c>
      <c r="F442" s="439">
        <v>3494</v>
      </c>
      <c r="G442" s="439"/>
    </row>
    <row r="443" spans="1:7" x14ac:dyDescent="0.2">
      <c r="A443" t="s">
        <v>1361</v>
      </c>
      <c r="B443" t="s">
        <v>1308</v>
      </c>
      <c r="C443" t="s">
        <v>1362</v>
      </c>
      <c r="D443" s="442">
        <v>8231</v>
      </c>
      <c r="E443" s="442">
        <v>3372</v>
      </c>
      <c r="F443" s="442">
        <v>3372</v>
      </c>
      <c r="G443" s="442"/>
    </row>
    <row r="444" spans="1:7" x14ac:dyDescent="0.2">
      <c r="A444" t="s">
        <v>1363</v>
      </c>
      <c r="B444" t="s">
        <v>1308</v>
      </c>
      <c r="C444" t="s">
        <v>1364</v>
      </c>
      <c r="D444" s="439">
        <v>8232</v>
      </c>
      <c r="E444" s="439">
        <v>7463</v>
      </c>
      <c r="F444" s="439">
        <v>7463</v>
      </c>
      <c r="G444" s="439"/>
    </row>
    <row r="445" spans="1:7" x14ac:dyDescent="0.2">
      <c r="A445" t="s">
        <v>1365</v>
      </c>
      <c r="B445" t="s">
        <v>1308</v>
      </c>
      <c r="C445" t="s">
        <v>1366</v>
      </c>
      <c r="D445" s="442">
        <v>8233</v>
      </c>
      <c r="E445" s="442">
        <v>2762</v>
      </c>
      <c r="F445" s="442">
        <v>2762</v>
      </c>
      <c r="G445" s="442"/>
    </row>
    <row r="446" spans="1:7" x14ac:dyDescent="0.2">
      <c r="A446" t="s">
        <v>1367</v>
      </c>
      <c r="B446" t="s">
        <v>1308</v>
      </c>
      <c r="C446" t="s">
        <v>1368</v>
      </c>
      <c r="D446" s="439">
        <v>8234</v>
      </c>
      <c r="E446" s="439">
        <v>5520</v>
      </c>
      <c r="F446" s="439">
        <v>5520</v>
      </c>
      <c r="G446" s="439"/>
    </row>
    <row r="447" spans="1:7" x14ac:dyDescent="0.2">
      <c r="A447" t="s">
        <v>1369</v>
      </c>
      <c r="B447" t="s">
        <v>1308</v>
      </c>
      <c r="C447" t="s">
        <v>1370</v>
      </c>
      <c r="D447" s="442">
        <v>8235</v>
      </c>
      <c r="E447" s="442">
        <v>3214</v>
      </c>
      <c r="F447" s="442">
        <v>3214</v>
      </c>
      <c r="G447" s="442"/>
    </row>
    <row r="448" spans="1:7" x14ac:dyDescent="0.2">
      <c r="A448" t="s">
        <v>1371</v>
      </c>
      <c r="B448" t="s">
        <v>1308</v>
      </c>
      <c r="C448" t="s">
        <v>1372</v>
      </c>
      <c r="D448" s="439">
        <v>8236</v>
      </c>
      <c r="E448" s="439">
        <v>4179</v>
      </c>
      <c r="F448" s="439">
        <v>4179</v>
      </c>
      <c r="G448" s="439"/>
    </row>
    <row r="449" spans="1:7" x14ac:dyDescent="0.2">
      <c r="A449" t="s">
        <v>1373</v>
      </c>
      <c r="B449" t="s">
        <v>1308</v>
      </c>
      <c r="C449" t="s">
        <v>1374</v>
      </c>
      <c r="D449" s="442">
        <v>8302</v>
      </c>
      <c r="E449" s="442">
        <v>2968</v>
      </c>
      <c r="F449" s="442">
        <v>2968</v>
      </c>
      <c r="G449" s="442"/>
    </row>
    <row r="450" spans="1:7" x14ac:dyDescent="0.2">
      <c r="A450" t="s">
        <v>1375</v>
      </c>
      <c r="B450" t="s">
        <v>1308</v>
      </c>
      <c r="C450" t="s">
        <v>1376</v>
      </c>
      <c r="D450" s="439">
        <v>8309</v>
      </c>
      <c r="E450" s="439">
        <v>1874</v>
      </c>
      <c r="F450" s="439">
        <v>1874</v>
      </c>
      <c r="G450" s="439"/>
    </row>
    <row r="451" spans="1:7" x14ac:dyDescent="0.2">
      <c r="A451" t="s">
        <v>1377</v>
      </c>
      <c r="B451" t="s">
        <v>1308</v>
      </c>
      <c r="C451" t="s">
        <v>1378</v>
      </c>
      <c r="D451" s="442">
        <v>8310</v>
      </c>
      <c r="E451" s="442">
        <v>1823</v>
      </c>
      <c r="F451" s="442">
        <v>1823</v>
      </c>
      <c r="G451" s="442"/>
    </row>
    <row r="452" spans="1:7" x14ac:dyDescent="0.2">
      <c r="A452" t="s">
        <v>1379</v>
      </c>
      <c r="B452" t="s">
        <v>1308</v>
      </c>
      <c r="C452" t="s">
        <v>1380</v>
      </c>
      <c r="D452" s="439">
        <v>8341</v>
      </c>
      <c r="E452" s="439">
        <v>2625</v>
      </c>
      <c r="F452" s="439">
        <v>2625</v>
      </c>
      <c r="G452" s="439"/>
    </row>
    <row r="453" spans="1:7" x14ac:dyDescent="0.2">
      <c r="A453" t="s">
        <v>1381</v>
      </c>
      <c r="B453" t="s">
        <v>1308</v>
      </c>
      <c r="C453" t="s">
        <v>1382</v>
      </c>
      <c r="D453" s="442">
        <v>8364</v>
      </c>
      <c r="E453" s="442">
        <v>2171</v>
      </c>
      <c r="F453" s="442">
        <v>2171</v>
      </c>
      <c r="G453" s="442"/>
    </row>
    <row r="454" spans="1:7" x14ac:dyDescent="0.2">
      <c r="A454" t="s">
        <v>1383</v>
      </c>
      <c r="B454" t="s">
        <v>1308</v>
      </c>
      <c r="C454" t="s">
        <v>1384</v>
      </c>
      <c r="D454" s="439">
        <v>8442</v>
      </c>
      <c r="E454" s="439">
        <v>1357</v>
      </c>
      <c r="F454" s="439">
        <v>1357</v>
      </c>
      <c r="G454" s="439"/>
    </row>
    <row r="455" spans="1:7" x14ac:dyDescent="0.2">
      <c r="A455" t="s">
        <v>1385</v>
      </c>
      <c r="B455" t="s">
        <v>1308</v>
      </c>
      <c r="C455" t="s">
        <v>1386</v>
      </c>
      <c r="D455" s="442">
        <v>8443</v>
      </c>
      <c r="E455" s="442">
        <v>3926</v>
      </c>
      <c r="F455" s="442">
        <v>3926</v>
      </c>
      <c r="G455" s="442"/>
    </row>
    <row r="456" spans="1:7" x14ac:dyDescent="0.2">
      <c r="A456" t="s">
        <v>1387</v>
      </c>
      <c r="B456" t="s">
        <v>1308</v>
      </c>
      <c r="C456" t="s">
        <v>1388</v>
      </c>
      <c r="D456" s="439">
        <v>8447</v>
      </c>
      <c r="E456" s="439">
        <v>815</v>
      </c>
      <c r="F456" s="439">
        <v>815</v>
      </c>
      <c r="G456" s="439"/>
    </row>
    <row r="457" spans="1:7" x14ac:dyDescent="0.2">
      <c r="A457" t="s">
        <v>1389</v>
      </c>
      <c r="B457" t="s">
        <v>1308</v>
      </c>
      <c r="C457" t="s">
        <v>1390</v>
      </c>
      <c r="D457" s="442">
        <v>8521</v>
      </c>
      <c r="E457" s="442">
        <v>1477</v>
      </c>
      <c r="F457" s="442">
        <v>1477</v>
      </c>
      <c r="G457" s="442"/>
    </row>
    <row r="458" spans="1:7" x14ac:dyDescent="0.2">
      <c r="A458" t="s">
        <v>1391</v>
      </c>
      <c r="B458" t="s">
        <v>1308</v>
      </c>
      <c r="C458" t="s">
        <v>1392</v>
      </c>
      <c r="D458" s="439">
        <v>8542</v>
      </c>
      <c r="E458" s="439">
        <v>684</v>
      </c>
      <c r="F458" s="439">
        <v>684</v>
      </c>
      <c r="G458" s="439"/>
    </row>
    <row r="459" spans="1:7" x14ac:dyDescent="0.2">
      <c r="A459" t="s">
        <v>1393</v>
      </c>
      <c r="B459" t="s">
        <v>1308</v>
      </c>
      <c r="C459" t="s">
        <v>1394</v>
      </c>
      <c r="D459" s="442">
        <v>8546</v>
      </c>
      <c r="E459" s="442">
        <v>1769</v>
      </c>
      <c r="F459" s="442">
        <v>1769</v>
      </c>
      <c r="G459" s="442"/>
    </row>
    <row r="460" spans="1:7" x14ac:dyDescent="0.2">
      <c r="A460" t="s">
        <v>1395</v>
      </c>
      <c r="B460" t="s">
        <v>1308</v>
      </c>
      <c r="C460" t="s">
        <v>1396</v>
      </c>
      <c r="D460" s="439">
        <v>8564</v>
      </c>
      <c r="E460" s="439">
        <v>1576</v>
      </c>
      <c r="F460" s="439">
        <v>1576</v>
      </c>
      <c r="G460" s="439"/>
    </row>
    <row r="461" spans="1:7" x14ac:dyDescent="0.2">
      <c r="A461" t="s">
        <v>1397</v>
      </c>
      <c r="B461" t="s">
        <v>1398</v>
      </c>
      <c r="C461">
        <v>0</v>
      </c>
      <c r="D461" s="442">
        <v>9000</v>
      </c>
      <c r="E461" s="442">
        <v>0</v>
      </c>
      <c r="F461" s="442">
        <v>0</v>
      </c>
      <c r="G461" s="442"/>
    </row>
    <row r="462" spans="1:7" x14ac:dyDescent="0.2">
      <c r="A462" t="s">
        <v>1399</v>
      </c>
      <c r="B462" t="s">
        <v>1398</v>
      </c>
      <c r="C462" t="s">
        <v>1400</v>
      </c>
      <c r="D462" s="439">
        <v>9201</v>
      </c>
      <c r="E462" s="439">
        <v>50441</v>
      </c>
      <c r="F462" s="439">
        <v>50441</v>
      </c>
      <c r="G462" s="439"/>
    </row>
    <row r="463" spans="1:7" x14ac:dyDescent="0.2">
      <c r="A463" t="s">
        <v>1401</v>
      </c>
      <c r="B463" t="s">
        <v>1398</v>
      </c>
      <c r="C463" t="s">
        <v>1402</v>
      </c>
      <c r="D463" s="442">
        <v>9202</v>
      </c>
      <c r="E463" s="442">
        <v>16631</v>
      </c>
      <c r="F463" s="442">
        <v>16631</v>
      </c>
      <c r="G463" s="442"/>
    </row>
    <row r="464" spans="1:7" x14ac:dyDescent="0.2">
      <c r="A464" t="s">
        <v>1403</v>
      </c>
      <c r="B464" t="s">
        <v>1398</v>
      </c>
      <c r="C464" t="s">
        <v>1404</v>
      </c>
      <c r="D464" s="439">
        <v>9203</v>
      </c>
      <c r="E464" s="439">
        <v>14265</v>
      </c>
      <c r="F464" s="439">
        <v>14265</v>
      </c>
      <c r="G464" s="439"/>
    </row>
    <row r="465" spans="1:7" x14ac:dyDescent="0.2">
      <c r="A465" t="s">
        <v>1405</v>
      </c>
      <c r="B465" t="s">
        <v>1398</v>
      </c>
      <c r="C465" t="s">
        <v>1406</v>
      </c>
      <c r="D465" s="442">
        <v>9204</v>
      </c>
      <c r="E465" s="442">
        <v>12144</v>
      </c>
      <c r="F465" s="442">
        <v>12144</v>
      </c>
      <c r="G465" s="442"/>
    </row>
    <row r="466" spans="1:7" x14ac:dyDescent="0.2">
      <c r="A466" t="s">
        <v>1407</v>
      </c>
      <c r="B466" t="s">
        <v>1398</v>
      </c>
      <c r="C466" t="s">
        <v>1408</v>
      </c>
      <c r="D466" s="439">
        <v>9205</v>
      </c>
      <c r="E466" s="439">
        <v>8334</v>
      </c>
      <c r="F466" s="439">
        <v>8334</v>
      </c>
      <c r="G466" s="439"/>
    </row>
    <row r="467" spans="1:7" x14ac:dyDescent="0.2">
      <c r="A467" t="s">
        <v>1409</v>
      </c>
      <c r="B467" t="s">
        <v>1398</v>
      </c>
      <c r="C467" t="s">
        <v>1410</v>
      </c>
      <c r="D467" s="442">
        <v>9206</v>
      </c>
      <c r="E467" s="442">
        <v>8877</v>
      </c>
      <c r="F467" s="442">
        <v>8877</v>
      </c>
      <c r="G467" s="442"/>
    </row>
    <row r="468" spans="1:7" x14ac:dyDescent="0.2">
      <c r="A468" t="s">
        <v>1411</v>
      </c>
      <c r="B468" t="s">
        <v>1398</v>
      </c>
      <c r="C468" t="s">
        <v>1412</v>
      </c>
      <c r="D468" s="439">
        <v>9208</v>
      </c>
      <c r="E468" s="439">
        <v>13575</v>
      </c>
      <c r="F468" s="439">
        <v>13575</v>
      </c>
      <c r="G468" s="439"/>
    </row>
    <row r="469" spans="1:7" x14ac:dyDescent="0.2">
      <c r="A469" t="s">
        <v>1413</v>
      </c>
      <c r="B469" t="s">
        <v>1398</v>
      </c>
      <c r="C469" t="s">
        <v>1414</v>
      </c>
      <c r="D469" s="442">
        <v>9209</v>
      </c>
      <c r="E469" s="442">
        <v>6124</v>
      </c>
      <c r="F469" s="442">
        <v>6124</v>
      </c>
      <c r="G469" s="442"/>
    </row>
    <row r="470" spans="1:7" x14ac:dyDescent="0.2">
      <c r="A470" t="s">
        <v>1415</v>
      </c>
      <c r="B470" t="s">
        <v>1398</v>
      </c>
      <c r="C470" t="s">
        <v>1416</v>
      </c>
      <c r="D470" s="439">
        <v>9210</v>
      </c>
      <c r="E470" s="439">
        <v>6231</v>
      </c>
      <c r="F470" s="439">
        <v>6231</v>
      </c>
      <c r="G470" s="439"/>
    </row>
    <row r="471" spans="1:7" x14ac:dyDescent="0.2">
      <c r="A471" t="s">
        <v>1417</v>
      </c>
      <c r="B471" t="s">
        <v>1398</v>
      </c>
      <c r="C471" t="s">
        <v>1418</v>
      </c>
      <c r="D471" s="442">
        <v>9211</v>
      </c>
      <c r="E471" s="442">
        <v>2689</v>
      </c>
      <c r="F471" s="442">
        <v>2689</v>
      </c>
      <c r="G471" s="442"/>
    </row>
    <row r="472" spans="1:7" x14ac:dyDescent="0.2">
      <c r="A472" t="s">
        <v>1419</v>
      </c>
      <c r="B472" t="s">
        <v>1398</v>
      </c>
      <c r="C472" t="s">
        <v>1420</v>
      </c>
      <c r="D472" s="439">
        <v>9213</v>
      </c>
      <c r="E472" s="439">
        <v>10150</v>
      </c>
      <c r="F472" s="439">
        <v>10150</v>
      </c>
      <c r="G472" s="439"/>
    </row>
    <row r="473" spans="1:7" x14ac:dyDescent="0.2">
      <c r="A473" t="s">
        <v>1421</v>
      </c>
      <c r="B473" t="s">
        <v>1398</v>
      </c>
      <c r="C473" t="s">
        <v>1422</v>
      </c>
      <c r="D473" s="442">
        <v>9214</v>
      </c>
      <c r="E473" s="442">
        <v>3484</v>
      </c>
      <c r="F473" s="442">
        <v>3484</v>
      </c>
      <c r="G473" s="442"/>
    </row>
    <row r="474" spans="1:7" x14ac:dyDescent="0.2">
      <c r="A474" t="s">
        <v>1423</v>
      </c>
      <c r="B474" t="s">
        <v>1398</v>
      </c>
      <c r="C474" t="s">
        <v>1424</v>
      </c>
      <c r="D474" s="439">
        <v>9215</v>
      </c>
      <c r="E474" s="439">
        <v>2563</v>
      </c>
      <c r="F474" s="439">
        <v>2563</v>
      </c>
      <c r="G474" s="439"/>
    </row>
    <row r="475" spans="1:7" x14ac:dyDescent="0.2">
      <c r="A475" t="s">
        <v>1425</v>
      </c>
      <c r="B475" t="s">
        <v>1398</v>
      </c>
      <c r="C475" t="s">
        <v>1426</v>
      </c>
      <c r="D475" s="442">
        <v>9216</v>
      </c>
      <c r="E475" s="442">
        <v>3751</v>
      </c>
      <c r="F475" s="442">
        <v>3751</v>
      </c>
      <c r="G475" s="442"/>
    </row>
    <row r="476" spans="1:7" x14ac:dyDescent="0.2">
      <c r="A476" t="s">
        <v>1427</v>
      </c>
      <c r="B476" t="s">
        <v>1398</v>
      </c>
      <c r="C476" t="s">
        <v>1428</v>
      </c>
      <c r="D476" s="439">
        <v>9301</v>
      </c>
      <c r="E476" s="439">
        <v>1817</v>
      </c>
      <c r="F476" s="439">
        <v>1817</v>
      </c>
      <c r="G476" s="439"/>
    </row>
    <row r="477" spans="1:7" x14ac:dyDescent="0.2">
      <c r="A477" t="s">
        <v>1429</v>
      </c>
      <c r="B477" t="s">
        <v>1398</v>
      </c>
      <c r="C477" t="s">
        <v>1430</v>
      </c>
      <c r="D477" s="442">
        <v>9342</v>
      </c>
      <c r="E477" s="442">
        <v>1957</v>
      </c>
      <c r="F477" s="442">
        <v>1957</v>
      </c>
      <c r="G477" s="442"/>
    </row>
    <row r="478" spans="1:7" x14ac:dyDescent="0.2">
      <c r="A478" t="s">
        <v>1431</v>
      </c>
      <c r="B478" t="s">
        <v>1398</v>
      </c>
      <c r="C478" t="s">
        <v>1432</v>
      </c>
      <c r="D478" s="439">
        <v>9343</v>
      </c>
      <c r="E478" s="439">
        <v>1295</v>
      </c>
      <c r="F478" s="439">
        <v>1295</v>
      </c>
      <c r="G478" s="439"/>
    </row>
    <row r="479" spans="1:7" x14ac:dyDescent="0.2">
      <c r="A479" t="s">
        <v>1433</v>
      </c>
      <c r="B479" t="s">
        <v>1398</v>
      </c>
      <c r="C479" t="s">
        <v>1434</v>
      </c>
      <c r="D479" s="442">
        <v>9344</v>
      </c>
      <c r="E479" s="442">
        <v>857</v>
      </c>
      <c r="F479" s="442">
        <v>857</v>
      </c>
      <c r="G479" s="442"/>
    </row>
    <row r="480" spans="1:7" x14ac:dyDescent="0.2">
      <c r="A480" t="s">
        <v>1435</v>
      </c>
      <c r="B480" t="s">
        <v>1398</v>
      </c>
      <c r="C480" t="s">
        <v>1436</v>
      </c>
      <c r="D480" s="439">
        <v>9345</v>
      </c>
      <c r="E480" s="439">
        <v>1118</v>
      </c>
      <c r="F480" s="439">
        <v>1118</v>
      </c>
      <c r="G480" s="439"/>
    </row>
    <row r="481" spans="1:7" x14ac:dyDescent="0.2">
      <c r="A481" t="s">
        <v>1437</v>
      </c>
      <c r="B481" t="s">
        <v>1398</v>
      </c>
      <c r="C481" t="s">
        <v>1438</v>
      </c>
      <c r="D481" s="442">
        <v>9361</v>
      </c>
      <c r="E481" s="442">
        <v>3183</v>
      </c>
      <c r="F481" s="442">
        <v>3183</v>
      </c>
      <c r="G481" s="442"/>
    </row>
    <row r="482" spans="1:7" x14ac:dyDescent="0.2">
      <c r="A482" t="s">
        <v>1439</v>
      </c>
      <c r="B482" t="s">
        <v>1398</v>
      </c>
      <c r="C482" t="s">
        <v>1440</v>
      </c>
      <c r="D482" s="439">
        <v>9364</v>
      </c>
      <c r="E482" s="439">
        <v>2048</v>
      </c>
      <c r="F482" s="439">
        <v>2048</v>
      </c>
      <c r="G482" s="439"/>
    </row>
    <row r="483" spans="1:7" x14ac:dyDescent="0.2">
      <c r="A483" t="s">
        <v>1441</v>
      </c>
      <c r="B483" t="s">
        <v>1398</v>
      </c>
      <c r="C483" t="s">
        <v>1442</v>
      </c>
      <c r="D483" s="442">
        <v>9384</v>
      </c>
      <c r="E483" s="442">
        <v>950</v>
      </c>
      <c r="F483" s="442">
        <v>950</v>
      </c>
      <c r="G483" s="442"/>
    </row>
    <row r="484" spans="1:7" x14ac:dyDescent="0.2">
      <c r="A484" t="s">
        <v>1443</v>
      </c>
      <c r="B484" t="s">
        <v>1398</v>
      </c>
      <c r="C484" t="s">
        <v>1444</v>
      </c>
      <c r="D484" s="439">
        <v>9386</v>
      </c>
      <c r="E484" s="439">
        <v>1882</v>
      </c>
      <c r="F484" s="439">
        <v>1882</v>
      </c>
      <c r="G484" s="439"/>
    </row>
    <row r="485" spans="1:7" x14ac:dyDescent="0.2">
      <c r="A485" t="s">
        <v>1445</v>
      </c>
      <c r="B485" t="s">
        <v>1398</v>
      </c>
      <c r="C485" t="s">
        <v>1446</v>
      </c>
      <c r="D485" s="442">
        <v>9407</v>
      </c>
      <c r="E485" s="442">
        <v>2991</v>
      </c>
      <c r="F485" s="442">
        <v>2991</v>
      </c>
      <c r="G485" s="442"/>
    </row>
    <row r="486" spans="1:7" x14ac:dyDescent="0.2">
      <c r="A486" t="s">
        <v>1447</v>
      </c>
      <c r="B486" t="s">
        <v>1398</v>
      </c>
      <c r="C486" t="s">
        <v>1448</v>
      </c>
      <c r="D486" s="439">
        <v>9411</v>
      </c>
      <c r="E486" s="439">
        <v>1473</v>
      </c>
      <c r="F486" s="439">
        <v>1473</v>
      </c>
      <c r="G486" s="439"/>
    </row>
    <row r="487" spans="1:7" x14ac:dyDescent="0.2">
      <c r="A487" t="s">
        <v>1449</v>
      </c>
      <c r="B487" t="s">
        <v>1450</v>
      </c>
      <c r="C487">
        <v>0</v>
      </c>
      <c r="D487" s="442">
        <v>10000</v>
      </c>
      <c r="E487" s="442">
        <v>0</v>
      </c>
      <c r="F487" s="442">
        <v>0</v>
      </c>
      <c r="G487" s="442"/>
    </row>
    <row r="488" spans="1:7" x14ac:dyDescent="0.2">
      <c r="A488" t="s">
        <v>1451</v>
      </c>
      <c r="B488" t="s">
        <v>1450</v>
      </c>
      <c r="C488" t="s">
        <v>1452</v>
      </c>
      <c r="D488" s="439">
        <v>10201</v>
      </c>
      <c r="E488" s="439">
        <v>35650</v>
      </c>
      <c r="F488" s="439">
        <v>35650</v>
      </c>
      <c r="G488" s="439"/>
    </row>
    <row r="489" spans="1:7" x14ac:dyDescent="0.2">
      <c r="A489" t="s">
        <v>1453</v>
      </c>
      <c r="B489" t="s">
        <v>1450</v>
      </c>
      <c r="C489" t="s">
        <v>1454</v>
      </c>
      <c r="D489" s="442">
        <v>10202</v>
      </c>
      <c r="E489" s="442">
        <v>36445</v>
      </c>
      <c r="F489" s="442">
        <v>36445</v>
      </c>
      <c r="G489" s="442"/>
    </row>
    <row r="490" spans="1:7" x14ac:dyDescent="0.2">
      <c r="A490" t="s">
        <v>1455</v>
      </c>
      <c r="B490" t="s">
        <v>1450</v>
      </c>
      <c r="C490" t="s">
        <v>1456</v>
      </c>
      <c r="D490" s="439">
        <v>10203</v>
      </c>
      <c r="E490" s="439">
        <v>14158</v>
      </c>
      <c r="F490" s="439">
        <v>14158</v>
      </c>
      <c r="G490" s="439"/>
    </row>
    <row r="491" spans="1:7" x14ac:dyDescent="0.2">
      <c r="A491" t="s">
        <v>1457</v>
      </c>
      <c r="B491" t="s">
        <v>1450</v>
      </c>
      <c r="C491" t="s">
        <v>1458</v>
      </c>
      <c r="D491" s="442">
        <v>10204</v>
      </c>
      <c r="E491" s="442">
        <v>17277</v>
      </c>
      <c r="F491" s="442">
        <v>17277</v>
      </c>
      <c r="G491" s="442"/>
    </row>
    <row r="492" spans="1:7" x14ac:dyDescent="0.2">
      <c r="A492" t="s">
        <v>1459</v>
      </c>
      <c r="B492" t="s">
        <v>1450</v>
      </c>
      <c r="C492" t="s">
        <v>1460</v>
      </c>
      <c r="D492" s="439">
        <v>10205</v>
      </c>
      <c r="E492" s="439">
        <v>18762</v>
      </c>
      <c r="F492" s="439">
        <v>18762</v>
      </c>
      <c r="G492" s="439"/>
    </row>
    <row r="493" spans="1:7" x14ac:dyDescent="0.2">
      <c r="A493" t="s">
        <v>1461</v>
      </c>
      <c r="B493" t="s">
        <v>1450</v>
      </c>
      <c r="C493" t="s">
        <v>1462</v>
      </c>
      <c r="D493" s="442">
        <v>10206</v>
      </c>
      <c r="E493" s="442">
        <v>4900</v>
      </c>
      <c r="F493" s="442">
        <v>4900</v>
      </c>
      <c r="G493" s="442"/>
    </row>
    <row r="494" spans="1:7" x14ac:dyDescent="0.2">
      <c r="A494" t="s">
        <v>1463</v>
      </c>
      <c r="B494" t="s">
        <v>1450</v>
      </c>
      <c r="C494" t="s">
        <v>1464</v>
      </c>
      <c r="D494" s="439">
        <v>10207</v>
      </c>
      <c r="E494" s="439">
        <v>6679</v>
      </c>
      <c r="F494" s="439">
        <v>6679</v>
      </c>
      <c r="G494" s="439"/>
    </row>
    <row r="495" spans="1:7" x14ac:dyDescent="0.2">
      <c r="A495" t="s">
        <v>1465</v>
      </c>
      <c r="B495" t="s">
        <v>1450</v>
      </c>
      <c r="C495" t="s">
        <v>1466</v>
      </c>
      <c r="D495" s="442">
        <v>10208</v>
      </c>
      <c r="E495" s="442">
        <v>7516</v>
      </c>
      <c r="F495" s="442">
        <v>7516</v>
      </c>
      <c r="G495" s="442"/>
    </row>
    <row r="496" spans="1:7" x14ac:dyDescent="0.2">
      <c r="A496" t="s">
        <v>1467</v>
      </c>
      <c r="B496" t="s">
        <v>1450</v>
      </c>
      <c r="C496" t="s">
        <v>1468</v>
      </c>
      <c r="D496" s="439">
        <v>10209</v>
      </c>
      <c r="E496" s="439">
        <v>5901</v>
      </c>
      <c r="F496" s="439">
        <v>5901</v>
      </c>
      <c r="G496" s="439"/>
    </row>
    <row r="497" spans="1:7" x14ac:dyDescent="0.2">
      <c r="A497" t="s">
        <v>1469</v>
      </c>
      <c r="B497" t="s">
        <v>1450</v>
      </c>
      <c r="C497" t="s">
        <v>1470</v>
      </c>
      <c r="D497" s="442">
        <v>10210</v>
      </c>
      <c r="E497" s="442">
        <v>4612</v>
      </c>
      <c r="F497" s="442">
        <v>4612</v>
      </c>
      <c r="G497" s="442"/>
    </row>
    <row r="498" spans="1:7" x14ac:dyDescent="0.2">
      <c r="A498" t="s">
        <v>1471</v>
      </c>
      <c r="B498" t="s">
        <v>1450</v>
      </c>
      <c r="C498" t="s">
        <v>1472</v>
      </c>
      <c r="D498" s="439">
        <v>10211</v>
      </c>
      <c r="E498" s="439">
        <v>5511</v>
      </c>
      <c r="F498" s="439">
        <v>5511</v>
      </c>
      <c r="G498" s="439"/>
    </row>
    <row r="499" spans="1:7" x14ac:dyDescent="0.2">
      <c r="A499" t="s">
        <v>1473</v>
      </c>
      <c r="B499" t="s">
        <v>1450</v>
      </c>
      <c r="C499" t="s">
        <v>1474</v>
      </c>
      <c r="D499" s="442">
        <v>10212</v>
      </c>
      <c r="E499" s="442">
        <v>4307</v>
      </c>
      <c r="F499" s="442">
        <v>4307</v>
      </c>
      <c r="G499" s="442"/>
    </row>
    <row r="500" spans="1:7" x14ac:dyDescent="0.2">
      <c r="A500" t="s">
        <v>1475</v>
      </c>
      <c r="B500" t="s">
        <v>1450</v>
      </c>
      <c r="C500" t="s">
        <v>1476</v>
      </c>
      <c r="D500" s="439">
        <v>10344</v>
      </c>
      <c r="E500" s="439">
        <v>896</v>
      </c>
      <c r="F500" s="439">
        <v>896</v>
      </c>
      <c r="G500" s="439"/>
    </row>
    <row r="501" spans="1:7" x14ac:dyDescent="0.2">
      <c r="A501" t="s">
        <v>1477</v>
      </c>
      <c r="B501" t="s">
        <v>1450</v>
      </c>
      <c r="C501" t="s">
        <v>1478</v>
      </c>
      <c r="D501" s="442">
        <v>10345</v>
      </c>
      <c r="E501" s="442">
        <v>1261</v>
      </c>
      <c r="F501" s="442">
        <v>1261</v>
      </c>
      <c r="G501" s="442"/>
    </row>
    <row r="502" spans="1:7" x14ac:dyDescent="0.2">
      <c r="A502" t="s">
        <v>1479</v>
      </c>
      <c r="B502" t="s">
        <v>1450</v>
      </c>
      <c r="C502" t="s">
        <v>1480</v>
      </c>
      <c r="D502" s="439">
        <v>10366</v>
      </c>
      <c r="E502" s="439">
        <v>164</v>
      </c>
      <c r="F502" s="439">
        <v>164</v>
      </c>
      <c r="G502" s="439"/>
    </row>
    <row r="503" spans="1:7" x14ac:dyDescent="0.2">
      <c r="A503" t="s">
        <v>1481</v>
      </c>
      <c r="B503" t="s">
        <v>1450</v>
      </c>
      <c r="C503" t="s">
        <v>1482</v>
      </c>
      <c r="D503" s="442">
        <v>10367</v>
      </c>
      <c r="E503" s="442">
        <v>372</v>
      </c>
      <c r="F503" s="442">
        <v>372</v>
      </c>
      <c r="G503" s="442"/>
    </row>
    <row r="504" spans="1:7" x14ac:dyDescent="0.2">
      <c r="A504" t="s">
        <v>1483</v>
      </c>
      <c r="B504" t="s">
        <v>1450</v>
      </c>
      <c r="C504" t="s">
        <v>1484</v>
      </c>
      <c r="D504" s="439">
        <v>10382</v>
      </c>
      <c r="E504" s="439">
        <v>1003</v>
      </c>
      <c r="F504" s="439">
        <v>1003</v>
      </c>
      <c r="G504" s="439"/>
    </row>
    <row r="505" spans="1:7" x14ac:dyDescent="0.2">
      <c r="A505" t="s">
        <v>1485</v>
      </c>
      <c r="B505" t="s">
        <v>1450</v>
      </c>
      <c r="C505" t="s">
        <v>1486</v>
      </c>
      <c r="D505" s="442">
        <v>10383</v>
      </c>
      <c r="E505" s="442">
        <v>412</v>
      </c>
      <c r="F505" s="442">
        <v>412</v>
      </c>
      <c r="G505" s="442"/>
    </row>
    <row r="506" spans="1:7" x14ac:dyDescent="0.2">
      <c r="A506" t="s">
        <v>1487</v>
      </c>
      <c r="B506" t="s">
        <v>1450</v>
      </c>
      <c r="C506" t="s">
        <v>1488</v>
      </c>
      <c r="D506" s="439">
        <v>10384</v>
      </c>
      <c r="E506" s="439">
        <v>1063</v>
      </c>
      <c r="F506" s="439">
        <v>1063</v>
      </c>
      <c r="G506" s="439"/>
    </row>
    <row r="507" spans="1:7" x14ac:dyDescent="0.2">
      <c r="A507" t="s">
        <v>1489</v>
      </c>
      <c r="B507" t="s">
        <v>1450</v>
      </c>
      <c r="C507" t="s">
        <v>1490</v>
      </c>
      <c r="D507" s="442">
        <v>10421</v>
      </c>
      <c r="E507" s="442">
        <v>1556</v>
      </c>
      <c r="F507" s="442">
        <v>1556</v>
      </c>
      <c r="G507" s="442"/>
    </row>
    <row r="508" spans="1:7" x14ac:dyDescent="0.2">
      <c r="A508" t="s">
        <v>1491</v>
      </c>
      <c r="B508" t="s">
        <v>1450</v>
      </c>
      <c r="C508" t="s">
        <v>1492</v>
      </c>
      <c r="D508" s="439">
        <v>10424</v>
      </c>
      <c r="E508" s="439">
        <v>570</v>
      </c>
      <c r="F508" s="439">
        <v>570</v>
      </c>
      <c r="G508" s="439"/>
    </row>
    <row r="509" spans="1:7" x14ac:dyDescent="0.2">
      <c r="A509" t="s">
        <v>1493</v>
      </c>
      <c r="B509" t="s">
        <v>1450</v>
      </c>
      <c r="C509" t="s">
        <v>1494</v>
      </c>
      <c r="D509" s="442">
        <v>10425</v>
      </c>
      <c r="E509" s="442">
        <v>803</v>
      </c>
      <c r="F509" s="442">
        <v>803</v>
      </c>
      <c r="G509" s="442"/>
    </row>
    <row r="510" spans="1:7" x14ac:dyDescent="0.2">
      <c r="A510" t="s">
        <v>1495</v>
      </c>
      <c r="B510" t="s">
        <v>1450</v>
      </c>
      <c r="C510" t="s">
        <v>1496</v>
      </c>
      <c r="D510" s="439">
        <v>10426</v>
      </c>
      <c r="E510" s="439">
        <v>791</v>
      </c>
      <c r="F510" s="439">
        <v>791</v>
      </c>
      <c r="G510" s="439"/>
    </row>
    <row r="511" spans="1:7" x14ac:dyDescent="0.2">
      <c r="A511" t="s">
        <v>1497</v>
      </c>
      <c r="B511" t="s">
        <v>1450</v>
      </c>
      <c r="C511" t="s">
        <v>1498</v>
      </c>
      <c r="D511" s="442">
        <v>10428</v>
      </c>
      <c r="E511" s="442">
        <v>327</v>
      </c>
      <c r="F511" s="442">
        <v>327</v>
      </c>
      <c r="G511" s="442"/>
    </row>
    <row r="512" spans="1:7" x14ac:dyDescent="0.2">
      <c r="A512" t="s">
        <v>1499</v>
      </c>
      <c r="B512" t="s">
        <v>1450</v>
      </c>
      <c r="C512" t="s">
        <v>1500</v>
      </c>
      <c r="D512" s="439">
        <v>10429</v>
      </c>
      <c r="E512" s="439">
        <v>1387</v>
      </c>
      <c r="F512" s="439">
        <v>1387</v>
      </c>
      <c r="G512" s="439"/>
    </row>
    <row r="513" spans="1:7" x14ac:dyDescent="0.2">
      <c r="A513" t="s">
        <v>1501</v>
      </c>
      <c r="B513" t="s">
        <v>1450</v>
      </c>
      <c r="C513" t="s">
        <v>1502</v>
      </c>
      <c r="D513" s="442">
        <v>10443</v>
      </c>
      <c r="E513" s="442">
        <v>471</v>
      </c>
      <c r="F513" s="442">
        <v>471</v>
      </c>
      <c r="G513" s="442"/>
    </row>
    <row r="514" spans="1:7" x14ac:dyDescent="0.2">
      <c r="A514" t="s">
        <v>1503</v>
      </c>
      <c r="B514" t="s">
        <v>1450</v>
      </c>
      <c r="C514" t="s">
        <v>1504</v>
      </c>
      <c r="D514" s="439">
        <v>10444</v>
      </c>
      <c r="E514" s="439">
        <v>256</v>
      </c>
      <c r="F514" s="439">
        <v>256</v>
      </c>
      <c r="G514" s="439"/>
    </row>
    <row r="515" spans="1:7" x14ac:dyDescent="0.2">
      <c r="A515" t="s">
        <v>1505</v>
      </c>
      <c r="B515" t="s">
        <v>1450</v>
      </c>
      <c r="C515" t="s">
        <v>1254</v>
      </c>
      <c r="D515" s="442">
        <v>10448</v>
      </c>
      <c r="E515" s="442">
        <v>771</v>
      </c>
      <c r="F515" s="442">
        <v>771</v>
      </c>
      <c r="G515" s="442"/>
    </row>
    <row r="516" spans="1:7" x14ac:dyDescent="0.2">
      <c r="A516" t="s">
        <v>1506</v>
      </c>
      <c r="B516" t="s">
        <v>1450</v>
      </c>
      <c r="C516" t="s">
        <v>1507</v>
      </c>
      <c r="D516" s="439">
        <v>10449</v>
      </c>
      <c r="E516" s="439">
        <v>2067</v>
      </c>
      <c r="F516" s="439">
        <v>2067</v>
      </c>
      <c r="G516" s="439"/>
    </row>
    <row r="517" spans="1:7" x14ac:dyDescent="0.2">
      <c r="A517" t="s">
        <v>1508</v>
      </c>
      <c r="B517" t="s">
        <v>1450</v>
      </c>
      <c r="C517" t="s">
        <v>1509</v>
      </c>
      <c r="D517" s="442">
        <v>10464</v>
      </c>
      <c r="E517" s="442">
        <v>2516</v>
      </c>
      <c r="F517" s="442">
        <v>2516</v>
      </c>
      <c r="G517" s="442"/>
    </row>
    <row r="518" spans="1:7" x14ac:dyDescent="0.2">
      <c r="A518" t="s">
        <v>1510</v>
      </c>
      <c r="B518" t="s">
        <v>1450</v>
      </c>
      <c r="C518" t="s">
        <v>1511</v>
      </c>
      <c r="D518" s="439">
        <v>10521</v>
      </c>
      <c r="E518" s="439">
        <v>1335</v>
      </c>
      <c r="F518" s="439">
        <v>1335</v>
      </c>
      <c r="G518" s="439"/>
    </row>
    <row r="519" spans="1:7" x14ac:dyDescent="0.2">
      <c r="A519" t="s">
        <v>1512</v>
      </c>
      <c r="B519" t="s">
        <v>1450</v>
      </c>
      <c r="C519" t="s">
        <v>1513</v>
      </c>
      <c r="D519" s="442">
        <v>10522</v>
      </c>
      <c r="E519" s="442">
        <v>773</v>
      </c>
      <c r="F519" s="442">
        <v>773</v>
      </c>
      <c r="G519" s="442"/>
    </row>
    <row r="520" spans="1:7" x14ac:dyDescent="0.2">
      <c r="A520" t="s">
        <v>1514</v>
      </c>
      <c r="B520" t="s">
        <v>1450</v>
      </c>
      <c r="C520" t="s">
        <v>1515</v>
      </c>
      <c r="D520" s="439">
        <v>10523</v>
      </c>
      <c r="E520" s="439">
        <v>896</v>
      </c>
      <c r="F520" s="439">
        <v>896</v>
      </c>
      <c r="G520" s="439"/>
    </row>
    <row r="521" spans="1:7" x14ac:dyDescent="0.2">
      <c r="A521" t="s">
        <v>1516</v>
      </c>
      <c r="B521" t="s">
        <v>1450</v>
      </c>
      <c r="C521" t="s">
        <v>1517</v>
      </c>
      <c r="D521" s="442">
        <v>10524</v>
      </c>
      <c r="E521" s="442">
        <v>3242</v>
      </c>
      <c r="F521" s="442">
        <v>3242</v>
      </c>
      <c r="G521" s="442"/>
    </row>
    <row r="522" spans="1:7" x14ac:dyDescent="0.2">
      <c r="A522" t="s">
        <v>1518</v>
      </c>
      <c r="B522" t="s">
        <v>1450</v>
      </c>
      <c r="C522" t="s">
        <v>1519</v>
      </c>
      <c r="D522" s="439">
        <v>10525</v>
      </c>
      <c r="E522" s="439">
        <v>2246</v>
      </c>
      <c r="F522" s="439">
        <v>2246</v>
      </c>
      <c r="G522" s="439"/>
    </row>
    <row r="523" spans="1:7" x14ac:dyDescent="0.2">
      <c r="A523" t="s">
        <v>1520</v>
      </c>
      <c r="B523" t="s">
        <v>1521</v>
      </c>
      <c r="C523">
        <v>0</v>
      </c>
      <c r="D523" s="442">
        <v>11000</v>
      </c>
      <c r="E523" s="442">
        <v>0</v>
      </c>
      <c r="F523" s="442" t="e">
        <v>#REF!</v>
      </c>
      <c r="G523" s="442"/>
    </row>
    <row r="524" spans="1:7" x14ac:dyDescent="0.2">
      <c r="A524" t="s">
        <v>1522</v>
      </c>
      <c r="B524" t="s">
        <v>1521</v>
      </c>
      <c r="C524" t="s">
        <v>1523</v>
      </c>
      <c r="D524" s="439">
        <v>11100</v>
      </c>
      <c r="E524" s="439">
        <v>117857</v>
      </c>
      <c r="F524" s="439">
        <v>117857</v>
      </c>
      <c r="G524" s="439"/>
    </row>
    <row r="525" spans="1:7" x14ac:dyDescent="0.2">
      <c r="A525" t="s">
        <v>1524</v>
      </c>
      <c r="B525" t="s">
        <v>1521</v>
      </c>
      <c r="C525" t="s">
        <v>1525</v>
      </c>
      <c r="D525" s="442">
        <v>11201</v>
      </c>
      <c r="E525" s="442">
        <v>34188</v>
      </c>
      <c r="F525" s="442">
        <v>34188</v>
      </c>
      <c r="G525" s="442"/>
    </row>
    <row r="526" spans="1:7" x14ac:dyDescent="0.2">
      <c r="A526" t="s">
        <v>1526</v>
      </c>
      <c r="B526" t="s">
        <v>1521</v>
      </c>
      <c r="C526" t="s">
        <v>1527</v>
      </c>
      <c r="D526" s="439">
        <v>11202</v>
      </c>
      <c r="E526" s="439">
        <v>19115</v>
      </c>
      <c r="F526" s="439">
        <v>19115</v>
      </c>
      <c r="G526" s="439"/>
    </row>
    <row r="527" spans="1:7" x14ac:dyDescent="0.2">
      <c r="A527" t="s">
        <v>1528</v>
      </c>
      <c r="B527" t="s">
        <v>1521</v>
      </c>
      <c r="C527" t="s">
        <v>1529</v>
      </c>
      <c r="D527" s="442">
        <v>11203</v>
      </c>
      <c r="E527" s="442">
        <v>53113</v>
      </c>
      <c r="F527" s="442">
        <v>53113</v>
      </c>
      <c r="G527" s="442"/>
    </row>
    <row r="528" spans="1:7" x14ac:dyDescent="0.2">
      <c r="A528" t="s">
        <v>1530</v>
      </c>
      <c r="B528" t="s">
        <v>1521</v>
      </c>
      <c r="C528" t="s">
        <v>1531</v>
      </c>
      <c r="D528" s="439">
        <v>11206</v>
      </c>
      <c r="E528" s="439">
        <v>7321</v>
      </c>
      <c r="F528" s="439">
        <v>7321</v>
      </c>
      <c r="G528" s="439"/>
    </row>
    <row r="529" spans="1:7" x14ac:dyDescent="0.2">
      <c r="A529" t="s">
        <v>1532</v>
      </c>
      <c r="B529" t="s">
        <v>1521</v>
      </c>
      <c r="C529" t="s">
        <v>1533</v>
      </c>
      <c r="D529" s="442">
        <v>11207</v>
      </c>
      <c r="E529" s="442">
        <v>6137</v>
      </c>
      <c r="F529" s="442">
        <v>6137</v>
      </c>
      <c r="G529" s="442"/>
    </row>
    <row r="530" spans="1:7" x14ac:dyDescent="0.2">
      <c r="A530" t="s">
        <v>1534</v>
      </c>
      <c r="B530" t="s">
        <v>1521</v>
      </c>
      <c r="C530" t="s">
        <v>1535</v>
      </c>
      <c r="D530" s="439">
        <v>11208</v>
      </c>
      <c r="E530" s="439">
        <v>30288</v>
      </c>
      <c r="F530" s="439">
        <v>30288</v>
      </c>
      <c r="G530" s="439"/>
    </row>
    <row r="531" spans="1:7" x14ac:dyDescent="0.2">
      <c r="A531" t="s">
        <v>1536</v>
      </c>
      <c r="B531" t="s">
        <v>1521</v>
      </c>
      <c r="C531" t="s">
        <v>1537</v>
      </c>
      <c r="D531" s="442">
        <v>11209</v>
      </c>
      <c r="E531" s="442">
        <v>6729</v>
      </c>
      <c r="F531" s="442">
        <v>6729</v>
      </c>
      <c r="G531" s="442"/>
    </row>
    <row r="532" spans="1:7" x14ac:dyDescent="0.2">
      <c r="A532" t="s">
        <v>1538</v>
      </c>
      <c r="B532" t="s">
        <v>1521</v>
      </c>
      <c r="C532" t="s">
        <v>1539</v>
      </c>
      <c r="D532" s="439">
        <v>11210</v>
      </c>
      <c r="E532" s="439">
        <v>8810</v>
      </c>
      <c r="F532" s="439">
        <v>8810</v>
      </c>
      <c r="G532" s="439"/>
    </row>
    <row r="533" spans="1:7" x14ac:dyDescent="0.2">
      <c r="A533" t="s">
        <v>1540</v>
      </c>
      <c r="B533" t="s">
        <v>1521</v>
      </c>
      <c r="C533" t="s">
        <v>1541</v>
      </c>
      <c r="D533" s="442">
        <v>11211</v>
      </c>
      <c r="E533" s="442">
        <v>6739</v>
      </c>
      <c r="F533" s="442">
        <v>6739</v>
      </c>
      <c r="G533" s="442"/>
    </row>
    <row r="534" spans="1:7" x14ac:dyDescent="0.2">
      <c r="A534" t="s">
        <v>1542</v>
      </c>
      <c r="B534" t="s">
        <v>1521</v>
      </c>
      <c r="C534" t="s">
        <v>1543</v>
      </c>
      <c r="D534" s="439">
        <v>11212</v>
      </c>
      <c r="E534" s="439">
        <v>8900</v>
      </c>
      <c r="F534" s="439">
        <v>8900</v>
      </c>
      <c r="G534" s="439"/>
    </row>
    <row r="535" spans="1:7" x14ac:dyDescent="0.2">
      <c r="A535" t="s">
        <v>1544</v>
      </c>
      <c r="B535" t="s">
        <v>1521</v>
      </c>
      <c r="C535" t="s">
        <v>1545</v>
      </c>
      <c r="D535" s="442">
        <v>11214</v>
      </c>
      <c r="E535" s="442">
        <v>23809</v>
      </c>
      <c r="F535" s="442">
        <v>23809</v>
      </c>
      <c r="G535" s="442"/>
    </row>
    <row r="536" spans="1:7" x14ac:dyDescent="0.2">
      <c r="A536" t="s">
        <v>1546</v>
      </c>
      <c r="B536" t="s">
        <v>1521</v>
      </c>
      <c r="C536" t="s">
        <v>1547</v>
      </c>
      <c r="D536" s="439">
        <v>11215</v>
      </c>
      <c r="E536" s="439">
        <v>13233</v>
      </c>
      <c r="F536" s="439">
        <v>13233</v>
      </c>
      <c r="G536" s="439"/>
    </row>
    <row r="537" spans="1:7" x14ac:dyDescent="0.2">
      <c r="A537" t="s">
        <v>1548</v>
      </c>
      <c r="B537" t="s">
        <v>1521</v>
      </c>
      <c r="C537" t="s">
        <v>1549</v>
      </c>
      <c r="D537" s="442">
        <v>11216</v>
      </c>
      <c r="E537" s="442">
        <v>5321</v>
      </c>
      <c r="F537" s="442">
        <v>5321</v>
      </c>
      <c r="G537" s="442"/>
    </row>
    <row r="538" spans="1:7" x14ac:dyDescent="0.2">
      <c r="A538" t="s">
        <v>1550</v>
      </c>
      <c r="B538" t="s">
        <v>1521</v>
      </c>
      <c r="C538" t="s">
        <v>1551</v>
      </c>
      <c r="D538" s="439">
        <v>11217</v>
      </c>
      <c r="E538" s="439">
        <v>9674</v>
      </c>
      <c r="F538" s="439">
        <v>9674</v>
      </c>
      <c r="G538" s="439"/>
    </row>
    <row r="539" spans="1:7" x14ac:dyDescent="0.2">
      <c r="A539" t="s">
        <v>1552</v>
      </c>
      <c r="B539" t="s">
        <v>1521</v>
      </c>
      <c r="C539" t="s">
        <v>1553</v>
      </c>
      <c r="D539" s="442">
        <v>11218</v>
      </c>
      <c r="E539" s="442">
        <v>11648</v>
      </c>
      <c r="F539" s="442">
        <v>11565</v>
      </c>
      <c r="G539" s="442"/>
    </row>
    <row r="540" spans="1:7" x14ac:dyDescent="0.2">
      <c r="A540" t="s">
        <v>1554</v>
      </c>
      <c r="B540" t="s">
        <v>1521</v>
      </c>
      <c r="C540" t="s">
        <v>1555</v>
      </c>
      <c r="D540" s="439">
        <v>11219</v>
      </c>
      <c r="E540" s="439">
        <v>18659</v>
      </c>
      <c r="F540" s="439">
        <v>18659</v>
      </c>
      <c r="G540" s="439"/>
    </row>
    <row r="541" spans="1:7" x14ac:dyDescent="0.2">
      <c r="A541" t="s">
        <v>1556</v>
      </c>
      <c r="B541" t="s">
        <v>1521</v>
      </c>
      <c r="C541" t="s">
        <v>1557</v>
      </c>
      <c r="D541" s="442">
        <v>11221</v>
      </c>
      <c r="E541" s="442">
        <v>22262</v>
      </c>
      <c r="F541" s="442">
        <v>22262</v>
      </c>
      <c r="G541" s="442"/>
    </row>
    <row r="542" spans="1:7" x14ac:dyDescent="0.2">
      <c r="A542" t="s">
        <v>1558</v>
      </c>
      <c r="B542" t="s">
        <v>1521</v>
      </c>
      <c r="C542" t="s">
        <v>1559</v>
      </c>
      <c r="D542" s="439">
        <v>11222</v>
      </c>
      <c r="E542" s="439">
        <v>29465</v>
      </c>
      <c r="F542" s="439">
        <v>29465</v>
      </c>
      <c r="G542" s="439"/>
    </row>
    <row r="543" spans="1:7" x14ac:dyDescent="0.2">
      <c r="A543" t="s">
        <v>1560</v>
      </c>
      <c r="B543" t="s">
        <v>1521</v>
      </c>
      <c r="C543" t="s">
        <v>1561</v>
      </c>
      <c r="D543" s="442">
        <v>11223</v>
      </c>
      <c r="E543" s="442">
        <v>7898</v>
      </c>
      <c r="F543" s="442">
        <v>7898</v>
      </c>
      <c r="G543" s="442"/>
    </row>
    <row r="544" spans="1:7" x14ac:dyDescent="0.2">
      <c r="A544" t="s">
        <v>1562</v>
      </c>
      <c r="B544" t="s">
        <v>1521</v>
      </c>
      <c r="C544" t="s">
        <v>1563</v>
      </c>
      <c r="D544" s="439">
        <v>11224</v>
      </c>
      <c r="E544" s="439">
        <v>10219</v>
      </c>
      <c r="F544" s="439">
        <v>10219</v>
      </c>
      <c r="G544" s="439"/>
    </row>
    <row r="545" spans="1:7" x14ac:dyDescent="0.2">
      <c r="A545" t="s">
        <v>1564</v>
      </c>
      <c r="B545" t="s">
        <v>1521</v>
      </c>
      <c r="C545" t="s">
        <v>1565</v>
      </c>
      <c r="D545" s="442">
        <v>11225</v>
      </c>
      <c r="E545" s="442">
        <v>13499</v>
      </c>
      <c r="F545" s="442">
        <v>13499</v>
      </c>
      <c r="G545" s="442"/>
    </row>
    <row r="546" spans="1:7" x14ac:dyDescent="0.2">
      <c r="A546" t="s">
        <v>1566</v>
      </c>
      <c r="B546" t="s">
        <v>1521</v>
      </c>
      <c r="C546" t="s">
        <v>1567</v>
      </c>
      <c r="D546" s="439">
        <v>11227</v>
      </c>
      <c r="E546" s="439">
        <v>10311</v>
      </c>
      <c r="F546" s="439">
        <v>10311</v>
      </c>
      <c r="G546" s="439"/>
    </row>
    <row r="547" spans="1:7" x14ac:dyDescent="0.2">
      <c r="A547" t="s">
        <v>1568</v>
      </c>
      <c r="B547" t="s">
        <v>1521</v>
      </c>
      <c r="C547" t="s">
        <v>1569</v>
      </c>
      <c r="D547" s="442">
        <v>11228</v>
      </c>
      <c r="E547" s="442">
        <v>5887</v>
      </c>
      <c r="F547" s="442">
        <v>5887</v>
      </c>
      <c r="G547" s="442"/>
    </row>
    <row r="548" spans="1:7" x14ac:dyDescent="0.2">
      <c r="A548" t="s">
        <v>1570</v>
      </c>
      <c r="B548" t="s">
        <v>1521</v>
      </c>
      <c r="C548" t="s">
        <v>1571</v>
      </c>
      <c r="D548" s="439">
        <v>11229</v>
      </c>
      <c r="E548" s="439">
        <v>5562</v>
      </c>
      <c r="F548" s="439">
        <v>5562</v>
      </c>
      <c r="G548" s="439"/>
    </row>
    <row r="549" spans="1:7" x14ac:dyDescent="0.2">
      <c r="A549" t="s">
        <v>1572</v>
      </c>
      <c r="B549" t="s">
        <v>1521</v>
      </c>
      <c r="C549" t="s">
        <v>1573</v>
      </c>
      <c r="D549" s="442">
        <v>11230</v>
      </c>
      <c r="E549" s="442">
        <v>16533</v>
      </c>
      <c r="F549" s="442">
        <v>16533</v>
      </c>
      <c r="G549" s="442"/>
    </row>
    <row r="550" spans="1:7" x14ac:dyDescent="0.2">
      <c r="A550" t="s">
        <v>1574</v>
      </c>
      <c r="B550" t="s">
        <v>1521</v>
      </c>
      <c r="C550" t="s">
        <v>1575</v>
      </c>
      <c r="D550" s="439">
        <v>11231</v>
      </c>
      <c r="E550" s="439">
        <v>6210</v>
      </c>
      <c r="F550" s="439">
        <v>6210</v>
      </c>
      <c r="G550" s="439"/>
    </row>
    <row r="551" spans="1:7" x14ac:dyDescent="0.2">
      <c r="A551" t="s">
        <v>1576</v>
      </c>
      <c r="B551" t="s">
        <v>1521</v>
      </c>
      <c r="C551" t="s">
        <v>1577</v>
      </c>
      <c r="D551" s="442">
        <v>11232</v>
      </c>
      <c r="E551" s="442">
        <v>13441</v>
      </c>
      <c r="F551" s="442">
        <v>13441</v>
      </c>
      <c r="G551" s="442"/>
    </row>
    <row r="552" spans="1:7" x14ac:dyDescent="0.2">
      <c r="A552" t="s">
        <v>1578</v>
      </c>
      <c r="B552" t="s">
        <v>1521</v>
      </c>
      <c r="C552" t="s">
        <v>1579</v>
      </c>
      <c r="D552" s="439">
        <v>11233</v>
      </c>
      <c r="E552" s="439">
        <v>5631</v>
      </c>
      <c r="F552" s="439">
        <v>5631</v>
      </c>
      <c r="G552" s="439"/>
    </row>
    <row r="553" spans="1:7" x14ac:dyDescent="0.2">
      <c r="A553" t="s">
        <v>1580</v>
      </c>
      <c r="B553" t="s">
        <v>1521</v>
      </c>
      <c r="C553" t="s">
        <v>1581</v>
      </c>
      <c r="D553" s="442">
        <v>11234</v>
      </c>
      <c r="E553" s="442">
        <v>7777</v>
      </c>
      <c r="F553" s="442">
        <v>7777</v>
      </c>
      <c r="G553" s="442"/>
    </row>
    <row r="554" spans="1:7" x14ac:dyDescent="0.2">
      <c r="A554" t="s">
        <v>1582</v>
      </c>
      <c r="B554" t="s">
        <v>1521</v>
      </c>
      <c r="C554" t="s">
        <v>1583</v>
      </c>
      <c r="D554" s="439">
        <v>11235</v>
      </c>
      <c r="E554" s="439">
        <v>9880</v>
      </c>
      <c r="F554" s="439">
        <v>9880</v>
      </c>
      <c r="G554" s="439"/>
    </row>
    <row r="555" spans="1:7" x14ac:dyDescent="0.2">
      <c r="A555" t="s">
        <v>1584</v>
      </c>
      <c r="B555" t="s">
        <v>1521</v>
      </c>
      <c r="C555" t="s">
        <v>1585</v>
      </c>
      <c r="D555" s="442">
        <v>11237</v>
      </c>
      <c r="E555" s="442">
        <v>13525</v>
      </c>
      <c r="F555" s="442">
        <v>13525</v>
      </c>
      <c r="G555" s="442"/>
    </row>
    <row r="556" spans="1:7" x14ac:dyDescent="0.2">
      <c r="A556" t="s">
        <v>1586</v>
      </c>
      <c r="B556" t="s">
        <v>1521</v>
      </c>
      <c r="C556" t="s">
        <v>1587</v>
      </c>
      <c r="D556" s="439">
        <v>11238</v>
      </c>
      <c r="E556" s="439">
        <v>4990</v>
      </c>
      <c r="F556" s="439">
        <v>4990</v>
      </c>
      <c r="G556" s="439"/>
    </row>
    <row r="557" spans="1:7" x14ac:dyDescent="0.2">
      <c r="A557" t="s">
        <v>1588</v>
      </c>
      <c r="B557" t="s">
        <v>1521</v>
      </c>
      <c r="C557" t="s">
        <v>1589</v>
      </c>
      <c r="D557" s="442">
        <v>11239</v>
      </c>
      <c r="E557" s="442">
        <v>10295</v>
      </c>
      <c r="F557" s="442">
        <v>10295</v>
      </c>
      <c r="G557" s="442"/>
    </row>
    <row r="558" spans="1:7" x14ac:dyDescent="0.2">
      <c r="A558" t="s">
        <v>1590</v>
      </c>
      <c r="B558" t="s">
        <v>1521</v>
      </c>
      <c r="C558" t="s">
        <v>1591</v>
      </c>
      <c r="D558" s="439">
        <v>11240</v>
      </c>
      <c r="E558" s="439">
        <v>5107</v>
      </c>
      <c r="F558" s="439">
        <v>5107</v>
      </c>
      <c r="G558" s="439"/>
    </row>
    <row r="559" spans="1:7" x14ac:dyDescent="0.2">
      <c r="A559" t="s">
        <v>1592</v>
      </c>
      <c r="B559" t="s">
        <v>1521</v>
      </c>
      <c r="C559" t="s">
        <v>1593</v>
      </c>
      <c r="D559" s="442">
        <v>11241</v>
      </c>
      <c r="E559" s="442">
        <v>6139</v>
      </c>
      <c r="F559" s="442">
        <v>6139</v>
      </c>
      <c r="G559" s="442"/>
    </row>
    <row r="560" spans="1:7" x14ac:dyDescent="0.2">
      <c r="A560" t="s">
        <v>1594</v>
      </c>
      <c r="B560" t="s">
        <v>1521</v>
      </c>
      <c r="C560" t="s">
        <v>1595</v>
      </c>
      <c r="D560" s="439">
        <v>11242</v>
      </c>
      <c r="E560" s="439">
        <v>4882</v>
      </c>
      <c r="F560" s="439">
        <v>4882</v>
      </c>
      <c r="G560" s="439"/>
    </row>
    <row r="561" spans="1:7" x14ac:dyDescent="0.2">
      <c r="A561" t="s">
        <v>1596</v>
      </c>
      <c r="B561" t="s">
        <v>1521</v>
      </c>
      <c r="C561" t="s">
        <v>1597</v>
      </c>
      <c r="D561" s="442">
        <v>11243</v>
      </c>
      <c r="E561" s="442">
        <v>5274</v>
      </c>
      <c r="F561" s="442">
        <v>5274</v>
      </c>
      <c r="G561" s="442"/>
    </row>
    <row r="562" spans="1:7" x14ac:dyDescent="0.2">
      <c r="A562" t="s">
        <v>1598</v>
      </c>
      <c r="B562" t="s">
        <v>1521</v>
      </c>
      <c r="C562" t="s">
        <v>1599</v>
      </c>
      <c r="D562" s="439">
        <v>11245</v>
      </c>
      <c r="E562" s="439">
        <v>10846</v>
      </c>
      <c r="F562" s="439">
        <v>10846</v>
      </c>
      <c r="G562" s="439"/>
    </row>
    <row r="563" spans="1:7" x14ac:dyDescent="0.2">
      <c r="A563" t="s">
        <v>1600</v>
      </c>
      <c r="B563" t="s">
        <v>1521</v>
      </c>
      <c r="C563" t="s">
        <v>1601</v>
      </c>
      <c r="D563" s="442">
        <v>11246</v>
      </c>
      <c r="E563" s="442">
        <v>3670</v>
      </c>
      <c r="F563" s="442">
        <v>3670</v>
      </c>
      <c r="G563" s="442"/>
    </row>
    <row r="564" spans="1:7" x14ac:dyDescent="0.2">
      <c r="A564" t="s">
        <v>1602</v>
      </c>
      <c r="B564" t="s">
        <v>1521</v>
      </c>
      <c r="C564" t="s">
        <v>1603</v>
      </c>
      <c r="D564" s="439">
        <v>11301</v>
      </c>
      <c r="E564" s="439">
        <v>3140</v>
      </c>
      <c r="F564" s="439">
        <v>3140</v>
      </c>
      <c r="G564" s="439"/>
    </row>
    <row r="565" spans="1:7" x14ac:dyDescent="0.2">
      <c r="A565" t="s">
        <v>1604</v>
      </c>
      <c r="B565" t="s">
        <v>1521</v>
      </c>
      <c r="C565" t="s">
        <v>1605</v>
      </c>
      <c r="D565" s="442">
        <v>11324</v>
      </c>
      <c r="E565" s="442">
        <v>3248</v>
      </c>
      <c r="F565" s="442">
        <v>3248</v>
      </c>
      <c r="G565" s="442"/>
    </row>
    <row r="566" spans="1:7" x14ac:dyDescent="0.2">
      <c r="A566" t="s">
        <v>1606</v>
      </c>
      <c r="B566" t="s">
        <v>1521</v>
      </c>
      <c r="C566" t="s">
        <v>1607</v>
      </c>
      <c r="D566" s="439">
        <v>11326</v>
      </c>
      <c r="E566" s="439">
        <v>4408</v>
      </c>
      <c r="F566" s="439">
        <v>4408</v>
      </c>
      <c r="G566" s="439"/>
    </row>
    <row r="567" spans="1:7" x14ac:dyDescent="0.2">
      <c r="A567" t="s">
        <v>1608</v>
      </c>
      <c r="B567" t="s">
        <v>1521</v>
      </c>
      <c r="C567" t="s">
        <v>1609</v>
      </c>
      <c r="D567" s="442">
        <v>11327</v>
      </c>
      <c r="E567" s="442">
        <v>1147</v>
      </c>
      <c r="F567" s="442">
        <v>1147</v>
      </c>
      <c r="G567" s="442"/>
    </row>
    <row r="568" spans="1:7" x14ac:dyDescent="0.2">
      <c r="A568" t="s">
        <v>1610</v>
      </c>
      <c r="B568" t="s">
        <v>1521</v>
      </c>
      <c r="C568" t="s">
        <v>1611</v>
      </c>
      <c r="D568" s="439">
        <v>11341</v>
      </c>
      <c r="E568" s="439">
        <v>1290</v>
      </c>
      <c r="F568" s="439">
        <v>1290</v>
      </c>
      <c r="G568" s="439"/>
    </row>
    <row r="569" spans="1:7" x14ac:dyDescent="0.2">
      <c r="A569" t="s">
        <v>1612</v>
      </c>
      <c r="B569" t="s">
        <v>1521</v>
      </c>
      <c r="C569" t="s">
        <v>1613</v>
      </c>
      <c r="D569" s="442">
        <v>11342</v>
      </c>
      <c r="E569" s="442">
        <v>2076</v>
      </c>
      <c r="F569" s="442">
        <v>2076</v>
      </c>
      <c r="G569" s="442"/>
    </row>
    <row r="570" spans="1:7" x14ac:dyDescent="0.2">
      <c r="A570" t="s">
        <v>1614</v>
      </c>
      <c r="B570" t="s">
        <v>1521</v>
      </c>
      <c r="C570" t="s">
        <v>1615</v>
      </c>
      <c r="D570" s="439">
        <v>11343</v>
      </c>
      <c r="E570" s="439">
        <v>2818</v>
      </c>
      <c r="F570" s="439">
        <v>2818</v>
      </c>
      <c r="G570" s="439"/>
    </row>
    <row r="571" spans="1:7" x14ac:dyDescent="0.2">
      <c r="A571" t="s">
        <v>1616</v>
      </c>
      <c r="B571" t="s">
        <v>1521</v>
      </c>
      <c r="C571" t="s">
        <v>1617</v>
      </c>
      <c r="D571" s="442">
        <v>11346</v>
      </c>
      <c r="E571" s="442">
        <v>1569</v>
      </c>
      <c r="F571" s="442">
        <v>1569</v>
      </c>
      <c r="G571" s="442"/>
    </row>
    <row r="572" spans="1:7" x14ac:dyDescent="0.2">
      <c r="A572" t="s">
        <v>1618</v>
      </c>
      <c r="B572" t="s">
        <v>1521</v>
      </c>
      <c r="C572" t="s">
        <v>1619</v>
      </c>
      <c r="D572" s="439">
        <v>11347</v>
      </c>
      <c r="E572" s="439">
        <v>1677</v>
      </c>
      <c r="F572" s="439">
        <v>1677</v>
      </c>
      <c r="G572" s="439"/>
    </row>
    <row r="573" spans="1:7" x14ac:dyDescent="0.2">
      <c r="A573" t="s">
        <v>1620</v>
      </c>
      <c r="B573" t="s">
        <v>1521</v>
      </c>
      <c r="C573" t="s">
        <v>1621</v>
      </c>
      <c r="D573" s="442">
        <v>11348</v>
      </c>
      <c r="E573" s="442">
        <v>1303</v>
      </c>
      <c r="F573" s="442">
        <v>1303</v>
      </c>
      <c r="G573" s="442"/>
    </row>
    <row r="574" spans="1:7" x14ac:dyDescent="0.2">
      <c r="A574" t="s">
        <v>1622</v>
      </c>
      <c r="B574" t="s">
        <v>1521</v>
      </c>
      <c r="C574" t="s">
        <v>1623</v>
      </c>
      <c r="D574" s="439">
        <v>11349</v>
      </c>
      <c r="E574" s="439">
        <v>1200</v>
      </c>
      <c r="F574" s="439">
        <v>1200</v>
      </c>
      <c r="G574" s="439"/>
    </row>
    <row r="575" spans="1:7" x14ac:dyDescent="0.2">
      <c r="A575" t="s">
        <v>1624</v>
      </c>
      <c r="B575" t="s">
        <v>1521</v>
      </c>
      <c r="C575" t="s">
        <v>1625</v>
      </c>
      <c r="D575" s="442">
        <v>11361</v>
      </c>
      <c r="E575" s="442">
        <v>740</v>
      </c>
      <c r="F575" s="442">
        <v>740</v>
      </c>
      <c r="G575" s="442"/>
    </row>
    <row r="576" spans="1:7" x14ac:dyDescent="0.2">
      <c r="A576" t="s">
        <v>1626</v>
      </c>
      <c r="B576" t="s">
        <v>1521</v>
      </c>
      <c r="C576" t="s">
        <v>1627</v>
      </c>
      <c r="D576" s="439">
        <v>11362</v>
      </c>
      <c r="E576" s="439">
        <v>986</v>
      </c>
      <c r="F576" s="439">
        <v>986</v>
      </c>
      <c r="G576" s="439"/>
    </row>
    <row r="577" spans="1:7" x14ac:dyDescent="0.2">
      <c r="A577" t="s">
        <v>1628</v>
      </c>
      <c r="B577" t="s">
        <v>1521</v>
      </c>
      <c r="C577" t="s">
        <v>1629</v>
      </c>
      <c r="D577" s="442">
        <v>11363</v>
      </c>
      <c r="E577" s="442">
        <v>677</v>
      </c>
      <c r="F577" s="442">
        <v>677</v>
      </c>
      <c r="G577" s="442"/>
    </row>
    <row r="578" spans="1:7" x14ac:dyDescent="0.2">
      <c r="A578" t="s">
        <v>1630</v>
      </c>
      <c r="B578" t="s">
        <v>1521</v>
      </c>
      <c r="C578" t="s">
        <v>1631</v>
      </c>
      <c r="D578" s="439">
        <v>11365</v>
      </c>
      <c r="E578" s="439">
        <v>1169</v>
      </c>
      <c r="F578" s="439">
        <v>1170</v>
      </c>
      <c r="G578" s="439"/>
    </row>
    <row r="579" spans="1:7" x14ac:dyDescent="0.2">
      <c r="A579" t="s">
        <v>1632</v>
      </c>
      <c r="B579" t="s">
        <v>1521</v>
      </c>
      <c r="C579" t="s">
        <v>1633</v>
      </c>
      <c r="D579" s="442">
        <v>11369</v>
      </c>
      <c r="E579" s="442">
        <v>264</v>
      </c>
      <c r="F579" s="442">
        <v>264</v>
      </c>
      <c r="G579" s="442"/>
    </row>
    <row r="580" spans="1:7" x14ac:dyDescent="0.2">
      <c r="A580" t="s">
        <v>1634</v>
      </c>
      <c r="B580" t="s">
        <v>1521</v>
      </c>
      <c r="C580" t="s">
        <v>1060</v>
      </c>
      <c r="D580" s="439">
        <v>11381</v>
      </c>
      <c r="E580" s="439">
        <v>1108</v>
      </c>
      <c r="F580" s="439">
        <v>1108</v>
      </c>
      <c r="G580" s="439"/>
    </row>
    <row r="581" spans="1:7" x14ac:dyDescent="0.2">
      <c r="A581" t="s">
        <v>1635</v>
      </c>
      <c r="B581" t="s">
        <v>1521</v>
      </c>
      <c r="C581" t="s">
        <v>1636</v>
      </c>
      <c r="D581" s="442">
        <v>11383</v>
      </c>
      <c r="E581" s="442">
        <v>1307</v>
      </c>
      <c r="F581" s="442">
        <v>1307</v>
      </c>
      <c r="G581" s="442"/>
    </row>
    <row r="582" spans="1:7" x14ac:dyDescent="0.2">
      <c r="A582" t="s">
        <v>1637</v>
      </c>
      <c r="B582" t="s">
        <v>1521</v>
      </c>
      <c r="C582" t="s">
        <v>1638</v>
      </c>
      <c r="D582" s="439">
        <v>11385</v>
      </c>
      <c r="E582" s="439">
        <v>2907</v>
      </c>
      <c r="F582" s="439">
        <v>2907</v>
      </c>
      <c r="G582" s="439"/>
    </row>
    <row r="583" spans="1:7" x14ac:dyDescent="0.2">
      <c r="A583" t="s">
        <v>1639</v>
      </c>
      <c r="B583" t="s">
        <v>1521</v>
      </c>
      <c r="C583" t="s">
        <v>1640</v>
      </c>
      <c r="D583" s="442">
        <v>11408</v>
      </c>
      <c r="E583" s="442">
        <v>3428</v>
      </c>
      <c r="F583" s="442">
        <v>3428</v>
      </c>
      <c r="G583" s="442"/>
    </row>
    <row r="584" spans="1:7" x14ac:dyDescent="0.2">
      <c r="A584" t="s">
        <v>1641</v>
      </c>
      <c r="B584" t="s">
        <v>1521</v>
      </c>
      <c r="C584" t="s">
        <v>1642</v>
      </c>
      <c r="D584" s="439">
        <v>11442</v>
      </c>
      <c r="E584" s="439">
        <v>2901</v>
      </c>
      <c r="F584" s="439">
        <v>2901</v>
      </c>
      <c r="G584" s="439"/>
    </row>
    <row r="585" spans="1:7" x14ac:dyDescent="0.2">
      <c r="A585" t="s">
        <v>1643</v>
      </c>
      <c r="B585" t="s">
        <v>1521</v>
      </c>
      <c r="C585" t="s">
        <v>1644</v>
      </c>
      <c r="D585" s="442">
        <v>11464</v>
      </c>
      <c r="E585" s="442">
        <v>4247</v>
      </c>
      <c r="F585" s="442">
        <v>4247</v>
      </c>
      <c r="G585" s="442"/>
    </row>
    <row r="586" spans="1:7" x14ac:dyDescent="0.2">
      <c r="A586" t="s">
        <v>1645</v>
      </c>
      <c r="B586" t="s">
        <v>1521</v>
      </c>
      <c r="C586" t="s">
        <v>1646</v>
      </c>
      <c r="D586" s="439">
        <v>11465</v>
      </c>
      <c r="E586" s="439">
        <v>2395</v>
      </c>
      <c r="F586" s="439">
        <v>2395</v>
      </c>
      <c r="G586" s="439"/>
    </row>
    <row r="587" spans="1:7" x14ac:dyDescent="0.2">
      <c r="A587" t="s">
        <v>1647</v>
      </c>
      <c r="B587" t="s">
        <v>1648</v>
      </c>
      <c r="C587">
        <v>0</v>
      </c>
      <c r="D587" s="442">
        <v>12000</v>
      </c>
      <c r="E587" s="442">
        <v>0</v>
      </c>
      <c r="F587" s="442">
        <v>0</v>
      </c>
      <c r="G587" s="442"/>
    </row>
    <row r="588" spans="1:7" x14ac:dyDescent="0.2">
      <c r="A588" t="s">
        <v>1649</v>
      </c>
      <c r="B588" t="s">
        <v>1648</v>
      </c>
      <c r="C588" t="s">
        <v>1650</v>
      </c>
      <c r="D588" s="439">
        <v>12100</v>
      </c>
      <c r="E588" s="439">
        <v>100790</v>
      </c>
      <c r="F588" s="439">
        <v>100790</v>
      </c>
      <c r="G588" s="439"/>
    </row>
    <row r="589" spans="1:7" x14ac:dyDescent="0.2">
      <c r="A589" t="s">
        <v>1651</v>
      </c>
      <c r="B589" t="s">
        <v>1648</v>
      </c>
      <c r="C589" t="s">
        <v>1652</v>
      </c>
      <c r="D589" s="442">
        <v>12202</v>
      </c>
      <c r="E589" s="442">
        <v>7557</v>
      </c>
      <c r="F589" s="442">
        <v>7557</v>
      </c>
      <c r="G589" s="442"/>
    </row>
    <row r="590" spans="1:7" x14ac:dyDescent="0.2">
      <c r="A590" t="s">
        <v>1653</v>
      </c>
      <c r="B590" t="s">
        <v>1648</v>
      </c>
      <c r="C590" t="s">
        <v>1654</v>
      </c>
      <c r="D590" s="439">
        <v>12203</v>
      </c>
      <c r="E590" s="439">
        <v>40749</v>
      </c>
      <c r="F590" s="439">
        <v>40749</v>
      </c>
      <c r="G590" s="439"/>
    </row>
    <row r="591" spans="1:7" x14ac:dyDescent="0.2">
      <c r="A591" t="s">
        <v>1655</v>
      </c>
      <c r="B591" t="s">
        <v>1648</v>
      </c>
      <c r="C591" t="s">
        <v>1656</v>
      </c>
      <c r="D591" s="442">
        <v>12204</v>
      </c>
      <c r="E591" s="442">
        <v>59817</v>
      </c>
      <c r="F591" s="442">
        <v>59817</v>
      </c>
      <c r="G591" s="442"/>
    </row>
    <row r="592" spans="1:7" x14ac:dyDescent="0.2">
      <c r="A592" t="s">
        <v>1657</v>
      </c>
      <c r="B592" t="s">
        <v>1648</v>
      </c>
      <c r="C592" t="s">
        <v>1658</v>
      </c>
      <c r="D592" s="439">
        <v>12205</v>
      </c>
      <c r="E592" s="439">
        <v>6418</v>
      </c>
      <c r="F592" s="439">
        <v>6418</v>
      </c>
      <c r="G592" s="439"/>
    </row>
    <row r="593" spans="1:7" x14ac:dyDescent="0.2">
      <c r="A593" t="s">
        <v>1659</v>
      </c>
      <c r="B593" t="s">
        <v>1648</v>
      </c>
      <c r="C593" t="s">
        <v>1660</v>
      </c>
      <c r="D593" s="442">
        <v>12206</v>
      </c>
      <c r="E593" s="442">
        <v>11381</v>
      </c>
      <c r="F593" s="442">
        <v>11381</v>
      </c>
      <c r="G593" s="442"/>
    </row>
    <row r="594" spans="1:7" x14ac:dyDescent="0.2">
      <c r="A594" t="s">
        <v>1661</v>
      </c>
      <c r="B594" t="s">
        <v>1648</v>
      </c>
      <c r="C594" t="s">
        <v>1662</v>
      </c>
      <c r="D594" s="439">
        <v>12207</v>
      </c>
      <c r="E594" s="439">
        <v>53013</v>
      </c>
      <c r="F594" s="439">
        <v>53013</v>
      </c>
      <c r="G594" s="439"/>
    </row>
    <row r="595" spans="1:7" x14ac:dyDescent="0.2">
      <c r="A595" t="s">
        <v>1663</v>
      </c>
      <c r="B595" t="s">
        <v>1648</v>
      </c>
      <c r="C595" t="s">
        <v>1664</v>
      </c>
      <c r="D595" s="442">
        <v>12208</v>
      </c>
      <c r="E595" s="442">
        <v>15666</v>
      </c>
      <c r="F595" s="442">
        <v>15666</v>
      </c>
      <c r="G595" s="442"/>
    </row>
    <row r="596" spans="1:7" x14ac:dyDescent="0.2">
      <c r="A596" t="s">
        <v>1665</v>
      </c>
      <c r="B596" t="s">
        <v>1648</v>
      </c>
      <c r="C596" t="s">
        <v>1666</v>
      </c>
      <c r="D596" s="439">
        <v>12210</v>
      </c>
      <c r="E596" s="439">
        <v>8781</v>
      </c>
      <c r="F596" s="439">
        <v>8781</v>
      </c>
      <c r="G596" s="439"/>
    </row>
    <row r="597" spans="1:7" x14ac:dyDescent="0.2">
      <c r="A597" t="s">
        <v>1667</v>
      </c>
      <c r="B597" t="s">
        <v>1648</v>
      </c>
      <c r="C597" t="s">
        <v>1668</v>
      </c>
      <c r="D597" s="442">
        <v>12211</v>
      </c>
      <c r="E597" s="442">
        <v>10304</v>
      </c>
      <c r="F597" s="442">
        <v>10304</v>
      </c>
      <c r="G597" s="442"/>
    </row>
    <row r="598" spans="1:7" x14ac:dyDescent="0.2">
      <c r="A598" t="s">
        <v>1669</v>
      </c>
      <c r="B598" t="s">
        <v>1648</v>
      </c>
      <c r="C598" t="s">
        <v>1670</v>
      </c>
      <c r="D598" s="439">
        <v>12212</v>
      </c>
      <c r="E598" s="439">
        <v>15822</v>
      </c>
      <c r="F598" s="439">
        <v>15822</v>
      </c>
      <c r="G598" s="439"/>
    </row>
    <row r="599" spans="1:7" x14ac:dyDescent="0.2">
      <c r="A599" t="s">
        <v>1671</v>
      </c>
      <c r="B599" t="s">
        <v>1648</v>
      </c>
      <c r="C599" t="s">
        <v>1672</v>
      </c>
      <c r="D599" s="442">
        <v>12213</v>
      </c>
      <c r="E599" s="442">
        <v>6245</v>
      </c>
      <c r="F599" s="442">
        <v>6245</v>
      </c>
      <c r="G599" s="442"/>
    </row>
    <row r="600" spans="1:7" x14ac:dyDescent="0.2">
      <c r="A600" t="s">
        <v>1673</v>
      </c>
      <c r="B600" t="s">
        <v>1648</v>
      </c>
      <c r="C600" t="s">
        <v>1674</v>
      </c>
      <c r="D600" s="439">
        <v>12215</v>
      </c>
      <c r="E600" s="439">
        <v>5724</v>
      </c>
      <c r="F600" s="439">
        <v>5724</v>
      </c>
      <c r="G600" s="439"/>
    </row>
    <row r="601" spans="1:7" x14ac:dyDescent="0.2">
      <c r="A601" t="s">
        <v>1675</v>
      </c>
      <c r="B601" t="s">
        <v>1648</v>
      </c>
      <c r="C601" t="s">
        <v>1676</v>
      </c>
      <c r="D601" s="442">
        <v>12216</v>
      </c>
      <c r="E601" s="442">
        <v>15238</v>
      </c>
      <c r="F601" s="442">
        <v>15238</v>
      </c>
      <c r="G601" s="442"/>
    </row>
    <row r="602" spans="1:7" x14ac:dyDescent="0.2">
      <c r="A602" t="s">
        <v>1677</v>
      </c>
      <c r="B602" t="s">
        <v>1648</v>
      </c>
      <c r="C602" t="s">
        <v>1678</v>
      </c>
      <c r="D602" s="439">
        <v>12217</v>
      </c>
      <c r="E602" s="439">
        <v>36961</v>
      </c>
      <c r="F602" s="439">
        <v>36961</v>
      </c>
      <c r="G602" s="439"/>
    </row>
    <row r="603" spans="1:7" x14ac:dyDescent="0.2">
      <c r="A603" t="s">
        <v>1679</v>
      </c>
      <c r="B603" t="s">
        <v>1648</v>
      </c>
      <c r="C603" t="s">
        <v>1680</v>
      </c>
      <c r="D603" s="442">
        <v>12218</v>
      </c>
      <c r="E603" s="442">
        <v>2339</v>
      </c>
      <c r="F603" s="442">
        <v>2339</v>
      </c>
      <c r="G603" s="442"/>
    </row>
    <row r="604" spans="1:7" x14ac:dyDescent="0.2">
      <c r="A604" t="s">
        <v>1681</v>
      </c>
      <c r="B604" t="s">
        <v>1648</v>
      </c>
      <c r="C604" t="s">
        <v>1682</v>
      </c>
      <c r="D604" s="439">
        <v>12219</v>
      </c>
      <c r="E604" s="439">
        <v>25028</v>
      </c>
      <c r="F604" s="439">
        <v>25028</v>
      </c>
      <c r="G604" s="439"/>
    </row>
    <row r="605" spans="1:7" x14ac:dyDescent="0.2">
      <c r="A605" t="s">
        <v>1683</v>
      </c>
      <c r="B605" t="s">
        <v>1648</v>
      </c>
      <c r="C605" t="s">
        <v>1684</v>
      </c>
      <c r="D605" s="442">
        <v>12220</v>
      </c>
      <c r="E605" s="442">
        <v>13319</v>
      </c>
      <c r="F605" s="442">
        <v>13319</v>
      </c>
      <c r="G605" s="442"/>
    </row>
    <row r="606" spans="1:7" x14ac:dyDescent="0.2">
      <c r="A606" t="s">
        <v>1685</v>
      </c>
      <c r="B606" t="s">
        <v>1648</v>
      </c>
      <c r="C606" t="s">
        <v>1686</v>
      </c>
      <c r="D606" s="439">
        <v>12221</v>
      </c>
      <c r="E606" s="439">
        <v>16448</v>
      </c>
      <c r="F606" s="439">
        <v>16448</v>
      </c>
      <c r="G606" s="439"/>
    </row>
    <row r="607" spans="1:7" x14ac:dyDescent="0.2">
      <c r="A607" t="s">
        <v>1687</v>
      </c>
      <c r="B607" t="s">
        <v>1648</v>
      </c>
      <c r="C607" t="s">
        <v>1688</v>
      </c>
      <c r="D607" s="442">
        <v>12222</v>
      </c>
      <c r="E607" s="442">
        <v>11524</v>
      </c>
      <c r="F607" s="442">
        <v>11524</v>
      </c>
      <c r="G607" s="442"/>
    </row>
    <row r="608" spans="1:7" x14ac:dyDescent="0.2">
      <c r="A608" t="s">
        <v>1689</v>
      </c>
      <c r="B608" t="s">
        <v>1648</v>
      </c>
      <c r="C608" t="s">
        <v>1690</v>
      </c>
      <c r="D608" s="439">
        <v>12223</v>
      </c>
      <c r="E608" s="439">
        <v>4212</v>
      </c>
      <c r="F608" s="439">
        <v>4212</v>
      </c>
      <c r="G608" s="439"/>
    </row>
    <row r="609" spans="1:7" x14ac:dyDescent="0.2">
      <c r="A609" t="s">
        <v>1691</v>
      </c>
      <c r="B609" t="s">
        <v>1648</v>
      </c>
      <c r="C609" t="s">
        <v>1692</v>
      </c>
      <c r="D609" s="442">
        <v>12224</v>
      </c>
      <c r="E609" s="442">
        <v>10701</v>
      </c>
      <c r="F609" s="442">
        <v>10701</v>
      </c>
      <c r="G609" s="442"/>
    </row>
    <row r="610" spans="1:7" x14ac:dyDescent="0.2">
      <c r="A610" t="s">
        <v>1693</v>
      </c>
      <c r="B610" t="s">
        <v>1648</v>
      </c>
      <c r="C610" t="s">
        <v>1694</v>
      </c>
      <c r="D610" s="439">
        <v>12225</v>
      </c>
      <c r="E610" s="439">
        <v>7438</v>
      </c>
      <c r="F610" s="439">
        <v>7438</v>
      </c>
      <c r="G610" s="439"/>
    </row>
    <row r="611" spans="1:7" x14ac:dyDescent="0.2">
      <c r="A611" t="s">
        <v>1695</v>
      </c>
      <c r="B611" t="s">
        <v>1648</v>
      </c>
      <c r="C611" t="s">
        <v>1696</v>
      </c>
      <c r="D611" s="442">
        <v>12226</v>
      </c>
      <c r="E611" s="442">
        <v>4447</v>
      </c>
      <c r="F611" s="442">
        <v>4447</v>
      </c>
      <c r="G611" s="442"/>
    </row>
    <row r="612" spans="1:7" x14ac:dyDescent="0.2">
      <c r="A612" t="s">
        <v>1697</v>
      </c>
      <c r="B612" t="s">
        <v>1648</v>
      </c>
      <c r="C612" t="s">
        <v>1698</v>
      </c>
      <c r="D612" s="439">
        <v>12227</v>
      </c>
      <c r="E612" s="439">
        <v>9843</v>
      </c>
      <c r="F612" s="439">
        <v>9843</v>
      </c>
      <c r="G612" s="439"/>
    </row>
    <row r="613" spans="1:7" x14ac:dyDescent="0.2">
      <c r="A613" t="s">
        <v>1699</v>
      </c>
      <c r="B613" t="s">
        <v>1648</v>
      </c>
      <c r="C613" t="s">
        <v>1700</v>
      </c>
      <c r="D613" s="442">
        <v>12228</v>
      </c>
      <c r="E613" s="442">
        <v>7959</v>
      </c>
      <c r="F613" s="442">
        <v>7959</v>
      </c>
      <c r="G613" s="442"/>
    </row>
    <row r="614" spans="1:7" x14ac:dyDescent="0.2">
      <c r="A614" t="s">
        <v>1701</v>
      </c>
      <c r="B614" t="s">
        <v>1648</v>
      </c>
      <c r="C614" t="s">
        <v>1702</v>
      </c>
      <c r="D614" s="439">
        <v>12229</v>
      </c>
      <c r="E614" s="439">
        <v>5312</v>
      </c>
      <c r="F614" s="439">
        <v>5312</v>
      </c>
      <c r="G614" s="439"/>
    </row>
    <row r="615" spans="1:7" x14ac:dyDescent="0.2">
      <c r="A615" t="s">
        <v>1703</v>
      </c>
      <c r="B615" t="s">
        <v>1648</v>
      </c>
      <c r="C615" t="s">
        <v>1704</v>
      </c>
      <c r="D615" s="442">
        <v>12230</v>
      </c>
      <c r="E615" s="442">
        <v>7173</v>
      </c>
      <c r="F615" s="442">
        <v>7173</v>
      </c>
      <c r="G615" s="442"/>
    </row>
    <row r="616" spans="1:7" x14ac:dyDescent="0.2">
      <c r="A616" t="s">
        <v>1705</v>
      </c>
      <c r="B616" t="s">
        <v>1648</v>
      </c>
      <c r="C616" t="s">
        <v>1706</v>
      </c>
      <c r="D616" s="439">
        <v>12231</v>
      </c>
      <c r="E616" s="439">
        <v>6028</v>
      </c>
      <c r="F616" s="439">
        <v>6028</v>
      </c>
      <c r="G616" s="439"/>
    </row>
    <row r="617" spans="1:7" x14ac:dyDescent="0.2">
      <c r="A617" t="s">
        <v>1707</v>
      </c>
      <c r="B617" t="s">
        <v>1648</v>
      </c>
      <c r="C617" t="s">
        <v>1708</v>
      </c>
      <c r="D617" s="442">
        <v>12232</v>
      </c>
      <c r="E617" s="442">
        <v>4004</v>
      </c>
      <c r="F617" s="442">
        <v>4004</v>
      </c>
      <c r="G617" s="442"/>
    </row>
    <row r="618" spans="1:7" x14ac:dyDescent="0.2">
      <c r="A618" t="s">
        <v>1709</v>
      </c>
      <c r="B618" t="s">
        <v>1648</v>
      </c>
      <c r="C618" t="s">
        <v>1710</v>
      </c>
      <c r="D618" s="439">
        <v>12233</v>
      </c>
      <c r="E618" s="439">
        <v>4880</v>
      </c>
      <c r="F618" s="439">
        <v>4880</v>
      </c>
      <c r="G618" s="439"/>
    </row>
    <row r="619" spans="1:7" x14ac:dyDescent="0.2">
      <c r="A619" t="s">
        <v>1711</v>
      </c>
      <c r="B619" t="s">
        <v>1648</v>
      </c>
      <c r="C619" t="s">
        <v>1712</v>
      </c>
      <c r="D619" s="442">
        <v>12234</v>
      </c>
      <c r="E619" s="442">
        <v>4852</v>
      </c>
      <c r="F619" s="442">
        <v>4852</v>
      </c>
      <c r="G619" s="442"/>
    </row>
    <row r="620" spans="1:7" x14ac:dyDescent="0.2">
      <c r="A620" t="s">
        <v>1713</v>
      </c>
      <c r="B620" t="s">
        <v>1648</v>
      </c>
      <c r="C620" t="s">
        <v>1714</v>
      </c>
      <c r="D620" s="439">
        <v>12235</v>
      </c>
      <c r="E620" s="439">
        <v>3732</v>
      </c>
      <c r="F620" s="439">
        <v>3732</v>
      </c>
      <c r="G620" s="439"/>
    </row>
    <row r="621" spans="1:7" x14ac:dyDescent="0.2">
      <c r="A621" t="s">
        <v>1715</v>
      </c>
      <c r="B621" t="s">
        <v>1648</v>
      </c>
      <c r="C621" t="s">
        <v>1716</v>
      </c>
      <c r="D621" s="442">
        <v>12236</v>
      </c>
      <c r="E621" s="442">
        <v>6939</v>
      </c>
      <c r="F621" s="442">
        <v>6939</v>
      </c>
      <c r="G621" s="442"/>
    </row>
    <row r="622" spans="1:7" x14ac:dyDescent="0.2">
      <c r="A622" t="s">
        <v>1717</v>
      </c>
      <c r="B622" t="s">
        <v>1648</v>
      </c>
      <c r="C622" t="s">
        <v>1718</v>
      </c>
      <c r="D622" s="439">
        <v>12237</v>
      </c>
      <c r="E622" s="439">
        <v>5519</v>
      </c>
      <c r="F622" s="439">
        <v>5519</v>
      </c>
      <c r="G622" s="439"/>
    </row>
    <row r="623" spans="1:7" x14ac:dyDescent="0.2">
      <c r="A623" t="s">
        <v>1719</v>
      </c>
      <c r="B623" t="s">
        <v>1648</v>
      </c>
      <c r="C623" t="s">
        <v>1720</v>
      </c>
      <c r="D623" s="442">
        <v>12238</v>
      </c>
      <c r="E623" s="442">
        <v>4713</v>
      </c>
      <c r="F623" s="442">
        <v>4713</v>
      </c>
      <c r="G623" s="442"/>
    </row>
    <row r="624" spans="1:7" x14ac:dyDescent="0.2">
      <c r="A624" t="s">
        <v>1721</v>
      </c>
      <c r="B624" t="s">
        <v>1648</v>
      </c>
      <c r="C624" t="s">
        <v>1722</v>
      </c>
      <c r="D624" s="439">
        <v>12239</v>
      </c>
      <c r="E624" s="439">
        <v>4649</v>
      </c>
      <c r="F624" s="439">
        <v>4649</v>
      </c>
      <c r="G624" s="439"/>
    </row>
    <row r="625" spans="1:7" x14ac:dyDescent="0.2">
      <c r="A625" t="s">
        <v>1723</v>
      </c>
      <c r="B625" t="s">
        <v>1648</v>
      </c>
      <c r="C625" t="s">
        <v>1724</v>
      </c>
      <c r="D625" s="442">
        <v>12322</v>
      </c>
      <c r="E625" s="442">
        <v>1635</v>
      </c>
      <c r="F625" s="442">
        <v>1635</v>
      </c>
      <c r="G625" s="442"/>
    </row>
    <row r="626" spans="1:7" x14ac:dyDescent="0.2">
      <c r="A626" t="s">
        <v>1725</v>
      </c>
      <c r="B626" t="s">
        <v>1648</v>
      </c>
      <c r="C626" t="s">
        <v>1726</v>
      </c>
      <c r="D626" s="439">
        <v>12329</v>
      </c>
      <c r="E626" s="439">
        <v>1790</v>
      </c>
      <c r="F626" s="439">
        <v>1790</v>
      </c>
      <c r="G626" s="439"/>
    </row>
    <row r="627" spans="1:7" x14ac:dyDescent="0.2">
      <c r="A627" t="s">
        <v>1727</v>
      </c>
      <c r="B627" t="s">
        <v>1648</v>
      </c>
      <c r="C627" t="s">
        <v>1728</v>
      </c>
      <c r="D627" s="442">
        <v>12342</v>
      </c>
      <c r="E627" s="442">
        <v>491</v>
      </c>
      <c r="F627" s="442">
        <v>491</v>
      </c>
      <c r="G627" s="442"/>
    </row>
    <row r="628" spans="1:7" x14ac:dyDescent="0.2">
      <c r="A628" t="s">
        <v>1729</v>
      </c>
      <c r="B628" t="s">
        <v>1648</v>
      </c>
      <c r="C628" t="s">
        <v>1730</v>
      </c>
      <c r="D628" s="439">
        <v>12347</v>
      </c>
      <c r="E628" s="439">
        <v>1581</v>
      </c>
      <c r="F628" s="439">
        <v>1581</v>
      </c>
      <c r="G628" s="439"/>
    </row>
    <row r="629" spans="1:7" x14ac:dyDescent="0.2">
      <c r="A629" t="s">
        <v>1731</v>
      </c>
      <c r="B629" t="s">
        <v>1648</v>
      </c>
      <c r="C629" t="s">
        <v>1732</v>
      </c>
      <c r="D629" s="442">
        <v>12349</v>
      </c>
      <c r="E629" s="442">
        <v>1397</v>
      </c>
      <c r="F629" s="442">
        <v>1397</v>
      </c>
      <c r="G629" s="442"/>
    </row>
    <row r="630" spans="1:7" x14ac:dyDescent="0.2">
      <c r="A630" t="s">
        <v>1733</v>
      </c>
      <c r="B630" t="s">
        <v>1648</v>
      </c>
      <c r="C630" t="s">
        <v>1734</v>
      </c>
      <c r="D630" s="439">
        <v>12403</v>
      </c>
      <c r="E630" s="439">
        <v>1891</v>
      </c>
      <c r="F630" s="439">
        <v>1891</v>
      </c>
      <c r="G630" s="439"/>
    </row>
    <row r="631" spans="1:7" x14ac:dyDescent="0.2">
      <c r="A631" t="s">
        <v>1735</v>
      </c>
      <c r="B631" t="s">
        <v>1648</v>
      </c>
      <c r="C631" t="s">
        <v>1736</v>
      </c>
      <c r="D631" s="442">
        <v>12409</v>
      </c>
      <c r="E631" s="442">
        <v>667</v>
      </c>
      <c r="F631" s="442">
        <v>667</v>
      </c>
      <c r="G631" s="442"/>
    </row>
    <row r="632" spans="1:7" x14ac:dyDescent="0.2">
      <c r="A632" t="s">
        <v>1737</v>
      </c>
      <c r="B632" t="s">
        <v>1648</v>
      </c>
      <c r="C632" t="s">
        <v>1738</v>
      </c>
      <c r="D632" s="439">
        <v>12410</v>
      </c>
      <c r="E632" s="439">
        <v>2667</v>
      </c>
      <c r="F632" s="439">
        <v>2667</v>
      </c>
      <c r="G632" s="439"/>
    </row>
    <row r="633" spans="1:7" x14ac:dyDescent="0.2">
      <c r="A633" t="s">
        <v>1739</v>
      </c>
      <c r="B633" t="s">
        <v>1648</v>
      </c>
      <c r="C633" t="s">
        <v>1740</v>
      </c>
      <c r="D633" s="442">
        <v>12421</v>
      </c>
      <c r="E633" s="442">
        <v>1355</v>
      </c>
      <c r="F633" s="442">
        <v>1355</v>
      </c>
      <c r="G633" s="442"/>
    </row>
    <row r="634" spans="1:7" x14ac:dyDescent="0.2">
      <c r="A634" t="s">
        <v>1741</v>
      </c>
      <c r="B634" t="s">
        <v>1648</v>
      </c>
      <c r="C634" t="s">
        <v>1742</v>
      </c>
      <c r="D634" s="439">
        <v>12422</v>
      </c>
      <c r="E634" s="439">
        <v>671</v>
      </c>
      <c r="F634" s="439">
        <v>671</v>
      </c>
      <c r="G634" s="439"/>
    </row>
    <row r="635" spans="1:7" x14ac:dyDescent="0.2">
      <c r="A635" t="s">
        <v>1743</v>
      </c>
      <c r="B635" t="s">
        <v>1648</v>
      </c>
      <c r="C635" t="s">
        <v>1744</v>
      </c>
      <c r="D635" s="442">
        <v>12423</v>
      </c>
      <c r="E635" s="442">
        <v>1414</v>
      </c>
      <c r="F635" s="442">
        <v>1414</v>
      </c>
      <c r="G635" s="442"/>
    </row>
    <row r="636" spans="1:7" x14ac:dyDescent="0.2">
      <c r="A636" t="s">
        <v>1745</v>
      </c>
      <c r="B636" t="s">
        <v>1648</v>
      </c>
      <c r="C636" t="s">
        <v>1746</v>
      </c>
      <c r="D636" s="439">
        <v>12424</v>
      </c>
      <c r="E636" s="439">
        <v>1391</v>
      </c>
      <c r="F636" s="439">
        <v>1391</v>
      </c>
      <c r="G636" s="439"/>
    </row>
    <row r="637" spans="1:7" x14ac:dyDescent="0.2">
      <c r="A637" t="s">
        <v>1747</v>
      </c>
      <c r="B637" t="s">
        <v>1648</v>
      </c>
      <c r="C637" t="s">
        <v>1748</v>
      </c>
      <c r="D637" s="442">
        <v>12426</v>
      </c>
      <c r="E637" s="442">
        <v>735</v>
      </c>
      <c r="F637" s="442">
        <v>735</v>
      </c>
      <c r="G637" s="442"/>
    </row>
    <row r="638" spans="1:7" x14ac:dyDescent="0.2">
      <c r="A638" t="s">
        <v>1749</v>
      </c>
      <c r="B638" t="s">
        <v>1648</v>
      </c>
      <c r="C638" t="s">
        <v>1750</v>
      </c>
      <c r="D638" s="439">
        <v>12427</v>
      </c>
      <c r="E638" s="439">
        <v>747</v>
      </c>
      <c r="F638" s="439">
        <v>747</v>
      </c>
      <c r="G638" s="439"/>
    </row>
    <row r="639" spans="1:7" x14ac:dyDescent="0.2">
      <c r="A639" t="s">
        <v>1751</v>
      </c>
      <c r="B639" t="s">
        <v>1648</v>
      </c>
      <c r="C639" t="s">
        <v>1752</v>
      </c>
      <c r="D639" s="442">
        <v>12441</v>
      </c>
      <c r="E639" s="442">
        <v>900</v>
      </c>
      <c r="F639" s="442">
        <v>900</v>
      </c>
      <c r="G639" s="442"/>
    </row>
    <row r="640" spans="1:7" x14ac:dyDescent="0.2">
      <c r="A640" t="s">
        <v>1753</v>
      </c>
      <c r="B640" t="s">
        <v>1648</v>
      </c>
      <c r="C640" t="s">
        <v>1754</v>
      </c>
      <c r="D640" s="439">
        <v>12443</v>
      </c>
      <c r="E640" s="439">
        <v>1077</v>
      </c>
      <c r="F640" s="439">
        <v>1077</v>
      </c>
      <c r="G640" s="439"/>
    </row>
    <row r="641" spans="1:7" x14ac:dyDescent="0.2">
      <c r="A641" t="s">
        <v>1755</v>
      </c>
      <c r="B641" t="s">
        <v>1648</v>
      </c>
      <c r="C641" t="s">
        <v>1756</v>
      </c>
      <c r="D641" s="442">
        <v>12463</v>
      </c>
      <c r="E641" s="442">
        <v>1019</v>
      </c>
      <c r="F641" s="442">
        <v>1019</v>
      </c>
      <c r="G641" s="442"/>
    </row>
    <row r="642" spans="1:7" x14ac:dyDescent="0.2">
      <c r="A642" t="s">
        <v>1757</v>
      </c>
      <c r="B642" t="s">
        <v>1758</v>
      </c>
      <c r="C642">
        <v>0</v>
      </c>
      <c r="D642" s="439">
        <v>13000</v>
      </c>
      <c r="E642" s="439">
        <v>0</v>
      </c>
      <c r="F642" s="439" t="e">
        <v>#REF!</v>
      </c>
      <c r="G642" s="439"/>
    </row>
    <row r="643" spans="1:7" x14ac:dyDescent="0.2">
      <c r="A643" t="s">
        <v>1759</v>
      </c>
      <c r="B643" t="s">
        <v>1758</v>
      </c>
      <c r="C643" t="s">
        <v>1760</v>
      </c>
      <c r="D643" s="442">
        <v>13101</v>
      </c>
      <c r="E643" s="442">
        <v>4059</v>
      </c>
      <c r="F643" s="442">
        <v>4059</v>
      </c>
      <c r="G643" s="442"/>
    </row>
    <row r="644" spans="1:7" x14ac:dyDescent="0.2">
      <c r="A644" t="s">
        <v>1761</v>
      </c>
      <c r="B644" t="s">
        <v>1758</v>
      </c>
      <c r="C644" t="s">
        <v>1762</v>
      </c>
      <c r="D644" s="439">
        <v>13102</v>
      </c>
      <c r="E644" s="439">
        <v>14085</v>
      </c>
      <c r="F644" s="439">
        <v>14085</v>
      </c>
      <c r="G644" s="439"/>
    </row>
    <row r="645" spans="1:7" x14ac:dyDescent="0.2">
      <c r="A645" t="s">
        <v>1763</v>
      </c>
      <c r="B645" t="s">
        <v>1758</v>
      </c>
      <c r="C645" t="s">
        <v>1764</v>
      </c>
      <c r="D645" s="442">
        <v>13103</v>
      </c>
      <c r="E645" s="442">
        <v>25980</v>
      </c>
      <c r="F645" s="442">
        <v>25980</v>
      </c>
      <c r="G645" s="442"/>
    </row>
    <row r="646" spans="1:7" x14ac:dyDescent="0.2">
      <c r="A646" t="s">
        <v>1765</v>
      </c>
      <c r="B646" t="s">
        <v>1758</v>
      </c>
      <c r="C646" t="s">
        <v>1766</v>
      </c>
      <c r="D646" s="439">
        <v>13104</v>
      </c>
      <c r="E646" s="439">
        <v>65382</v>
      </c>
      <c r="F646" s="439">
        <v>65382</v>
      </c>
      <c r="G646" s="439"/>
    </row>
    <row r="647" spans="1:7" x14ac:dyDescent="0.2">
      <c r="A647" t="s">
        <v>1767</v>
      </c>
      <c r="B647" t="s">
        <v>1758</v>
      </c>
      <c r="C647" t="s">
        <v>1768</v>
      </c>
      <c r="D647" s="442">
        <v>13105</v>
      </c>
      <c r="E647" s="442">
        <v>22848</v>
      </c>
      <c r="F647" s="442">
        <v>22658</v>
      </c>
      <c r="G647" s="442"/>
    </row>
    <row r="648" spans="1:7" x14ac:dyDescent="0.2">
      <c r="A648" t="s">
        <v>1769</v>
      </c>
      <c r="B648" t="s">
        <v>1758</v>
      </c>
      <c r="C648" t="s">
        <v>1770</v>
      </c>
      <c r="D648" s="439">
        <v>13106</v>
      </c>
      <c r="E648" s="439">
        <v>26161</v>
      </c>
      <c r="F648" s="439">
        <v>26161</v>
      </c>
      <c r="G648" s="439"/>
    </row>
    <row r="649" spans="1:7" x14ac:dyDescent="0.2">
      <c r="A649" t="s">
        <v>1771</v>
      </c>
      <c r="B649" t="s">
        <v>1758</v>
      </c>
      <c r="C649" t="s">
        <v>1772</v>
      </c>
      <c r="D649" s="442">
        <v>13107</v>
      </c>
      <c r="E649" s="442">
        <v>32568</v>
      </c>
      <c r="F649" s="442">
        <v>32568</v>
      </c>
      <c r="G649" s="442"/>
    </row>
    <row r="650" spans="1:7" x14ac:dyDescent="0.2">
      <c r="A650" t="s">
        <v>1773</v>
      </c>
      <c r="B650" t="s">
        <v>1758</v>
      </c>
      <c r="C650" t="s">
        <v>1774</v>
      </c>
      <c r="D650" s="439">
        <v>13108</v>
      </c>
      <c r="E650" s="439">
        <v>51863</v>
      </c>
      <c r="F650" s="439">
        <v>51863</v>
      </c>
      <c r="G650" s="439"/>
    </row>
    <row r="651" spans="1:7" x14ac:dyDescent="0.2">
      <c r="A651" t="s">
        <v>1775</v>
      </c>
      <c r="B651" t="s">
        <v>1758</v>
      </c>
      <c r="C651" t="s">
        <v>1776</v>
      </c>
      <c r="D651" s="442">
        <v>13109</v>
      </c>
      <c r="E651" s="442">
        <v>39777</v>
      </c>
      <c r="F651" s="442">
        <v>39777</v>
      </c>
      <c r="G651" s="442"/>
    </row>
    <row r="652" spans="1:7" x14ac:dyDescent="0.2">
      <c r="A652" t="s">
        <v>1777</v>
      </c>
      <c r="B652" t="s">
        <v>1758</v>
      </c>
      <c r="C652" t="s">
        <v>1778</v>
      </c>
      <c r="D652" s="439">
        <v>13110</v>
      </c>
      <c r="E652" s="439">
        <v>25037</v>
      </c>
      <c r="F652" s="439">
        <v>25037</v>
      </c>
      <c r="G652" s="439"/>
    </row>
    <row r="653" spans="1:7" x14ac:dyDescent="0.2">
      <c r="A653" t="s">
        <v>1779</v>
      </c>
      <c r="B653" t="s">
        <v>1758</v>
      </c>
      <c r="C653" t="s">
        <v>1780</v>
      </c>
      <c r="D653" s="442">
        <v>13111</v>
      </c>
      <c r="E653" s="442">
        <v>68944</v>
      </c>
      <c r="F653" s="442">
        <v>68944</v>
      </c>
      <c r="G653" s="442"/>
    </row>
    <row r="654" spans="1:7" x14ac:dyDescent="0.2">
      <c r="A654" t="s">
        <v>1781</v>
      </c>
      <c r="B654" t="s">
        <v>1758</v>
      </c>
      <c r="C654" t="s">
        <v>1782</v>
      </c>
      <c r="D654" s="439">
        <v>13112</v>
      </c>
      <c r="E654" s="439">
        <v>87968</v>
      </c>
      <c r="F654" s="439">
        <v>87969</v>
      </c>
      <c r="G654" s="439"/>
    </row>
    <row r="655" spans="1:7" x14ac:dyDescent="0.2">
      <c r="A655" t="s">
        <v>1783</v>
      </c>
      <c r="B655" t="s">
        <v>1758</v>
      </c>
      <c r="C655" t="s">
        <v>1784</v>
      </c>
      <c r="D655" s="442">
        <v>13113</v>
      </c>
      <c r="E655" s="442">
        <v>23996</v>
      </c>
      <c r="F655" s="442">
        <v>23995</v>
      </c>
      <c r="G655" s="442"/>
    </row>
    <row r="656" spans="1:7" x14ac:dyDescent="0.2">
      <c r="A656" t="s">
        <v>1785</v>
      </c>
      <c r="B656" t="s">
        <v>1758</v>
      </c>
      <c r="C656" t="s">
        <v>1786</v>
      </c>
      <c r="D656" s="439">
        <v>13114</v>
      </c>
      <c r="E656" s="439">
        <v>42945</v>
      </c>
      <c r="F656" s="439">
        <v>42945</v>
      </c>
      <c r="G656" s="439"/>
    </row>
    <row r="657" spans="1:7" x14ac:dyDescent="0.2">
      <c r="A657" t="s">
        <v>1787</v>
      </c>
      <c r="B657" t="s">
        <v>1758</v>
      </c>
      <c r="C657" t="s">
        <v>1788</v>
      </c>
      <c r="D657" s="442">
        <v>13115</v>
      </c>
      <c r="E657" s="442">
        <v>57193</v>
      </c>
      <c r="F657" s="442">
        <v>57193</v>
      </c>
      <c r="G657" s="442"/>
    </row>
    <row r="658" spans="1:7" x14ac:dyDescent="0.2">
      <c r="A658" t="s">
        <v>1789</v>
      </c>
      <c r="B658" t="s">
        <v>1758</v>
      </c>
      <c r="C658" t="s">
        <v>1790</v>
      </c>
      <c r="D658" s="439">
        <v>13116</v>
      </c>
      <c r="E658" s="439">
        <v>40948</v>
      </c>
      <c r="F658" s="439">
        <v>40948</v>
      </c>
      <c r="G658" s="439"/>
    </row>
    <row r="659" spans="1:7" x14ac:dyDescent="0.2">
      <c r="A659" t="s">
        <v>1791</v>
      </c>
      <c r="B659" t="s">
        <v>1758</v>
      </c>
      <c r="C659" t="s">
        <v>1792</v>
      </c>
      <c r="D659" s="442">
        <v>13117</v>
      </c>
      <c r="E659" s="442">
        <v>45579</v>
      </c>
      <c r="F659" s="442">
        <v>45579</v>
      </c>
      <c r="G659" s="442"/>
    </row>
    <row r="660" spans="1:7" x14ac:dyDescent="0.2">
      <c r="A660" t="s">
        <v>1793</v>
      </c>
      <c r="B660" t="s">
        <v>1758</v>
      </c>
      <c r="C660" t="s">
        <v>1794</v>
      </c>
      <c r="D660" s="439">
        <v>13118</v>
      </c>
      <c r="E660" s="439">
        <v>26107</v>
      </c>
      <c r="F660" s="439">
        <v>26107</v>
      </c>
      <c r="G660" s="439"/>
    </row>
    <row r="661" spans="1:7" x14ac:dyDescent="0.2">
      <c r="A661" t="s">
        <v>1795</v>
      </c>
      <c r="B661" t="s">
        <v>1758</v>
      </c>
      <c r="C661" t="s">
        <v>1796</v>
      </c>
      <c r="D661" s="442">
        <v>13119</v>
      </c>
      <c r="E661" s="442">
        <v>72776</v>
      </c>
      <c r="F661" s="442">
        <v>72776</v>
      </c>
      <c r="G661" s="442"/>
    </row>
    <row r="662" spans="1:7" x14ac:dyDescent="0.2">
      <c r="A662" t="s">
        <v>1797</v>
      </c>
      <c r="B662" t="s">
        <v>1758</v>
      </c>
      <c r="C662" t="s">
        <v>1798</v>
      </c>
      <c r="D662" s="439">
        <v>13120</v>
      </c>
      <c r="E662" s="439">
        <v>77077</v>
      </c>
      <c r="F662" s="439">
        <v>77077</v>
      </c>
      <c r="G662" s="439"/>
    </row>
    <row r="663" spans="1:7" x14ac:dyDescent="0.2">
      <c r="A663" t="s">
        <v>1799</v>
      </c>
      <c r="B663" t="s">
        <v>1758</v>
      </c>
      <c r="C663" t="s">
        <v>1800</v>
      </c>
      <c r="D663" s="442">
        <v>13121</v>
      </c>
      <c r="E663" s="442">
        <v>90537</v>
      </c>
      <c r="F663" s="442">
        <v>90537</v>
      </c>
      <c r="G663" s="442"/>
    </row>
    <row r="664" spans="1:7" x14ac:dyDescent="0.2">
      <c r="A664" t="s">
        <v>1801</v>
      </c>
      <c r="B664" t="s">
        <v>1758</v>
      </c>
      <c r="C664" t="s">
        <v>1802</v>
      </c>
      <c r="D664" s="439">
        <v>13122</v>
      </c>
      <c r="E664" s="439">
        <v>57499</v>
      </c>
      <c r="F664" s="439">
        <v>57499</v>
      </c>
      <c r="G664" s="439"/>
    </row>
    <row r="665" spans="1:7" x14ac:dyDescent="0.2">
      <c r="A665" t="s">
        <v>1803</v>
      </c>
      <c r="B665" t="s">
        <v>1758</v>
      </c>
      <c r="C665" t="s">
        <v>1804</v>
      </c>
      <c r="D665" s="442">
        <v>13123</v>
      </c>
      <c r="E665" s="442">
        <v>77177</v>
      </c>
      <c r="F665" s="442">
        <v>77177</v>
      </c>
      <c r="G665" s="442"/>
    </row>
    <row r="666" spans="1:7" x14ac:dyDescent="0.2">
      <c r="A666" t="s">
        <v>1805</v>
      </c>
      <c r="B666" t="s">
        <v>1758</v>
      </c>
      <c r="C666" t="s">
        <v>1806</v>
      </c>
      <c r="D666" s="439">
        <v>13201</v>
      </c>
      <c r="E666" s="439">
        <v>57840</v>
      </c>
      <c r="F666" s="439">
        <v>57840</v>
      </c>
      <c r="G666" s="439"/>
    </row>
    <row r="667" spans="1:7" x14ac:dyDescent="0.2">
      <c r="A667" t="s">
        <v>1807</v>
      </c>
      <c r="B667" t="s">
        <v>1758</v>
      </c>
      <c r="C667" t="s">
        <v>1808</v>
      </c>
      <c r="D667" s="442">
        <v>13202</v>
      </c>
      <c r="E667" s="442">
        <v>20497</v>
      </c>
      <c r="F667" s="442">
        <v>20497</v>
      </c>
      <c r="G667" s="442"/>
    </row>
    <row r="668" spans="1:7" x14ac:dyDescent="0.2">
      <c r="A668" t="s">
        <v>1809</v>
      </c>
      <c r="B668" t="s">
        <v>1758</v>
      </c>
      <c r="C668" t="s">
        <v>1810</v>
      </c>
      <c r="D668" s="439">
        <v>13203</v>
      </c>
      <c r="E668" s="439">
        <v>13315</v>
      </c>
      <c r="F668" s="439">
        <v>13315</v>
      </c>
      <c r="G668" s="439"/>
    </row>
    <row r="669" spans="1:7" x14ac:dyDescent="0.2">
      <c r="A669" t="s">
        <v>1811</v>
      </c>
      <c r="B669" t="s">
        <v>1758</v>
      </c>
      <c r="C669" t="s">
        <v>1812</v>
      </c>
      <c r="D669" s="442">
        <v>13204</v>
      </c>
      <c r="E669" s="442">
        <v>17774</v>
      </c>
      <c r="F669" s="442">
        <v>17774</v>
      </c>
      <c r="G669" s="442"/>
    </row>
    <row r="670" spans="1:7" x14ac:dyDescent="0.2">
      <c r="A670" t="s">
        <v>1813</v>
      </c>
      <c r="B670" t="s">
        <v>1758</v>
      </c>
      <c r="C670" t="s">
        <v>1814</v>
      </c>
      <c r="D670" s="439">
        <v>13205</v>
      </c>
      <c r="E670" s="439">
        <v>14982</v>
      </c>
      <c r="F670" s="439">
        <v>14982</v>
      </c>
      <c r="G670" s="439"/>
    </row>
    <row r="671" spans="1:7" x14ac:dyDescent="0.2">
      <c r="A671" t="s">
        <v>1815</v>
      </c>
      <c r="B671" t="s">
        <v>1758</v>
      </c>
      <c r="C671" t="s">
        <v>1816</v>
      </c>
      <c r="D671" s="442">
        <v>13206</v>
      </c>
      <c r="E671" s="442">
        <v>24947</v>
      </c>
      <c r="F671" s="442">
        <v>24947</v>
      </c>
      <c r="G671" s="442"/>
    </row>
    <row r="672" spans="1:7" x14ac:dyDescent="0.2">
      <c r="A672" t="s">
        <v>1817</v>
      </c>
      <c r="B672" t="s">
        <v>1758</v>
      </c>
      <c r="C672" t="s">
        <v>1818</v>
      </c>
      <c r="D672" s="439">
        <v>13207</v>
      </c>
      <c r="E672" s="439">
        <v>11836</v>
      </c>
      <c r="F672" s="439">
        <v>11836</v>
      </c>
      <c r="G672" s="439"/>
    </row>
    <row r="673" spans="1:7" x14ac:dyDescent="0.2">
      <c r="A673" t="s">
        <v>1819</v>
      </c>
      <c r="B673" t="s">
        <v>1758</v>
      </c>
      <c r="C673" t="s">
        <v>1820</v>
      </c>
      <c r="D673" s="442">
        <v>13208</v>
      </c>
      <c r="E673" s="442">
        <v>23572</v>
      </c>
      <c r="F673" s="442">
        <v>23572</v>
      </c>
      <c r="G673" s="442"/>
    </row>
    <row r="674" spans="1:7" x14ac:dyDescent="0.2">
      <c r="A674" t="s">
        <v>1821</v>
      </c>
      <c r="B674" t="s">
        <v>1758</v>
      </c>
      <c r="C674" t="s">
        <v>1822</v>
      </c>
      <c r="D674" s="439">
        <v>13209</v>
      </c>
      <c r="E674" s="439">
        <v>42261</v>
      </c>
      <c r="F674" s="439">
        <v>42261</v>
      </c>
      <c r="G674" s="439"/>
    </row>
    <row r="675" spans="1:7" x14ac:dyDescent="0.2">
      <c r="A675" t="s">
        <v>1823</v>
      </c>
      <c r="B675" t="s">
        <v>1758</v>
      </c>
      <c r="C675" t="s">
        <v>1824</v>
      </c>
      <c r="D675" s="442">
        <v>13210</v>
      </c>
      <c r="E675" s="442">
        <v>10111</v>
      </c>
      <c r="F675" s="442">
        <v>10111</v>
      </c>
      <c r="G675" s="442"/>
    </row>
    <row r="676" spans="1:7" x14ac:dyDescent="0.2">
      <c r="A676" t="s">
        <v>1825</v>
      </c>
      <c r="B676" t="s">
        <v>1758</v>
      </c>
      <c r="C676" t="s">
        <v>1826</v>
      </c>
      <c r="D676" s="439">
        <v>13211</v>
      </c>
      <c r="E676" s="439">
        <v>18500</v>
      </c>
      <c r="F676" s="439">
        <v>18500</v>
      </c>
      <c r="G676" s="439"/>
    </row>
    <row r="677" spans="1:7" x14ac:dyDescent="0.2">
      <c r="A677" t="s">
        <v>1827</v>
      </c>
      <c r="B677" t="s">
        <v>1758</v>
      </c>
      <c r="C677" t="s">
        <v>1828</v>
      </c>
      <c r="D677" s="442">
        <v>13212</v>
      </c>
      <c r="E677" s="442">
        <v>16755</v>
      </c>
      <c r="F677" s="442">
        <v>16755</v>
      </c>
      <c r="G677" s="442"/>
    </row>
    <row r="678" spans="1:7" x14ac:dyDescent="0.2">
      <c r="A678" t="s">
        <v>1829</v>
      </c>
      <c r="B678" t="s">
        <v>1758</v>
      </c>
      <c r="C678" t="s">
        <v>1830</v>
      </c>
      <c r="D678" s="439">
        <v>13213</v>
      </c>
      <c r="E678" s="439">
        <v>17238</v>
      </c>
      <c r="F678" s="439">
        <v>17238</v>
      </c>
      <c r="G678" s="439"/>
    </row>
    <row r="679" spans="1:7" x14ac:dyDescent="0.2">
      <c r="A679" t="s">
        <v>1831</v>
      </c>
      <c r="B679" t="s">
        <v>1758</v>
      </c>
      <c r="C679" t="s">
        <v>1832</v>
      </c>
      <c r="D679" s="442">
        <v>13214</v>
      </c>
      <c r="E679" s="442">
        <v>9537</v>
      </c>
      <c r="F679" s="442">
        <v>9537</v>
      </c>
      <c r="G679" s="442"/>
    </row>
    <row r="680" spans="1:7" x14ac:dyDescent="0.2">
      <c r="A680" t="s">
        <v>1833</v>
      </c>
      <c r="B680" t="s">
        <v>1758</v>
      </c>
      <c r="C680" t="s">
        <v>1834</v>
      </c>
      <c r="D680" s="439">
        <v>13215</v>
      </c>
      <c r="E680" s="439">
        <v>8320</v>
      </c>
      <c r="F680" s="439">
        <v>8320</v>
      </c>
      <c r="G680" s="439"/>
    </row>
    <row r="681" spans="1:7" x14ac:dyDescent="0.2">
      <c r="A681" t="s">
        <v>1835</v>
      </c>
      <c r="B681" t="s">
        <v>1758</v>
      </c>
      <c r="C681" t="s">
        <v>1836</v>
      </c>
      <c r="D681" s="442">
        <v>13218</v>
      </c>
      <c r="E681" s="442">
        <v>7027</v>
      </c>
      <c r="F681" s="442">
        <v>7027</v>
      </c>
      <c r="G681" s="442"/>
    </row>
    <row r="682" spans="1:7" x14ac:dyDescent="0.2">
      <c r="A682" t="s">
        <v>1837</v>
      </c>
      <c r="B682" t="s">
        <v>1758</v>
      </c>
      <c r="C682" t="s">
        <v>1838</v>
      </c>
      <c r="D682" s="439">
        <v>13219</v>
      </c>
      <c r="E682" s="439">
        <v>8096</v>
      </c>
      <c r="F682" s="439">
        <v>8096</v>
      </c>
      <c r="G682" s="439"/>
    </row>
    <row r="683" spans="1:7" x14ac:dyDescent="0.2">
      <c r="A683" t="s">
        <v>1839</v>
      </c>
      <c r="B683" t="s">
        <v>1758</v>
      </c>
      <c r="C683" t="s">
        <v>1840</v>
      </c>
      <c r="D683" s="442">
        <v>13220</v>
      </c>
      <c r="E683" s="442">
        <v>8801</v>
      </c>
      <c r="F683" s="442">
        <v>8801</v>
      </c>
      <c r="G683" s="442"/>
    </row>
    <row r="684" spans="1:7" x14ac:dyDescent="0.2">
      <c r="A684" t="s">
        <v>1841</v>
      </c>
      <c r="B684" t="s">
        <v>1758</v>
      </c>
      <c r="C684" t="s">
        <v>1842</v>
      </c>
      <c r="D684" s="439">
        <v>13221</v>
      </c>
      <c r="E684" s="439">
        <v>8965</v>
      </c>
      <c r="F684" s="439">
        <v>8965</v>
      </c>
      <c r="G684" s="439"/>
    </row>
    <row r="685" spans="1:7" x14ac:dyDescent="0.2">
      <c r="A685" t="s">
        <v>1843</v>
      </c>
      <c r="B685" t="s">
        <v>1758</v>
      </c>
      <c r="C685" t="s">
        <v>1844</v>
      </c>
      <c r="D685" s="442">
        <v>13222</v>
      </c>
      <c r="E685" s="442">
        <v>12755</v>
      </c>
      <c r="F685" s="442">
        <v>12755</v>
      </c>
      <c r="G685" s="442"/>
    </row>
    <row r="686" spans="1:7" x14ac:dyDescent="0.2">
      <c r="A686" t="s">
        <v>1845</v>
      </c>
      <c r="B686" t="s">
        <v>1758</v>
      </c>
      <c r="C686" t="s">
        <v>1846</v>
      </c>
      <c r="D686" s="439">
        <v>13223</v>
      </c>
      <c r="E686" s="439">
        <v>8148</v>
      </c>
      <c r="F686" s="439">
        <v>8148</v>
      </c>
      <c r="G686" s="439"/>
    </row>
    <row r="687" spans="1:7" x14ac:dyDescent="0.2">
      <c r="A687" t="s">
        <v>1847</v>
      </c>
      <c r="B687" t="s">
        <v>1758</v>
      </c>
      <c r="C687" t="s">
        <v>1848</v>
      </c>
      <c r="D687" s="442">
        <v>13224</v>
      </c>
      <c r="E687" s="442">
        <v>15683</v>
      </c>
      <c r="F687" s="442">
        <v>15683</v>
      </c>
      <c r="G687" s="442"/>
    </row>
    <row r="688" spans="1:7" x14ac:dyDescent="0.2">
      <c r="A688" t="s">
        <v>1849</v>
      </c>
      <c r="B688" t="s">
        <v>1758</v>
      </c>
      <c r="C688" t="s">
        <v>1850</v>
      </c>
      <c r="D688" s="439">
        <v>13225</v>
      </c>
      <c r="E688" s="439">
        <v>7278</v>
      </c>
      <c r="F688" s="439">
        <v>7278</v>
      </c>
      <c r="G688" s="439"/>
    </row>
    <row r="689" spans="1:7" x14ac:dyDescent="0.2">
      <c r="A689" t="s">
        <v>1851</v>
      </c>
      <c r="B689" t="s">
        <v>1758</v>
      </c>
      <c r="C689" t="s">
        <v>1852</v>
      </c>
      <c r="D689" s="442">
        <v>13227</v>
      </c>
      <c r="E689" s="442">
        <v>5020</v>
      </c>
      <c r="F689" s="442">
        <v>5020</v>
      </c>
      <c r="G689" s="442"/>
    </row>
    <row r="690" spans="1:7" x14ac:dyDescent="0.2">
      <c r="A690" t="s">
        <v>1853</v>
      </c>
      <c r="B690" t="s">
        <v>1758</v>
      </c>
      <c r="C690" t="s">
        <v>1854</v>
      </c>
      <c r="D690" s="439">
        <v>13228</v>
      </c>
      <c r="E690" s="439">
        <v>7886</v>
      </c>
      <c r="F690" s="439">
        <v>7886</v>
      </c>
      <c r="G690" s="439"/>
    </row>
    <row r="691" spans="1:7" x14ac:dyDescent="0.2">
      <c r="A691" t="s">
        <v>1855</v>
      </c>
      <c r="B691" t="s">
        <v>1758</v>
      </c>
      <c r="C691" t="s">
        <v>1856</v>
      </c>
      <c r="D691" s="442">
        <v>13229</v>
      </c>
      <c r="E691" s="442">
        <v>18888</v>
      </c>
      <c r="F691" s="442">
        <v>18887</v>
      </c>
      <c r="G691" s="442"/>
    </row>
    <row r="692" spans="1:7" x14ac:dyDescent="0.2">
      <c r="A692" t="s">
        <v>1857</v>
      </c>
      <c r="B692" t="s">
        <v>1758</v>
      </c>
      <c r="C692" t="s">
        <v>1858</v>
      </c>
      <c r="D692" s="439">
        <v>13303</v>
      </c>
      <c r="E692" s="439">
        <v>3532</v>
      </c>
      <c r="F692" s="439">
        <v>3532</v>
      </c>
      <c r="G692" s="439"/>
    </row>
    <row r="693" spans="1:7" x14ac:dyDescent="0.2">
      <c r="A693" t="s">
        <v>1859</v>
      </c>
      <c r="B693" t="s">
        <v>1758</v>
      </c>
      <c r="C693" t="s">
        <v>1860</v>
      </c>
      <c r="D693" s="442">
        <v>13305</v>
      </c>
      <c r="E693" s="442">
        <v>1787</v>
      </c>
      <c r="F693" s="442">
        <v>1787</v>
      </c>
      <c r="G693" s="442"/>
    </row>
    <row r="694" spans="1:7" x14ac:dyDescent="0.2">
      <c r="A694" t="s">
        <v>1861</v>
      </c>
      <c r="B694" t="s">
        <v>1758</v>
      </c>
      <c r="C694" t="s">
        <v>1862</v>
      </c>
      <c r="D694" s="439">
        <v>13307</v>
      </c>
      <c r="E694" s="439">
        <v>366</v>
      </c>
      <c r="F694" s="439">
        <v>366</v>
      </c>
      <c r="G694" s="439"/>
    </row>
    <row r="695" spans="1:7" x14ac:dyDescent="0.2">
      <c r="A695" t="s">
        <v>1863</v>
      </c>
      <c r="B695" t="s">
        <v>1758</v>
      </c>
      <c r="C695" t="s">
        <v>1864</v>
      </c>
      <c r="D695" s="442">
        <v>13308</v>
      </c>
      <c r="E695" s="442">
        <v>856</v>
      </c>
      <c r="F695" s="442">
        <v>856</v>
      </c>
      <c r="G695" s="442"/>
    </row>
    <row r="696" spans="1:7" x14ac:dyDescent="0.2">
      <c r="A696" t="s">
        <v>1865</v>
      </c>
      <c r="B696" t="s">
        <v>1758</v>
      </c>
      <c r="C696" t="s">
        <v>1866</v>
      </c>
      <c r="D696" s="439">
        <v>13361</v>
      </c>
      <c r="E696" s="439">
        <v>1169</v>
      </c>
      <c r="F696" s="439">
        <v>0</v>
      </c>
      <c r="G696" s="439"/>
    </row>
    <row r="697" spans="1:7" x14ac:dyDescent="0.2">
      <c r="A697" t="s">
        <v>1867</v>
      </c>
      <c r="B697" t="s">
        <v>1758</v>
      </c>
      <c r="C697" t="s">
        <v>1868</v>
      </c>
      <c r="D697" s="442">
        <v>13362</v>
      </c>
      <c r="E697" s="442">
        <v>24</v>
      </c>
      <c r="F697" s="442">
        <v>24</v>
      </c>
      <c r="G697" s="442"/>
    </row>
    <row r="698" spans="1:7" x14ac:dyDescent="0.2">
      <c r="A698" t="s">
        <v>1869</v>
      </c>
      <c r="B698" t="s">
        <v>1758</v>
      </c>
      <c r="C698" t="s">
        <v>1870</v>
      </c>
      <c r="D698" s="439">
        <v>13363</v>
      </c>
      <c r="E698" s="439">
        <v>339</v>
      </c>
      <c r="F698" s="439">
        <v>339</v>
      </c>
      <c r="G698" s="439"/>
    </row>
    <row r="699" spans="1:7" x14ac:dyDescent="0.2">
      <c r="A699" t="s">
        <v>1871</v>
      </c>
      <c r="B699" t="s">
        <v>1758</v>
      </c>
      <c r="C699" t="s">
        <v>1872</v>
      </c>
      <c r="D699" s="442">
        <v>13364</v>
      </c>
      <c r="E699" s="442">
        <v>170</v>
      </c>
      <c r="F699" s="442">
        <v>170</v>
      </c>
      <c r="G699" s="442"/>
    </row>
    <row r="700" spans="1:7" x14ac:dyDescent="0.2">
      <c r="A700" t="s">
        <v>1873</v>
      </c>
      <c r="B700" t="s">
        <v>1758</v>
      </c>
      <c r="C700" t="s">
        <v>1874</v>
      </c>
      <c r="D700" s="439">
        <v>13381</v>
      </c>
      <c r="E700" s="439">
        <v>395</v>
      </c>
      <c r="F700" s="439">
        <v>395</v>
      </c>
      <c r="G700" s="439"/>
    </row>
    <row r="701" spans="1:7" x14ac:dyDescent="0.2">
      <c r="A701" t="s">
        <v>1875</v>
      </c>
      <c r="B701" t="s">
        <v>1758</v>
      </c>
      <c r="C701" t="s">
        <v>1876</v>
      </c>
      <c r="D701" s="442">
        <v>13382</v>
      </c>
      <c r="E701" s="442">
        <v>15</v>
      </c>
      <c r="F701" s="442">
        <v>15</v>
      </c>
      <c r="G701" s="442"/>
    </row>
    <row r="702" spans="1:7" x14ac:dyDescent="0.2">
      <c r="A702" t="s">
        <v>1877</v>
      </c>
      <c r="B702" t="s">
        <v>1758</v>
      </c>
      <c r="C702" t="s">
        <v>1878</v>
      </c>
      <c r="D702" s="439">
        <v>13401</v>
      </c>
      <c r="E702" s="439">
        <v>1257</v>
      </c>
      <c r="F702" s="439">
        <v>1257</v>
      </c>
      <c r="G702" s="439"/>
    </row>
    <row r="703" spans="1:7" x14ac:dyDescent="0.2">
      <c r="A703" t="s">
        <v>1879</v>
      </c>
      <c r="B703" t="s">
        <v>1758</v>
      </c>
      <c r="C703" t="s">
        <v>1880</v>
      </c>
      <c r="D703" s="442">
        <v>13402</v>
      </c>
      <c r="E703" s="442">
        <v>9</v>
      </c>
      <c r="F703" s="442">
        <v>9</v>
      </c>
      <c r="G703" s="442"/>
    </row>
    <row r="704" spans="1:7" x14ac:dyDescent="0.2">
      <c r="A704" t="s">
        <v>1881</v>
      </c>
      <c r="B704" t="s">
        <v>1758</v>
      </c>
      <c r="C704" t="s">
        <v>1882</v>
      </c>
      <c r="D704" s="439">
        <v>13421</v>
      </c>
      <c r="E704" s="439">
        <v>190</v>
      </c>
      <c r="F704" s="439">
        <v>190</v>
      </c>
      <c r="G704" s="439"/>
    </row>
    <row r="705" spans="1:7" x14ac:dyDescent="0.2">
      <c r="A705" t="s">
        <v>1883</v>
      </c>
      <c r="B705" t="s">
        <v>1884</v>
      </c>
      <c r="C705">
        <v>0</v>
      </c>
      <c r="D705" s="442">
        <v>14000</v>
      </c>
      <c r="E705" s="442">
        <v>0</v>
      </c>
      <c r="F705" s="442">
        <v>0</v>
      </c>
      <c r="G705" s="442"/>
    </row>
    <row r="706" spans="1:7" x14ac:dyDescent="0.2">
      <c r="A706" t="s">
        <v>1885</v>
      </c>
      <c r="B706" t="s">
        <v>1884</v>
      </c>
      <c r="C706" t="s">
        <v>1886</v>
      </c>
      <c r="D706" s="439">
        <v>14100</v>
      </c>
      <c r="E706" s="439">
        <v>326532</v>
      </c>
      <c r="F706" s="439">
        <v>326532</v>
      </c>
      <c r="G706" s="439"/>
    </row>
    <row r="707" spans="1:7" x14ac:dyDescent="0.2">
      <c r="A707" t="s">
        <v>1887</v>
      </c>
      <c r="B707" t="s">
        <v>1884</v>
      </c>
      <c r="C707" t="s">
        <v>1888</v>
      </c>
      <c r="D707" s="477">
        <v>14130</v>
      </c>
      <c r="E707" s="477">
        <v>129448</v>
      </c>
      <c r="F707" s="477">
        <v>129448</v>
      </c>
      <c r="G707" s="477"/>
    </row>
    <row r="708" spans="1:7" x14ac:dyDescent="0.2">
      <c r="A708" t="s">
        <v>1889</v>
      </c>
      <c r="B708" t="s">
        <v>1884</v>
      </c>
      <c r="C708" t="s">
        <v>1890</v>
      </c>
      <c r="D708" s="439">
        <v>14150</v>
      </c>
      <c r="E708" s="439">
        <v>71592</v>
      </c>
      <c r="F708" s="439">
        <v>71592</v>
      </c>
      <c r="G708" s="439"/>
    </row>
    <row r="709" spans="1:7" x14ac:dyDescent="0.2">
      <c r="A709" t="s">
        <v>1891</v>
      </c>
      <c r="B709" t="s">
        <v>1884</v>
      </c>
      <c r="C709" t="s">
        <v>1892</v>
      </c>
      <c r="D709" s="442">
        <v>14201</v>
      </c>
      <c r="E709" s="442">
        <v>45155</v>
      </c>
      <c r="F709" s="442">
        <v>45155</v>
      </c>
      <c r="G709" s="442"/>
    </row>
    <row r="710" spans="1:7" x14ac:dyDescent="0.2">
      <c r="A710" t="s">
        <v>1893</v>
      </c>
      <c r="B710" t="s">
        <v>1884</v>
      </c>
      <c r="C710" t="s">
        <v>1894</v>
      </c>
      <c r="D710" s="439">
        <v>14203</v>
      </c>
      <c r="E710" s="439">
        <v>25815</v>
      </c>
      <c r="F710" s="439">
        <v>25815</v>
      </c>
      <c r="G710" s="439"/>
    </row>
    <row r="711" spans="1:7" x14ac:dyDescent="0.2">
      <c r="A711" t="s">
        <v>1895</v>
      </c>
      <c r="B711" t="s">
        <v>1884</v>
      </c>
      <c r="C711" t="s">
        <v>1896</v>
      </c>
      <c r="D711" s="442">
        <v>14204</v>
      </c>
      <c r="E711" s="442">
        <v>15965</v>
      </c>
      <c r="F711" s="442">
        <v>15965</v>
      </c>
      <c r="G711" s="442"/>
    </row>
    <row r="712" spans="1:7" x14ac:dyDescent="0.2">
      <c r="A712" t="s">
        <v>1897</v>
      </c>
      <c r="B712" t="s">
        <v>1884</v>
      </c>
      <c r="C712" t="s">
        <v>1898</v>
      </c>
      <c r="D712" s="439">
        <v>14205</v>
      </c>
      <c r="E712" s="439">
        <v>38986</v>
      </c>
      <c r="F712" s="439">
        <v>38986</v>
      </c>
      <c r="G712" s="439"/>
    </row>
    <row r="713" spans="1:7" x14ac:dyDescent="0.2">
      <c r="A713" t="s">
        <v>1899</v>
      </c>
      <c r="B713" t="s">
        <v>1884</v>
      </c>
      <c r="C713" t="s">
        <v>1900</v>
      </c>
      <c r="D713" s="442">
        <v>14206</v>
      </c>
      <c r="E713" s="442">
        <v>20553</v>
      </c>
      <c r="F713" s="442">
        <v>20553</v>
      </c>
      <c r="G713" s="442"/>
    </row>
    <row r="714" spans="1:7" x14ac:dyDescent="0.2">
      <c r="A714" t="s">
        <v>1901</v>
      </c>
      <c r="B714" t="s">
        <v>1884</v>
      </c>
      <c r="C714" t="s">
        <v>1902</v>
      </c>
      <c r="D714" s="439">
        <v>14207</v>
      </c>
      <c r="E714" s="439">
        <v>21341</v>
      </c>
      <c r="F714" s="439">
        <v>21341</v>
      </c>
      <c r="G714" s="439"/>
    </row>
    <row r="715" spans="1:7" x14ac:dyDescent="0.2">
      <c r="A715" t="s">
        <v>1903</v>
      </c>
      <c r="B715" t="s">
        <v>1884</v>
      </c>
      <c r="C715" t="s">
        <v>1904</v>
      </c>
      <c r="D715" s="442">
        <v>14208</v>
      </c>
      <c r="E715" s="442">
        <v>5632</v>
      </c>
      <c r="F715" s="442">
        <v>5632</v>
      </c>
      <c r="G715" s="442"/>
    </row>
    <row r="716" spans="1:7" x14ac:dyDescent="0.2">
      <c r="A716" t="s">
        <v>1905</v>
      </c>
      <c r="B716" t="s">
        <v>1884</v>
      </c>
      <c r="C716" t="s">
        <v>1906</v>
      </c>
      <c r="D716" s="439">
        <v>14210</v>
      </c>
      <c r="E716" s="439">
        <v>5296</v>
      </c>
      <c r="F716" s="439">
        <v>5296</v>
      </c>
      <c r="G716" s="439"/>
    </row>
    <row r="717" spans="1:7" x14ac:dyDescent="0.2">
      <c r="A717" t="s">
        <v>1907</v>
      </c>
      <c r="B717" t="s">
        <v>1884</v>
      </c>
      <c r="C717" t="s">
        <v>1908</v>
      </c>
      <c r="D717" s="442">
        <v>14211</v>
      </c>
      <c r="E717" s="442">
        <v>16420</v>
      </c>
      <c r="F717" s="442">
        <v>16420</v>
      </c>
      <c r="G717" s="442"/>
    </row>
    <row r="718" spans="1:7" x14ac:dyDescent="0.2">
      <c r="A718" t="s">
        <v>1909</v>
      </c>
      <c r="B718" t="s">
        <v>1884</v>
      </c>
      <c r="C718" t="s">
        <v>1910</v>
      </c>
      <c r="D718" s="439">
        <v>14212</v>
      </c>
      <c r="E718" s="439">
        <v>20622</v>
      </c>
      <c r="F718" s="439">
        <v>20622</v>
      </c>
      <c r="G718" s="439"/>
    </row>
    <row r="719" spans="1:7" x14ac:dyDescent="0.2">
      <c r="A719" t="s">
        <v>1911</v>
      </c>
      <c r="B719" t="s">
        <v>1884</v>
      </c>
      <c r="C719" t="s">
        <v>1912</v>
      </c>
      <c r="D719" s="442">
        <v>14213</v>
      </c>
      <c r="E719" s="442">
        <v>22118</v>
      </c>
      <c r="F719" s="442">
        <v>22118</v>
      </c>
      <c r="G719" s="442"/>
    </row>
    <row r="720" spans="1:7" x14ac:dyDescent="0.2">
      <c r="A720" t="s">
        <v>1913</v>
      </c>
      <c r="B720" t="s">
        <v>1884</v>
      </c>
      <c r="C720" t="s">
        <v>1914</v>
      </c>
      <c r="D720" s="439">
        <v>14214</v>
      </c>
      <c r="E720" s="439">
        <v>7778</v>
      </c>
      <c r="F720" s="439">
        <v>7778</v>
      </c>
      <c r="G720" s="439"/>
    </row>
    <row r="721" spans="1:7" x14ac:dyDescent="0.2">
      <c r="A721" t="s">
        <v>1915</v>
      </c>
      <c r="B721" t="s">
        <v>1884</v>
      </c>
      <c r="C721" t="s">
        <v>1916</v>
      </c>
      <c r="D721" s="442">
        <v>14215</v>
      </c>
      <c r="E721" s="442">
        <v>10137</v>
      </c>
      <c r="F721" s="442">
        <v>10137</v>
      </c>
      <c r="G721" s="442"/>
    </row>
    <row r="722" spans="1:7" x14ac:dyDescent="0.2">
      <c r="A722" t="s">
        <v>1917</v>
      </c>
      <c r="B722" t="s">
        <v>1884</v>
      </c>
      <c r="C722" t="s">
        <v>1918</v>
      </c>
      <c r="D722" s="439">
        <v>14216</v>
      </c>
      <c r="E722" s="439">
        <v>12696</v>
      </c>
      <c r="F722" s="439">
        <v>12696</v>
      </c>
      <c r="G722" s="439"/>
    </row>
    <row r="723" spans="1:7" x14ac:dyDescent="0.2">
      <c r="A723" t="s">
        <v>1919</v>
      </c>
      <c r="B723" t="s">
        <v>1884</v>
      </c>
      <c r="C723" t="s">
        <v>1920</v>
      </c>
      <c r="D723" s="442">
        <v>14217</v>
      </c>
      <c r="E723" s="442">
        <v>3626</v>
      </c>
      <c r="F723" s="442">
        <v>3626</v>
      </c>
      <c r="G723" s="442"/>
    </row>
    <row r="724" spans="1:7" x14ac:dyDescent="0.2">
      <c r="A724" t="s">
        <v>1921</v>
      </c>
      <c r="B724" t="s">
        <v>1884</v>
      </c>
      <c r="C724" t="s">
        <v>1922</v>
      </c>
      <c r="D724" s="439">
        <v>14218</v>
      </c>
      <c r="E724" s="439">
        <v>7402</v>
      </c>
      <c r="F724" s="439">
        <v>7402</v>
      </c>
      <c r="G724" s="439"/>
    </row>
    <row r="725" spans="1:7" x14ac:dyDescent="0.2">
      <c r="A725" t="s">
        <v>1923</v>
      </c>
      <c r="B725" t="s">
        <v>1884</v>
      </c>
      <c r="C725" t="s">
        <v>1924</v>
      </c>
      <c r="D725" s="442">
        <v>14301</v>
      </c>
      <c r="E725" s="442">
        <v>2986</v>
      </c>
      <c r="F725" s="442">
        <v>2986</v>
      </c>
      <c r="G725" s="442"/>
    </row>
    <row r="726" spans="1:7" x14ac:dyDescent="0.2">
      <c r="A726" t="s">
        <v>1925</v>
      </c>
      <c r="B726" t="s">
        <v>1884</v>
      </c>
      <c r="C726" t="s">
        <v>1926</v>
      </c>
      <c r="D726" s="439">
        <v>14321</v>
      </c>
      <c r="E726" s="439">
        <v>4331</v>
      </c>
      <c r="F726" s="439">
        <v>4331</v>
      </c>
      <c r="G726" s="439"/>
    </row>
    <row r="727" spans="1:7" x14ac:dyDescent="0.2">
      <c r="A727" t="s">
        <v>1927</v>
      </c>
      <c r="B727" t="s">
        <v>1884</v>
      </c>
      <c r="C727" t="s">
        <v>1928</v>
      </c>
      <c r="D727" s="442">
        <v>14341</v>
      </c>
      <c r="E727" s="442">
        <v>2899</v>
      </c>
      <c r="F727" s="442">
        <v>2899</v>
      </c>
      <c r="G727" s="442"/>
    </row>
    <row r="728" spans="1:7" x14ac:dyDescent="0.2">
      <c r="A728" t="s">
        <v>1929</v>
      </c>
      <c r="B728" t="s">
        <v>1884</v>
      </c>
      <c r="C728" t="s">
        <v>1930</v>
      </c>
      <c r="D728" s="439">
        <v>14342</v>
      </c>
      <c r="E728" s="439">
        <v>2864</v>
      </c>
      <c r="F728" s="439">
        <v>2864</v>
      </c>
      <c r="G728" s="439"/>
    </row>
    <row r="729" spans="1:7" x14ac:dyDescent="0.2">
      <c r="A729" t="s">
        <v>1931</v>
      </c>
      <c r="B729" t="s">
        <v>1884</v>
      </c>
      <c r="C729" t="s">
        <v>1932</v>
      </c>
      <c r="D729" s="442">
        <v>14361</v>
      </c>
      <c r="E729" s="442">
        <v>602</v>
      </c>
      <c r="F729" s="442">
        <v>602</v>
      </c>
      <c r="G729" s="442"/>
    </row>
    <row r="730" spans="1:7" x14ac:dyDescent="0.2">
      <c r="A730" t="s">
        <v>1933</v>
      </c>
      <c r="B730" t="s">
        <v>1884</v>
      </c>
      <c r="C730" t="s">
        <v>1934</v>
      </c>
      <c r="D730" s="439">
        <v>14362</v>
      </c>
      <c r="E730" s="439">
        <v>1282</v>
      </c>
      <c r="F730" s="439">
        <v>1282</v>
      </c>
      <c r="G730" s="439"/>
    </row>
    <row r="731" spans="1:7" x14ac:dyDescent="0.2">
      <c r="A731" t="s">
        <v>1935</v>
      </c>
      <c r="B731" t="s">
        <v>1884</v>
      </c>
      <c r="C731" t="s">
        <v>1936</v>
      </c>
      <c r="D731" s="442">
        <v>14363</v>
      </c>
      <c r="E731" s="442">
        <v>1002</v>
      </c>
      <c r="F731" s="442">
        <v>1002</v>
      </c>
      <c r="G731" s="442"/>
    </row>
    <row r="732" spans="1:7" x14ac:dyDescent="0.2">
      <c r="A732" t="s">
        <v>1937</v>
      </c>
      <c r="B732" t="s">
        <v>1884</v>
      </c>
      <c r="C732" t="s">
        <v>1938</v>
      </c>
      <c r="D732" s="439">
        <v>14364</v>
      </c>
      <c r="E732" s="439">
        <v>848</v>
      </c>
      <c r="F732" s="439">
        <v>848</v>
      </c>
      <c r="G732" s="439"/>
    </row>
    <row r="733" spans="1:7" x14ac:dyDescent="0.2">
      <c r="A733" t="s">
        <v>1939</v>
      </c>
      <c r="B733" t="s">
        <v>1884</v>
      </c>
      <c r="C733" t="s">
        <v>1940</v>
      </c>
      <c r="D733" s="442">
        <v>14366</v>
      </c>
      <c r="E733" s="442">
        <v>1150</v>
      </c>
      <c r="F733" s="442">
        <v>1150</v>
      </c>
      <c r="G733" s="442"/>
    </row>
    <row r="734" spans="1:7" x14ac:dyDescent="0.2">
      <c r="A734" t="s">
        <v>1941</v>
      </c>
      <c r="B734" t="s">
        <v>1884</v>
      </c>
      <c r="C734" t="s">
        <v>1942</v>
      </c>
      <c r="D734" s="439">
        <v>14382</v>
      </c>
      <c r="E734" s="439">
        <v>1555</v>
      </c>
      <c r="F734" s="439">
        <v>1555</v>
      </c>
      <c r="G734" s="439"/>
    </row>
    <row r="735" spans="1:7" x14ac:dyDescent="0.2">
      <c r="A735" t="s">
        <v>1943</v>
      </c>
      <c r="B735" t="s">
        <v>1884</v>
      </c>
      <c r="C735" t="s">
        <v>1944</v>
      </c>
      <c r="D735" s="442">
        <v>14383</v>
      </c>
      <c r="E735" s="442">
        <v>926</v>
      </c>
      <c r="F735" s="442">
        <v>926</v>
      </c>
      <c r="G735" s="442"/>
    </row>
    <row r="736" spans="1:7" x14ac:dyDescent="0.2">
      <c r="A736" t="s">
        <v>1945</v>
      </c>
      <c r="B736" t="s">
        <v>1884</v>
      </c>
      <c r="C736" t="s">
        <v>1946</v>
      </c>
      <c r="D736" s="439">
        <v>14384</v>
      </c>
      <c r="E736" s="439">
        <v>3683</v>
      </c>
      <c r="F736" s="439">
        <v>3683</v>
      </c>
      <c r="G736" s="439"/>
    </row>
    <row r="737" spans="1:7" x14ac:dyDescent="0.2">
      <c r="A737" t="s">
        <v>1947</v>
      </c>
      <c r="B737" t="s">
        <v>1884</v>
      </c>
      <c r="C737" t="s">
        <v>1948</v>
      </c>
      <c r="D737" s="442">
        <v>14401</v>
      </c>
      <c r="E737" s="442">
        <v>3902</v>
      </c>
      <c r="F737" s="442">
        <v>3902</v>
      </c>
      <c r="G737" s="442"/>
    </row>
    <row r="738" spans="1:7" x14ac:dyDescent="0.2">
      <c r="A738" t="s">
        <v>1949</v>
      </c>
      <c r="B738" t="s">
        <v>1884</v>
      </c>
      <c r="C738" t="s">
        <v>1950</v>
      </c>
      <c r="D738" s="439">
        <v>14402</v>
      </c>
      <c r="E738" s="439">
        <v>261</v>
      </c>
      <c r="F738" s="439">
        <v>261</v>
      </c>
      <c r="G738" s="439"/>
    </row>
    <row r="739" spans="1:7" x14ac:dyDescent="0.2">
      <c r="A739" t="s">
        <v>1951</v>
      </c>
      <c r="B739" t="s">
        <v>1952</v>
      </c>
      <c r="C739">
        <v>0</v>
      </c>
      <c r="D739" s="442">
        <v>15000</v>
      </c>
      <c r="E739" s="442">
        <v>0</v>
      </c>
      <c r="F739" s="442">
        <v>0</v>
      </c>
      <c r="G739" s="442"/>
    </row>
    <row r="740" spans="1:7" x14ac:dyDescent="0.2">
      <c r="A740" t="s">
        <v>1953</v>
      </c>
      <c r="B740" t="s">
        <v>1952</v>
      </c>
      <c r="C740" t="s">
        <v>1954</v>
      </c>
      <c r="D740" s="439">
        <v>15100</v>
      </c>
      <c r="E740" s="439">
        <v>81471</v>
      </c>
      <c r="F740" s="439">
        <v>81471</v>
      </c>
      <c r="G740" s="439"/>
    </row>
    <row r="741" spans="1:7" x14ac:dyDescent="0.2">
      <c r="A741" t="s">
        <v>1955</v>
      </c>
      <c r="B741" t="s">
        <v>1952</v>
      </c>
      <c r="C741" t="s">
        <v>1956</v>
      </c>
      <c r="D741" s="442">
        <v>15202</v>
      </c>
      <c r="E741" s="442">
        <v>23316</v>
      </c>
      <c r="F741" s="442">
        <v>23316</v>
      </c>
      <c r="G741" s="442"/>
    </row>
    <row r="742" spans="1:7" x14ac:dyDescent="0.2">
      <c r="A742" t="s">
        <v>1957</v>
      </c>
      <c r="B742" t="s">
        <v>1952</v>
      </c>
      <c r="C742" t="s">
        <v>1958</v>
      </c>
      <c r="D742" s="439">
        <v>15204</v>
      </c>
      <c r="E742" s="439">
        <v>7049</v>
      </c>
      <c r="F742" s="439">
        <v>7049</v>
      </c>
      <c r="G742" s="439"/>
    </row>
    <row r="743" spans="1:7" x14ac:dyDescent="0.2">
      <c r="A743" t="s">
        <v>1959</v>
      </c>
      <c r="B743" t="s">
        <v>1952</v>
      </c>
      <c r="C743" t="s">
        <v>1960</v>
      </c>
      <c r="D743" s="442">
        <v>15205</v>
      </c>
      <c r="E743" s="442">
        <v>7485</v>
      </c>
      <c r="F743" s="442">
        <v>7485</v>
      </c>
      <c r="G743" s="442"/>
    </row>
    <row r="744" spans="1:7" x14ac:dyDescent="0.2">
      <c r="A744" t="s">
        <v>1961</v>
      </c>
      <c r="B744" t="s">
        <v>1952</v>
      </c>
      <c r="C744" t="s">
        <v>1962</v>
      </c>
      <c r="D744" s="439">
        <v>15206</v>
      </c>
      <c r="E744" s="439">
        <v>7791</v>
      </c>
      <c r="F744" s="439">
        <v>7791</v>
      </c>
      <c r="G744" s="439"/>
    </row>
    <row r="745" spans="1:7" x14ac:dyDescent="0.2">
      <c r="A745" t="s">
        <v>1963</v>
      </c>
      <c r="B745" t="s">
        <v>1952</v>
      </c>
      <c r="C745" t="s">
        <v>1964</v>
      </c>
      <c r="D745" s="442">
        <v>15208</v>
      </c>
      <c r="E745" s="442">
        <v>2824</v>
      </c>
      <c r="F745" s="442">
        <v>2824</v>
      </c>
      <c r="G745" s="442"/>
    </row>
    <row r="746" spans="1:7" x14ac:dyDescent="0.2">
      <c r="A746" t="s">
        <v>1965</v>
      </c>
      <c r="B746" t="s">
        <v>1952</v>
      </c>
      <c r="C746" t="s">
        <v>1966</v>
      </c>
      <c r="D746" s="439">
        <v>15209</v>
      </c>
      <c r="E746" s="439">
        <v>2343</v>
      </c>
      <c r="F746" s="439">
        <v>2343</v>
      </c>
      <c r="G746" s="439"/>
    </row>
    <row r="747" spans="1:7" x14ac:dyDescent="0.2">
      <c r="A747" t="s">
        <v>1967</v>
      </c>
      <c r="B747" t="s">
        <v>1952</v>
      </c>
      <c r="C747" t="s">
        <v>1968</v>
      </c>
      <c r="D747" s="442">
        <v>15210</v>
      </c>
      <c r="E747" s="442">
        <v>4563</v>
      </c>
      <c r="F747" s="442">
        <v>4563</v>
      </c>
      <c r="G747" s="442"/>
    </row>
    <row r="748" spans="1:7" x14ac:dyDescent="0.2">
      <c r="A748" t="s">
        <v>1969</v>
      </c>
      <c r="B748" t="s">
        <v>1952</v>
      </c>
      <c r="C748" t="s">
        <v>1970</v>
      </c>
      <c r="D748" s="439">
        <v>15211</v>
      </c>
      <c r="E748" s="439">
        <v>3007</v>
      </c>
      <c r="F748" s="439">
        <v>3007</v>
      </c>
      <c r="G748" s="439"/>
    </row>
    <row r="749" spans="1:7" x14ac:dyDescent="0.2">
      <c r="A749" t="s">
        <v>1971</v>
      </c>
      <c r="B749" t="s">
        <v>1952</v>
      </c>
      <c r="C749" t="s">
        <v>1972</v>
      </c>
      <c r="D749" s="442">
        <v>15212</v>
      </c>
      <c r="E749" s="442">
        <v>5556</v>
      </c>
      <c r="F749" s="442">
        <v>5556</v>
      </c>
      <c r="G749" s="442"/>
    </row>
    <row r="750" spans="1:7" x14ac:dyDescent="0.2">
      <c r="A750" t="s">
        <v>1973</v>
      </c>
      <c r="B750" t="s">
        <v>1952</v>
      </c>
      <c r="C750" t="s">
        <v>1974</v>
      </c>
      <c r="D750" s="439">
        <v>15213</v>
      </c>
      <c r="E750" s="439">
        <v>5950</v>
      </c>
      <c r="F750" s="439">
        <v>5950</v>
      </c>
      <c r="G750" s="439"/>
    </row>
    <row r="751" spans="1:7" x14ac:dyDescent="0.2">
      <c r="A751" t="s">
        <v>1975</v>
      </c>
      <c r="B751" t="s">
        <v>1952</v>
      </c>
      <c r="C751" t="s">
        <v>1976</v>
      </c>
      <c r="D751" s="442">
        <v>15216</v>
      </c>
      <c r="E751" s="442">
        <v>3911</v>
      </c>
      <c r="F751" s="442">
        <v>3911</v>
      </c>
      <c r="G751" s="442"/>
    </row>
    <row r="752" spans="1:7" x14ac:dyDescent="0.2">
      <c r="A752" t="s">
        <v>1977</v>
      </c>
      <c r="B752" t="s">
        <v>1952</v>
      </c>
      <c r="C752" t="s">
        <v>1978</v>
      </c>
      <c r="D752" s="439">
        <v>15217</v>
      </c>
      <c r="E752" s="439">
        <v>2905</v>
      </c>
      <c r="F752" s="439">
        <v>2905</v>
      </c>
      <c r="G752" s="439"/>
    </row>
    <row r="753" spans="1:7" x14ac:dyDescent="0.2">
      <c r="A753" t="s">
        <v>1979</v>
      </c>
      <c r="B753" t="s">
        <v>1952</v>
      </c>
      <c r="C753" t="s">
        <v>1980</v>
      </c>
      <c r="D753" s="442">
        <v>15218</v>
      </c>
      <c r="E753" s="442">
        <v>4440</v>
      </c>
      <c r="F753" s="442">
        <v>4440</v>
      </c>
      <c r="G753" s="442"/>
    </row>
    <row r="754" spans="1:7" x14ac:dyDescent="0.2">
      <c r="A754" t="s">
        <v>1981</v>
      </c>
      <c r="B754" t="s">
        <v>1952</v>
      </c>
      <c r="C754" t="s">
        <v>1982</v>
      </c>
      <c r="D754" s="439">
        <v>15222</v>
      </c>
      <c r="E754" s="439">
        <v>15542</v>
      </c>
      <c r="F754" s="439">
        <v>15542</v>
      </c>
      <c r="G754" s="439"/>
    </row>
    <row r="755" spans="1:7" x14ac:dyDescent="0.2">
      <c r="A755" t="s">
        <v>1983</v>
      </c>
      <c r="B755" t="s">
        <v>1952</v>
      </c>
      <c r="C755" t="s">
        <v>1984</v>
      </c>
      <c r="D755" s="442">
        <v>15223</v>
      </c>
      <c r="E755" s="442">
        <v>3188</v>
      </c>
      <c r="F755" s="442">
        <v>3188</v>
      </c>
      <c r="G755" s="442"/>
    </row>
    <row r="756" spans="1:7" x14ac:dyDescent="0.2">
      <c r="A756" t="s">
        <v>1985</v>
      </c>
      <c r="B756" t="s">
        <v>1952</v>
      </c>
      <c r="C756" t="s">
        <v>1986</v>
      </c>
      <c r="D756" s="439">
        <v>15224</v>
      </c>
      <c r="E756" s="439">
        <v>7026</v>
      </c>
      <c r="F756" s="439">
        <v>7026</v>
      </c>
      <c r="G756" s="439"/>
    </row>
    <row r="757" spans="1:7" x14ac:dyDescent="0.2">
      <c r="A757" t="s">
        <v>1987</v>
      </c>
      <c r="B757" t="s">
        <v>1952</v>
      </c>
      <c r="C757" t="s">
        <v>1988</v>
      </c>
      <c r="D757" s="442">
        <v>15225</v>
      </c>
      <c r="E757" s="442">
        <v>2968</v>
      </c>
      <c r="F757" s="442">
        <v>2968</v>
      </c>
      <c r="G757" s="442"/>
    </row>
    <row r="758" spans="1:7" x14ac:dyDescent="0.2">
      <c r="A758" t="s">
        <v>1989</v>
      </c>
      <c r="B758" t="s">
        <v>1952</v>
      </c>
      <c r="C758" t="s">
        <v>1990</v>
      </c>
      <c r="D758" s="439">
        <v>15226</v>
      </c>
      <c r="E758" s="439">
        <v>4082</v>
      </c>
      <c r="F758" s="439">
        <v>4082</v>
      </c>
      <c r="G758" s="439"/>
    </row>
    <row r="759" spans="1:7" x14ac:dyDescent="0.2">
      <c r="A759" t="s">
        <v>1991</v>
      </c>
      <c r="B759" t="s">
        <v>1952</v>
      </c>
      <c r="C759" t="s">
        <v>1992</v>
      </c>
      <c r="D759" s="442">
        <v>15227</v>
      </c>
      <c r="E759" s="442">
        <v>2484</v>
      </c>
      <c r="F759" s="442">
        <v>2484</v>
      </c>
      <c r="G759" s="442"/>
    </row>
    <row r="760" spans="1:7" x14ac:dyDescent="0.2">
      <c r="A760" t="s">
        <v>1993</v>
      </c>
      <c r="B760" t="s">
        <v>1952</v>
      </c>
      <c r="C760" t="s">
        <v>1994</v>
      </c>
      <c r="D760" s="439">
        <v>15307</v>
      </c>
      <c r="E760" s="439">
        <v>742</v>
      </c>
      <c r="F760" s="439">
        <v>742</v>
      </c>
      <c r="G760" s="439"/>
    </row>
    <row r="761" spans="1:7" x14ac:dyDescent="0.2">
      <c r="A761" t="s">
        <v>1995</v>
      </c>
      <c r="B761" t="s">
        <v>1952</v>
      </c>
      <c r="C761" t="s">
        <v>1996</v>
      </c>
      <c r="D761" s="442">
        <v>15342</v>
      </c>
      <c r="E761" s="442">
        <v>478</v>
      </c>
      <c r="F761" s="442">
        <v>478</v>
      </c>
      <c r="G761" s="442"/>
    </row>
    <row r="762" spans="1:7" x14ac:dyDescent="0.2">
      <c r="A762" t="s">
        <v>1997</v>
      </c>
      <c r="B762" t="s">
        <v>1952</v>
      </c>
      <c r="C762" t="s">
        <v>1998</v>
      </c>
      <c r="D762" s="439">
        <v>15361</v>
      </c>
      <c r="E762" s="439">
        <v>912</v>
      </c>
      <c r="F762" s="439">
        <v>912</v>
      </c>
      <c r="G762" s="439"/>
    </row>
    <row r="763" spans="1:7" x14ac:dyDescent="0.2">
      <c r="A763" t="s">
        <v>1999</v>
      </c>
      <c r="B763" t="s">
        <v>1952</v>
      </c>
      <c r="C763" t="s">
        <v>2000</v>
      </c>
      <c r="D763" s="442">
        <v>15385</v>
      </c>
      <c r="E763" s="442">
        <v>1541</v>
      </c>
      <c r="F763" s="442">
        <v>1541</v>
      </c>
      <c r="G763" s="442"/>
    </row>
    <row r="764" spans="1:7" x14ac:dyDescent="0.2">
      <c r="A764" t="s">
        <v>2001</v>
      </c>
      <c r="B764" t="s">
        <v>1952</v>
      </c>
      <c r="C764" t="s">
        <v>2002</v>
      </c>
      <c r="D764" s="439">
        <v>15405</v>
      </c>
      <c r="E764" s="439">
        <v>505</v>
      </c>
      <c r="F764" s="439">
        <v>505</v>
      </c>
      <c r="G764" s="439"/>
    </row>
    <row r="765" spans="1:7" x14ac:dyDescent="0.2">
      <c r="A765" t="s">
        <v>2003</v>
      </c>
      <c r="B765" t="s">
        <v>1952</v>
      </c>
      <c r="C765" t="s">
        <v>2004</v>
      </c>
      <c r="D765" s="442">
        <v>15461</v>
      </c>
      <c r="E765" s="442">
        <v>967</v>
      </c>
      <c r="F765" s="442">
        <v>967</v>
      </c>
      <c r="G765" s="442"/>
    </row>
    <row r="766" spans="1:7" x14ac:dyDescent="0.2">
      <c r="A766" t="s">
        <v>2005</v>
      </c>
      <c r="B766" t="s">
        <v>1952</v>
      </c>
      <c r="C766" t="s">
        <v>2006</v>
      </c>
      <c r="D766" s="439">
        <v>15482</v>
      </c>
      <c r="E766" s="439">
        <v>849</v>
      </c>
      <c r="F766" s="439">
        <v>849</v>
      </c>
      <c r="G766" s="439"/>
    </row>
    <row r="767" spans="1:7" x14ac:dyDescent="0.2">
      <c r="A767" t="s">
        <v>2007</v>
      </c>
      <c r="B767" t="s">
        <v>1952</v>
      </c>
      <c r="C767" t="s">
        <v>2008</v>
      </c>
      <c r="D767" s="442">
        <v>15504</v>
      </c>
      <c r="E767" s="442">
        <v>271</v>
      </c>
      <c r="F767" s="442">
        <v>271</v>
      </c>
      <c r="G767" s="442"/>
    </row>
    <row r="768" spans="1:7" x14ac:dyDescent="0.2">
      <c r="A768" t="s">
        <v>2009</v>
      </c>
      <c r="B768" t="s">
        <v>1952</v>
      </c>
      <c r="C768" t="s">
        <v>2010</v>
      </c>
      <c r="D768" s="439">
        <v>15581</v>
      </c>
      <c r="E768" s="439">
        <v>534</v>
      </c>
      <c r="F768" s="439">
        <v>534</v>
      </c>
      <c r="G768" s="439"/>
    </row>
    <row r="769" spans="1:7" x14ac:dyDescent="0.2">
      <c r="A769" t="s">
        <v>2011</v>
      </c>
      <c r="B769" t="s">
        <v>1952</v>
      </c>
      <c r="C769" t="s">
        <v>2012</v>
      </c>
      <c r="D769" s="442">
        <v>15586</v>
      </c>
      <c r="E769" s="442">
        <v>30</v>
      </c>
      <c r="F769" s="442">
        <v>30</v>
      </c>
      <c r="G769" s="442"/>
    </row>
    <row r="770" spans="1:7" x14ac:dyDescent="0.2">
      <c r="A770" t="s">
        <v>2013</v>
      </c>
      <c r="B770" t="s">
        <v>2014</v>
      </c>
      <c r="C770">
        <v>0</v>
      </c>
      <c r="D770" s="439">
        <v>16000</v>
      </c>
      <c r="E770" s="439">
        <v>0</v>
      </c>
      <c r="F770" s="439" t="e">
        <v>#REF!</v>
      </c>
      <c r="G770" s="439"/>
    </row>
    <row r="771" spans="1:7" x14ac:dyDescent="0.2">
      <c r="A771" t="s">
        <v>2015</v>
      </c>
      <c r="B771" t="s">
        <v>2014</v>
      </c>
      <c r="C771" t="s">
        <v>2016</v>
      </c>
      <c r="D771" s="442">
        <v>16201</v>
      </c>
      <c r="E771" s="442">
        <v>38437</v>
      </c>
      <c r="F771" s="442">
        <v>38437</v>
      </c>
      <c r="G771" s="442"/>
    </row>
    <row r="772" spans="1:7" x14ac:dyDescent="0.2">
      <c r="A772" t="s">
        <v>2017</v>
      </c>
      <c r="B772" t="s">
        <v>2014</v>
      </c>
      <c r="C772" t="s">
        <v>2018</v>
      </c>
      <c r="D772" s="439">
        <v>16202</v>
      </c>
      <c r="E772" s="439">
        <v>14761</v>
      </c>
      <c r="F772" s="439">
        <v>14761</v>
      </c>
      <c r="G772" s="439"/>
    </row>
    <row r="773" spans="1:7" x14ac:dyDescent="0.2">
      <c r="A773" t="s">
        <v>2019</v>
      </c>
      <c r="B773" t="s">
        <v>2014</v>
      </c>
      <c r="C773" t="s">
        <v>2020</v>
      </c>
      <c r="D773" s="442">
        <v>16204</v>
      </c>
      <c r="E773" s="442">
        <v>3036</v>
      </c>
      <c r="F773" s="442">
        <v>3036</v>
      </c>
      <c r="G773" s="442"/>
    </row>
    <row r="774" spans="1:7" x14ac:dyDescent="0.2">
      <c r="A774" t="s">
        <v>2021</v>
      </c>
      <c r="B774" t="s">
        <v>2014</v>
      </c>
      <c r="C774" t="s">
        <v>2022</v>
      </c>
      <c r="D774" s="439">
        <v>16205</v>
      </c>
      <c r="E774" s="439">
        <v>3580</v>
      </c>
      <c r="F774" s="439">
        <v>3580</v>
      </c>
      <c r="G774" s="439"/>
    </row>
    <row r="775" spans="1:7" x14ac:dyDescent="0.2">
      <c r="A775" t="s">
        <v>2023</v>
      </c>
      <c r="B775" t="s">
        <v>2014</v>
      </c>
      <c r="C775" t="s">
        <v>2024</v>
      </c>
      <c r="D775" s="442">
        <v>16206</v>
      </c>
      <c r="E775" s="442">
        <v>2017</v>
      </c>
      <c r="F775" s="442">
        <v>2017</v>
      </c>
      <c r="G775" s="442"/>
    </row>
    <row r="776" spans="1:7" x14ac:dyDescent="0.2">
      <c r="A776" t="s">
        <v>2025</v>
      </c>
      <c r="B776" t="s">
        <v>2014</v>
      </c>
      <c r="C776" t="s">
        <v>2026</v>
      </c>
      <c r="D776" s="439">
        <v>16207</v>
      </c>
      <c r="E776" s="439">
        <v>2112</v>
      </c>
      <c r="F776" s="439">
        <v>2112</v>
      </c>
      <c r="G776" s="439"/>
    </row>
    <row r="777" spans="1:7" x14ac:dyDescent="0.2">
      <c r="A777" t="s">
        <v>2027</v>
      </c>
      <c r="B777" t="s">
        <v>2014</v>
      </c>
      <c r="C777" t="s">
        <v>2028</v>
      </c>
      <c r="D777" s="442">
        <v>16208</v>
      </c>
      <c r="E777" s="442">
        <v>2373</v>
      </c>
      <c r="F777" s="442">
        <v>2373</v>
      </c>
      <c r="G777" s="442"/>
    </row>
    <row r="778" spans="1:7" x14ac:dyDescent="0.2">
      <c r="A778" t="s">
        <v>2029</v>
      </c>
      <c r="B778" t="s">
        <v>2014</v>
      </c>
      <c r="C778" t="s">
        <v>2030</v>
      </c>
      <c r="D778" s="439">
        <v>16209</v>
      </c>
      <c r="E778" s="439">
        <v>2005</v>
      </c>
      <c r="F778" s="439">
        <v>2005</v>
      </c>
      <c r="G778" s="439"/>
    </row>
    <row r="779" spans="1:7" x14ac:dyDescent="0.2">
      <c r="A779" t="s">
        <v>2031</v>
      </c>
      <c r="B779" t="s">
        <v>2014</v>
      </c>
      <c r="C779" t="s">
        <v>2032</v>
      </c>
      <c r="D779" s="442">
        <v>16210</v>
      </c>
      <c r="E779" s="442">
        <v>3294</v>
      </c>
      <c r="F779" s="442">
        <v>3294</v>
      </c>
      <c r="G779" s="442"/>
    </row>
    <row r="780" spans="1:7" x14ac:dyDescent="0.2">
      <c r="A780" t="s">
        <v>2033</v>
      </c>
      <c r="B780" t="s">
        <v>2014</v>
      </c>
      <c r="C780" t="s">
        <v>2034</v>
      </c>
      <c r="D780" s="439">
        <v>16211</v>
      </c>
      <c r="E780" s="439">
        <v>6874</v>
      </c>
      <c r="F780" s="439">
        <v>6874</v>
      </c>
      <c r="G780" s="439"/>
    </row>
    <row r="781" spans="1:7" x14ac:dyDescent="0.2">
      <c r="A781" t="s">
        <v>2035</v>
      </c>
      <c r="B781" t="s">
        <v>2014</v>
      </c>
      <c r="C781" t="s">
        <v>2036</v>
      </c>
      <c r="D781" s="442">
        <v>16321</v>
      </c>
      <c r="E781" s="442">
        <v>133</v>
      </c>
      <c r="F781" s="442">
        <v>133</v>
      </c>
      <c r="G781" s="442"/>
    </row>
    <row r="782" spans="1:7" x14ac:dyDescent="0.2">
      <c r="A782" t="s">
        <v>2037</v>
      </c>
      <c r="B782" t="s">
        <v>2014</v>
      </c>
      <c r="C782" t="s">
        <v>2038</v>
      </c>
      <c r="D782" s="439">
        <v>16322</v>
      </c>
      <c r="E782" s="439">
        <v>1671</v>
      </c>
      <c r="F782" s="439">
        <v>1671</v>
      </c>
      <c r="G782" s="439"/>
    </row>
    <row r="783" spans="1:7" x14ac:dyDescent="0.2">
      <c r="A783" t="s">
        <v>2039</v>
      </c>
      <c r="B783" t="s">
        <v>2014</v>
      </c>
      <c r="C783" t="s">
        <v>2040</v>
      </c>
      <c r="D783" s="442">
        <v>16323</v>
      </c>
      <c r="E783" s="442">
        <v>1674</v>
      </c>
      <c r="F783" s="442">
        <v>1674</v>
      </c>
      <c r="G783" s="442"/>
    </row>
    <row r="784" spans="1:7" x14ac:dyDescent="0.2">
      <c r="A784" t="s">
        <v>2041</v>
      </c>
      <c r="B784" t="s">
        <v>2014</v>
      </c>
      <c r="C784" t="s">
        <v>2042</v>
      </c>
      <c r="D784" s="439">
        <v>16342</v>
      </c>
      <c r="E784" s="439">
        <v>1618</v>
      </c>
      <c r="F784" s="439">
        <v>1618</v>
      </c>
      <c r="G784" s="439"/>
    </row>
    <row r="785" spans="1:7" x14ac:dyDescent="0.2">
      <c r="A785" t="s">
        <v>2043</v>
      </c>
      <c r="B785" t="s">
        <v>2014</v>
      </c>
      <c r="C785" t="s">
        <v>1154</v>
      </c>
      <c r="D785" s="442">
        <v>16343</v>
      </c>
      <c r="E785" s="442">
        <v>1156</v>
      </c>
      <c r="F785" s="442">
        <v>1156</v>
      </c>
      <c r="G785" s="442"/>
    </row>
    <row r="786" spans="1:7" x14ac:dyDescent="0.2">
      <c r="A786" t="s">
        <v>2044</v>
      </c>
      <c r="B786" t="s">
        <v>2045</v>
      </c>
      <c r="C786">
        <v>0</v>
      </c>
      <c r="D786" s="439">
        <v>17000</v>
      </c>
      <c r="E786" s="439">
        <v>0</v>
      </c>
      <c r="F786" s="439">
        <v>0</v>
      </c>
      <c r="G786" s="439"/>
    </row>
    <row r="787" spans="1:7" x14ac:dyDescent="0.2">
      <c r="A787" t="s">
        <v>2046</v>
      </c>
      <c r="B787" t="s">
        <v>2045</v>
      </c>
      <c r="C787" t="s">
        <v>2047</v>
      </c>
      <c r="D787" s="442">
        <v>17201</v>
      </c>
      <c r="E787" s="442">
        <v>43682</v>
      </c>
      <c r="F787" s="442">
        <v>43679</v>
      </c>
      <c r="G787" s="442"/>
    </row>
    <row r="788" spans="1:7" x14ac:dyDescent="0.2">
      <c r="A788" t="s">
        <v>2048</v>
      </c>
      <c r="B788" t="s">
        <v>2045</v>
      </c>
      <c r="C788" t="s">
        <v>2049</v>
      </c>
      <c r="D788" s="439">
        <v>17202</v>
      </c>
      <c r="E788" s="439">
        <v>5473</v>
      </c>
      <c r="F788" s="439">
        <v>5473</v>
      </c>
      <c r="G788" s="439"/>
    </row>
    <row r="789" spans="1:7" x14ac:dyDescent="0.2">
      <c r="A789" t="s">
        <v>2050</v>
      </c>
      <c r="B789" t="s">
        <v>2045</v>
      </c>
      <c r="C789" t="s">
        <v>2051</v>
      </c>
      <c r="D789" s="442">
        <v>17203</v>
      </c>
      <c r="E789" s="442">
        <v>8651</v>
      </c>
      <c r="F789" s="442">
        <v>8651</v>
      </c>
      <c r="G789" s="442"/>
    </row>
    <row r="790" spans="1:7" x14ac:dyDescent="0.2">
      <c r="A790" t="s">
        <v>2052</v>
      </c>
      <c r="B790" t="s">
        <v>2045</v>
      </c>
      <c r="C790" t="s">
        <v>2053</v>
      </c>
      <c r="D790" s="439">
        <v>17204</v>
      </c>
      <c r="E790" s="439">
        <v>3548</v>
      </c>
      <c r="F790" s="439">
        <v>3548</v>
      </c>
      <c r="G790" s="439"/>
    </row>
    <row r="791" spans="1:7" x14ac:dyDescent="0.2">
      <c r="A791" t="s">
        <v>2054</v>
      </c>
      <c r="B791" t="s">
        <v>2045</v>
      </c>
      <c r="C791" t="s">
        <v>2055</v>
      </c>
      <c r="D791" s="442">
        <v>17205</v>
      </c>
      <c r="E791" s="442">
        <v>1898</v>
      </c>
      <c r="F791" s="442">
        <v>0</v>
      </c>
      <c r="G791" s="442"/>
    </row>
    <row r="792" spans="1:7" x14ac:dyDescent="0.2">
      <c r="A792" t="s">
        <v>2056</v>
      </c>
      <c r="B792" t="s">
        <v>2045</v>
      </c>
      <c r="C792" t="s">
        <v>2057</v>
      </c>
      <c r="D792" s="439">
        <v>17206</v>
      </c>
      <c r="E792" s="439">
        <v>7396</v>
      </c>
      <c r="F792" s="439">
        <v>7396</v>
      </c>
      <c r="G792" s="439"/>
    </row>
    <row r="793" spans="1:7" x14ac:dyDescent="0.2">
      <c r="A793" t="s">
        <v>2058</v>
      </c>
      <c r="B793" t="s">
        <v>2045</v>
      </c>
      <c r="C793" t="s">
        <v>2059</v>
      </c>
      <c r="D793" s="442">
        <v>17207</v>
      </c>
      <c r="E793" s="442">
        <v>1950</v>
      </c>
      <c r="F793" s="442">
        <v>1950</v>
      </c>
      <c r="G793" s="442"/>
    </row>
    <row r="794" spans="1:7" x14ac:dyDescent="0.2">
      <c r="A794" t="s">
        <v>2060</v>
      </c>
      <c r="B794" t="s">
        <v>2045</v>
      </c>
      <c r="C794" t="s">
        <v>2061</v>
      </c>
      <c r="D794" s="439">
        <v>17209</v>
      </c>
      <c r="E794" s="439">
        <v>2507</v>
      </c>
      <c r="F794" s="439">
        <v>2507</v>
      </c>
      <c r="G794" s="439"/>
    </row>
    <row r="795" spans="1:7" x14ac:dyDescent="0.2">
      <c r="A795" t="s">
        <v>2062</v>
      </c>
      <c r="B795" t="s">
        <v>2045</v>
      </c>
      <c r="C795" t="s">
        <v>2063</v>
      </c>
      <c r="D795" s="442">
        <v>17210</v>
      </c>
      <c r="E795" s="442">
        <v>7804</v>
      </c>
      <c r="F795" s="442">
        <v>7804</v>
      </c>
      <c r="G795" s="442"/>
    </row>
    <row r="796" spans="1:7" x14ac:dyDescent="0.2">
      <c r="A796" t="s">
        <v>2064</v>
      </c>
      <c r="B796" t="s">
        <v>2045</v>
      </c>
      <c r="C796" t="s">
        <v>2065</v>
      </c>
      <c r="D796" s="439">
        <v>17211</v>
      </c>
      <c r="E796" s="439">
        <v>3426</v>
      </c>
      <c r="F796" s="439">
        <v>3426</v>
      </c>
      <c r="G796" s="439"/>
    </row>
    <row r="797" spans="1:7" x14ac:dyDescent="0.2">
      <c r="A797" t="s">
        <v>2066</v>
      </c>
      <c r="B797" t="s">
        <v>2045</v>
      </c>
      <c r="C797" t="s">
        <v>2067</v>
      </c>
      <c r="D797" s="442">
        <v>17212</v>
      </c>
      <c r="E797" s="442">
        <v>4181</v>
      </c>
      <c r="F797" s="442">
        <v>4181</v>
      </c>
      <c r="G797" s="442"/>
    </row>
    <row r="798" spans="1:7" x14ac:dyDescent="0.2">
      <c r="A798" t="s">
        <v>2068</v>
      </c>
      <c r="B798" t="s">
        <v>2045</v>
      </c>
      <c r="C798" t="s">
        <v>2069</v>
      </c>
      <c r="D798" s="439">
        <v>17324</v>
      </c>
      <c r="E798" s="439">
        <v>188</v>
      </c>
      <c r="F798" s="439">
        <v>188</v>
      </c>
      <c r="G798" s="439"/>
    </row>
    <row r="799" spans="1:7" x14ac:dyDescent="0.2">
      <c r="A799" t="s">
        <v>2070</v>
      </c>
      <c r="B799" t="s">
        <v>2045</v>
      </c>
      <c r="C799" t="s">
        <v>2071</v>
      </c>
      <c r="D799" s="442">
        <v>17361</v>
      </c>
      <c r="E799" s="442">
        <v>2372</v>
      </c>
      <c r="F799" s="442">
        <v>2372</v>
      </c>
      <c r="G799" s="442"/>
    </row>
    <row r="800" spans="1:7" x14ac:dyDescent="0.2">
      <c r="A800" t="s">
        <v>2072</v>
      </c>
      <c r="B800" t="s">
        <v>2045</v>
      </c>
      <c r="C800" t="s">
        <v>2073</v>
      </c>
      <c r="D800" s="439">
        <v>17365</v>
      </c>
      <c r="E800" s="439">
        <v>2209</v>
      </c>
      <c r="F800" s="439">
        <v>2209</v>
      </c>
      <c r="G800" s="439"/>
    </row>
    <row r="801" spans="1:7" x14ac:dyDescent="0.2">
      <c r="A801" t="s">
        <v>2074</v>
      </c>
      <c r="B801" t="s">
        <v>2045</v>
      </c>
      <c r="C801" t="s">
        <v>2075</v>
      </c>
      <c r="D801" s="442">
        <v>17384</v>
      </c>
      <c r="E801" s="442">
        <v>2063</v>
      </c>
      <c r="F801" s="442">
        <v>2063</v>
      </c>
      <c r="G801" s="442"/>
    </row>
    <row r="802" spans="1:7" x14ac:dyDescent="0.2">
      <c r="A802" t="s">
        <v>2076</v>
      </c>
      <c r="B802" t="s">
        <v>2045</v>
      </c>
      <c r="C802" t="s">
        <v>2077</v>
      </c>
      <c r="D802" s="439">
        <v>17386</v>
      </c>
      <c r="E802" s="439">
        <v>1190</v>
      </c>
      <c r="F802" s="439">
        <v>1190</v>
      </c>
      <c r="G802" s="439"/>
    </row>
    <row r="803" spans="1:7" x14ac:dyDescent="0.2">
      <c r="A803" t="s">
        <v>2078</v>
      </c>
      <c r="B803" t="s">
        <v>2045</v>
      </c>
      <c r="C803" t="s">
        <v>2079</v>
      </c>
      <c r="D803" s="442">
        <v>17407</v>
      </c>
      <c r="E803" s="442">
        <v>1608</v>
      </c>
      <c r="F803" s="442">
        <v>1608</v>
      </c>
      <c r="G803" s="442"/>
    </row>
    <row r="804" spans="1:7" x14ac:dyDescent="0.2">
      <c r="A804" t="s">
        <v>2080</v>
      </c>
      <c r="B804" t="s">
        <v>2045</v>
      </c>
      <c r="C804" t="s">
        <v>2081</v>
      </c>
      <c r="D804" s="439">
        <v>17461</v>
      </c>
      <c r="E804" s="439">
        <v>1247</v>
      </c>
      <c r="F804" s="439">
        <v>1247</v>
      </c>
      <c r="G804" s="439"/>
    </row>
    <row r="805" spans="1:7" x14ac:dyDescent="0.2">
      <c r="A805" t="s">
        <v>2082</v>
      </c>
      <c r="B805" t="s">
        <v>2045</v>
      </c>
      <c r="C805" t="s">
        <v>2083</v>
      </c>
      <c r="D805" s="442">
        <v>17463</v>
      </c>
      <c r="E805" s="442">
        <v>2266</v>
      </c>
      <c r="F805" s="442">
        <v>2266</v>
      </c>
      <c r="G805" s="442"/>
    </row>
    <row r="806" spans="1:7" x14ac:dyDescent="0.2">
      <c r="A806" t="s">
        <v>2084</v>
      </c>
      <c r="B806" t="s">
        <v>2085</v>
      </c>
      <c r="C806">
        <v>0</v>
      </c>
      <c r="D806" s="439">
        <v>18000</v>
      </c>
      <c r="E806" s="439">
        <v>0</v>
      </c>
      <c r="F806" s="439" t="e">
        <v>#REF!</v>
      </c>
      <c r="G806" s="439"/>
    </row>
    <row r="807" spans="1:7" x14ac:dyDescent="0.2">
      <c r="A807" t="s">
        <v>2086</v>
      </c>
      <c r="B807" t="s">
        <v>2085</v>
      </c>
      <c r="C807" t="s">
        <v>2087</v>
      </c>
      <c r="D807" s="442">
        <v>18201</v>
      </c>
      <c r="E807" s="442">
        <v>21509</v>
      </c>
      <c r="F807" s="442">
        <v>21509</v>
      </c>
      <c r="G807" s="442"/>
    </row>
    <row r="808" spans="1:7" x14ac:dyDescent="0.2">
      <c r="A808" t="s">
        <v>2088</v>
      </c>
      <c r="B808" t="s">
        <v>2085</v>
      </c>
      <c r="C808" t="s">
        <v>2089</v>
      </c>
      <c r="D808" s="439">
        <v>18202</v>
      </c>
      <c r="E808" s="439">
        <v>5818</v>
      </c>
      <c r="F808" s="439">
        <v>5818</v>
      </c>
      <c r="G808" s="439"/>
    </row>
    <row r="809" spans="1:7" x14ac:dyDescent="0.2">
      <c r="A809" t="s">
        <v>2090</v>
      </c>
      <c r="B809" t="s">
        <v>2085</v>
      </c>
      <c r="C809" t="s">
        <v>2091</v>
      </c>
      <c r="D809" s="442">
        <v>18204</v>
      </c>
      <c r="E809" s="442">
        <v>2648</v>
      </c>
      <c r="F809" s="442">
        <v>2648</v>
      </c>
      <c r="G809" s="442"/>
    </row>
    <row r="810" spans="1:7" x14ac:dyDescent="0.2">
      <c r="A810" t="s">
        <v>2092</v>
      </c>
      <c r="B810" t="s">
        <v>2085</v>
      </c>
      <c r="C810" t="s">
        <v>2093</v>
      </c>
      <c r="D810" s="439">
        <v>18205</v>
      </c>
      <c r="E810" s="439">
        <v>2457</v>
      </c>
      <c r="F810" s="439">
        <v>2457</v>
      </c>
      <c r="G810" s="439"/>
    </row>
    <row r="811" spans="1:7" x14ac:dyDescent="0.2">
      <c r="A811" t="s">
        <v>2094</v>
      </c>
      <c r="B811" t="s">
        <v>2085</v>
      </c>
      <c r="C811" t="s">
        <v>2095</v>
      </c>
      <c r="D811" s="442">
        <v>18206</v>
      </c>
      <c r="E811" s="442">
        <v>1658</v>
      </c>
      <c r="F811" s="442">
        <v>1658</v>
      </c>
      <c r="G811" s="442"/>
    </row>
    <row r="812" spans="1:7" x14ac:dyDescent="0.2">
      <c r="A812" t="s">
        <v>2096</v>
      </c>
      <c r="B812" t="s">
        <v>2085</v>
      </c>
      <c r="C812" t="s">
        <v>2097</v>
      </c>
      <c r="D812" s="439">
        <v>18207</v>
      </c>
      <c r="E812" s="439">
        <v>3767</v>
      </c>
      <c r="F812" s="439">
        <v>3767</v>
      </c>
      <c r="G812" s="439"/>
    </row>
    <row r="813" spans="1:7" x14ac:dyDescent="0.2">
      <c r="A813" t="s">
        <v>2098</v>
      </c>
      <c r="B813" t="s">
        <v>2085</v>
      </c>
      <c r="C813" t="s">
        <v>2099</v>
      </c>
      <c r="D813" s="442">
        <v>18208</v>
      </c>
      <c r="E813" s="442">
        <v>1815</v>
      </c>
      <c r="F813" s="442">
        <v>1815</v>
      </c>
      <c r="G813" s="442"/>
    </row>
    <row r="814" spans="1:7" x14ac:dyDescent="0.2">
      <c r="A814" t="s">
        <v>2100</v>
      </c>
      <c r="B814" t="s">
        <v>2085</v>
      </c>
      <c r="C814" t="s">
        <v>2101</v>
      </c>
      <c r="D814" s="439">
        <v>18209</v>
      </c>
      <c r="E814" s="439">
        <v>4926</v>
      </c>
      <c r="F814" s="439">
        <v>4926</v>
      </c>
      <c r="G814" s="439"/>
    </row>
    <row r="815" spans="1:7" x14ac:dyDescent="0.2">
      <c r="A815" t="s">
        <v>2102</v>
      </c>
      <c r="B815" t="s">
        <v>2085</v>
      </c>
      <c r="C815" t="s">
        <v>2103</v>
      </c>
      <c r="D815" s="442">
        <v>18210</v>
      </c>
      <c r="E815" s="442">
        <v>5180</v>
      </c>
      <c r="F815" s="442">
        <v>5180</v>
      </c>
      <c r="G815" s="442"/>
    </row>
    <row r="816" spans="1:7" x14ac:dyDescent="0.2">
      <c r="A816" t="s">
        <v>2104</v>
      </c>
      <c r="B816" t="s">
        <v>2085</v>
      </c>
      <c r="C816" t="s">
        <v>2105</v>
      </c>
      <c r="D816" s="439">
        <v>18322</v>
      </c>
      <c r="E816" s="439">
        <v>1015</v>
      </c>
      <c r="F816" s="439">
        <v>1015</v>
      </c>
      <c r="G816" s="439"/>
    </row>
    <row r="817" spans="1:7" x14ac:dyDescent="0.2">
      <c r="A817" t="s">
        <v>2106</v>
      </c>
      <c r="B817" t="s">
        <v>2085</v>
      </c>
      <c r="C817" t="s">
        <v>810</v>
      </c>
      <c r="D817" s="442">
        <v>18382</v>
      </c>
      <c r="E817" s="442">
        <v>189</v>
      </c>
      <c r="F817" s="442">
        <v>189</v>
      </c>
      <c r="G817" s="442"/>
    </row>
    <row r="818" spans="1:7" x14ac:dyDescent="0.2">
      <c r="A818" t="s">
        <v>2107</v>
      </c>
      <c r="B818" t="s">
        <v>2085</v>
      </c>
      <c r="C818" t="s">
        <v>2108</v>
      </c>
      <c r="D818" s="439">
        <v>18404</v>
      </c>
      <c r="E818" s="439">
        <v>548</v>
      </c>
      <c r="F818" s="439">
        <v>548</v>
      </c>
      <c r="G818" s="439"/>
    </row>
    <row r="819" spans="1:7" x14ac:dyDescent="0.2">
      <c r="A819" t="s">
        <v>2109</v>
      </c>
      <c r="B819" t="s">
        <v>2085</v>
      </c>
      <c r="C819" t="s">
        <v>2110</v>
      </c>
      <c r="D819" s="442">
        <v>18423</v>
      </c>
      <c r="E819" s="442">
        <v>1552</v>
      </c>
      <c r="F819" s="442">
        <v>1552</v>
      </c>
      <c r="G819" s="442"/>
    </row>
    <row r="820" spans="1:7" x14ac:dyDescent="0.2">
      <c r="A820" t="s">
        <v>2111</v>
      </c>
      <c r="B820" t="s">
        <v>2085</v>
      </c>
      <c r="C820" t="s">
        <v>2112</v>
      </c>
      <c r="D820" s="439">
        <v>18442</v>
      </c>
      <c r="E820" s="439">
        <v>775</v>
      </c>
      <c r="F820" s="439">
        <v>775</v>
      </c>
      <c r="G820" s="439"/>
    </row>
    <row r="821" spans="1:7" x14ac:dyDescent="0.2">
      <c r="A821" t="s">
        <v>2113</v>
      </c>
      <c r="B821" t="s">
        <v>2085</v>
      </c>
      <c r="C821" t="s">
        <v>2114</v>
      </c>
      <c r="D821" s="442">
        <v>18481</v>
      </c>
      <c r="E821" s="442">
        <v>868</v>
      </c>
      <c r="F821" s="442">
        <v>868</v>
      </c>
      <c r="G821" s="442"/>
    </row>
    <row r="822" spans="1:7" x14ac:dyDescent="0.2">
      <c r="A822" t="s">
        <v>2115</v>
      </c>
      <c r="B822" t="s">
        <v>2085</v>
      </c>
      <c r="C822" t="s">
        <v>2116</v>
      </c>
      <c r="D822" s="439">
        <v>18483</v>
      </c>
      <c r="E822" s="439">
        <v>652</v>
      </c>
      <c r="F822" s="439">
        <v>652</v>
      </c>
      <c r="G822" s="439"/>
    </row>
    <row r="823" spans="1:7" x14ac:dyDescent="0.2">
      <c r="A823" t="s">
        <v>2117</v>
      </c>
      <c r="B823" t="s">
        <v>2085</v>
      </c>
      <c r="C823" t="s">
        <v>2118</v>
      </c>
      <c r="D823" s="442">
        <v>18501</v>
      </c>
      <c r="E823" s="442">
        <v>942</v>
      </c>
      <c r="F823" s="442">
        <v>942</v>
      </c>
      <c r="G823" s="442"/>
    </row>
    <row r="824" spans="1:7" x14ac:dyDescent="0.2">
      <c r="A824" t="s">
        <v>2119</v>
      </c>
      <c r="B824" t="s">
        <v>2120</v>
      </c>
      <c r="C824">
        <v>0</v>
      </c>
      <c r="D824" s="439">
        <v>19000</v>
      </c>
      <c r="E824" s="439">
        <v>0</v>
      </c>
      <c r="F824" s="439" t="e">
        <v>#REF!</v>
      </c>
      <c r="G824" s="439"/>
    </row>
    <row r="825" spans="1:7" x14ac:dyDescent="0.2">
      <c r="A825" t="s">
        <v>2121</v>
      </c>
      <c r="B825" t="s">
        <v>2120</v>
      </c>
      <c r="C825" t="s">
        <v>2122</v>
      </c>
      <c r="D825" s="442">
        <v>19201</v>
      </c>
      <c r="E825" s="442">
        <v>25704</v>
      </c>
      <c r="F825" s="442">
        <v>25704</v>
      </c>
      <c r="G825" s="442"/>
    </row>
    <row r="826" spans="1:7" x14ac:dyDescent="0.2">
      <c r="A826" t="s">
        <v>2123</v>
      </c>
      <c r="B826" t="s">
        <v>2120</v>
      </c>
      <c r="C826" t="s">
        <v>2124</v>
      </c>
      <c r="D826" s="439">
        <v>19202</v>
      </c>
      <c r="E826" s="439">
        <v>3996</v>
      </c>
      <c r="F826" s="439">
        <v>3996</v>
      </c>
      <c r="G826" s="439"/>
    </row>
    <row r="827" spans="1:7" x14ac:dyDescent="0.2">
      <c r="A827" t="s">
        <v>2125</v>
      </c>
      <c r="B827" t="s">
        <v>2120</v>
      </c>
      <c r="C827" t="s">
        <v>2126</v>
      </c>
      <c r="D827" s="442">
        <v>19204</v>
      </c>
      <c r="E827" s="442">
        <v>2351</v>
      </c>
      <c r="F827" s="442">
        <v>2351</v>
      </c>
      <c r="G827" s="442"/>
    </row>
    <row r="828" spans="1:7" x14ac:dyDescent="0.2">
      <c r="A828" t="s">
        <v>2127</v>
      </c>
      <c r="B828" t="s">
        <v>2120</v>
      </c>
      <c r="C828" t="s">
        <v>2128</v>
      </c>
      <c r="D828" s="439">
        <v>19205</v>
      </c>
      <c r="E828" s="439">
        <v>3276</v>
      </c>
      <c r="F828" s="439">
        <v>3276</v>
      </c>
      <c r="G828" s="439"/>
    </row>
    <row r="829" spans="1:7" x14ac:dyDescent="0.2">
      <c r="A829" t="s">
        <v>2129</v>
      </c>
      <c r="B829" t="s">
        <v>2120</v>
      </c>
      <c r="C829" t="s">
        <v>2130</v>
      </c>
      <c r="D829" s="442">
        <v>19206</v>
      </c>
      <c r="E829" s="442">
        <v>2511</v>
      </c>
      <c r="F829" s="442">
        <v>2511</v>
      </c>
      <c r="G829" s="442"/>
    </row>
    <row r="830" spans="1:7" x14ac:dyDescent="0.2">
      <c r="A830" t="s">
        <v>2131</v>
      </c>
      <c r="B830" t="s">
        <v>2120</v>
      </c>
      <c r="C830" t="s">
        <v>2132</v>
      </c>
      <c r="D830" s="439">
        <v>19207</v>
      </c>
      <c r="E830" s="439">
        <v>2676</v>
      </c>
      <c r="F830" s="439">
        <v>2676</v>
      </c>
      <c r="G830" s="439"/>
    </row>
    <row r="831" spans="1:7" x14ac:dyDescent="0.2">
      <c r="A831" t="s">
        <v>2133</v>
      </c>
      <c r="B831" t="s">
        <v>2120</v>
      </c>
      <c r="C831" t="s">
        <v>2134</v>
      </c>
      <c r="D831" s="442">
        <v>19208</v>
      </c>
      <c r="E831" s="442">
        <v>5371</v>
      </c>
      <c r="F831" s="442">
        <v>5371</v>
      </c>
      <c r="G831" s="442"/>
    </row>
    <row r="832" spans="1:7" x14ac:dyDescent="0.2">
      <c r="A832" t="s">
        <v>2135</v>
      </c>
      <c r="B832" t="s">
        <v>2120</v>
      </c>
      <c r="C832" t="s">
        <v>2136</v>
      </c>
      <c r="D832" s="439">
        <v>19209</v>
      </c>
      <c r="E832" s="439">
        <v>5485</v>
      </c>
      <c r="F832" s="439">
        <v>5485</v>
      </c>
      <c r="G832" s="439"/>
    </row>
    <row r="833" spans="1:7" x14ac:dyDescent="0.2">
      <c r="A833" t="s">
        <v>2137</v>
      </c>
      <c r="B833" t="s">
        <v>2120</v>
      </c>
      <c r="C833" t="s">
        <v>2138</v>
      </c>
      <c r="D833" s="442">
        <v>19210</v>
      </c>
      <c r="E833" s="442">
        <v>6329</v>
      </c>
      <c r="F833" s="442">
        <v>6329</v>
      </c>
      <c r="G833" s="442"/>
    </row>
    <row r="834" spans="1:7" x14ac:dyDescent="0.2">
      <c r="A834" t="s">
        <v>2139</v>
      </c>
      <c r="B834" t="s">
        <v>2120</v>
      </c>
      <c r="C834" t="s">
        <v>2140</v>
      </c>
      <c r="D834" s="439">
        <v>19211</v>
      </c>
      <c r="E834" s="439">
        <v>6599</v>
      </c>
      <c r="F834" s="439">
        <v>6599</v>
      </c>
      <c r="G834" s="439"/>
    </row>
    <row r="835" spans="1:7" x14ac:dyDescent="0.2">
      <c r="A835" t="s">
        <v>2141</v>
      </c>
      <c r="B835" t="s">
        <v>2120</v>
      </c>
      <c r="C835" t="s">
        <v>2142</v>
      </c>
      <c r="D835" s="442">
        <v>19212</v>
      </c>
      <c r="E835" s="442">
        <v>2059</v>
      </c>
      <c r="F835" s="442">
        <v>2059</v>
      </c>
      <c r="G835" s="442"/>
    </row>
    <row r="836" spans="1:7" x14ac:dyDescent="0.2">
      <c r="A836" t="s">
        <v>2143</v>
      </c>
      <c r="B836" t="s">
        <v>2120</v>
      </c>
      <c r="C836" t="s">
        <v>2144</v>
      </c>
      <c r="D836" s="439">
        <v>19213</v>
      </c>
      <c r="E836" s="439">
        <v>3052</v>
      </c>
      <c r="F836" s="439">
        <v>3052</v>
      </c>
      <c r="G836" s="439"/>
    </row>
    <row r="837" spans="1:7" x14ac:dyDescent="0.2">
      <c r="A837" t="s">
        <v>2145</v>
      </c>
      <c r="B837" t="s">
        <v>2120</v>
      </c>
      <c r="C837" t="s">
        <v>2146</v>
      </c>
      <c r="D837" s="442">
        <v>19214</v>
      </c>
      <c r="E837" s="442">
        <v>2498</v>
      </c>
      <c r="F837" s="442">
        <v>2498</v>
      </c>
      <c r="G837" s="442"/>
    </row>
    <row r="838" spans="1:7" x14ac:dyDescent="0.2">
      <c r="A838" t="s">
        <v>2147</v>
      </c>
      <c r="B838" t="s">
        <v>2120</v>
      </c>
      <c r="C838" t="s">
        <v>2148</v>
      </c>
      <c r="D838" s="439">
        <v>19346</v>
      </c>
      <c r="E838" s="439">
        <v>1751</v>
      </c>
      <c r="F838" s="439">
        <v>1751</v>
      </c>
      <c r="G838" s="439"/>
    </row>
    <row r="839" spans="1:7" x14ac:dyDescent="0.2">
      <c r="A839" t="s">
        <v>2149</v>
      </c>
      <c r="B839" t="s">
        <v>2120</v>
      </c>
      <c r="C839" t="s">
        <v>2150</v>
      </c>
      <c r="D839" s="442">
        <v>19364</v>
      </c>
      <c r="E839" s="442">
        <v>178</v>
      </c>
      <c r="F839" s="442">
        <v>178</v>
      </c>
      <c r="G839" s="442"/>
    </row>
    <row r="840" spans="1:7" x14ac:dyDescent="0.2">
      <c r="A840" t="s">
        <v>2151</v>
      </c>
      <c r="B840" t="s">
        <v>2120</v>
      </c>
      <c r="C840" t="s">
        <v>2152</v>
      </c>
      <c r="D840" s="439">
        <v>19365</v>
      </c>
      <c r="E840" s="439">
        <v>1670</v>
      </c>
      <c r="F840" s="439">
        <v>1670</v>
      </c>
      <c r="G840" s="439"/>
    </row>
    <row r="841" spans="1:7" x14ac:dyDescent="0.2">
      <c r="A841" t="s">
        <v>2153</v>
      </c>
      <c r="B841" t="s">
        <v>2120</v>
      </c>
      <c r="C841" t="s">
        <v>920</v>
      </c>
      <c r="D841" s="442">
        <v>19366</v>
      </c>
      <c r="E841" s="442">
        <v>750</v>
      </c>
      <c r="F841" s="442">
        <v>750</v>
      </c>
      <c r="G841" s="442"/>
    </row>
    <row r="842" spans="1:7" x14ac:dyDescent="0.2">
      <c r="A842" t="s">
        <v>2154</v>
      </c>
      <c r="B842" t="s">
        <v>2120</v>
      </c>
      <c r="C842" t="s">
        <v>2155</v>
      </c>
      <c r="D842" s="439">
        <v>19368</v>
      </c>
      <c r="E842" s="439">
        <v>1570</v>
      </c>
      <c r="F842" s="439">
        <v>1570</v>
      </c>
      <c r="G842" s="439"/>
    </row>
    <row r="843" spans="1:7" x14ac:dyDescent="0.2">
      <c r="A843" t="s">
        <v>2156</v>
      </c>
      <c r="B843" t="s">
        <v>2120</v>
      </c>
      <c r="C843" t="s">
        <v>2157</v>
      </c>
      <c r="D843" s="442">
        <v>19384</v>
      </c>
      <c r="E843" s="442">
        <v>1331</v>
      </c>
      <c r="F843" s="442">
        <v>1331</v>
      </c>
      <c r="G843" s="442"/>
    </row>
    <row r="844" spans="1:7" x14ac:dyDescent="0.2">
      <c r="A844" t="s">
        <v>2158</v>
      </c>
      <c r="B844" t="s">
        <v>2120</v>
      </c>
      <c r="C844" t="s">
        <v>2159</v>
      </c>
      <c r="D844" s="439">
        <v>19422</v>
      </c>
      <c r="E844" s="439">
        <v>113</v>
      </c>
      <c r="F844" s="439">
        <v>113</v>
      </c>
      <c r="G844" s="439"/>
    </row>
    <row r="845" spans="1:7" x14ac:dyDescent="0.2">
      <c r="A845" t="s">
        <v>2160</v>
      </c>
      <c r="B845" t="s">
        <v>2120</v>
      </c>
      <c r="C845" t="s">
        <v>2161</v>
      </c>
      <c r="D845" s="442">
        <v>19423</v>
      </c>
      <c r="E845" s="442">
        <v>279</v>
      </c>
      <c r="F845" s="442">
        <v>279</v>
      </c>
      <c r="G845" s="442"/>
    </row>
    <row r="846" spans="1:7" x14ac:dyDescent="0.2">
      <c r="A846" t="s">
        <v>2162</v>
      </c>
      <c r="B846" t="s">
        <v>2120</v>
      </c>
      <c r="C846" t="s">
        <v>2163</v>
      </c>
      <c r="D846" s="439">
        <v>19424</v>
      </c>
      <c r="E846" s="439">
        <v>460</v>
      </c>
      <c r="F846" s="439">
        <v>460</v>
      </c>
      <c r="G846" s="439"/>
    </row>
    <row r="847" spans="1:7" x14ac:dyDescent="0.2">
      <c r="A847" t="s">
        <v>2164</v>
      </c>
      <c r="B847" t="s">
        <v>2120</v>
      </c>
      <c r="C847" t="s">
        <v>2165</v>
      </c>
      <c r="D847" s="442">
        <v>19425</v>
      </c>
      <c r="E847" s="442">
        <v>520</v>
      </c>
      <c r="F847" s="442">
        <v>520</v>
      </c>
      <c r="G847" s="442"/>
    </row>
    <row r="848" spans="1:7" x14ac:dyDescent="0.2">
      <c r="A848" t="s">
        <v>2166</v>
      </c>
      <c r="B848" t="s">
        <v>2120</v>
      </c>
      <c r="C848" t="s">
        <v>2167</v>
      </c>
      <c r="D848" s="439">
        <v>19429</v>
      </c>
      <c r="E848" s="439">
        <v>305</v>
      </c>
      <c r="F848" s="439">
        <v>305</v>
      </c>
      <c r="G848" s="439"/>
    </row>
    <row r="849" spans="1:7" x14ac:dyDescent="0.2">
      <c r="A849" t="s">
        <v>2168</v>
      </c>
      <c r="B849" t="s">
        <v>2120</v>
      </c>
      <c r="C849" t="s">
        <v>2169</v>
      </c>
      <c r="D849" s="442">
        <v>19430</v>
      </c>
      <c r="E849" s="442">
        <v>2122</v>
      </c>
      <c r="F849" s="442">
        <v>2122</v>
      </c>
      <c r="G849" s="442"/>
    </row>
    <row r="850" spans="1:7" x14ac:dyDescent="0.2">
      <c r="A850" t="s">
        <v>2170</v>
      </c>
      <c r="B850" t="s">
        <v>2120</v>
      </c>
      <c r="C850" t="s">
        <v>2171</v>
      </c>
      <c r="D850" s="439">
        <v>19442</v>
      </c>
      <c r="E850" s="439">
        <v>92</v>
      </c>
      <c r="F850" s="439">
        <v>92</v>
      </c>
      <c r="G850" s="439"/>
    </row>
    <row r="851" spans="1:7" x14ac:dyDescent="0.2">
      <c r="A851" t="s">
        <v>2172</v>
      </c>
      <c r="B851" t="s">
        <v>2120</v>
      </c>
      <c r="C851" t="s">
        <v>2173</v>
      </c>
      <c r="D851" s="442">
        <v>19443</v>
      </c>
      <c r="E851" s="442">
        <v>85</v>
      </c>
      <c r="F851" s="442">
        <v>85</v>
      </c>
      <c r="G851" s="442"/>
    </row>
    <row r="852" spans="1:7" x14ac:dyDescent="0.2">
      <c r="A852" t="s">
        <v>2174</v>
      </c>
      <c r="B852" t="s">
        <v>2175</v>
      </c>
      <c r="C852">
        <v>0</v>
      </c>
      <c r="D852" s="439">
        <v>20000</v>
      </c>
      <c r="E852" s="439">
        <v>0</v>
      </c>
      <c r="F852" s="439">
        <v>0</v>
      </c>
      <c r="G852" s="439"/>
    </row>
    <row r="853" spans="1:7" x14ac:dyDescent="0.2">
      <c r="A853" t="s">
        <v>2176</v>
      </c>
      <c r="B853" t="s">
        <v>2175</v>
      </c>
      <c r="C853" t="s">
        <v>2177</v>
      </c>
      <c r="D853" s="442">
        <v>20201</v>
      </c>
      <c r="E853" s="442">
        <v>33791</v>
      </c>
      <c r="F853" s="442">
        <v>33791</v>
      </c>
      <c r="G853" s="442"/>
    </row>
    <row r="854" spans="1:7" x14ac:dyDescent="0.2">
      <c r="A854" t="s">
        <v>2178</v>
      </c>
      <c r="B854" t="s">
        <v>2175</v>
      </c>
      <c r="C854" t="s">
        <v>2179</v>
      </c>
      <c r="D854" s="439">
        <v>20202</v>
      </c>
      <c r="E854" s="439">
        <v>22278</v>
      </c>
      <c r="F854" s="439">
        <v>22278</v>
      </c>
      <c r="G854" s="439"/>
    </row>
    <row r="855" spans="1:7" x14ac:dyDescent="0.2">
      <c r="A855" t="s">
        <v>2180</v>
      </c>
      <c r="B855" t="s">
        <v>2175</v>
      </c>
      <c r="C855" t="s">
        <v>2181</v>
      </c>
      <c r="D855" s="442">
        <v>20203</v>
      </c>
      <c r="E855" s="442">
        <v>14943</v>
      </c>
      <c r="F855" s="442">
        <v>14943</v>
      </c>
      <c r="G855" s="442"/>
    </row>
    <row r="856" spans="1:7" x14ac:dyDescent="0.2">
      <c r="A856" t="s">
        <v>2182</v>
      </c>
      <c r="B856" t="s">
        <v>2175</v>
      </c>
      <c r="C856" t="s">
        <v>2183</v>
      </c>
      <c r="D856" s="439">
        <v>20204</v>
      </c>
      <c r="E856" s="439">
        <v>4350</v>
      </c>
      <c r="F856" s="439">
        <v>4350</v>
      </c>
      <c r="G856" s="439"/>
    </row>
    <row r="857" spans="1:7" x14ac:dyDescent="0.2">
      <c r="A857" t="s">
        <v>2184</v>
      </c>
      <c r="B857" t="s">
        <v>2175</v>
      </c>
      <c r="C857" t="s">
        <v>2185</v>
      </c>
      <c r="D857" s="442">
        <v>20205</v>
      </c>
      <c r="E857" s="442">
        <v>8006</v>
      </c>
      <c r="F857" s="442">
        <v>8006</v>
      </c>
      <c r="G857" s="442"/>
    </row>
    <row r="858" spans="1:7" x14ac:dyDescent="0.2">
      <c r="A858" t="s">
        <v>2186</v>
      </c>
      <c r="B858" t="s">
        <v>2175</v>
      </c>
      <c r="C858" t="s">
        <v>2187</v>
      </c>
      <c r="D858" s="439">
        <v>20206</v>
      </c>
      <c r="E858" s="439">
        <v>4923</v>
      </c>
      <c r="F858" s="439">
        <v>4923</v>
      </c>
      <c r="G858" s="439"/>
    </row>
    <row r="859" spans="1:7" x14ac:dyDescent="0.2">
      <c r="A859" t="s">
        <v>2188</v>
      </c>
      <c r="B859" t="s">
        <v>2175</v>
      </c>
      <c r="C859" t="s">
        <v>2189</v>
      </c>
      <c r="D859" s="442">
        <v>20207</v>
      </c>
      <c r="E859" s="442">
        <v>4124</v>
      </c>
      <c r="F859" s="442">
        <v>4124</v>
      </c>
      <c r="G859" s="442"/>
    </row>
    <row r="860" spans="1:7" x14ac:dyDescent="0.2">
      <c r="A860" t="s">
        <v>2190</v>
      </c>
      <c r="B860" t="s">
        <v>2175</v>
      </c>
      <c r="C860" t="s">
        <v>2191</v>
      </c>
      <c r="D860" s="439">
        <v>20208</v>
      </c>
      <c r="E860" s="439">
        <v>4499</v>
      </c>
      <c r="F860" s="439">
        <v>4499</v>
      </c>
      <c r="G860" s="439"/>
    </row>
    <row r="861" spans="1:7" x14ac:dyDescent="0.2">
      <c r="A861" t="s">
        <v>2192</v>
      </c>
      <c r="B861" t="s">
        <v>2175</v>
      </c>
      <c r="C861" t="s">
        <v>2193</v>
      </c>
      <c r="D861" s="442">
        <v>20209</v>
      </c>
      <c r="E861" s="442">
        <v>5325</v>
      </c>
      <c r="F861" s="442">
        <v>5325</v>
      </c>
      <c r="G861" s="442"/>
    </row>
    <row r="862" spans="1:7" x14ac:dyDescent="0.2">
      <c r="A862" t="s">
        <v>2194</v>
      </c>
      <c r="B862" t="s">
        <v>2175</v>
      </c>
      <c r="C862" t="s">
        <v>2195</v>
      </c>
      <c r="D862" s="439">
        <v>20210</v>
      </c>
      <c r="E862" s="439">
        <v>2673</v>
      </c>
      <c r="F862" s="439">
        <v>2673</v>
      </c>
      <c r="G862" s="439"/>
    </row>
    <row r="863" spans="1:7" x14ac:dyDescent="0.2">
      <c r="A863" t="s">
        <v>2196</v>
      </c>
      <c r="B863" t="s">
        <v>2175</v>
      </c>
      <c r="C863" t="s">
        <v>2197</v>
      </c>
      <c r="D863" s="442">
        <v>20211</v>
      </c>
      <c r="E863" s="442">
        <v>3646</v>
      </c>
      <c r="F863" s="442">
        <v>3646</v>
      </c>
      <c r="G863" s="442"/>
    </row>
    <row r="864" spans="1:7" x14ac:dyDescent="0.2">
      <c r="A864" t="s">
        <v>2198</v>
      </c>
      <c r="B864" t="s">
        <v>2175</v>
      </c>
      <c r="C864" t="s">
        <v>2199</v>
      </c>
      <c r="D864" s="439">
        <v>20212</v>
      </c>
      <c r="E864" s="439">
        <v>3122</v>
      </c>
      <c r="F864" s="439">
        <v>3122</v>
      </c>
      <c r="G864" s="439"/>
    </row>
    <row r="865" spans="1:7" x14ac:dyDescent="0.2">
      <c r="A865" t="s">
        <v>2200</v>
      </c>
      <c r="B865" t="s">
        <v>2175</v>
      </c>
      <c r="C865" t="s">
        <v>2201</v>
      </c>
      <c r="D865" s="442">
        <v>20213</v>
      </c>
      <c r="E865" s="442">
        <v>2026</v>
      </c>
      <c r="F865" s="442">
        <v>2026</v>
      </c>
      <c r="G865" s="442"/>
    </row>
    <row r="866" spans="1:7" x14ac:dyDescent="0.2">
      <c r="A866" t="s">
        <v>2202</v>
      </c>
      <c r="B866" t="s">
        <v>2175</v>
      </c>
      <c r="C866" t="s">
        <v>2203</v>
      </c>
      <c r="D866" s="439">
        <v>20214</v>
      </c>
      <c r="E866" s="439">
        <v>4861</v>
      </c>
      <c r="F866" s="439">
        <v>4861</v>
      </c>
      <c r="G866" s="439"/>
    </row>
    <row r="867" spans="1:7" x14ac:dyDescent="0.2">
      <c r="A867" t="s">
        <v>2204</v>
      </c>
      <c r="B867" t="s">
        <v>2175</v>
      </c>
      <c r="C867" t="s">
        <v>2205</v>
      </c>
      <c r="D867" s="442">
        <v>20215</v>
      </c>
      <c r="E867" s="442">
        <v>5004</v>
      </c>
      <c r="F867" s="442">
        <v>5004</v>
      </c>
      <c r="G867" s="442"/>
    </row>
    <row r="868" spans="1:7" x14ac:dyDescent="0.2">
      <c r="A868" t="s">
        <v>2206</v>
      </c>
      <c r="B868" t="s">
        <v>2175</v>
      </c>
      <c r="C868" t="s">
        <v>2207</v>
      </c>
      <c r="D868" s="439">
        <v>20217</v>
      </c>
      <c r="E868" s="439">
        <v>9021</v>
      </c>
      <c r="F868" s="439">
        <v>9021</v>
      </c>
      <c r="G868" s="439"/>
    </row>
    <row r="869" spans="1:7" x14ac:dyDescent="0.2">
      <c r="A869" t="s">
        <v>2208</v>
      </c>
      <c r="B869" t="s">
        <v>2175</v>
      </c>
      <c r="C869" t="s">
        <v>2209</v>
      </c>
      <c r="D869" s="442">
        <v>20218</v>
      </c>
      <c r="E869" s="442">
        <v>4616</v>
      </c>
      <c r="F869" s="442">
        <v>4616</v>
      </c>
      <c r="G869" s="442"/>
    </row>
    <row r="870" spans="1:7" x14ac:dyDescent="0.2">
      <c r="A870" t="s">
        <v>2210</v>
      </c>
      <c r="B870" t="s">
        <v>2175</v>
      </c>
      <c r="C870" t="s">
        <v>2211</v>
      </c>
      <c r="D870" s="439">
        <v>20219</v>
      </c>
      <c r="E870" s="439">
        <v>2528</v>
      </c>
      <c r="F870" s="439">
        <v>2528</v>
      </c>
      <c r="G870" s="439"/>
    </row>
    <row r="871" spans="1:7" x14ac:dyDescent="0.2">
      <c r="A871" t="s">
        <v>2212</v>
      </c>
      <c r="B871" t="s">
        <v>2175</v>
      </c>
      <c r="C871" t="s">
        <v>2213</v>
      </c>
      <c r="D871" s="442">
        <v>20220</v>
      </c>
      <c r="E871" s="442">
        <v>7962</v>
      </c>
      <c r="F871" s="442">
        <v>7962</v>
      </c>
      <c r="G871" s="442"/>
    </row>
    <row r="872" spans="1:7" x14ac:dyDescent="0.2">
      <c r="A872" t="s">
        <v>2214</v>
      </c>
      <c r="B872" t="s">
        <v>2175</v>
      </c>
      <c r="C872" t="s">
        <v>2215</v>
      </c>
      <c r="D872" s="439">
        <v>20303</v>
      </c>
      <c r="E872" s="439">
        <v>497</v>
      </c>
      <c r="F872" s="439">
        <v>497</v>
      </c>
      <c r="G872" s="439"/>
    </row>
    <row r="873" spans="1:7" x14ac:dyDescent="0.2">
      <c r="A873" t="s">
        <v>2216</v>
      </c>
      <c r="B873" t="s">
        <v>2175</v>
      </c>
      <c r="C873" t="s">
        <v>2217</v>
      </c>
      <c r="D873" s="442">
        <v>20304</v>
      </c>
      <c r="E873" s="442">
        <v>222</v>
      </c>
      <c r="F873" s="442">
        <v>222</v>
      </c>
      <c r="G873" s="442"/>
    </row>
    <row r="874" spans="1:7" x14ac:dyDescent="0.2">
      <c r="A874" t="s">
        <v>2218</v>
      </c>
      <c r="B874" t="s">
        <v>2175</v>
      </c>
      <c r="C874" t="s">
        <v>1486</v>
      </c>
      <c r="D874" s="439">
        <v>20305</v>
      </c>
      <c r="E874" s="439">
        <v>243</v>
      </c>
      <c r="F874" s="439">
        <v>243</v>
      </c>
      <c r="G874" s="439"/>
    </row>
    <row r="875" spans="1:7" x14ac:dyDescent="0.2">
      <c r="A875" t="s">
        <v>2219</v>
      </c>
      <c r="B875" t="s">
        <v>2175</v>
      </c>
      <c r="C875" t="s">
        <v>2220</v>
      </c>
      <c r="D875" s="442">
        <v>20306</v>
      </c>
      <c r="E875" s="442">
        <v>126</v>
      </c>
      <c r="F875" s="442">
        <v>126</v>
      </c>
      <c r="G875" s="442"/>
    </row>
    <row r="876" spans="1:7" x14ac:dyDescent="0.2">
      <c r="A876" t="s">
        <v>2221</v>
      </c>
      <c r="B876" t="s">
        <v>2175</v>
      </c>
      <c r="C876" t="s">
        <v>2222</v>
      </c>
      <c r="D876" s="439">
        <v>20307</v>
      </c>
      <c r="E876" s="439">
        <v>57</v>
      </c>
      <c r="F876" s="439">
        <v>57</v>
      </c>
      <c r="G876" s="439"/>
    </row>
    <row r="877" spans="1:7" x14ac:dyDescent="0.2">
      <c r="A877" t="s">
        <v>2223</v>
      </c>
      <c r="B877" t="s">
        <v>2175</v>
      </c>
      <c r="C877" t="s">
        <v>2224</v>
      </c>
      <c r="D877" s="442">
        <v>20309</v>
      </c>
      <c r="E877" s="442">
        <v>1043</v>
      </c>
      <c r="F877" s="442">
        <v>1043</v>
      </c>
      <c r="G877" s="442"/>
    </row>
    <row r="878" spans="1:7" x14ac:dyDescent="0.2">
      <c r="A878" t="s">
        <v>2225</v>
      </c>
      <c r="B878" t="s">
        <v>2175</v>
      </c>
      <c r="C878" t="s">
        <v>2226</v>
      </c>
      <c r="D878" s="439">
        <v>20321</v>
      </c>
      <c r="E878" s="439">
        <v>2520</v>
      </c>
      <c r="F878" s="439">
        <v>2520</v>
      </c>
      <c r="G878" s="439"/>
    </row>
    <row r="879" spans="1:7" x14ac:dyDescent="0.2">
      <c r="A879" t="s">
        <v>2227</v>
      </c>
      <c r="B879" t="s">
        <v>2175</v>
      </c>
      <c r="C879" t="s">
        <v>2228</v>
      </c>
      <c r="D879" s="442">
        <v>20323</v>
      </c>
      <c r="E879" s="442">
        <v>1419</v>
      </c>
      <c r="F879" s="442">
        <v>1419</v>
      </c>
      <c r="G879" s="442"/>
    </row>
    <row r="880" spans="1:7" x14ac:dyDescent="0.2">
      <c r="A880" t="s">
        <v>2229</v>
      </c>
      <c r="B880" t="s">
        <v>2175</v>
      </c>
      <c r="C880" t="s">
        <v>2230</v>
      </c>
      <c r="D880" s="439">
        <v>20324</v>
      </c>
      <c r="E880" s="439">
        <v>684</v>
      </c>
      <c r="F880" s="439">
        <v>684</v>
      </c>
      <c r="G880" s="439"/>
    </row>
    <row r="881" spans="1:7" x14ac:dyDescent="0.2">
      <c r="A881" t="s">
        <v>2231</v>
      </c>
      <c r="B881" t="s">
        <v>2175</v>
      </c>
      <c r="C881" t="s">
        <v>2232</v>
      </c>
      <c r="D881" s="442">
        <v>20349</v>
      </c>
      <c r="E881" s="442">
        <v>402</v>
      </c>
      <c r="F881" s="442">
        <v>402</v>
      </c>
      <c r="G881" s="442"/>
    </row>
    <row r="882" spans="1:7" x14ac:dyDescent="0.2">
      <c r="A882" t="s">
        <v>2233</v>
      </c>
      <c r="B882" t="s">
        <v>2175</v>
      </c>
      <c r="C882" t="s">
        <v>2234</v>
      </c>
      <c r="D882" s="439">
        <v>20350</v>
      </c>
      <c r="E882" s="439">
        <v>765</v>
      </c>
      <c r="F882" s="439">
        <v>765</v>
      </c>
      <c r="G882" s="439"/>
    </row>
    <row r="883" spans="1:7" x14ac:dyDescent="0.2">
      <c r="A883" t="s">
        <v>2235</v>
      </c>
      <c r="B883" t="s">
        <v>2175</v>
      </c>
      <c r="C883" t="s">
        <v>2236</v>
      </c>
      <c r="D883" s="442">
        <v>20361</v>
      </c>
      <c r="E883" s="442">
        <v>2059</v>
      </c>
      <c r="F883" s="442">
        <v>2059</v>
      </c>
      <c r="G883" s="442"/>
    </row>
    <row r="884" spans="1:7" x14ac:dyDescent="0.2">
      <c r="A884" t="s">
        <v>2237</v>
      </c>
      <c r="B884" t="s">
        <v>2175</v>
      </c>
      <c r="C884" t="s">
        <v>2238</v>
      </c>
      <c r="D884" s="439">
        <v>20362</v>
      </c>
      <c r="E884" s="439">
        <v>1305</v>
      </c>
      <c r="F884" s="439">
        <v>1305</v>
      </c>
      <c r="G884" s="439"/>
    </row>
    <row r="885" spans="1:7" x14ac:dyDescent="0.2">
      <c r="A885" t="s">
        <v>2239</v>
      </c>
      <c r="B885" t="s">
        <v>2175</v>
      </c>
      <c r="C885" t="s">
        <v>2240</v>
      </c>
      <c r="D885" s="442">
        <v>20363</v>
      </c>
      <c r="E885" s="442">
        <v>822</v>
      </c>
      <c r="F885" s="442">
        <v>822</v>
      </c>
      <c r="G885" s="442"/>
    </row>
    <row r="886" spans="1:7" x14ac:dyDescent="0.2">
      <c r="A886" t="s">
        <v>2241</v>
      </c>
      <c r="B886" t="s">
        <v>2175</v>
      </c>
      <c r="C886" t="s">
        <v>2242</v>
      </c>
      <c r="D886" s="439">
        <v>20382</v>
      </c>
      <c r="E886" s="439">
        <v>1537</v>
      </c>
      <c r="F886" s="439">
        <v>1537</v>
      </c>
      <c r="G886" s="439"/>
    </row>
    <row r="887" spans="1:7" x14ac:dyDescent="0.2">
      <c r="A887" t="s">
        <v>2243</v>
      </c>
      <c r="B887" t="s">
        <v>2175</v>
      </c>
      <c r="C887" t="s">
        <v>2244</v>
      </c>
      <c r="D887" s="442">
        <v>20383</v>
      </c>
      <c r="E887" s="442">
        <v>1735</v>
      </c>
      <c r="F887" s="442">
        <v>1735</v>
      </c>
      <c r="G887" s="442"/>
    </row>
    <row r="888" spans="1:7" x14ac:dyDescent="0.2">
      <c r="A888" t="s">
        <v>2245</v>
      </c>
      <c r="B888" t="s">
        <v>2175</v>
      </c>
      <c r="C888" t="s">
        <v>2246</v>
      </c>
      <c r="D888" s="439">
        <v>20384</v>
      </c>
      <c r="E888" s="439">
        <v>733</v>
      </c>
      <c r="F888" s="439">
        <v>733</v>
      </c>
      <c r="G888" s="439"/>
    </row>
    <row r="889" spans="1:7" x14ac:dyDescent="0.2">
      <c r="A889" t="s">
        <v>2247</v>
      </c>
      <c r="B889" t="s">
        <v>2175</v>
      </c>
      <c r="C889" t="s">
        <v>2248</v>
      </c>
      <c r="D889" s="442">
        <v>20385</v>
      </c>
      <c r="E889" s="442">
        <v>1032</v>
      </c>
      <c r="F889" s="442">
        <v>1032</v>
      </c>
      <c r="G889" s="442"/>
    </row>
    <row r="890" spans="1:7" x14ac:dyDescent="0.2">
      <c r="A890" t="s">
        <v>2249</v>
      </c>
      <c r="B890" t="s">
        <v>2175</v>
      </c>
      <c r="C890" t="s">
        <v>2250</v>
      </c>
      <c r="D890" s="439">
        <v>20386</v>
      </c>
      <c r="E890" s="439">
        <v>324</v>
      </c>
      <c r="F890" s="439">
        <v>324</v>
      </c>
      <c r="G890" s="439"/>
    </row>
    <row r="891" spans="1:7" x14ac:dyDescent="0.2">
      <c r="A891" t="s">
        <v>2251</v>
      </c>
      <c r="B891" t="s">
        <v>2175</v>
      </c>
      <c r="C891" t="s">
        <v>2252</v>
      </c>
      <c r="D891" s="442">
        <v>20388</v>
      </c>
      <c r="E891" s="442">
        <v>582</v>
      </c>
      <c r="F891" s="442">
        <v>582</v>
      </c>
      <c r="G891" s="442"/>
    </row>
    <row r="892" spans="1:7" x14ac:dyDescent="0.2">
      <c r="A892" t="s">
        <v>2253</v>
      </c>
      <c r="B892" t="s">
        <v>2175</v>
      </c>
      <c r="C892" t="s">
        <v>2254</v>
      </c>
      <c r="D892" s="439">
        <v>20402</v>
      </c>
      <c r="E892" s="439">
        <v>941</v>
      </c>
      <c r="F892" s="439">
        <v>941</v>
      </c>
      <c r="G892" s="439"/>
    </row>
    <row r="893" spans="1:7" x14ac:dyDescent="0.2">
      <c r="A893" t="s">
        <v>2255</v>
      </c>
      <c r="B893" t="s">
        <v>2175</v>
      </c>
      <c r="C893" t="s">
        <v>2256</v>
      </c>
      <c r="D893" s="442">
        <v>20403</v>
      </c>
      <c r="E893" s="442">
        <v>799</v>
      </c>
      <c r="F893" s="442">
        <v>799</v>
      </c>
      <c r="G893" s="442"/>
    </row>
    <row r="894" spans="1:7" x14ac:dyDescent="0.2">
      <c r="A894" t="s">
        <v>2257</v>
      </c>
      <c r="B894" t="s">
        <v>2175</v>
      </c>
      <c r="C894" t="s">
        <v>2258</v>
      </c>
      <c r="D894" s="439">
        <v>20404</v>
      </c>
      <c r="E894" s="439">
        <v>781</v>
      </c>
      <c r="F894" s="439">
        <v>781</v>
      </c>
      <c r="G894" s="439"/>
    </row>
    <row r="895" spans="1:7" x14ac:dyDescent="0.2">
      <c r="A895" t="s">
        <v>2259</v>
      </c>
      <c r="B895" t="s">
        <v>2175</v>
      </c>
      <c r="C895" t="s">
        <v>2260</v>
      </c>
      <c r="D895" s="442">
        <v>20407</v>
      </c>
      <c r="E895" s="442">
        <v>561</v>
      </c>
      <c r="F895" s="442">
        <v>561</v>
      </c>
      <c r="G895" s="442"/>
    </row>
    <row r="896" spans="1:7" x14ac:dyDescent="0.2">
      <c r="A896" t="s">
        <v>2261</v>
      </c>
      <c r="B896" t="s">
        <v>2175</v>
      </c>
      <c r="C896" t="s">
        <v>2262</v>
      </c>
      <c r="D896" s="439">
        <v>20409</v>
      </c>
      <c r="E896" s="439">
        <v>52</v>
      </c>
      <c r="F896" s="439">
        <v>0</v>
      </c>
      <c r="G896" s="439"/>
    </row>
    <row r="897" spans="1:7" x14ac:dyDescent="0.2">
      <c r="A897" t="s">
        <v>2263</v>
      </c>
      <c r="B897" t="s">
        <v>2175</v>
      </c>
      <c r="C897" t="s">
        <v>2264</v>
      </c>
      <c r="D897" s="442">
        <v>20410</v>
      </c>
      <c r="E897" s="442">
        <v>104</v>
      </c>
      <c r="F897" s="442">
        <v>104</v>
      </c>
      <c r="G897" s="442"/>
    </row>
    <row r="898" spans="1:7" x14ac:dyDescent="0.2">
      <c r="A898" t="s">
        <v>2265</v>
      </c>
      <c r="B898" t="s">
        <v>2175</v>
      </c>
      <c r="C898" t="s">
        <v>2266</v>
      </c>
      <c r="D898" s="439">
        <v>20411</v>
      </c>
      <c r="E898" s="439">
        <v>289</v>
      </c>
      <c r="F898" s="439">
        <v>289</v>
      </c>
      <c r="G898" s="439"/>
    </row>
    <row r="899" spans="1:7" x14ac:dyDescent="0.2">
      <c r="A899" t="s">
        <v>2267</v>
      </c>
      <c r="B899" t="s">
        <v>2175</v>
      </c>
      <c r="C899" t="s">
        <v>2268</v>
      </c>
      <c r="D899" s="442">
        <v>20412</v>
      </c>
      <c r="E899" s="442">
        <v>97</v>
      </c>
      <c r="F899" s="442">
        <v>97</v>
      </c>
      <c r="G899" s="442"/>
    </row>
    <row r="900" spans="1:7" x14ac:dyDescent="0.2">
      <c r="A900" t="s">
        <v>2269</v>
      </c>
      <c r="B900" t="s">
        <v>2175</v>
      </c>
      <c r="C900" t="s">
        <v>2270</v>
      </c>
      <c r="D900" s="439">
        <v>20413</v>
      </c>
      <c r="E900" s="439">
        <v>266</v>
      </c>
      <c r="F900" s="439">
        <v>266</v>
      </c>
      <c r="G900" s="439"/>
    </row>
    <row r="901" spans="1:7" x14ac:dyDescent="0.2">
      <c r="A901" t="s">
        <v>2271</v>
      </c>
      <c r="B901" t="s">
        <v>2175</v>
      </c>
      <c r="C901" t="s">
        <v>2272</v>
      </c>
      <c r="D901" s="442">
        <v>20414</v>
      </c>
      <c r="E901" s="442">
        <v>193</v>
      </c>
      <c r="F901" s="442">
        <v>193</v>
      </c>
      <c r="G901" s="442"/>
    </row>
    <row r="902" spans="1:7" x14ac:dyDescent="0.2">
      <c r="A902" t="s">
        <v>2273</v>
      </c>
      <c r="B902" t="s">
        <v>2175</v>
      </c>
      <c r="C902" t="s">
        <v>2274</v>
      </c>
      <c r="D902" s="439">
        <v>20415</v>
      </c>
      <c r="E902" s="439">
        <v>477</v>
      </c>
      <c r="F902" s="439">
        <v>477</v>
      </c>
      <c r="G902" s="439"/>
    </row>
    <row r="903" spans="1:7" x14ac:dyDescent="0.2">
      <c r="A903" t="s">
        <v>2275</v>
      </c>
      <c r="B903" t="s">
        <v>2175</v>
      </c>
      <c r="C903" t="s">
        <v>2276</v>
      </c>
      <c r="D903" s="442">
        <v>20416</v>
      </c>
      <c r="E903" s="442">
        <v>361</v>
      </c>
      <c r="F903" s="442">
        <v>361</v>
      </c>
      <c r="G903" s="442"/>
    </row>
    <row r="904" spans="1:7" x14ac:dyDescent="0.2">
      <c r="A904" t="s">
        <v>2277</v>
      </c>
      <c r="B904" t="s">
        <v>2175</v>
      </c>
      <c r="C904" t="s">
        <v>2278</v>
      </c>
      <c r="D904" s="439">
        <v>20417</v>
      </c>
      <c r="E904" s="439">
        <v>183</v>
      </c>
      <c r="F904" s="439">
        <v>183</v>
      </c>
      <c r="G904" s="439"/>
    </row>
    <row r="905" spans="1:7" x14ac:dyDescent="0.2">
      <c r="A905" t="s">
        <v>2279</v>
      </c>
      <c r="B905" t="s">
        <v>2175</v>
      </c>
      <c r="C905" t="s">
        <v>2280</v>
      </c>
      <c r="D905" s="442">
        <v>20422</v>
      </c>
      <c r="E905" s="442">
        <v>593</v>
      </c>
      <c r="F905" s="442">
        <v>593</v>
      </c>
      <c r="G905" s="442"/>
    </row>
    <row r="906" spans="1:7" x14ac:dyDescent="0.2">
      <c r="A906" t="s">
        <v>2281</v>
      </c>
      <c r="B906" t="s">
        <v>2175</v>
      </c>
      <c r="C906" t="s">
        <v>2282</v>
      </c>
      <c r="D906" s="439">
        <v>20423</v>
      </c>
      <c r="E906" s="439">
        <v>453</v>
      </c>
      <c r="F906" s="439">
        <v>453</v>
      </c>
      <c r="G906" s="439"/>
    </row>
    <row r="907" spans="1:7" x14ac:dyDescent="0.2">
      <c r="A907" t="s">
        <v>2283</v>
      </c>
      <c r="B907" t="s">
        <v>2175</v>
      </c>
      <c r="C907" t="s">
        <v>2284</v>
      </c>
      <c r="D907" s="442">
        <v>20425</v>
      </c>
      <c r="E907" s="442">
        <v>288</v>
      </c>
      <c r="F907" s="442">
        <v>288</v>
      </c>
      <c r="G907" s="442"/>
    </row>
    <row r="908" spans="1:7" x14ac:dyDescent="0.2">
      <c r="A908" t="s">
        <v>2285</v>
      </c>
      <c r="B908" t="s">
        <v>2175</v>
      </c>
      <c r="C908" t="s">
        <v>2286</v>
      </c>
      <c r="D908" s="439">
        <v>20429</v>
      </c>
      <c r="E908" s="439">
        <v>93</v>
      </c>
      <c r="F908" s="439">
        <v>93</v>
      </c>
      <c r="G908" s="439"/>
    </row>
    <row r="909" spans="1:7" x14ac:dyDescent="0.2">
      <c r="A909" t="s">
        <v>2287</v>
      </c>
      <c r="B909" t="s">
        <v>2175</v>
      </c>
      <c r="C909" t="s">
        <v>2288</v>
      </c>
      <c r="D909" s="442">
        <v>20430</v>
      </c>
      <c r="E909" s="442">
        <v>328</v>
      </c>
      <c r="F909" s="442">
        <v>328</v>
      </c>
      <c r="G909" s="442"/>
    </row>
    <row r="910" spans="1:7" x14ac:dyDescent="0.2">
      <c r="A910" t="s">
        <v>2289</v>
      </c>
      <c r="B910" t="s">
        <v>2175</v>
      </c>
      <c r="C910" t="s">
        <v>2290</v>
      </c>
      <c r="D910" s="439">
        <v>20432</v>
      </c>
      <c r="E910" s="439">
        <v>1097</v>
      </c>
      <c r="F910" s="439">
        <v>1097</v>
      </c>
      <c r="G910" s="439"/>
    </row>
    <row r="911" spans="1:7" x14ac:dyDescent="0.2">
      <c r="A911" t="s">
        <v>2291</v>
      </c>
      <c r="B911" t="s">
        <v>2175</v>
      </c>
      <c r="C911" t="s">
        <v>2292</v>
      </c>
      <c r="D911" s="442">
        <v>20446</v>
      </c>
      <c r="E911" s="442">
        <v>316</v>
      </c>
      <c r="F911" s="442">
        <v>316</v>
      </c>
      <c r="G911" s="442"/>
    </row>
    <row r="912" spans="1:7" x14ac:dyDescent="0.2">
      <c r="A912" t="s">
        <v>2293</v>
      </c>
      <c r="B912" t="s">
        <v>2175</v>
      </c>
      <c r="C912" t="s">
        <v>2294</v>
      </c>
      <c r="D912" s="439">
        <v>20448</v>
      </c>
      <c r="E912" s="439">
        <v>188</v>
      </c>
      <c r="F912" s="439">
        <v>188</v>
      </c>
      <c r="G912" s="439"/>
    </row>
    <row r="913" spans="1:7" x14ac:dyDescent="0.2">
      <c r="A913" t="s">
        <v>2295</v>
      </c>
      <c r="B913" t="s">
        <v>2175</v>
      </c>
      <c r="C913" t="s">
        <v>2296</v>
      </c>
      <c r="D913" s="442">
        <v>20450</v>
      </c>
      <c r="E913" s="442">
        <v>538</v>
      </c>
      <c r="F913" s="442">
        <v>538</v>
      </c>
      <c r="G913" s="442"/>
    </row>
    <row r="914" spans="1:7" x14ac:dyDescent="0.2">
      <c r="A914" t="s">
        <v>2297</v>
      </c>
      <c r="B914" t="s">
        <v>2175</v>
      </c>
      <c r="C914" t="s">
        <v>2298</v>
      </c>
      <c r="D914" s="439">
        <v>20451</v>
      </c>
      <c r="E914" s="439">
        <v>255</v>
      </c>
      <c r="F914" s="439">
        <v>255</v>
      </c>
      <c r="G914" s="439"/>
    </row>
    <row r="915" spans="1:7" x14ac:dyDescent="0.2">
      <c r="A915" t="s">
        <v>2299</v>
      </c>
      <c r="B915" t="s">
        <v>2175</v>
      </c>
      <c r="C915" t="s">
        <v>2300</v>
      </c>
      <c r="D915" s="442">
        <v>20452</v>
      </c>
      <c r="E915" s="442">
        <v>509</v>
      </c>
      <c r="F915" s="442">
        <v>509</v>
      </c>
      <c r="G915" s="442"/>
    </row>
    <row r="916" spans="1:7" x14ac:dyDescent="0.2">
      <c r="A916" t="s">
        <v>2301</v>
      </c>
      <c r="B916" t="s">
        <v>2175</v>
      </c>
      <c r="C916" t="s">
        <v>810</v>
      </c>
      <c r="D916" s="439">
        <v>20481</v>
      </c>
      <c r="E916" s="439">
        <v>991</v>
      </c>
      <c r="F916" s="439">
        <v>991</v>
      </c>
      <c r="G916" s="439"/>
    </row>
    <row r="917" spans="1:7" x14ac:dyDescent="0.2">
      <c r="A917" t="s">
        <v>2302</v>
      </c>
      <c r="B917" t="s">
        <v>2175</v>
      </c>
      <c r="C917" t="s">
        <v>2303</v>
      </c>
      <c r="D917" s="442">
        <v>20482</v>
      </c>
      <c r="E917" s="442">
        <v>819</v>
      </c>
      <c r="F917" s="442">
        <v>819</v>
      </c>
      <c r="G917" s="442"/>
    </row>
    <row r="918" spans="1:7" x14ac:dyDescent="0.2">
      <c r="A918" t="s">
        <v>2304</v>
      </c>
      <c r="B918" t="s">
        <v>2175</v>
      </c>
      <c r="C918" t="s">
        <v>2305</v>
      </c>
      <c r="D918" s="439">
        <v>20485</v>
      </c>
      <c r="E918" s="439">
        <v>928</v>
      </c>
      <c r="F918" s="439">
        <v>928</v>
      </c>
      <c r="G918" s="439"/>
    </row>
    <row r="919" spans="1:7" x14ac:dyDescent="0.2">
      <c r="A919" t="s">
        <v>2306</v>
      </c>
      <c r="B919" t="s">
        <v>2175</v>
      </c>
      <c r="C919" t="s">
        <v>2307</v>
      </c>
      <c r="D919" s="442">
        <v>20486</v>
      </c>
      <c r="E919" s="442">
        <v>340</v>
      </c>
      <c r="F919" s="442">
        <v>340</v>
      </c>
      <c r="G919" s="442"/>
    </row>
    <row r="920" spans="1:7" x14ac:dyDescent="0.2">
      <c r="A920" t="s">
        <v>2308</v>
      </c>
      <c r="B920" t="s">
        <v>2175</v>
      </c>
      <c r="C920" t="s">
        <v>2309</v>
      </c>
      <c r="D920" s="439">
        <v>20521</v>
      </c>
      <c r="E920" s="439">
        <v>1237</v>
      </c>
      <c r="F920" s="439">
        <v>1237</v>
      </c>
      <c r="G920" s="439"/>
    </row>
    <row r="921" spans="1:7" x14ac:dyDescent="0.2">
      <c r="A921" t="s">
        <v>2310</v>
      </c>
      <c r="B921" t="s">
        <v>2175</v>
      </c>
      <c r="C921" t="s">
        <v>2311</v>
      </c>
      <c r="D921" s="442">
        <v>20541</v>
      </c>
      <c r="E921" s="442">
        <v>688</v>
      </c>
      <c r="F921" s="442">
        <v>688</v>
      </c>
      <c r="G921" s="442"/>
    </row>
    <row r="922" spans="1:7" x14ac:dyDescent="0.2">
      <c r="A922" t="s">
        <v>2312</v>
      </c>
      <c r="B922" t="s">
        <v>2175</v>
      </c>
      <c r="C922" t="s">
        <v>1498</v>
      </c>
      <c r="D922" s="439">
        <v>20543</v>
      </c>
      <c r="E922" s="439">
        <v>413</v>
      </c>
      <c r="F922" s="439">
        <v>413</v>
      </c>
      <c r="G922" s="439"/>
    </row>
    <row r="923" spans="1:7" x14ac:dyDescent="0.2">
      <c r="A923" t="s">
        <v>2313</v>
      </c>
      <c r="B923" t="s">
        <v>2175</v>
      </c>
      <c r="C923" t="s">
        <v>2314</v>
      </c>
      <c r="D923" s="442">
        <v>20561</v>
      </c>
      <c r="E923" s="442">
        <v>1282</v>
      </c>
      <c r="F923" s="442">
        <v>1282</v>
      </c>
      <c r="G923" s="442"/>
    </row>
    <row r="924" spans="1:7" x14ac:dyDescent="0.2">
      <c r="A924" t="s">
        <v>2315</v>
      </c>
      <c r="B924" t="s">
        <v>2175</v>
      </c>
      <c r="C924" t="s">
        <v>2316</v>
      </c>
      <c r="D924" s="439">
        <v>20562</v>
      </c>
      <c r="E924" s="439">
        <v>428</v>
      </c>
      <c r="F924" s="439">
        <v>428</v>
      </c>
      <c r="G924" s="439"/>
    </row>
    <row r="925" spans="1:7" x14ac:dyDescent="0.2">
      <c r="A925" t="s">
        <v>2317</v>
      </c>
      <c r="B925" t="s">
        <v>2175</v>
      </c>
      <c r="C925" t="s">
        <v>2318</v>
      </c>
      <c r="D925" s="442">
        <v>20563</v>
      </c>
      <c r="E925" s="442">
        <v>312</v>
      </c>
      <c r="F925" s="442">
        <v>312</v>
      </c>
      <c r="G925" s="442"/>
    </row>
    <row r="926" spans="1:7" x14ac:dyDescent="0.2">
      <c r="A926" t="s">
        <v>2319</v>
      </c>
      <c r="B926" t="s">
        <v>2175</v>
      </c>
      <c r="C926" t="s">
        <v>2320</v>
      </c>
      <c r="D926" s="439">
        <v>20583</v>
      </c>
      <c r="E926" s="439">
        <v>867</v>
      </c>
      <c r="F926" s="439">
        <v>867</v>
      </c>
      <c r="G926" s="439"/>
    </row>
    <row r="927" spans="1:7" x14ac:dyDescent="0.2">
      <c r="A927" t="s">
        <v>2321</v>
      </c>
      <c r="B927" t="s">
        <v>2175</v>
      </c>
      <c r="C927" t="s">
        <v>2322</v>
      </c>
      <c r="D927" s="442">
        <v>20588</v>
      </c>
      <c r="E927" s="442">
        <v>300</v>
      </c>
      <c r="F927" s="442">
        <v>300</v>
      </c>
      <c r="G927" s="442"/>
    </row>
    <row r="928" spans="1:7" x14ac:dyDescent="0.2">
      <c r="A928" t="s">
        <v>2323</v>
      </c>
      <c r="B928" t="s">
        <v>2175</v>
      </c>
      <c r="C928" t="s">
        <v>2324</v>
      </c>
      <c r="D928" s="439">
        <v>20590</v>
      </c>
      <c r="E928" s="439">
        <v>922</v>
      </c>
      <c r="F928" s="439">
        <v>922</v>
      </c>
      <c r="G928" s="439"/>
    </row>
    <row r="929" spans="1:7" x14ac:dyDescent="0.2">
      <c r="A929" t="s">
        <v>2325</v>
      </c>
      <c r="B929" t="s">
        <v>2175</v>
      </c>
      <c r="C929" t="s">
        <v>2326</v>
      </c>
      <c r="D929" s="442">
        <v>20602</v>
      </c>
      <c r="E929" s="442">
        <v>301</v>
      </c>
      <c r="F929" s="442">
        <v>301</v>
      </c>
      <c r="G929" s="442"/>
    </row>
    <row r="930" spans="1:7" x14ac:dyDescent="0.2">
      <c r="A930" t="s">
        <v>2327</v>
      </c>
      <c r="B930" t="s">
        <v>2328</v>
      </c>
      <c r="C930">
        <v>0</v>
      </c>
      <c r="D930" s="439">
        <v>21000</v>
      </c>
      <c r="E930" s="439">
        <v>0</v>
      </c>
      <c r="F930" s="439">
        <v>0</v>
      </c>
      <c r="G930" s="439"/>
    </row>
    <row r="931" spans="1:7" x14ac:dyDescent="0.2">
      <c r="A931" t="s">
        <v>2329</v>
      </c>
      <c r="B931" t="s">
        <v>2328</v>
      </c>
      <c r="C931" t="s">
        <v>2330</v>
      </c>
      <c r="D931" s="442">
        <v>21201</v>
      </c>
      <c r="E931" s="442">
        <v>39840</v>
      </c>
      <c r="F931" s="442">
        <v>39840</v>
      </c>
      <c r="G931" s="442"/>
    </row>
    <row r="932" spans="1:7" x14ac:dyDescent="0.2">
      <c r="A932" t="s">
        <v>2331</v>
      </c>
      <c r="B932" t="s">
        <v>2328</v>
      </c>
      <c r="C932" t="s">
        <v>2332</v>
      </c>
      <c r="D932" s="439">
        <v>21202</v>
      </c>
      <c r="E932" s="439">
        <v>13838</v>
      </c>
      <c r="F932" s="439">
        <v>13838</v>
      </c>
      <c r="G932" s="439"/>
    </row>
    <row r="933" spans="1:7" x14ac:dyDescent="0.2">
      <c r="A933" t="s">
        <v>2333</v>
      </c>
      <c r="B933" t="s">
        <v>2328</v>
      </c>
      <c r="C933" t="s">
        <v>2334</v>
      </c>
      <c r="D933" s="442">
        <v>21203</v>
      </c>
      <c r="E933" s="442">
        <v>6808</v>
      </c>
      <c r="F933" s="442">
        <v>6808</v>
      </c>
      <c r="G933" s="442"/>
    </row>
    <row r="934" spans="1:7" x14ac:dyDescent="0.2">
      <c r="A934" t="s">
        <v>2335</v>
      </c>
      <c r="B934" t="s">
        <v>2328</v>
      </c>
      <c r="C934" t="s">
        <v>2336</v>
      </c>
      <c r="D934" s="439">
        <v>21204</v>
      </c>
      <c r="E934" s="439">
        <v>9242</v>
      </c>
      <c r="F934" s="439">
        <v>9242</v>
      </c>
      <c r="G934" s="439"/>
    </row>
    <row r="935" spans="1:7" x14ac:dyDescent="0.2">
      <c r="A935" t="s">
        <v>2337</v>
      </c>
      <c r="B935" t="s">
        <v>2328</v>
      </c>
      <c r="C935" t="s">
        <v>2338</v>
      </c>
      <c r="D935" s="442">
        <v>21205</v>
      </c>
      <c r="E935" s="442">
        <v>7041</v>
      </c>
      <c r="F935" s="442">
        <v>7041</v>
      </c>
      <c r="G935" s="442"/>
    </row>
    <row r="936" spans="1:7" x14ac:dyDescent="0.2">
      <c r="A936" t="s">
        <v>2339</v>
      </c>
      <c r="B936" t="s">
        <v>2328</v>
      </c>
      <c r="C936" t="s">
        <v>2340</v>
      </c>
      <c r="D936" s="439">
        <v>21206</v>
      </c>
      <c r="E936" s="439">
        <v>5795</v>
      </c>
      <c r="F936" s="439">
        <v>5795</v>
      </c>
      <c r="G936" s="439"/>
    </row>
    <row r="937" spans="1:7" x14ac:dyDescent="0.2">
      <c r="A937" t="s">
        <v>2341</v>
      </c>
      <c r="B937" t="s">
        <v>2328</v>
      </c>
      <c r="C937" t="s">
        <v>2342</v>
      </c>
      <c r="D937" s="442">
        <v>21207</v>
      </c>
      <c r="E937" s="442">
        <v>1676</v>
      </c>
      <c r="F937" s="442">
        <v>1676</v>
      </c>
      <c r="G937" s="442"/>
    </row>
    <row r="938" spans="1:7" x14ac:dyDescent="0.2">
      <c r="A938" t="s">
        <v>2343</v>
      </c>
      <c r="B938" t="s">
        <v>2328</v>
      </c>
      <c r="C938" t="s">
        <v>2344</v>
      </c>
      <c r="D938" s="439">
        <v>21208</v>
      </c>
      <c r="E938" s="439">
        <v>3202</v>
      </c>
      <c r="F938" s="439">
        <v>3202</v>
      </c>
      <c r="G938" s="439"/>
    </row>
    <row r="939" spans="1:7" x14ac:dyDescent="0.2">
      <c r="A939" t="s">
        <v>2345</v>
      </c>
      <c r="B939" t="s">
        <v>2328</v>
      </c>
      <c r="C939" t="s">
        <v>2346</v>
      </c>
      <c r="D939" s="442">
        <v>21209</v>
      </c>
      <c r="E939" s="442">
        <v>4769</v>
      </c>
      <c r="F939" s="442">
        <v>4769</v>
      </c>
      <c r="G939" s="442"/>
    </row>
    <row r="940" spans="1:7" x14ac:dyDescent="0.2">
      <c r="A940" t="s">
        <v>2347</v>
      </c>
      <c r="B940" t="s">
        <v>2328</v>
      </c>
      <c r="C940" t="s">
        <v>2348</v>
      </c>
      <c r="D940" s="439">
        <v>21210</v>
      </c>
      <c r="E940" s="439">
        <v>4003</v>
      </c>
      <c r="F940" s="439">
        <v>4003</v>
      </c>
      <c r="G940" s="439"/>
    </row>
    <row r="941" spans="1:7" x14ac:dyDescent="0.2">
      <c r="A941" t="s">
        <v>2349</v>
      </c>
      <c r="B941" t="s">
        <v>2328</v>
      </c>
      <c r="C941" t="s">
        <v>2350</v>
      </c>
      <c r="D941" s="442">
        <v>21211</v>
      </c>
      <c r="E941" s="442">
        <v>3529</v>
      </c>
      <c r="F941" s="442">
        <v>3529</v>
      </c>
      <c r="G941" s="442"/>
    </row>
    <row r="942" spans="1:7" x14ac:dyDescent="0.2">
      <c r="A942" t="s">
        <v>2351</v>
      </c>
      <c r="B942" t="s">
        <v>2328</v>
      </c>
      <c r="C942" t="s">
        <v>2352</v>
      </c>
      <c r="D942" s="439">
        <v>21212</v>
      </c>
      <c r="E942" s="439">
        <v>5334</v>
      </c>
      <c r="F942" s="439">
        <v>5334</v>
      </c>
      <c r="G942" s="439"/>
    </row>
    <row r="943" spans="1:7" x14ac:dyDescent="0.2">
      <c r="A943" t="s">
        <v>2353</v>
      </c>
      <c r="B943" t="s">
        <v>2328</v>
      </c>
      <c r="C943" t="s">
        <v>2354</v>
      </c>
      <c r="D943" s="442">
        <v>21213</v>
      </c>
      <c r="E943" s="442">
        <v>11204</v>
      </c>
      <c r="F943" s="442">
        <v>11204</v>
      </c>
      <c r="G943" s="442"/>
    </row>
    <row r="944" spans="1:7" x14ac:dyDescent="0.2">
      <c r="A944" t="s">
        <v>2355</v>
      </c>
      <c r="B944" t="s">
        <v>2328</v>
      </c>
      <c r="C944" t="s">
        <v>2356</v>
      </c>
      <c r="D944" s="439">
        <v>21214</v>
      </c>
      <c r="E944" s="439">
        <v>6690</v>
      </c>
      <c r="F944" s="439">
        <v>6690</v>
      </c>
      <c r="G944" s="439"/>
    </row>
    <row r="945" spans="1:7" x14ac:dyDescent="0.2">
      <c r="A945" t="s">
        <v>2357</v>
      </c>
      <c r="B945" t="s">
        <v>2328</v>
      </c>
      <c r="C945" t="s">
        <v>2358</v>
      </c>
      <c r="D945" s="442">
        <v>21215</v>
      </c>
      <c r="E945" s="442">
        <v>2576</v>
      </c>
      <c r="F945" s="442">
        <v>2576</v>
      </c>
      <c r="G945" s="442"/>
    </row>
    <row r="946" spans="1:7" x14ac:dyDescent="0.2">
      <c r="A946" t="s">
        <v>2359</v>
      </c>
      <c r="B946" t="s">
        <v>2328</v>
      </c>
      <c r="C946" t="s">
        <v>2360</v>
      </c>
      <c r="D946" s="439">
        <v>21216</v>
      </c>
      <c r="E946" s="439">
        <v>3252</v>
      </c>
      <c r="F946" s="439">
        <v>3252</v>
      </c>
      <c r="G946" s="439"/>
    </row>
    <row r="947" spans="1:7" x14ac:dyDescent="0.2">
      <c r="A947" t="s">
        <v>2361</v>
      </c>
      <c r="B947" t="s">
        <v>2328</v>
      </c>
      <c r="C947" t="s">
        <v>2362</v>
      </c>
      <c r="D947" s="442">
        <v>21217</v>
      </c>
      <c r="E947" s="442">
        <v>1794</v>
      </c>
      <c r="F947" s="442">
        <v>1794</v>
      </c>
      <c r="G947" s="442"/>
    </row>
    <row r="948" spans="1:7" x14ac:dyDescent="0.2">
      <c r="A948" t="s">
        <v>2363</v>
      </c>
      <c r="B948" t="s">
        <v>2328</v>
      </c>
      <c r="C948" t="s">
        <v>2364</v>
      </c>
      <c r="D948" s="439">
        <v>21218</v>
      </c>
      <c r="E948" s="439">
        <v>2209</v>
      </c>
      <c r="F948" s="439">
        <v>2209</v>
      </c>
      <c r="G948" s="439"/>
    </row>
    <row r="949" spans="1:7" x14ac:dyDescent="0.2">
      <c r="A949" t="s">
        <v>2365</v>
      </c>
      <c r="B949" t="s">
        <v>2328</v>
      </c>
      <c r="C949" t="s">
        <v>2366</v>
      </c>
      <c r="D949" s="442">
        <v>21219</v>
      </c>
      <c r="E949" s="442">
        <v>2973</v>
      </c>
      <c r="F949" s="442">
        <v>2973</v>
      </c>
      <c r="G949" s="442"/>
    </row>
    <row r="950" spans="1:7" x14ac:dyDescent="0.2">
      <c r="A950" t="s">
        <v>2367</v>
      </c>
      <c r="B950" t="s">
        <v>2328</v>
      </c>
      <c r="C950" t="s">
        <v>2368</v>
      </c>
      <c r="D950" s="439">
        <v>21220</v>
      </c>
      <c r="E950" s="439">
        <v>2653</v>
      </c>
      <c r="F950" s="439">
        <v>2653</v>
      </c>
      <c r="G950" s="439"/>
    </row>
    <row r="951" spans="1:7" x14ac:dyDescent="0.2">
      <c r="A951" t="s">
        <v>2369</v>
      </c>
      <c r="B951" t="s">
        <v>2328</v>
      </c>
      <c r="C951" t="s">
        <v>2370</v>
      </c>
      <c r="D951" s="442">
        <v>21221</v>
      </c>
      <c r="E951" s="442">
        <v>2276</v>
      </c>
      <c r="F951" s="442">
        <v>2276</v>
      </c>
      <c r="G951" s="442"/>
    </row>
    <row r="952" spans="1:7" x14ac:dyDescent="0.2">
      <c r="A952" t="s">
        <v>2371</v>
      </c>
      <c r="B952" t="s">
        <v>2328</v>
      </c>
      <c r="C952" t="s">
        <v>2372</v>
      </c>
      <c r="D952" s="439">
        <v>21302</v>
      </c>
      <c r="E952" s="439">
        <v>1856</v>
      </c>
      <c r="F952" s="439">
        <v>1856</v>
      </c>
      <c r="G952" s="439"/>
    </row>
    <row r="953" spans="1:7" x14ac:dyDescent="0.2">
      <c r="A953" t="s">
        <v>2373</v>
      </c>
      <c r="B953" t="s">
        <v>2328</v>
      </c>
      <c r="C953" t="s">
        <v>2374</v>
      </c>
      <c r="D953" s="442">
        <v>21303</v>
      </c>
      <c r="E953" s="442">
        <v>1800</v>
      </c>
      <c r="F953" s="442">
        <v>1800</v>
      </c>
      <c r="G953" s="442"/>
    </row>
    <row r="954" spans="1:7" x14ac:dyDescent="0.2">
      <c r="A954" t="s">
        <v>2375</v>
      </c>
      <c r="B954" t="s">
        <v>2328</v>
      </c>
      <c r="C954" t="s">
        <v>2376</v>
      </c>
      <c r="D954" s="439">
        <v>21341</v>
      </c>
      <c r="E954" s="439">
        <v>1975</v>
      </c>
      <c r="F954" s="439">
        <v>1975</v>
      </c>
      <c r="G954" s="439"/>
    </row>
    <row r="955" spans="1:7" x14ac:dyDescent="0.2">
      <c r="A955" t="s">
        <v>2377</v>
      </c>
      <c r="B955" t="s">
        <v>2328</v>
      </c>
      <c r="C955" t="s">
        <v>2378</v>
      </c>
      <c r="D955" s="442">
        <v>21361</v>
      </c>
      <c r="E955" s="442">
        <v>1916</v>
      </c>
      <c r="F955" s="442">
        <v>1916</v>
      </c>
      <c r="G955" s="442"/>
    </row>
    <row r="956" spans="1:7" x14ac:dyDescent="0.2">
      <c r="A956" t="s">
        <v>2379</v>
      </c>
      <c r="B956" t="s">
        <v>2328</v>
      </c>
      <c r="C956" t="s">
        <v>2380</v>
      </c>
      <c r="D956" s="439">
        <v>21362</v>
      </c>
      <c r="E956" s="439">
        <v>599</v>
      </c>
      <c r="F956" s="439">
        <v>599</v>
      </c>
      <c r="G956" s="439"/>
    </row>
    <row r="957" spans="1:7" x14ac:dyDescent="0.2">
      <c r="A957" t="s">
        <v>2381</v>
      </c>
      <c r="B957" t="s">
        <v>2328</v>
      </c>
      <c r="C957" t="s">
        <v>2382</v>
      </c>
      <c r="D957" s="442">
        <v>21381</v>
      </c>
      <c r="E957" s="442">
        <v>1264</v>
      </c>
      <c r="F957" s="442">
        <v>1264</v>
      </c>
      <c r="G957" s="442"/>
    </row>
    <row r="958" spans="1:7" x14ac:dyDescent="0.2">
      <c r="A958" t="s">
        <v>2383</v>
      </c>
      <c r="B958" t="s">
        <v>2328</v>
      </c>
      <c r="C958" t="s">
        <v>2384</v>
      </c>
      <c r="D958" s="439">
        <v>21382</v>
      </c>
      <c r="E958" s="439">
        <v>454</v>
      </c>
      <c r="F958" s="439">
        <v>454</v>
      </c>
      <c r="G958" s="439"/>
    </row>
    <row r="959" spans="1:7" x14ac:dyDescent="0.2">
      <c r="A959" t="s">
        <v>2385</v>
      </c>
      <c r="B959" t="s">
        <v>2328</v>
      </c>
      <c r="C959" t="s">
        <v>2386</v>
      </c>
      <c r="D959" s="442">
        <v>21383</v>
      </c>
      <c r="E959" s="442">
        <v>955</v>
      </c>
      <c r="F959" s="442">
        <v>955</v>
      </c>
      <c r="G959" s="442"/>
    </row>
    <row r="960" spans="1:7" x14ac:dyDescent="0.2">
      <c r="A960" t="s">
        <v>2387</v>
      </c>
      <c r="B960" t="s">
        <v>2328</v>
      </c>
      <c r="C960" t="s">
        <v>2388</v>
      </c>
      <c r="D960" s="439">
        <v>21401</v>
      </c>
      <c r="E960" s="439">
        <v>1831</v>
      </c>
      <c r="F960" s="439">
        <v>1831</v>
      </c>
      <c r="G960" s="439"/>
    </row>
    <row r="961" spans="1:7" x14ac:dyDescent="0.2">
      <c r="A961" t="s">
        <v>2389</v>
      </c>
      <c r="B961" t="s">
        <v>2328</v>
      </c>
      <c r="C961" t="s">
        <v>2390</v>
      </c>
      <c r="D961" s="442">
        <v>21403</v>
      </c>
      <c r="E961" s="442">
        <v>1317</v>
      </c>
      <c r="F961" s="442">
        <v>1317</v>
      </c>
      <c r="G961" s="442"/>
    </row>
    <row r="962" spans="1:7" x14ac:dyDescent="0.2">
      <c r="A962" t="s">
        <v>2391</v>
      </c>
      <c r="B962" t="s">
        <v>2328</v>
      </c>
      <c r="C962" t="s">
        <v>810</v>
      </c>
      <c r="D962" s="439">
        <v>21404</v>
      </c>
      <c r="E962" s="439">
        <v>1495</v>
      </c>
      <c r="F962" s="439">
        <v>1495</v>
      </c>
      <c r="G962" s="439"/>
    </row>
    <row r="963" spans="1:7" x14ac:dyDescent="0.2">
      <c r="A963" t="s">
        <v>2392</v>
      </c>
      <c r="B963" t="s">
        <v>2328</v>
      </c>
      <c r="C963" t="s">
        <v>2393</v>
      </c>
      <c r="D963" s="442">
        <v>21421</v>
      </c>
      <c r="E963" s="442">
        <v>1489</v>
      </c>
      <c r="F963" s="442">
        <v>1489</v>
      </c>
      <c r="G963" s="442"/>
    </row>
    <row r="964" spans="1:7" x14ac:dyDescent="0.2">
      <c r="A964" t="s">
        <v>2394</v>
      </c>
      <c r="B964" t="s">
        <v>2328</v>
      </c>
      <c r="C964" t="s">
        <v>2395</v>
      </c>
      <c r="D964" s="439">
        <v>21501</v>
      </c>
      <c r="E964" s="439">
        <v>574</v>
      </c>
      <c r="F964" s="439">
        <v>552</v>
      </c>
      <c r="G964" s="439"/>
    </row>
    <row r="965" spans="1:7" x14ac:dyDescent="0.2">
      <c r="A965" t="s">
        <v>2396</v>
      </c>
      <c r="B965" t="s">
        <v>2328</v>
      </c>
      <c r="C965" t="s">
        <v>2397</v>
      </c>
      <c r="D965" s="442">
        <v>21502</v>
      </c>
      <c r="E965" s="442">
        <v>367</v>
      </c>
      <c r="F965" s="442">
        <v>367</v>
      </c>
      <c r="G965" s="442"/>
    </row>
    <row r="966" spans="1:7" x14ac:dyDescent="0.2">
      <c r="A966" t="s">
        <v>2398</v>
      </c>
      <c r="B966" t="s">
        <v>2328</v>
      </c>
      <c r="C966" t="s">
        <v>2399</v>
      </c>
      <c r="D966" s="439">
        <v>21503</v>
      </c>
      <c r="E966" s="439">
        <v>714</v>
      </c>
      <c r="F966" s="439">
        <v>714</v>
      </c>
      <c r="G966" s="439"/>
    </row>
    <row r="967" spans="1:7" x14ac:dyDescent="0.2">
      <c r="A967" t="s">
        <v>2400</v>
      </c>
      <c r="B967" t="s">
        <v>2328</v>
      </c>
      <c r="C967" t="s">
        <v>2401</v>
      </c>
      <c r="D967" s="442">
        <v>21504</v>
      </c>
      <c r="E967" s="442">
        <v>385</v>
      </c>
      <c r="F967" s="442">
        <v>385</v>
      </c>
      <c r="G967" s="442"/>
    </row>
    <row r="968" spans="1:7" x14ac:dyDescent="0.2">
      <c r="A968" t="s">
        <v>2402</v>
      </c>
      <c r="B968" t="s">
        <v>2328</v>
      </c>
      <c r="C968" t="s">
        <v>2403</v>
      </c>
      <c r="D968" s="439">
        <v>21505</v>
      </c>
      <c r="E968" s="439">
        <v>983</v>
      </c>
      <c r="F968" s="439">
        <v>983</v>
      </c>
      <c r="G968" s="439"/>
    </row>
    <row r="969" spans="1:7" x14ac:dyDescent="0.2">
      <c r="A969" t="s">
        <v>2404</v>
      </c>
      <c r="B969" t="s">
        <v>2328</v>
      </c>
      <c r="C969" t="s">
        <v>2405</v>
      </c>
      <c r="D969" s="442">
        <v>21506</v>
      </c>
      <c r="E969" s="442">
        <v>832</v>
      </c>
      <c r="F969" s="442">
        <v>832</v>
      </c>
      <c r="G969" s="442"/>
    </row>
    <row r="970" spans="1:7" x14ac:dyDescent="0.2">
      <c r="A970" t="s">
        <v>2406</v>
      </c>
      <c r="B970" t="s">
        <v>2328</v>
      </c>
      <c r="C970" t="s">
        <v>2407</v>
      </c>
      <c r="D970" s="439">
        <v>21507</v>
      </c>
      <c r="E970" s="439">
        <v>222</v>
      </c>
      <c r="F970" s="439">
        <v>222</v>
      </c>
      <c r="G970" s="439"/>
    </row>
    <row r="971" spans="1:7" x14ac:dyDescent="0.2">
      <c r="A971" t="s">
        <v>2408</v>
      </c>
      <c r="B971" t="s">
        <v>2328</v>
      </c>
      <c r="C971" t="s">
        <v>2409</v>
      </c>
      <c r="D971" s="442">
        <v>21521</v>
      </c>
      <c r="E971" s="442">
        <v>1285</v>
      </c>
      <c r="F971" s="442">
        <v>1285</v>
      </c>
      <c r="G971" s="442"/>
    </row>
    <row r="972" spans="1:7" x14ac:dyDescent="0.2">
      <c r="A972" t="s">
        <v>2410</v>
      </c>
      <c r="B972" t="s">
        <v>2328</v>
      </c>
      <c r="C972" t="s">
        <v>2411</v>
      </c>
      <c r="D972" s="439">
        <v>21604</v>
      </c>
      <c r="E972" s="439">
        <v>85</v>
      </c>
      <c r="F972" s="439">
        <v>85</v>
      </c>
      <c r="G972" s="439"/>
    </row>
    <row r="973" spans="1:7" x14ac:dyDescent="0.2">
      <c r="A973" t="s">
        <v>2412</v>
      </c>
      <c r="B973" t="s">
        <v>2413</v>
      </c>
      <c r="C973">
        <v>0</v>
      </c>
      <c r="D973" s="442">
        <v>22000</v>
      </c>
      <c r="E973" s="442">
        <v>0</v>
      </c>
      <c r="F973" s="442">
        <v>0</v>
      </c>
      <c r="G973" s="442"/>
    </row>
    <row r="974" spans="1:7" x14ac:dyDescent="0.2">
      <c r="A974" t="s">
        <v>2414</v>
      </c>
      <c r="B974" t="s">
        <v>2413</v>
      </c>
      <c r="C974" t="s">
        <v>2415</v>
      </c>
      <c r="D974" s="439">
        <v>22100</v>
      </c>
      <c r="E974" s="439">
        <v>71368</v>
      </c>
      <c r="F974" s="439">
        <v>71368</v>
      </c>
      <c r="G974" s="439"/>
    </row>
    <row r="975" spans="1:7" x14ac:dyDescent="0.2">
      <c r="A975" t="s">
        <v>2416</v>
      </c>
      <c r="B975" t="s">
        <v>2413</v>
      </c>
      <c r="C975" t="s">
        <v>2417</v>
      </c>
      <c r="D975" s="442">
        <v>22130</v>
      </c>
      <c r="E975" s="442">
        <v>68257</v>
      </c>
      <c r="F975" s="442">
        <v>68257</v>
      </c>
      <c r="G975" s="442"/>
    </row>
    <row r="976" spans="1:7" x14ac:dyDescent="0.2">
      <c r="A976" t="s">
        <v>2418</v>
      </c>
      <c r="B976" t="s">
        <v>2413</v>
      </c>
      <c r="C976" t="s">
        <v>2419</v>
      </c>
      <c r="D976" s="439">
        <v>22203</v>
      </c>
      <c r="E976" s="439">
        <v>21317</v>
      </c>
      <c r="F976" s="439">
        <v>21317</v>
      </c>
      <c r="G976" s="439"/>
    </row>
    <row r="977" spans="1:7" x14ac:dyDescent="0.2">
      <c r="A977" t="s">
        <v>2420</v>
      </c>
      <c r="B977" t="s">
        <v>2413</v>
      </c>
      <c r="C977" t="s">
        <v>2421</v>
      </c>
      <c r="D977" s="442">
        <v>22205</v>
      </c>
      <c r="E977" s="442">
        <v>6433</v>
      </c>
      <c r="F977" s="442">
        <v>6433</v>
      </c>
      <c r="G977" s="442"/>
    </row>
    <row r="978" spans="1:7" x14ac:dyDescent="0.2">
      <c r="A978" t="s">
        <v>2422</v>
      </c>
      <c r="B978" t="s">
        <v>2413</v>
      </c>
      <c r="C978" t="s">
        <v>2423</v>
      </c>
      <c r="D978" s="439">
        <v>22206</v>
      </c>
      <c r="E978" s="439">
        <v>10197</v>
      </c>
      <c r="F978" s="439">
        <v>10197</v>
      </c>
      <c r="G978" s="439"/>
    </row>
    <row r="979" spans="1:7" x14ac:dyDescent="0.2">
      <c r="A979" t="s">
        <v>2424</v>
      </c>
      <c r="B979" t="s">
        <v>2413</v>
      </c>
      <c r="C979" t="s">
        <v>2425</v>
      </c>
      <c r="D979" s="442">
        <v>22207</v>
      </c>
      <c r="E979" s="442">
        <v>11024</v>
      </c>
      <c r="F979" s="442">
        <v>11024</v>
      </c>
      <c r="G979" s="442"/>
    </row>
    <row r="980" spans="1:7" x14ac:dyDescent="0.2">
      <c r="A980" t="s">
        <v>2426</v>
      </c>
      <c r="B980" t="s">
        <v>2413</v>
      </c>
      <c r="C980" t="s">
        <v>2427</v>
      </c>
      <c r="D980" s="439">
        <v>22208</v>
      </c>
      <c r="E980" s="439">
        <v>11135</v>
      </c>
      <c r="F980" s="439">
        <v>11135</v>
      </c>
      <c r="G980" s="439"/>
    </row>
    <row r="981" spans="1:7" x14ac:dyDescent="0.2">
      <c r="A981" t="s">
        <v>2428</v>
      </c>
      <c r="B981" t="s">
        <v>2413</v>
      </c>
      <c r="C981" t="s">
        <v>2429</v>
      </c>
      <c r="D981" s="442">
        <v>22209</v>
      </c>
      <c r="E981" s="442">
        <v>6876</v>
      </c>
      <c r="F981" s="442">
        <v>6876</v>
      </c>
      <c r="G981" s="442"/>
    </row>
    <row r="982" spans="1:7" x14ac:dyDescent="0.2">
      <c r="A982" t="s">
        <v>2430</v>
      </c>
      <c r="B982" t="s">
        <v>2413</v>
      </c>
      <c r="C982" t="s">
        <v>2431</v>
      </c>
      <c r="D982" s="439">
        <v>22210</v>
      </c>
      <c r="E982" s="439">
        <v>20497</v>
      </c>
      <c r="F982" s="439">
        <v>20497</v>
      </c>
      <c r="G982" s="439"/>
    </row>
    <row r="983" spans="1:7" x14ac:dyDescent="0.2">
      <c r="A983" t="s">
        <v>2432</v>
      </c>
      <c r="B983" t="s">
        <v>2413</v>
      </c>
      <c r="C983" t="s">
        <v>2433</v>
      </c>
      <c r="D983" s="442">
        <v>22211</v>
      </c>
      <c r="E983" s="442">
        <v>11710</v>
      </c>
      <c r="F983" s="442">
        <v>11710</v>
      </c>
      <c r="G983" s="442"/>
    </row>
    <row r="984" spans="1:7" x14ac:dyDescent="0.2">
      <c r="A984" t="s">
        <v>2434</v>
      </c>
      <c r="B984" t="s">
        <v>2413</v>
      </c>
      <c r="C984" t="s">
        <v>2435</v>
      </c>
      <c r="D984" s="439">
        <v>22212</v>
      </c>
      <c r="E984" s="439">
        <v>10032</v>
      </c>
      <c r="F984" s="439">
        <v>10032</v>
      </c>
      <c r="G984" s="439"/>
    </row>
    <row r="985" spans="1:7" x14ac:dyDescent="0.2">
      <c r="A985" t="s">
        <v>2436</v>
      </c>
      <c r="B985" t="s">
        <v>2413</v>
      </c>
      <c r="C985" t="s">
        <v>2437</v>
      </c>
      <c r="D985" s="442">
        <v>22213</v>
      </c>
      <c r="E985" s="442">
        <v>6759</v>
      </c>
      <c r="F985" s="442">
        <v>6759</v>
      </c>
      <c r="G985" s="442"/>
    </row>
    <row r="986" spans="1:7" x14ac:dyDescent="0.2">
      <c r="A986" t="s">
        <v>2438</v>
      </c>
      <c r="B986" t="s">
        <v>2413</v>
      </c>
      <c r="C986" t="s">
        <v>2439</v>
      </c>
      <c r="D986" s="439">
        <v>22214</v>
      </c>
      <c r="E986" s="439">
        <v>10287</v>
      </c>
      <c r="F986" s="439">
        <v>10287</v>
      </c>
      <c r="G986" s="439"/>
    </row>
    <row r="987" spans="1:7" x14ac:dyDescent="0.2">
      <c r="A987" t="s">
        <v>2440</v>
      </c>
      <c r="B987" t="s">
        <v>2413</v>
      </c>
      <c r="C987" t="s">
        <v>2441</v>
      </c>
      <c r="D987" s="442">
        <v>22215</v>
      </c>
      <c r="E987" s="442">
        <v>5084</v>
      </c>
      <c r="F987" s="442">
        <v>5084</v>
      </c>
      <c r="G987" s="442"/>
    </row>
    <row r="988" spans="1:7" x14ac:dyDescent="0.2">
      <c r="A988" t="s">
        <v>2442</v>
      </c>
      <c r="B988" t="s">
        <v>2413</v>
      </c>
      <c r="C988" t="s">
        <v>2443</v>
      </c>
      <c r="D988" s="439">
        <v>22216</v>
      </c>
      <c r="E988" s="439">
        <v>5755</v>
      </c>
      <c r="F988" s="439">
        <v>5755</v>
      </c>
      <c r="G988" s="439"/>
    </row>
    <row r="989" spans="1:7" x14ac:dyDescent="0.2">
      <c r="A989" t="s">
        <v>2444</v>
      </c>
      <c r="B989" t="s">
        <v>2413</v>
      </c>
      <c r="C989" t="s">
        <v>2445</v>
      </c>
      <c r="D989" s="442">
        <v>22219</v>
      </c>
      <c r="E989" s="442">
        <v>2907</v>
      </c>
      <c r="F989" s="442">
        <v>2907</v>
      </c>
      <c r="G989" s="442"/>
    </row>
    <row r="990" spans="1:7" x14ac:dyDescent="0.2">
      <c r="A990" t="s">
        <v>2446</v>
      </c>
      <c r="B990" t="s">
        <v>2413</v>
      </c>
      <c r="C990" t="s">
        <v>2447</v>
      </c>
      <c r="D990" s="439">
        <v>22220</v>
      </c>
      <c r="E990" s="439">
        <v>3042</v>
      </c>
      <c r="F990" s="439">
        <v>3042</v>
      </c>
      <c r="G990" s="439"/>
    </row>
    <row r="991" spans="1:7" x14ac:dyDescent="0.2">
      <c r="A991" t="s">
        <v>2448</v>
      </c>
      <c r="B991" t="s">
        <v>2413</v>
      </c>
      <c r="C991" t="s">
        <v>2449</v>
      </c>
      <c r="D991" s="442">
        <v>22221</v>
      </c>
      <c r="E991" s="442">
        <v>3466</v>
      </c>
      <c r="F991" s="442">
        <v>3466</v>
      </c>
      <c r="G991" s="442"/>
    </row>
    <row r="992" spans="1:7" x14ac:dyDescent="0.2">
      <c r="A992" t="s">
        <v>2450</v>
      </c>
      <c r="B992" t="s">
        <v>2413</v>
      </c>
      <c r="C992" t="s">
        <v>2451</v>
      </c>
      <c r="D992" s="439">
        <v>22222</v>
      </c>
      <c r="E992" s="439">
        <v>3267</v>
      </c>
      <c r="F992" s="439">
        <v>3267</v>
      </c>
      <c r="G992" s="439"/>
    </row>
    <row r="993" spans="1:7" x14ac:dyDescent="0.2">
      <c r="A993" t="s">
        <v>2452</v>
      </c>
      <c r="B993" t="s">
        <v>2413</v>
      </c>
      <c r="C993" t="s">
        <v>2453</v>
      </c>
      <c r="D993" s="442">
        <v>22223</v>
      </c>
      <c r="E993" s="442">
        <v>1773</v>
      </c>
      <c r="F993" s="442">
        <v>1773</v>
      </c>
      <c r="G993" s="442"/>
    </row>
    <row r="994" spans="1:7" x14ac:dyDescent="0.2">
      <c r="A994" t="s">
        <v>2454</v>
      </c>
      <c r="B994" t="s">
        <v>2413</v>
      </c>
      <c r="C994" t="s">
        <v>2455</v>
      </c>
      <c r="D994" s="439">
        <v>22224</v>
      </c>
      <c r="E994" s="439">
        <v>2823</v>
      </c>
      <c r="F994" s="439">
        <v>2823</v>
      </c>
      <c r="G994" s="439"/>
    </row>
    <row r="995" spans="1:7" x14ac:dyDescent="0.2">
      <c r="A995" t="s">
        <v>2456</v>
      </c>
      <c r="B995" t="s">
        <v>2413</v>
      </c>
      <c r="C995" t="s">
        <v>2457</v>
      </c>
      <c r="D995" s="442">
        <v>22225</v>
      </c>
      <c r="E995" s="442">
        <v>4796</v>
      </c>
      <c r="F995" s="442">
        <v>4796</v>
      </c>
      <c r="G995" s="442"/>
    </row>
    <row r="996" spans="1:7" x14ac:dyDescent="0.2">
      <c r="A996" t="s">
        <v>2458</v>
      </c>
      <c r="B996" t="s">
        <v>2413</v>
      </c>
      <c r="C996" t="s">
        <v>2459</v>
      </c>
      <c r="D996" s="439">
        <v>22226</v>
      </c>
      <c r="E996" s="439">
        <v>3421</v>
      </c>
      <c r="F996" s="439">
        <v>3421</v>
      </c>
      <c r="G996" s="439"/>
    </row>
    <row r="997" spans="1:7" x14ac:dyDescent="0.2">
      <c r="A997" t="s">
        <v>2460</v>
      </c>
      <c r="B997" t="s">
        <v>2413</v>
      </c>
      <c r="C997" t="s">
        <v>2461</v>
      </c>
      <c r="D997" s="442">
        <v>22301</v>
      </c>
      <c r="E997" s="442">
        <v>1989</v>
      </c>
      <c r="F997" s="442">
        <v>1989</v>
      </c>
      <c r="G997" s="442"/>
    </row>
    <row r="998" spans="1:7" x14ac:dyDescent="0.2">
      <c r="A998" t="s">
        <v>2462</v>
      </c>
      <c r="B998" t="s">
        <v>2413</v>
      </c>
      <c r="C998" t="s">
        <v>2463</v>
      </c>
      <c r="D998" s="439">
        <v>22302</v>
      </c>
      <c r="E998" s="439">
        <v>893</v>
      </c>
      <c r="F998" s="439">
        <v>893</v>
      </c>
      <c r="G998" s="439"/>
    </row>
    <row r="999" spans="1:7" x14ac:dyDescent="0.2">
      <c r="A999" t="s">
        <v>2464</v>
      </c>
      <c r="B999" t="s">
        <v>2413</v>
      </c>
      <c r="C999" t="s">
        <v>2465</v>
      </c>
      <c r="D999" s="442">
        <v>22304</v>
      </c>
      <c r="E999" s="442">
        <v>1335</v>
      </c>
      <c r="F999" s="442">
        <v>1335</v>
      </c>
      <c r="G999" s="442"/>
    </row>
    <row r="1000" spans="1:7" x14ac:dyDescent="0.2">
      <c r="A1000" t="s">
        <v>2466</v>
      </c>
      <c r="B1000" t="s">
        <v>2413</v>
      </c>
      <c r="C1000" t="s">
        <v>2467</v>
      </c>
      <c r="D1000" s="439">
        <v>22305</v>
      </c>
      <c r="E1000" s="439">
        <v>938</v>
      </c>
      <c r="F1000" s="439">
        <v>938</v>
      </c>
      <c r="G1000" s="439"/>
    </row>
    <row r="1001" spans="1:7" x14ac:dyDescent="0.2">
      <c r="A1001" t="s">
        <v>2468</v>
      </c>
      <c r="B1001" t="s">
        <v>2413</v>
      </c>
      <c r="C1001" t="s">
        <v>2469</v>
      </c>
      <c r="D1001" s="442">
        <v>22306</v>
      </c>
      <c r="E1001" s="442">
        <v>1185</v>
      </c>
      <c r="F1001" s="442">
        <v>1185</v>
      </c>
      <c r="G1001" s="442"/>
    </row>
    <row r="1002" spans="1:7" x14ac:dyDescent="0.2">
      <c r="A1002" t="s">
        <v>2470</v>
      </c>
      <c r="B1002" t="s">
        <v>2413</v>
      </c>
      <c r="C1002" t="s">
        <v>2471</v>
      </c>
      <c r="D1002" s="439">
        <v>22325</v>
      </c>
      <c r="E1002" s="439">
        <v>3375</v>
      </c>
      <c r="F1002" s="439">
        <v>3375</v>
      </c>
      <c r="G1002" s="439"/>
    </row>
    <row r="1003" spans="1:7" x14ac:dyDescent="0.2">
      <c r="A1003" t="s">
        <v>2472</v>
      </c>
      <c r="B1003" t="s">
        <v>2413</v>
      </c>
      <c r="C1003" t="s">
        <v>796</v>
      </c>
      <c r="D1003" s="442">
        <v>22341</v>
      </c>
      <c r="E1003" s="442">
        <v>2563</v>
      </c>
      <c r="F1003" s="442">
        <v>2563</v>
      </c>
      <c r="G1003" s="442"/>
    </row>
    <row r="1004" spans="1:7" x14ac:dyDescent="0.2">
      <c r="A1004" t="s">
        <v>2473</v>
      </c>
      <c r="B1004" t="s">
        <v>2413</v>
      </c>
      <c r="C1004" t="s">
        <v>2474</v>
      </c>
      <c r="D1004" s="439">
        <v>22342</v>
      </c>
      <c r="E1004" s="439">
        <v>2733</v>
      </c>
      <c r="F1004" s="439">
        <v>2733</v>
      </c>
      <c r="G1004" s="439"/>
    </row>
    <row r="1005" spans="1:7" x14ac:dyDescent="0.2">
      <c r="A1005" t="s">
        <v>2475</v>
      </c>
      <c r="B1005" t="s">
        <v>2413</v>
      </c>
      <c r="C1005" t="s">
        <v>2476</v>
      </c>
      <c r="D1005" s="442">
        <v>22344</v>
      </c>
      <c r="E1005" s="442">
        <v>1232</v>
      </c>
      <c r="F1005" s="442">
        <v>1232</v>
      </c>
      <c r="G1005" s="442"/>
    </row>
    <row r="1006" spans="1:7" x14ac:dyDescent="0.2">
      <c r="A1006" t="s">
        <v>2477</v>
      </c>
      <c r="B1006" t="s">
        <v>2413</v>
      </c>
      <c r="C1006" t="s">
        <v>2478</v>
      </c>
      <c r="D1006" s="439">
        <v>22424</v>
      </c>
      <c r="E1006" s="439">
        <v>1497</v>
      </c>
      <c r="F1006" s="439">
        <v>1497</v>
      </c>
      <c r="G1006" s="439"/>
    </row>
    <row r="1007" spans="1:7" x14ac:dyDescent="0.2">
      <c r="A1007" t="s">
        <v>2479</v>
      </c>
      <c r="B1007" t="s">
        <v>2413</v>
      </c>
      <c r="C1007" t="s">
        <v>2480</v>
      </c>
      <c r="D1007" s="442">
        <v>22429</v>
      </c>
      <c r="E1007" s="442">
        <v>719</v>
      </c>
      <c r="F1007" s="442">
        <v>719</v>
      </c>
      <c r="G1007" s="442"/>
    </row>
    <row r="1008" spans="1:7" x14ac:dyDescent="0.2">
      <c r="A1008" t="s">
        <v>2481</v>
      </c>
      <c r="B1008" t="s">
        <v>2413</v>
      </c>
      <c r="C1008" t="s">
        <v>572</v>
      </c>
      <c r="D1008" s="439">
        <v>22461</v>
      </c>
      <c r="E1008" s="439">
        <v>1303</v>
      </c>
      <c r="F1008" s="439">
        <v>1303</v>
      </c>
      <c r="G1008" s="439"/>
    </row>
    <row r="1009" spans="1:7" x14ac:dyDescent="0.2">
      <c r="A1009" t="s">
        <v>2482</v>
      </c>
      <c r="B1009" t="s">
        <v>2483</v>
      </c>
      <c r="C1009">
        <v>0</v>
      </c>
      <c r="D1009" s="442">
        <v>23000</v>
      </c>
      <c r="E1009" s="442">
        <v>0</v>
      </c>
      <c r="F1009" s="442" t="e">
        <v>#REF!</v>
      </c>
      <c r="G1009" s="442"/>
    </row>
    <row r="1010" spans="1:7" x14ac:dyDescent="0.2">
      <c r="A1010" t="s">
        <v>2484</v>
      </c>
      <c r="B1010" t="s">
        <v>2483</v>
      </c>
      <c r="C1010" t="s">
        <v>2485</v>
      </c>
      <c r="D1010" s="439">
        <v>23100</v>
      </c>
      <c r="E1010" s="439">
        <v>267239</v>
      </c>
      <c r="F1010" s="439">
        <v>267239</v>
      </c>
      <c r="G1010" s="439"/>
    </row>
    <row r="1011" spans="1:7" x14ac:dyDescent="0.2">
      <c r="A1011" t="s">
        <v>2486</v>
      </c>
      <c r="B1011" t="s">
        <v>2483</v>
      </c>
      <c r="C1011" t="s">
        <v>2487</v>
      </c>
      <c r="D1011" s="442">
        <v>23201</v>
      </c>
      <c r="E1011" s="442">
        <v>30631</v>
      </c>
      <c r="F1011" s="442">
        <v>30631</v>
      </c>
      <c r="G1011" s="442"/>
    </row>
    <row r="1012" spans="1:7" x14ac:dyDescent="0.2">
      <c r="A1012" t="s">
        <v>2488</v>
      </c>
      <c r="B1012" t="s">
        <v>2483</v>
      </c>
      <c r="C1012" t="s">
        <v>2489</v>
      </c>
      <c r="D1012" s="439">
        <v>23202</v>
      </c>
      <c r="E1012" s="439">
        <v>25693</v>
      </c>
      <c r="F1012" s="439">
        <v>25693</v>
      </c>
      <c r="G1012" s="439"/>
    </row>
    <row r="1013" spans="1:7" x14ac:dyDescent="0.2">
      <c r="A1013" t="s">
        <v>2490</v>
      </c>
      <c r="B1013" t="s">
        <v>2483</v>
      </c>
      <c r="C1013" t="s">
        <v>2491</v>
      </c>
      <c r="D1013" s="442">
        <v>23203</v>
      </c>
      <c r="E1013" s="442">
        <v>36282</v>
      </c>
      <c r="F1013" s="442">
        <v>36282</v>
      </c>
      <c r="G1013" s="442"/>
    </row>
    <row r="1014" spans="1:7" x14ac:dyDescent="0.2">
      <c r="A1014" t="s">
        <v>2492</v>
      </c>
      <c r="B1014" t="s">
        <v>2483</v>
      </c>
      <c r="C1014" t="s">
        <v>2493</v>
      </c>
      <c r="D1014" s="439">
        <v>23204</v>
      </c>
      <c r="E1014" s="439">
        <v>11694</v>
      </c>
      <c r="F1014" s="439">
        <v>11694</v>
      </c>
      <c r="G1014" s="439"/>
    </row>
    <row r="1015" spans="1:7" x14ac:dyDescent="0.2">
      <c r="A1015" t="s">
        <v>2494</v>
      </c>
      <c r="B1015" t="s">
        <v>2483</v>
      </c>
      <c r="C1015" t="s">
        <v>2495</v>
      </c>
      <c r="D1015" s="442">
        <v>23205</v>
      </c>
      <c r="E1015" s="442">
        <v>8136</v>
      </c>
      <c r="F1015" s="442">
        <v>8136</v>
      </c>
      <c r="G1015" s="442"/>
    </row>
    <row r="1016" spans="1:7" x14ac:dyDescent="0.2">
      <c r="A1016" t="s">
        <v>2496</v>
      </c>
      <c r="B1016" t="s">
        <v>2483</v>
      </c>
      <c r="C1016" t="s">
        <v>2497</v>
      </c>
      <c r="D1016" s="439">
        <v>23206</v>
      </c>
      <c r="E1016" s="439">
        <v>28531</v>
      </c>
      <c r="F1016" s="439">
        <v>28531</v>
      </c>
      <c r="G1016" s="439"/>
    </row>
    <row r="1017" spans="1:7" x14ac:dyDescent="0.2">
      <c r="A1017" t="s">
        <v>2498</v>
      </c>
      <c r="B1017" t="s">
        <v>2483</v>
      </c>
      <c r="C1017" t="s">
        <v>2499</v>
      </c>
      <c r="D1017" s="442">
        <v>23207</v>
      </c>
      <c r="E1017" s="442">
        <v>14906</v>
      </c>
      <c r="F1017" s="442">
        <v>14906</v>
      </c>
      <c r="G1017" s="442"/>
    </row>
    <row r="1018" spans="1:7" x14ac:dyDescent="0.2">
      <c r="A1018" t="s">
        <v>2500</v>
      </c>
      <c r="B1018" t="s">
        <v>2483</v>
      </c>
      <c r="C1018" t="s">
        <v>2501</v>
      </c>
      <c r="D1018" s="439">
        <v>23208</v>
      </c>
      <c r="E1018" s="439">
        <v>5314</v>
      </c>
      <c r="F1018" s="439">
        <v>5314</v>
      </c>
      <c r="G1018" s="439"/>
    </row>
    <row r="1019" spans="1:7" x14ac:dyDescent="0.2">
      <c r="A1019" t="s">
        <v>2502</v>
      </c>
      <c r="B1019" t="s">
        <v>2483</v>
      </c>
      <c r="C1019" t="s">
        <v>2503</v>
      </c>
      <c r="D1019" s="442">
        <v>23209</v>
      </c>
      <c r="E1019" s="442">
        <v>4511</v>
      </c>
      <c r="F1019" s="442">
        <v>4511</v>
      </c>
      <c r="G1019" s="442"/>
    </row>
    <row r="1020" spans="1:7" x14ac:dyDescent="0.2">
      <c r="A1020" t="s">
        <v>2504</v>
      </c>
      <c r="B1020" t="s">
        <v>2483</v>
      </c>
      <c r="C1020" t="s">
        <v>2505</v>
      </c>
      <c r="D1020" s="439">
        <v>23210</v>
      </c>
      <c r="E1020" s="439">
        <v>9526</v>
      </c>
      <c r="F1020" s="439">
        <v>9526</v>
      </c>
      <c r="G1020" s="439"/>
    </row>
    <row r="1021" spans="1:7" x14ac:dyDescent="0.2">
      <c r="A1021" t="s">
        <v>2506</v>
      </c>
      <c r="B1021" t="s">
        <v>2483</v>
      </c>
      <c r="C1021" t="s">
        <v>2507</v>
      </c>
      <c r="D1021" s="442">
        <v>23211</v>
      </c>
      <c r="E1021" s="442">
        <v>25783</v>
      </c>
      <c r="F1021" s="442">
        <v>25775</v>
      </c>
      <c r="G1021" s="442"/>
    </row>
    <row r="1022" spans="1:7" x14ac:dyDescent="0.2">
      <c r="A1022" t="s">
        <v>2508</v>
      </c>
      <c r="B1022" t="s">
        <v>2483</v>
      </c>
      <c r="C1022" t="s">
        <v>2509</v>
      </c>
      <c r="D1022" s="439">
        <v>23212</v>
      </c>
      <c r="E1022" s="439">
        <v>9730</v>
      </c>
      <c r="F1022" s="439">
        <v>9730</v>
      </c>
      <c r="G1022" s="439"/>
    </row>
    <row r="1023" spans="1:7" x14ac:dyDescent="0.2">
      <c r="A1023" t="s">
        <v>2510</v>
      </c>
      <c r="B1023" t="s">
        <v>2483</v>
      </c>
      <c r="C1023" t="s">
        <v>2511</v>
      </c>
      <c r="D1023" s="442">
        <v>23213</v>
      </c>
      <c r="E1023" s="442">
        <v>9048</v>
      </c>
      <c r="F1023" s="442">
        <v>9048</v>
      </c>
      <c r="G1023" s="442"/>
    </row>
    <row r="1024" spans="1:7" x14ac:dyDescent="0.2">
      <c r="A1024" t="s">
        <v>2512</v>
      </c>
      <c r="B1024" t="s">
        <v>2483</v>
      </c>
      <c r="C1024" t="s">
        <v>2513</v>
      </c>
      <c r="D1024" s="439">
        <v>23214</v>
      </c>
      <c r="E1024" s="439">
        <v>6059</v>
      </c>
      <c r="F1024" s="439">
        <v>6059</v>
      </c>
      <c r="G1024" s="439"/>
    </row>
    <row r="1025" spans="1:7" x14ac:dyDescent="0.2">
      <c r="A1025" t="s">
        <v>2514</v>
      </c>
      <c r="B1025" t="s">
        <v>2483</v>
      </c>
      <c r="C1025" t="s">
        <v>2515</v>
      </c>
      <c r="D1025" s="442">
        <v>23215</v>
      </c>
      <c r="E1025" s="442">
        <v>5333</v>
      </c>
      <c r="F1025" s="442">
        <v>5333</v>
      </c>
      <c r="G1025" s="442"/>
    </row>
    <row r="1026" spans="1:7" x14ac:dyDescent="0.2">
      <c r="A1026" t="s">
        <v>2516</v>
      </c>
      <c r="B1026" t="s">
        <v>2483</v>
      </c>
      <c r="C1026" t="s">
        <v>2517</v>
      </c>
      <c r="D1026" s="439">
        <v>23216</v>
      </c>
      <c r="E1026" s="439">
        <v>4199</v>
      </c>
      <c r="F1026" s="439">
        <v>4199</v>
      </c>
      <c r="G1026" s="439"/>
    </row>
    <row r="1027" spans="1:7" x14ac:dyDescent="0.2">
      <c r="A1027" t="s">
        <v>2518</v>
      </c>
      <c r="B1027" t="s">
        <v>2483</v>
      </c>
      <c r="C1027" t="s">
        <v>2519</v>
      </c>
      <c r="D1027" s="442">
        <v>23217</v>
      </c>
      <c r="E1027" s="442">
        <v>7744</v>
      </c>
      <c r="F1027" s="442">
        <v>7744</v>
      </c>
      <c r="G1027" s="442"/>
    </row>
    <row r="1028" spans="1:7" x14ac:dyDescent="0.2">
      <c r="A1028" t="s">
        <v>2520</v>
      </c>
      <c r="B1028" t="s">
        <v>2483</v>
      </c>
      <c r="C1028" t="s">
        <v>2521</v>
      </c>
      <c r="D1028" s="439">
        <v>23219</v>
      </c>
      <c r="E1028" s="439">
        <v>11543</v>
      </c>
      <c r="F1028" s="439">
        <v>11543</v>
      </c>
      <c r="G1028" s="439"/>
    </row>
    <row r="1029" spans="1:7" x14ac:dyDescent="0.2">
      <c r="A1029" t="s">
        <v>2522</v>
      </c>
      <c r="B1029" t="s">
        <v>2483</v>
      </c>
      <c r="C1029" t="s">
        <v>2523</v>
      </c>
      <c r="D1029" s="442">
        <v>23220</v>
      </c>
      <c r="E1029" s="442">
        <v>9799</v>
      </c>
      <c r="F1029" s="442">
        <v>9799</v>
      </c>
      <c r="G1029" s="442"/>
    </row>
    <row r="1030" spans="1:7" x14ac:dyDescent="0.2">
      <c r="A1030" t="s">
        <v>2524</v>
      </c>
      <c r="B1030" t="s">
        <v>2483</v>
      </c>
      <c r="C1030" t="s">
        <v>2525</v>
      </c>
      <c r="D1030" s="439">
        <v>23221</v>
      </c>
      <c r="E1030" s="439">
        <v>3321</v>
      </c>
      <c r="F1030" s="439">
        <v>3321</v>
      </c>
      <c r="G1030" s="439"/>
    </row>
    <row r="1031" spans="1:7" x14ac:dyDescent="0.2">
      <c r="A1031" t="s">
        <v>2526</v>
      </c>
      <c r="B1031" t="s">
        <v>2483</v>
      </c>
      <c r="C1031" t="s">
        <v>2527</v>
      </c>
      <c r="D1031" s="442">
        <v>23222</v>
      </c>
      <c r="E1031" s="442">
        <v>7692</v>
      </c>
      <c r="F1031" s="442">
        <v>7692</v>
      </c>
      <c r="G1031" s="442"/>
    </row>
    <row r="1032" spans="1:7" x14ac:dyDescent="0.2">
      <c r="A1032" t="s">
        <v>2528</v>
      </c>
      <c r="B1032" t="s">
        <v>2483</v>
      </c>
      <c r="C1032" t="s">
        <v>2529</v>
      </c>
      <c r="D1032" s="439">
        <v>23223</v>
      </c>
      <c r="E1032" s="439">
        <v>5571</v>
      </c>
      <c r="F1032" s="439">
        <v>5571</v>
      </c>
      <c r="G1032" s="439"/>
    </row>
    <row r="1033" spans="1:7" x14ac:dyDescent="0.2">
      <c r="A1033" t="s">
        <v>2530</v>
      </c>
      <c r="B1033" t="s">
        <v>2483</v>
      </c>
      <c r="C1033" t="s">
        <v>2531</v>
      </c>
      <c r="D1033" s="442">
        <v>23224</v>
      </c>
      <c r="E1033" s="442">
        <v>5592</v>
      </c>
      <c r="F1033" s="442">
        <v>5592</v>
      </c>
      <c r="G1033" s="442"/>
    </row>
    <row r="1034" spans="1:7" x14ac:dyDescent="0.2">
      <c r="A1034" t="s">
        <v>2532</v>
      </c>
      <c r="B1034" t="s">
        <v>2483</v>
      </c>
      <c r="C1034" t="s">
        <v>2533</v>
      </c>
      <c r="D1034" s="439">
        <v>23225</v>
      </c>
      <c r="E1034" s="439">
        <v>4522</v>
      </c>
      <c r="F1034" s="439">
        <v>4522</v>
      </c>
      <c r="G1034" s="439"/>
    </row>
    <row r="1035" spans="1:7" x14ac:dyDescent="0.2">
      <c r="A1035" t="s">
        <v>2534</v>
      </c>
      <c r="B1035" t="s">
        <v>2483</v>
      </c>
      <c r="C1035" t="s">
        <v>2535</v>
      </c>
      <c r="D1035" s="442">
        <v>23226</v>
      </c>
      <c r="E1035" s="442">
        <v>6285</v>
      </c>
      <c r="F1035" s="442">
        <v>6285</v>
      </c>
      <c r="G1035" s="442"/>
    </row>
    <row r="1036" spans="1:7" x14ac:dyDescent="0.2">
      <c r="A1036" t="s">
        <v>2536</v>
      </c>
      <c r="B1036" t="s">
        <v>2483</v>
      </c>
      <c r="C1036" t="s">
        <v>2537</v>
      </c>
      <c r="D1036" s="439">
        <v>23227</v>
      </c>
      <c r="E1036" s="439">
        <v>2448</v>
      </c>
      <c r="F1036" s="439">
        <v>2448</v>
      </c>
      <c r="G1036" s="439"/>
    </row>
    <row r="1037" spans="1:7" x14ac:dyDescent="0.2">
      <c r="A1037" t="s">
        <v>2538</v>
      </c>
      <c r="B1037" t="s">
        <v>2483</v>
      </c>
      <c r="C1037" t="s">
        <v>2539</v>
      </c>
      <c r="D1037" s="442">
        <v>23228</v>
      </c>
      <c r="E1037" s="442">
        <v>3899</v>
      </c>
      <c r="F1037" s="442">
        <v>3899</v>
      </c>
      <c r="G1037" s="442"/>
    </row>
    <row r="1038" spans="1:7" x14ac:dyDescent="0.2">
      <c r="A1038" t="s">
        <v>2540</v>
      </c>
      <c r="B1038" t="s">
        <v>2483</v>
      </c>
      <c r="C1038" t="s">
        <v>2541</v>
      </c>
      <c r="D1038" s="439">
        <v>23229</v>
      </c>
      <c r="E1038" s="439">
        <v>5774</v>
      </c>
      <c r="F1038" s="439">
        <v>5774</v>
      </c>
      <c r="G1038" s="439"/>
    </row>
    <row r="1039" spans="1:7" x14ac:dyDescent="0.2">
      <c r="A1039" t="s">
        <v>2542</v>
      </c>
      <c r="B1039" t="s">
        <v>2483</v>
      </c>
      <c r="C1039" t="s">
        <v>2543</v>
      </c>
      <c r="D1039" s="442">
        <v>23230</v>
      </c>
      <c r="E1039" s="442">
        <v>5667</v>
      </c>
      <c r="F1039" s="442">
        <v>5667</v>
      </c>
      <c r="G1039" s="442"/>
    </row>
    <row r="1040" spans="1:7" x14ac:dyDescent="0.2">
      <c r="A1040" t="s">
        <v>2544</v>
      </c>
      <c r="B1040" t="s">
        <v>2483</v>
      </c>
      <c r="C1040" t="s">
        <v>2545</v>
      </c>
      <c r="D1040" s="439">
        <v>23231</v>
      </c>
      <c r="E1040" s="439">
        <v>3517</v>
      </c>
      <c r="F1040" s="439">
        <v>3517</v>
      </c>
      <c r="G1040" s="439"/>
    </row>
    <row r="1041" spans="1:7" x14ac:dyDescent="0.2">
      <c r="A1041" t="s">
        <v>2546</v>
      </c>
      <c r="B1041" t="s">
        <v>2483</v>
      </c>
      <c r="C1041" t="s">
        <v>2547</v>
      </c>
      <c r="D1041" s="442">
        <v>23232</v>
      </c>
      <c r="E1041" s="442">
        <v>4143</v>
      </c>
      <c r="F1041" s="442">
        <v>4143</v>
      </c>
      <c r="G1041" s="442"/>
    </row>
    <row r="1042" spans="1:7" x14ac:dyDescent="0.2">
      <c r="A1042" t="s">
        <v>2548</v>
      </c>
      <c r="B1042" t="s">
        <v>2483</v>
      </c>
      <c r="C1042" t="s">
        <v>2549</v>
      </c>
      <c r="D1042" s="439">
        <v>23233</v>
      </c>
      <c r="E1042" s="439">
        <v>5084</v>
      </c>
      <c r="F1042" s="439">
        <v>5084</v>
      </c>
      <c r="G1042" s="439"/>
    </row>
    <row r="1043" spans="1:7" x14ac:dyDescent="0.2">
      <c r="A1043" t="s">
        <v>2550</v>
      </c>
      <c r="B1043" t="s">
        <v>2483</v>
      </c>
      <c r="C1043" t="s">
        <v>2551</v>
      </c>
      <c r="D1043" s="442">
        <v>23234</v>
      </c>
      <c r="E1043" s="442">
        <v>6211</v>
      </c>
      <c r="F1043" s="442">
        <v>6211</v>
      </c>
      <c r="G1043" s="442"/>
    </row>
    <row r="1044" spans="1:7" x14ac:dyDescent="0.2">
      <c r="A1044" t="s">
        <v>2552</v>
      </c>
      <c r="B1044" t="s">
        <v>2483</v>
      </c>
      <c r="C1044" t="s">
        <v>2553</v>
      </c>
      <c r="D1044" s="439">
        <v>23235</v>
      </c>
      <c r="E1044" s="439">
        <v>2967</v>
      </c>
      <c r="F1044" s="439">
        <v>2967</v>
      </c>
      <c r="G1044" s="439"/>
    </row>
    <row r="1045" spans="1:7" x14ac:dyDescent="0.2">
      <c r="A1045" t="s">
        <v>2554</v>
      </c>
      <c r="B1045" t="s">
        <v>2483</v>
      </c>
      <c r="C1045" t="s">
        <v>2555</v>
      </c>
      <c r="D1045" s="442">
        <v>23236</v>
      </c>
      <c r="E1045" s="442">
        <v>3194</v>
      </c>
      <c r="F1045" s="442">
        <v>3194</v>
      </c>
      <c r="G1045" s="442"/>
    </row>
    <row r="1046" spans="1:7" x14ac:dyDescent="0.2">
      <c r="A1046" t="s">
        <v>2556</v>
      </c>
      <c r="B1046" t="s">
        <v>2483</v>
      </c>
      <c r="C1046" t="s">
        <v>2557</v>
      </c>
      <c r="D1046" s="439">
        <v>23237</v>
      </c>
      <c r="E1046" s="439">
        <v>7063</v>
      </c>
      <c r="F1046" s="439">
        <v>7063</v>
      </c>
      <c r="G1046" s="439"/>
    </row>
    <row r="1047" spans="1:7" x14ac:dyDescent="0.2">
      <c r="A1047" t="s">
        <v>2558</v>
      </c>
      <c r="B1047" t="s">
        <v>2483</v>
      </c>
      <c r="C1047" t="s">
        <v>2559</v>
      </c>
      <c r="D1047" s="442">
        <v>23238</v>
      </c>
      <c r="E1047" s="442">
        <v>2989</v>
      </c>
      <c r="F1047" s="442">
        <v>2989</v>
      </c>
      <c r="G1047" s="442"/>
    </row>
    <row r="1048" spans="1:7" x14ac:dyDescent="0.2">
      <c r="A1048" t="s">
        <v>2560</v>
      </c>
      <c r="B1048" t="s">
        <v>2483</v>
      </c>
      <c r="C1048" t="s">
        <v>2561</v>
      </c>
      <c r="D1048" s="439">
        <v>23302</v>
      </c>
      <c r="E1048" s="439">
        <v>2911</v>
      </c>
      <c r="F1048" s="439">
        <v>2911</v>
      </c>
      <c r="G1048" s="439"/>
    </row>
    <row r="1049" spans="1:7" x14ac:dyDescent="0.2">
      <c r="A1049" t="s">
        <v>2562</v>
      </c>
      <c r="B1049" t="s">
        <v>2483</v>
      </c>
      <c r="C1049" t="s">
        <v>2563</v>
      </c>
      <c r="D1049" s="442">
        <v>23342</v>
      </c>
      <c r="E1049" s="442">
        <v>1100</v>
      </c>
      <c r="F1049" s="442">
        <v>1100</v>
      </c>
      <c r="G1049" s="442"/>
    </row>
    <row r="1050" spans="1:7" x14ac:dyDescent="0.2">
      <c r="A1050" t="s">
        <v>2564</v>
      </c>
      <c r="B1050" t="s">
        <v>2483</v>
      </c>
      <c r="C1050" t="s">
        <v>2565</v>
      </c>
      <c r="D1050" s="439">
        <v>23361</v>
      </c>
      <c r="E1050" s="439">
        <v>1379</v>
      </c>
      <c r="F1050" s="439">
        <v>1379</v>
      </c>
      <c r="G1050" s="439"/>
    </row>
    <row r="1051" spans="1:7" x14ac:dyDescent="0.2">
      <c r="A1051" t="s">
        <v>2566</v>
      </c>
      <c r="B1051" t="s">
        <v>2483</v>
      </c>
      <c r="C1051" t="s">
        <v>2567</v>
      </c>
      <c r="D1051" s="442">
        <v>23362</v>
      </c>
      <c r="E1051" s="442">
        <v>2279</v>
      </c>
      <c r="F1051" s="442">
        <v>2279</v>
      </c>
      <c r="G1051" s="442"/>
    </row>
    <row r="1052" spans="1:7" x14ac:dyDescent="0.2">
      <c r="A1052" t="s">
        <v>2568</v>
      </c>
      <c r="B1052" t="s">
        <v>2483</v>
      </c>
      <c r="C1052" t="s">
        <v>2569</v>
      </c>
      <c r="D1052" s="439">
        <v>23424</v>
      </c>
      <c r="E1052" s="439">
        <v>2557</v>
      </c>
      <c r="F1052" s="439">
        <v>2557</v>
      </c>
      <c r="G1052" s="439"/>
    </row>
    <row r="1053" spans="1:7" x14ac:dyDescent="0.2">
      <c r="A1053" t="s">
        <v>2570</v>
      </c>
      <c r="B1053" t="s">
        <v>2483</v>
      </c>
      <c r="C1053" t="s">
        <v>2571</v>
      </c>
      <c r="D1053" s="442">
        <v>23425</v>
      </c>
      <c r="E1053" s="442">
        <v>3126</v>
      </c>
      <c r="F1053" s="442">
        <v>3126</v>
      </c>
      <c r="G1053" s="442"/>
    </row>
    <row r="1054" spans="1:7" x14ac:dyDescent="0.2">
      <c r="A1054" t="s">
        <v>2572</v>
      </c>
      <c r="B1054" t="s">
        <v>2483</v>
      </c>
      <c r="C1054" t="s">
        <v>2573</v>
      </c>
      <c r="D1054" s="439">
        <v>23427</v>
      </c>
      <c r="E1054" s="439">
        <v>265</v>
      </c>
      <c r="F1054" s="439">
        <v>265</v>
      </c>
      <c r="G1054" s="439"/>
    </row>
    <row r="1055" spans="1:7" x14ac:dyDescent="0.2">
      <c r="A1055" t="s">
        <v>2574</v>
      </c>
      <c r="B1055" t="s">
        <v>2483</v>
      </c>
      <c r="C1055" t="s">
        <v>2575</v>
      </c>
      <c r="D1055" s="442">
        <v>23441</v>
      </c>
      <c r="E1055" s="442">
        <v>1489</v>
      </c>
      <c r="F1055" s="442">
        <v>1489</v>
      </c>
      <c r="G1055" s="442"/>
    </row>
    <row r="1056" spans="1:7" x14ac:dyDescent="0.2">
      <c r="A1056" t="s">
        <v>2576</v>
      </c>
      <c r="B1056" t="s">
        <v>2483</v>
      </c>
      <c r="C1056" t="s">
        <v>2577</v>
      </c>
      <c r="D1056" s="439">
        <v>23442</v>
      </c>
      <c r="E1056" s="439">
        <v>3150</v>
      </c>
      <c r="F1056" s="439">
        <v>3150</v>
      </c>
      <c r="G1056" s="439"/>
    </row>
    <row r="1057" spans="1:7" x14ac:dyDescent="0.2">
      <c r="A1057" t="s">
        <v>2578</v>
      </c>
      <c r="B1057" t="s">
        <v>2483</v>
      </c>
      <c r="C1057" t="s">
        <v>2579</v>
      </c>
      <c r="D1057" s="442">
        <v>23445</v>
      </c>
      <c r="E1057" s="442">
        <v>1899</v>
      </c>
      <c r="F1057" s="442">
        <v>1899</v>
      </c>
      <c r="G1057" s="442"/>
    </row>
    <row r="1058" spans="1:7" x14ac:dyDescent="0.2">
      <c r="A1058" t="s">
        <v>2580</v>
      </c>
      <c r="B1058" t="s">
        <v>2483</v>
      </c>
      <c r="C1058" t="s">
        <v>2112</v>
      </c>
      <c r="D1058" s="439">
        <v>23446</v>
      </c>
      <c r="E1058" s="439">
        <v>1742</v>
      </c>
      <c r="F1058" s="439">
        <v>1742</v>
      </c>
      <c r="G1058" s="439"/>
    </row>
    <row r="1059" spans="1:7" x14ac:dyDescent="0.2">
      <c r="A1059" t="s">
        <v>2581</v>
      </c>
      <c r="B1059" t="s">
        <v>2483</v>
      </c>
      <c r="C1059" t="s">
        <v>2582</v>
      </c>
      <c r="D1059" s="442">
        <v>23447</v>
      </c>
      <c r="E1059" s="442">
        <v>2990</v>
      </c>
      <c r="F1059" s="442">
        <v>2990</v>
      </c>
      <c r="G1059" s="442"/>
    </row>
    <row r="1060" spans="1:7" x14ac:dyDescent="0.2">
      <c r="A1060" t="s">
        <v>2583</v>
      </c>
      <c r="B1060" t="s">
        <v>2483</v>
      </c>
      <c r="C1060" t="s">
        <v>2584</v>
      </c>
      <c r="D1060" s="439">
        <v>23501</v>
      </c>
      <c r="E1060" s="439">
        <v>2072</v>
      </c>
      <c r="F1060" s="439">
        <v>2072</v>
      </c>
      <c r="G1060" s="439"/>
    </row>
    <row r="1061" spans="1:7" x14ac:dyDescent="0.2">
      <c r="A1061" t="s">
        <v>2585</v>
      </c>
      <c r="B1061" t="s">
        <v>2483</v>
      </c>
      <c r="C1061" t="s">
        <v>2586</v>
      </c>
      <c r="D1061" s="442">
        <v>23561</v>
      </c>
      <c r="E1061" s="442">
        <v>580</v>
      </c>
      <c r="F1061" s="442">
        <v>580</v>
      </c>
      <c r="G1061" s="442"/>
    </row>
    <row r="1062" spans="1:7" x14ac:dyDescent="0.2">
      <c r="A1062" t="s">
        <v>2587</v>
      </c>
      <c r="B1062" t="s">
        <v>2483</v>
      </c>
      <c r="C1062" t="s">
        <v>2588</v>
      </c>
      <c r="D1062" s="439">
        <v>23562</v>
      </c>
      <c r="E1062" s="439">
        <v>435</v>
      </c>
      <c r="F1062" s="439">
        <v>435</v>
      </c>
      <c r="G1062" s="439"/>
    </row>
    <row r="1063" spans="1:7" x14ac:dyDescent="0.2">
      <c r="A1063" t="s">
        <v>2589</v>
      </c>
      <c r="B1063" t="s">
        <v>2483</v>
      </c>
      <c r="C1063" t="s">
        <v>2590</v>
      </c>
      <c r="D1063" s="442">
        <v>23563</v>
      </c>
      <c r="E1063" s="442">
        <v>140</v>
      </c>
      <c r="F1063" s="442">
        <v>140</v>
      </c>
      <c r="G1063" s="442"/>
    </row>
    <row r="1064" spans="1:7" x14ac:dyDescent="0.2">
      <c r="A1064" t="s">
        <v>2591</v>
      </c>
      <c r="B1064" t="s">
        <v>2592</v>
      </c>
      <c r="C1064">
        <v>0</v>
      </c>
      <c r="D1064" s="439">
        <v>24000</v>
      </c>
      <c r="E1064" s="439">
        <v>0</v>
      </c>
      <c r="F1064" s="439" t="e">
        <v>#REF!</v>
      </c>
      <c r="G1064" s="439"/>
    </row>
    <row r="1065" spans="1:7" x14ac:dyDescent="0.2">
      <c r="A1065" t="s">
        <v>2593</v>
      </c>
      <c r="B1065" t="s">
        <v>2592</v>
      </c>
      <c r="C1065" t="s">
        <v>2594</v>
      </c>
      <c r="D1065" s="442">
        <v>24201</v>
      </c>
      <c r="E1065" s="442">
        <v>29073</v>
      </c>
      <c r="F1065" s="442">
        <v>29073</v>
      </c>
      <c r="G1065" s="442"/>
    </row>
    <row r="1066" spans="1:7" x14ac:dyDescent="0.2">
      <c r="A1066" t="s">
        <v>2595</v>
      </c>
      <c r="B1066" t="s">
        <v>2592</v>
      </c>
      <c r="C1066" t="s">
        <v>2596</v>
      </c>
      <c r="D1066" s="439">
        <v>24202</v>
      </c>
      <c r="E1066" s="439">
        <v>28943</v>
      </c>
      <c r="F1066" s="439">
        <v>28943</v>
      </c>
      <c r="G1066" s="439"/>
    </row>
    <row r="1067" spans="1:7" x14ac:dyDescent="0.2">
      <c r="A1067" t="s">
        <v>2597</v>
      </c>
      <c r="B1067" t="s">
        <v>2592</v>
      </c>
      <c r="C1067" t="s">
        <v>2598</v>
      </c>
      <c r="D1067" s="442">
        <v>24203</v>
      </c>
      <c r="E1067" s="442">
        <v>13235</v>
      </c>
      <c r="F1067" s="442">
        <v>13235</v>
      </c>
      <c r="G1067" s="442"/>
    </row>
    <row r="1068" spans="1:7" x14ac:dyDescent="0.2">
      <c r="A1068" t="s">
        <v>2599</v>
      </c>
      <c r="B1068" t="s">
        <v>2592</v>
      </c>
      <c r="C1068" t="s">
        <v>2600</v>
      </c>
      <c r="D1068" s="439">
        <v>24204</v>
      </c>
      <c r="E1068" s="439">
        <v>18817</v>
      </c>
      <c r="F1068" s="439">
        <v>18817</v>
      </c>
      <c r="G1068" s="439"/>
    </row>
    <row r="1069" spans="1:7" x14ac:dyDescent="0.2">
      <c r="A1069" t="s">
        <v>2601</v>
      </c>
      <c r="B1069" t="s">
        <v>2592</v>
      </c>
      <c r="C1069" t="s">
        <v>2602</v>
      </c>
      <c r="D1069" s="442">
        <v>24205</v>
      </c>
      <c r="E1069" s="442">
        <v>10024</v>
      </c>
      <c r="F1069" s="442">
        <v>10024</v>
      </c>
      <c r="G1069" s="442"/>
    </row>
    <row r="1070" spans="1:7" x14ac:dyDescent="0.2">
      <c r="A1070" t="s">
        <v>2603</v>
      </c>
      <c r="B1070" t="s">
        <v>2592</v>
      </c>
      <c r="C1070" t="s">
        <v>2604</v>
      </c>
      <c r="D1070" s="439">
        <v>24207</v>
      </c>
      <c r="E1070" s="439">
        <v>14582</v>
      </c>
      <c r="F1070" s="439">
        <v>14582</v>
      </c>
      <c r="G1070" s="439"/>
    </row>
    <row r="1071" spans="1:7" x14ac:dyDescent="0.2">
      <c r="A1071" t="s">
        <v>2605</v>
      </c>
      <c r="B1071" t="s">
        <v>2592</v>
      </c>
      <c r="C1071" t="s">
        <v>2606</v>
      </c>
      <c r="D1071" s="442">
        <v>24208</v>
      </c>
      <c r="E1071" s="442">
        <v>8009</v>
      </c>
      <c r="F1071" s="442">
        <v>8009</v>
      </c>
      <c r="G1071" s="442"/>
    </row>
    <row r="1072" spans="1:7" x14ac:dyDescent="0.2">
      <c r="A1072" t="s">
        <v>2607</v>
      </c>
      <c r="B1072" t="s">
        <v>2592</v>
      </c>
      <c r="C1072" t="s">
        <v>2608</v>
      </c>
      <c r="D1072" s="439">
        <v>24209</v>
      </c>
      <c r="E1072" s="439">
        <v>3014</v>
      </c>
      <c r="F1072" s="439">
        <v>3014</v>
      </c>
      <c r="G1072" s="439"/>
    </row>
    <row r="1073" spans="1:7" x14ac:dyDescent="0.2">
      <c r="A1073" t="s">
        <v>2609</v>
      </c>
      <c r="B1073" t="s">
        <v>2592</v>
      </c>
      <c r="C1073" t="s">
        <v>2610</v>
      </c>
      <c r="D1073" s="442">
        <v>24210</v>
      </c>
      <c r="E1073" s="442">
        <v>4190</v>
      </c>
      <c r="F1073" s="442">
        <v>4190</v>
      </c>
      <c r="G1073" s="442"/>
    </row>
    <row r="1074" spans="1:7" x14ac:dyDescent="0.2">
      <c r="A1074" t="s">
        <v>2611</v>
      </c>
      <c r="B1074" t="s">
        <v>2592</v>
      </c>
      <c r="C1074" t="s">
        <v>2612</v>
      </c>
      <c r="D1074" s="439">
        <v>24211</v>
      </c>
      <c r="E1074" s="439">
        <v>2198</v>
      </c>
      <c r="F1074" s="439">
        <v>2198</v>
      </c>
      <c r="G1074" s="439"/>
    </row>
    <row r="1075" spans="1:7" x14ac:dyDescent="0.2">
      <c r="A1075" t="s">
        <v>2613</v>
      </c>
      <c r="B1075" t="s">
        <v>2592</v>
      </c>
      <c r="C1075" t="s">
        <v>2614</v>
      </c>
      <c r="D1075" s="442">
        <v>24212</v>
      </c>
      <c r="E1075" s="442">
        <v>3118</v>
      </c>
      <c r="F1075" s="442">
        <v>3118</v>
      </c>
      <c r="G1075" s="442"/>
    </row>
    <row r="1076" spans="1:7" x14ac:dyDescent="0.2">
      <c r="A1076" t="s">
        <v>2615</v>
      </c>
      <c r="B1076" t="s">
        <v>2592</v>
      </c>
      <c r="C1076" t="s">
        <v>2616</v>
      </c>
      <c r="D1076" s="439">
        <v>24214</v>
      </c>
      <c r="E1076" s="439">
        <v>2816</v>
      </c>
      <c r="F1076" s="439">
        <v>2816</v>
      </c>
      <c r="G1076" s="439"/>
    </row>
    <row r="1077" spans="1:7" x14ac:dyDescent="0.2">
      <c r="A1077" t="s">
        <v>2617</v>
      </c>
      <c r="B1077" t="s">
        <v>2592</v>
      </c>
      <c r="C1077" t="s">
        <v>2618</v>
      </c>
      <c r="D1077" s="442">
        <v>24215</v>
      </c>
      <c r="E1077" s="442">
        <v>6895</v>
      </c>
      <c r="F1077" s="442">
        <v>6895</v>
      </c>
      <c r="G1077" s="442"/>
    </row>
    <row r="1078" spans="1:7" x14ac:dyDescent="0.2">
      <c r="A1078" t="s">
        <v>2619</v>
      </c>
      <c r="B1078" t="s">
        <v>2592</v>
      </c>
      <c r="C1078" t="s">
        <v>2620</v>
      </c>
      <c r="D1078" s="439">
        <v>24216</v>
      </c>
      <c r="E1078" s="439">
        <v>9190</v>
      </c>
      <c r="F1078" s="439">
        <v>9190</v>
      </c>
      <c r="G1078" s="439"/>
    </row>
    <row r="1079" spans="1:7" x14ac:dyDescent="0.2">
      <c r="A1079" t="s">
        <v>2621</v>
      </c>
      <c r="B1079" t="s">
        <v>2592</v>
      </c>
      <c r="C1079" t="s">
        <v>2622</v>
      </c>
      <c r="D1079" s="442">
        <v>24303</v>
      </c>
      <c r="E1079" s="442">
        <v>494</v>
      </c>
      <c r="F1079" s="442">
        <v>494</v>
      </c>
      <c r="G1079" s="442"/>
    </row>
    <row r="1080" spans="1:7" x14ac:dyDescent="0.2">
      <c r="A1080" t="s">
        <v>2623</v>
      </c>
      <c r="B1080" t="s">
        <v>2592</v>
      </c>
      <c r="C1080" t="s">
        <v>2624</v>
      </c>
      <c r="D1080" s="439">
        <v>24324</v>
      </c>
      <c r="E1080" s="439">
        <v>1491</v>
      </c>
      <c r="F1080" s="439">
        <v>1491</v>
      </c>
      <c r="G1080" s="439"/>
    </row>
    <row r="1081" spans="1:7" x14ac:dyDescent="0.2">
      <c r="A1081" t="s">
        <v>2625</v>
      </c>
      <c r="B1081" t="s">
        <v>2592</v>
      </c>
      <c r="C1081" t="s">
        <v>2626</v>
      </c>
      <c r="D1081" s="442">
        <v>24341</v>
      </c>
      <c r="E1081" s="442">
        <v>3164</v>
      </c>
      <c r="F1081" s="442">
        <v>3164</v>
      </c>
      <c r="G1081" s="442"/>
    </row>
    <row r="1082" spans="1:7" x14ac:dyDescent="0.2">
      <c r="A1082" t="s">
        <v>2627</v>
      </c>
      <c r="B1082" t="s">
        <v>2592</v>
      </c>
      <c r="C1082" t="s">
        <v>1154</v>
      </c>
      <c r="D1082" s="439">
        <v>24343</v>
      </c>
      <c r="E1082" s="439">
        <v>552</v>
      </c>
      <c r="F1082" s="439">
        <v>552</v>
      </c>
      <c r="G1082" s="439"/>
    </row>
    <row r="1083" spans="1:7" x14ac:dyDescent="0.2">
      <c r="A1083" t="s">
        <v>2628</v>
      </c>
      <c r="B1083" t="s">
        <v>2592</v>
      </c>
      <c r="C1083" t="s">
        <v>2629</v>
      </c>
      <c r="D1083" s="442">
        <v>24344</v>
      </c>
      <c r="E1083" s="442">
        <v>1056</v>
      </c>
      <c r="F1083" s="442">
        <v>1056</v>
      </c>
      <c r="G1083" s="442"/>
    </row>
    <row r="1084" spans="1:7" x14ac:dyDescent="0.2">
      <c r="A1084" t="s">
        <v>2630</v>
      </c>
      <c r="B1084" t="s">
        <v>2592</v>
      </c>
      <c r="C1084" t="s">
        <v>2631</v>
      </c>
      <c r="D1084" s="439">
        <v>24441</v>
      </c>
      <c r="E1084" s="439">
        <v>1345</v>
      </c>
      <c r="F1084" s="439">
        <v>1345</v>
      </c>
      <c r="G1084" s="439"/>
    </row>
    <row r="1085" spans="1:7" x14ac:dyDescent="0.2">
      <c r="A1085" t="s">
        <v>2632</v>
      </c>
      <c r="B1085" t="s">
        <v>2592</v>
      </c>
      <c r="C1085" t="s">
        <v>1513</v>
      </c>
      <c r="D1085" s="442">
        <v>24442</v>
      </c>
      <c r="E1085" s="442">
        <v>1974</v>
      </c>
      <c r="F1085" s="442">
        <v>1974</v>
      </c>
      <c r="G1085" s="442"/>
    </row>
    <row r="1086" spans="1:7" x14ac:dyDescent="0.2">
      <c r="A1086" t="s">
        <v>2633</v>
      </c>
      <c r="B1086" t="s">
        <v>2592</v>
      </c>
      <c r="C1086" t="s">
        <v>2634</v>
      </c>
      <c r="D1086" s="439">
        <v>24443</v>
      </c>
      <c r="E1086" s="439">
        <v>1246</v>
      </c>
      <c r="F1086" s="439">
        <v>1246</v>
      </c>
      <c r="G1086" s="439"/>
    </row>
    <row r="1087" spans="1:7" x14ac:dyDescent="0.2">
      <c r="A1087" t="s">
        <v>2635</v>
      </c>
      <c r="B1087" t="s">
        <v>2592</v>
      </c>
      <c r="C1087" t="s">
        <v>2636</v>
      </c>
      <c r="D1087" s="442">
        <v>24461</v>
      </c>
      <c r="E1087" s="442">
        <v>1095</v>
      </c>
      <c r="F1087" s="442">
        <v>1095</v>
      </c>
      <c r="G1087" s="442"/>
    </row>
    <row r="1088" spans="1:7" x14ac:dyDescent="0.2">
      <c r="A1088" t="s">
        <v>2637</v>
      </c>
      <c r="B1088" t="s">
        <v>2592</v>
      </c>
      <c r="C1088" t="s">
        <v>2638</v>
      </c>
      <c r="D1088" s="439">
        <v>24470</v>
      </c>
      <c r="E1088" s="439">
        <v>650</v>
      </c>
      <c r="F1088" s="439">
        <v>650</v>
      </c>
      <c r="G1088" s="439"/>
    </row>
    <row r="1089" spans="1:7" x14ac:dyDescent="0.2">
      <c r="A1089" t="s">
        <v>2639</v>
      </c>
      <c r="B1089" t="s">
        <v>2592</v>
      </c>
      <c r="C1089" t="s">
        <v>2640</v>
      </c>
      <c r="D1089" s="442">
        <v>24471</v>
      </c>
      <c r="E1089" s="442">
        <v>1372</v>
      </c>
      <c r="F1089" s="442">
        <v>1372</v>
      </c>
      <c r="G1089" s="442"/>
    </row>
    <row r="1090" spans="1:7" x14ac:dyDescent="0.2">
      <c r="A1090" t="s">
        <v>2641</v>
      </c>
      <c r="B1090" t="s">
        <v>2592</v>
      </c>
      <c r="C1090" t="s">
        <v>2642</v>
      </c>
      <c r="D1090" s="439">
        <v>24472</v>
      </c>
      <c r="E1090" s="439">
        <v>2108</v>
      </c>
      <c r="F1090" s="439">
        <v>2108</v>
      </c>
      <c r="G1090" s="439"/>
    </row>
    <row r="1091" spans="1:7" x14ac:dyDescent="0.2">
      <c r="A1091" t="s">
        <v>2643</v>
      </c>
      <c r="B1091" t="s">
        <v>2592</v>
      </c>
      <c r="C1091" t="s">
        <v>2644</v>
      </c>
      <c r="D1091" s="442">
        <v>24543</v>
      </c>
      <c r="E1091" s="442">
        <v>2693</v>
      </c>
      <c r="F1091" s="442">
        <v>2693</v>
      </c>
      <c r="G1091" s="442"/>
    </row>
    <row r="1092" spans="1:7" x14ac:dyDescent="0.2">
      <c r="A1092" t="s">
        <v>2645</v>
      </c>
      <c r="B1092" t="s">
        <v>2592</v>
      </c>
      <c r="C1092" t="s">
        <v>2646</v>
      </c>
      <c r="D1092" s="439">
        <v>24561</v>
      </c>
      <c r="E1092" s="439">
        <v>1335</v>
      </c>
      <c r="F1092" s="439">
        <v>1335</v>
      </c>
      <c r="G1092" s="439"/>
    </row>
    <row r="1093" spans="1:7" x14ac:dyDescent="0.2">
      <c r="A1093" t="s">
        <v>2647</v>
      </c>
      <c r="B1093" t="s">
        <v>2592</v>
      </c>
      <c r="C1093" t="s">
        <v>2648</v>
      </c>
      <c r="D1093" s="442">
        <v>24562</v>
      </c>
      <c r="E1093" s="442">
        <v>1567</v>
      </c>
      <c r="F1093" s="442">
        <v>1567</v>
      </c>
      <c r="G1093" s="442"/>
    </row>
    <row r="1094" spans="1:7" x14ac:dyDescent="0.2">
      <c r="A1094" t="s">
        <v>2649</v>
      </c>
      <c r="B1094" t="s">
        <v>2650</v>
      </c>
      <c r="C1094">
        <v>0</v>
      </c>
      <c r="D1094" s="439">
        <v>25000</v>
      </c>
      <c r="E1094" s="439">
        <v>0</v>
      </c>
      <c r="F1094" s="439">
        <v>0</v>
      </c>
      <c r="G1094" s="439"/>
    </row>
    <row r="1095" spans="1:7" x14ac:dyDescent="0.2">
      <c r="A1095" t="s">
        <v>2651</v>
      </c>
      <c r="B1095" t="s">
        <v>2650</v>
      </c>
      <c r="C1095" t="s">
        <v>2652</v>
      </c>
      <c r="D1095" s="442">
        <v>25201</v>
      </c>
      <c r="E1095" s="442">
        <v>35359</v>
      </c>
      <c r="F1095" s="442">
        <v>35359</v>
      </c>
      <c r="G1095" s="442"/>
    </row>
    <row r="1096" spans="1:7" x14ac:dyDescent="0.2">
      <c r="A1096" t="s">
        <v>2653</v>
      </c>
      <c r="B1096" t="s">
        <v>2650</v>
      </c>
      <c r="C1096" t="s">
        <v>2654</v>
      </c>
      <c r="D1096" s="439">
        <v>25202</v>
      </c>
      <c r="E1096" s="439">
        <v>9757</v>
      </c>
      <c r="F1096" s="439">
        <v>9757</v>
      </c>
      <c r="G1096" s="439"/>
    </row>
    <row r="1097" spans="1:7" x14ac:dyDescent="0.2">
      <c r="A1097" t="s">
        <v>2655</v>
      </c>
      <c r="B1097" t="s">
        <v>2650</v>
      </c>
      <c r="C1097" t="s">
        <v>2656</v>
      </c>
      <c r="D1097" s="442">
        <v>25203</v>
      </c>
      <c r="E1097" s="442">
        <v>10838</v>
      </c>
      <c r="F1097" s="442">
        <v>10506</v>
      </c>
      <c r="G1097" s="442"/>
    </row>
    <row r="1098" spans="1:7" x14ac:dyDescent="0.2">
      <c r="A1098" t="s">
        <v>2657</v>
      </c>
      <c r="B1098" t="s">
        <v>2650</v>
      </c>
      <c r="C1098" t="s">
        <v>2658</v>
      </c>
      <c r="D1098" s="439">
        <v>25204</v>
      </c>
      <c r="E1098" s="439">
        <v>6469</v>
      </c>
      <c r="F1098" s="439">
        <v>6469</v>
      </c>
      <c r="G1098" s="439"/>
    </row>
    <row r="1099" spans="1:7" x14ac:dyDescent="0.2">
      <c r="A1099" t="s">
        <v>2659</v>
      </c>
      <c r="B1099" t="s">
        <v>2650</v>
      </c>
      <c r="C1099" t="s">
        <v>2660</v>
      </c>
      <c r="D1099" s="442">
        <v>25206</v>
      </c>
      <c r="E1099" s="442">
        <v>10597</v>
      </c>
      <c r="F1099" s="442">
        <v>10596</v>
      </c>
      <c r="G1099" s="442"/>
    </row>
    <row r="1100" spans="1:7" x14ac:dyDescent="0.2">
      <c r="A1100" t="s">
        <v>2661</v>
      </c>
      <c r="B1100" t="s">
        <v>2650</v>
      </c>
      <c r="C1100" t="s">
        <v>2662</v>
      </c>
      <c r="D1100" s="439">
        <v>25207</v>
      </c>
      <c r="E1100" s="439">
        <v>5104</v>
      </c>
      <c r="F1100" s="439">
        <v>5104</v>
      </c>
      <c r="G1100" s="439"/>
    </row>
    <row r="1101" spans="1:7" x14ac:dyDescent="0.2">
      <c r="A1101" t="s">
        <v>2663</v>
      </c>
      <c r="B1101" t="s">
        <v>2650</v>
      </c>
      <c r="C1101" t="s">
        <v>2664</v>
      </c>
      <c r="D1101" s="442">
        <v>25208</v>
      </c>
      <c r="E1101" s="442">
        <v>3830</v>
      </c>
      <c r="F1101" s="442">
        <v>3830</v>
      </c>
      <c r="G1101" s="442"/>
    </row>
    <row r="1102" spans="1:7" x14ac:dyDescent="0.2">
      <c r="A1102" t="s">
        <v>2665</v>
      </c>
      <c r="B1102" t="s">
        <v>2650</v>
      </c>
      <c r="C1102" t="s">
        <v>2666</v>
      </c>
      <c r="D1102" s="439">
        <v>25209</v>
      </c>
      <c r="E1102" s="439">
        <v>6869</v>
      </c>
      <c r="F1102" s="439">
        <v>6869</v>
      </c>
      <c r="G1102" s="439"/>
    </row>
    <row r="1103" spans="1:7" x14ac:dyDescent="0.2">
      <c r="A1103" t="s">
        <v>2667</v>
      </c>
      <c r="B1103" t="s">
        <v>2650</v>
      </c>
      <c r="C1103" t="s">
        <v>2668</v>
      </c>
      <c r="D1103" s="442">
        <v>25210</v>
      </c>
      <c r="E1103" s="442">
        <v>3250</v>
      </c>
      <c r="F1103" s="442">
        <v>3250</v>
      </c>
      <c r="G1103" s="442"/>
    </row>
    <row r="1104" spans="1:7" x14ac:dyDescent="0.2">
      <c r="A1104" t="s">
        <v>2669</v>
      </c>
      <c r="B1104" t="s">
        <v>2650</v>
      </c>
      <c r="C1104" t="s">
        <v>2670</v>
      </c>
      <c r="D1104" s="439">
        <v>25211</v>
      </c>
      <c r="E1104" s="439">
        <v>3883</v>
      </c>
      <c r="F1104" s="439">
        <v>3883</v>
      </c>
      <c r="G1104" s="439"/>
    </row>
    <row r="1105" spans="1:7" x14ac:dyDescent="0.2">
      <c r="A1105" t="s">
        <v>2671</v>
      </c>
      <c r="B1105" t="s">
        <v>2650</v>
      </c>
      <c r="C1105" t="s">
        <v>2672</v>
      </c>
      <c r="D1105" s="442">
        <v>25212</v>
      </c>
      <c r="E1105" s="442">
        <v>5254</v>
      </c>
      <c r="F1105" s="442">
        <v>5254</v>
      </c>
      <c r="G1105" s="442"/>
    </row>
    <row r="1106" spans="1:7" x14ac:dyDescent="0.2">
      <c r="A1106" t="s">
        <v>2673</v>
      </c>
      <c r="B1106" t="s">
        <v>2650</v>
      </c>
      <c r="C1106" t="s">
        <v>2674</v>
      </c>
      <c r="D1106" s="439">
        <v>25213</v>
      </c>
      <c r="E1106" s="439">
        <v>8057</v>
      </c>
      <c r="F1106" s="439">
        <v>8052</v>
      </c>
      <c r="G1106" s="439"/>
    </row>
    <row r="1107" spans="1:7" x14ac:dyDescent="0.2">
      <c r="A1107" t="s">
        <v>2675</v>
      </c>
      <c r="B1107" t="s">
        <v>2650</v>
      </c>
      <c r="C1107" t="s">
        <v>2676</v>
      </c>
      <c r="D1107" s="442">
        <v>25214</v>
      </c>
      <c r="E1107" s="442">
        <v>2842</v>
      </c>
      <c r="F1107" s="442">
        <v>2842</v>
      </c>
      <c r="G1107" s="442"/>
    </row>
    <row r="1108" spans="1:7" x14ac:dyDescent="0.2">
      <c r="A1108" t="s">
        <v>2677</v>
      </c>
      <c r="B1108" t="s">
        <v>2650</v>
      </c>
      <c r="C1108" t="s">
        <v>2678</v>
      </c>
      <c r="D1108" s="439">
        <v>25383</v>
      </c>
      <c r="E1108" s="439">
        <v>1652</v>
      </c>
      <c r="F1108" s="439">
        <v>1652</v>
      </c>
      <c r="G1108" s="439"/>
    </row>
    <row r="1109" spans="1:7" x14ac:dyDescent="0.2">
      <c r="A1109" t="s">
        <v>2679</v>
      </c>
      <c r="B1109" t="s">
        <v>2650</v>
      </c>
      <c r="C1109" t="s">
        <v>2680</v>
      </c>
      <c r="D1109" s="442">
        <v>25384</v>
      </c>
      <c r="E1109" s="442">
        <v>624</v>
      </c>
      <c r="F1109" s="442">
        <v>624</v>
      </c>
      <c r="G1109" s="442"/>
    </row>
    <row r="1110" spans="1:7" x14ac:dyDescent="0.2">
      <c r="A1110" t="s">
        <v>2681</v>
      </c>
      <c r="B1110" t="s">
        <v>2650</v>
      </c>
      <c r="C1110" t="s">
        <v>2682</v>
      </c>
      <c r="D1110" s="439">
        <v>25425</v>
      </c>
      <c r="E1110" s="439">
        <v>1482</v>
      </c>
      <c r="F1110" s="439">
        <v>1482</v>
      </c>
      <c r="G1110" s="439"/>
    </row>
    <row r="1111" spans="1:7" x14ac:dyDescent="0.2">
      <c r="A1111" t="s">
        <v>2683</v>
      </c>
      <c r="B1111" t="s">
        <v>2650</v>
      </c>
      <c r="C1111" t="s">
        <v>2684</v>
      </c>
      <c r="D1111" s="442">
        <v>25441</v>
      </c>
      <c r="E1111" s="442">
        <v>781</v>
      </c>
      <c r="F1111" s="442">
        <v>781</v>
      </c>
      <c r="G1111" s="442"/>
    </row>
    <row r="1112" spans="1:7" x14ac:dyDescent="0.2">
      <c r="A1112" t="s">
        <v>2685</v>
      </c>
      <c r="B1112" t="s">
        <v>2650</v>
      </c>
      <c r="C1112" t="s">
        <v>2686</v>
      </c>
      <c r="D1112" s="439">
        <v>25442</v>
      </c>
      <c r="E1112" s="439">
        <v>761</v>
      </c>
      <c r="F1112" s="439">
        <v>761</v>
      </c>
      <c r="G1112" s="439"/>
    </row>
    <row r="1113" spans="1:7" x14ac:dyDescent="0.2">
      <c r="A1113" t="s">
        <v>2687</v>
      </c>
      <c r="B1113" t="s">
        <v>2650</v>
      </c>
      <c r="C1113" t="s">
        <v>2688</v>
      </c>
      <c r="D1113" s="442">
        <v>25443</v>
      </c>
      <c r="E1113" s="442">
        <v>608</v>
      </c>
      <c r="F1113" s="442">
        <v>608</v>
      </c>
      <c r="G1113" s="442"/>
    </row>
    <row r="1114" spans="1:7" x14ac:dyDescent="0.2">
      <c r="A1114" t="s">
        <v>2689</v>
      </c>
      <c r="B1114" t="s">
        <v>2690</v>
      </c>
      <c r="C1114">
        <v>0</v>
      </c>
      <c r="D1114" s="439">
        <v>26000</v>
      </c>
      <c r="E1114" s="439">
        <v>0</v>
      </c>
      <c r="F1114" s="439">
        <v>0</v>
      </c>
      <c r="G1114" s="439"/>
    </row>
    <row r="1115" spans="1:7" x14ac:dyDescent="0.2">
      <c r="A1115" t="s">
        <v>2691</v>
      </c>
      <c r="B1115" t="s">
        <v>2690</v>
      </c>
      <c r="C1115" t="s">
        <v>2692</v>
      </c>
      <c r="D1115" s="442">
        <v>26100</v>
      </c>
      <c r="E1115" s="442">
        <v>258086</v>
      </c>
      <c r="F1115" s="442">
        <v>258086</v>
      </c>
      <c r="G1115" s="442"/>
    </row>
    <row r="1116" spans="1:7" x14ac:dyDescent="0.2">
      <c r="A1116" t="s">
        <v>2693</v>
      </c>
      <c r="B1116" t="s">
        <v>2690</v>
      </c>
      <c r="C1116" t="s">
        <v>2694</v>
      </c>
      <c r="D1116" s="439">
        <v>26201</v>
      </c>
      <c r="E1116" s="439">
        <v>8958</v>
      </c>
      <c r="F1116" s="439">
        <v>8958</v>
      </c>
      <c r="G1116" s="439"/>
    </row>
    <row r="1117" spans="1:7" x14ac:dyDescent="0.2">
      <c r="A1117" t="s">
        <v>2695</v>
      </c>
      <c r="B1117" t="s">
        <v>2690</v>
      </c>
      <c r="C1117" t="s">
        <v>2696</v>
      </c>
      <c r="D1117" s="442">
        <v>26202</v>
      </c>
      <c r="E1117" s="442">
        <v>10853</v>
      </c>
      <c r="F1117" s="442">
        <v>10853</v>
      </c>
      <c r="G1117" s="442"/>
    </row>
    <row r="1118" spans="1:7" x14ac:dyDescent="0.2">
      <c r="A1118" t="s">
        <v>2697</v>
      </c>
      <c r="B1118" t="s">
        <v>2690</v>
      </c>
      <c r="C1118" t="s">
        <v>2698</v>
      </c>
      <c r="D1118" s="439">
        <v>26203</v>
      </c>
      <c r="E1118" s="439">
        <v>4368</v>
      </c>
      <c r="F1118" s="439">
        <v>4368</v>
      </c>
      <c r="G1118" s="439"/>
    </row>
    <row r="1119" spans="1:7" x14ac:dyDescent="0.2">
      <c r="A1119" t="s">
        <v>2699</v>
      </c>
      <c r="B1119" t="s">
        <v>2690</v>
      </c>
      <c r="C1119" t="s">
        <v>2700</v>
      </c>
      <c r="D1119" s="442">
        <v>26204</v>
      </c>
      <c r="E1119" s="442">
        <v>22330</v>
      </c>
      <c r="F1119" s="442">
        <v>22330</v>
      </c>
      <c r="G1119" s="442"/>
    </row>
    <row r="1120" spans="1:7" x14ac:dyDescent="0.2">
      <c r="A1120" t="s">
        <v>2701</v>
      </c>
      <c r="B1120" t="s">
        <v>2690</v>
      </c>
      <c r="C1120" t="s">
        <v>2702</v>
      </c>
      <c r="D1120" s="439">
        <v>26205</v>
      </c>
      <c r="E1120" s="439">
        <v>2506</v>
      </c>
      <c r="F1120" s="439">
        <v>2506</v>
      </c>
      <c r="G1120" s="439"/>
    </row>
    <row r="1121" spans="1:7" x14ac:dyDescent="0.2">
      <c r="A1121" t="s">
        <v>2703</v>
      </c>
      <c r="B1121" t="s">
        <v>2690</v>
      </c>
      <c r="C1121" t="s">
        <v>2704</v>
      </c>
      <c r="D1121" s="442">
        <v>26206</v>
      </c>
      <c r="E1121" s="442">
        <v>9448</v>
      </c>
      <c r="F1121" s="442">
        <v>9448</v>
      </c>
      <c r="G1121" s="442"/>
    </row>
    <row r="1122" spans="1:7" x14ac:dyDescent="0.2">
      <c r="A1122" t="s">
        <v>2705</v>
      </c>
      <c r="B1122" t="s">
        <v>2690</v>
      </c>
      <c r="C1122" t="s">
        <v>2706</v>
      </c>
      <c r="D1122" s="439">
        <v>26207</v>
      </c>
      <c r="E1122" s="439">
        <v>8901</v>
      </c>
      <c r="F1122" s="439">
        <v>8901</v>
      </c>
      <c r="G1122" s="439"/>
    </row>
    <row r="1123" spans="1:7" x14ac:dyDescent="0.2">
      <c r="A1123" t="s">
        <v>2707</v>
      </c>
      <c r="B1123" t="s">
        <v>2690</v>
      </c>
      <c r="C1123" t="s">
        <v>2708</v>
      </c>
      <c r="D1123" s="442">
        <v>26208</v>
      </c>
      <c r="E1123" s="442">
        <v>5860</v>
      </c>
      <c r="F1123" s="442">
        <v>5860</v>
      </c>
      <c r="G1123" s="442"/>
    </row>
    <row r="1124" spans="1:7" x14ac:dyDescent="0.2">
      <c r="A1124" t="s">
        <v>2709</v>
      </c>
      <c r="B1124" t="s">
        <v>2690</v>
      </c>
      <c r="C1124" t="s">
        <v>2710</v>
      </c>
      <c r="D1124" s="439">
        <v>26209</v>
      </c>
      <c r="E1124" s="439">
        <v>8092</v>
      </c>
      <c r="F1124" s="439">
        <v>8092</v>
      </c>
      <c r="G1124" s="439"/>
    </row>
    <row r="1125" spans="1:7" x14ac:dyDescent="0.2">
      <c r="A1125" t="s">
        <v>2711</v>
      </c>
      <c r="B1125" t="s">
        <v>2690</v>
      </c>
      <c r="C1125" t="s">
        <v>2712</v>
      </c>
      <c r="D1125" s="442">
        <v>26210</v>
      </c>
      <c r="E1125" s="442">
        <v>9113</v>
      </c>
      <c r="F1125" s="442">
        <v>9113</v>
      </c>
      <c r="G1125" s="442"/>
    </row>
    <row r="1126" spans="1:7" x14ac:dyDescent="0.2">
      <c r="A1126" t="s">
        <v>2713</v>
      </c>
      <c r="B1126" t="s">
        <v>2690</v>
      </c>
      <c r="C1126" t="s">
        <v>2714</v>
      </c>
      <c r="D1126" s="439">
        <v>26211</v>
      </c>
      <c r="E1126" s="439">
        <v>6413</v>
      </c>
      <c r="F1126" s="439">
        <v>6413</v>
      </c>
      <c r="G1126" s="439"/>
    </row>
    <row r="1127" spans="1:7" x14ac:dyDescent="0.2">
      <c r="A1127" t="s">
        <v>2715</v>
      </c>
      <c r="B1127" t="s">
        <v>2690</v>
      </c>
      <c r="C1127" t="s">
        <v>2716</v>
      </c>
      <c r="D1127" s="442">
        <v>26212</v>
      </c>
      <c r="E1127" s="442">
        <v>6131</v>
      </c>
      <c r="F1127" s="442">
        <v>6131</v>
      </c>
      <c r="G1127" s="442"/>
    </row>
    <row r="1128" spans="1:7" x14ac:dyDescent="0.2">
      <c r="A1128" t="s">
        <v>2717</v>
      </c>
      <c r="B1128" t="s">
        <v>2690</v>
      </c>
      <c r="C1128" t="s">
        <v>2718</v>
      </c>
      <c r="D1128" s="439">
        <v>26213</v>
      </c>
      <c r="E1128" s="439">
        <v>4296</v>
      </c>
      <c r="F1128" s="439">
        <v>4296</v>
      </c>
      <c r="G1128" s="439"/>
    </row>
    <row r="1129" spans="1:7" x14ac:dyDescent="0.2">
      <c r="A1129" t="s">
        <v>2719</v>
      </c>
      <c r="B1129" t="s">
        <v>2690</v>
      </c>
      <c r="C1129" t="s">
        <v>2720</v>
      </c>
      <c r="D1129" s="442">
        <v>26214</v>
      </c>
      <c r="E1129" s="442">
        <v>5994</v>
      </c>
      <c r="F1129" s="442">
        <v>5994</v>
      </c>
      <c r="G1129" s="442"/>
    </row>
    <row r="1130" spans="1:7" x14ac:dyDescent="0.2">
      <c r="A1130" t="s">
        <v>2721</v>
      </c>
      <c r="B1130" t="s">
        <v>2690</v>
      </c>
      <c r="C1130" t="s">
        <v>2722</v>
      </c>
      <c r="D1130" s="439">
        <v>26303</v>
      </c>
      <c r="E1130" s="439">
        <v>1388</v>
      </c>
      <c r="F1130" s="439">
        <v>1388</v>
      </c>
      <c r="G1130" s="439"/>
    </row>
    <row r="1131" spans="1:7" x14ac:dyDescent="0.2">
      <c r="A1131" t="s">
        <v>2723</v>
      </c>
      <c r="B1131" t="s">
        <v>2690</v>
      </c>
      <c r="C1131" t="s">
        <v>2724</v>
      </c>
      <c r="D1131" s="442">
        <v>26322</v>
      </c>
      <c r="E1131" s="442">
        <v>1903</v>
      </c>
      <c r="F1131" s="442">
        <v>1903</v>
      </c>
      <c r="G1131" s="442"/>
    </row>
    <row r="1132" spans="1:7" x14ac:dyDescent="0.2">
      <c r="A1132" t="s">
        <v>2725</v>
      </c>
      <c r="B1132" t="s">
        <v>2690</v>
      </c>
      <c r="C1132" t="s">
        <v>2726</v>
      </c>
      <c r="D1132" s="439">
        <v>26343</v>
      </c>
      <c r="E1132" s="439">
        <v>1052</v>
      </c>
      <c r="F1132" s="439">
        <v>1052</v>
      </c>
      <c r="G1132" s="439"/>
    </row>
    <row r="1133" spans="1:7" x14ac:dyDescent="0.2">
      <c r="A1133" t="s">
        <v>2727</v>
      </c>
      <c r="B1133" t="s">
        <v>2690</v>
      </c>
      <c r="C1133" t="s">
        <v>2728</v>
      </c>
      <c r="D1133" s="442">
        <v>26344</v>
      </c>
      <c r="E1133" s="442">
        <v>876</v>
      </c>
      <c r="F1133" s="442">
        <v>876</v>
      </c>
      <c r="G1133" s="442"/>
    </row>
    <row r="1134" spans="1:7" x14ac:dyDescent="0.2">
      <c r="A1134" t="s">
        <v>2729</v>
      </c>
      <c r="B1134" t="s">
        <v>2690</v>
      </c>
      <c r="C1134" t="s">
        <v>2730</v>
      </c>
      <c r="D1134" s="439">
        <v>26364</v>
      </c>
      <c r="E1134" s="439">
        <v>196</v>
      </c>
      <c r="F1134" s="439">
        <v>196</v>
      </c>
      <c r="G1134" s="439"/>
    </row>
    <row r="1135" spans="1:7" x14ac:dyDescent="0.2">
      <c r="A1135" t="s">
        <v>2731</v>
      </c>
      <c r="B1135" t="s">
        <v>2690</v>
      </c>
      <c r="C1135" t="s">
        <v>2732</v>
      </c>
      <c r="D1135" s="442">
        <v>26365</v>
      </c>
      <c r="E1135" s="442">
        <v>556</v>
      </c>
      <c r="F1135" s="442">
        <v>556</v>
      </c>
      <c r="G1135" s="442"/>
    </row>
    <row r="1136" spans="1:7" x14ac:dyDescent="0.2">
      <c r="A1136" t="s">
        <v>2733</v>
      </c>
      <c r="B1136" t="s">
        <v>2690</v>
      </c>
      <c r="C1136" t="s">
        <v>2734</v>
      </c>
      <c r="D1136" s="439">
        <v>26366</v>
      </c>
      <c r="E1136" s="439">
        <v>2668</v>
      </c>
      <c r="F1136" s="439">
        <v>2668</v>
      </c>
      <c r="G1136" s="439"/>
    </row>
    <row r="1137" spans="1:7" x14ac:dyDescent="0.2">
      <c r="A1137" t="s">
        <v>2735</v>
      </c>
      <c r="B1137" t="s">
        <v>2690</v>
      </c>
      <c r="C1137" t="s">
        <v>2736</v>
      </c>
      <c r="D1137" s="442">
        <v>26367</v>
      </c>
      <c r="E1137" s="442">
        <v>354</v>
      </c>
      <c r="F1137" s="442">
        <v>354</v>
      </c>
      <c r="G1137" s="442"/>
    </row>
    <row r="1138" spans="1:7" x14ac:dyDescent="0.2">
      <c r="A1138" t="s">
        <v>2737</v>
      </c>
      <c r="B1138" t="s">
        <v>2690</v>
      </c>
      <c r="C1138" t="s">
        <v>2738</v>
      </c>
      <c r="D1138" s="439">
        <v>26407</v>
      </c>
      <c r="E1138" s="439">
        <v>1963</v>
      </c>
      <c r="F1138" s="439">
        <v>1963</v>
      </c>
      <c r="G1138" s="439"/>
    </row>
    <row r="1139" spans="1:7" x14ac:dyDescent="0.2">
      <c r="A1139" t="s">
        <v>2739</v>
      </c>
      <c r="B1139" t="s">
        <v>2690</v>
      </c>
      <c r="C1139" t="s">
        <v>2740</v>
      </c>
      <c r="D1139" s="442">
        <v>26463</v>
      </c>
      <c r="E1139" s="442">
        <v>256</v>
      </c>
      <c r="F1139" s="442">
        <v>256</v>
      </c>
      <c r="G1139" s="442"/>
    </row>
    <row r="1140" spans="1:7" x14ac:dyDescent="0.2">
      <c r="A1140" t="s">
        <v>2741</v>
      </c>
      <c r="B1140" t="s">
        <v>2690</v>
      </c>
      <c r="C1140" t="s">
        <v>2742</v>
      </c>
      <c r="D1140" s="439">
        <v>26465</v>
      </c>
      <c r="E1140" s="439">
        <v>2434</v>
      </c>
      <c r="F1140" s="439">
        <v>2434</v>
      </c>
      <c r="G1140" s="439"/>
    </row>
    <row r="1141" spans="1:7" x14ac:dyDescent="0.2">
      <c r="A1141" t="s">
        <v>2743</v>
      </c>
      <c r="B1141" t="s">
        <v>2744</v>
      </c>
      <c r="C1141">
        <v>0</v>
      </c>
      <c r="D1141" s="442">
        <v>27000</v>
      </c>
      <c r="E1141" s="442">
        <v>0</v>
      </c>
      <c r="F1141" s="442">
        <v>0</v>
      </c>
      <c r="G1141" s="442"/>
    </row>
    <row r="1142" spans="1:7" x14ac:dyDescent="0.2">
      <c r="A1142" t="s">
        <v>2745</v>
      </c>
      <c r="B1142" t="s">
        <v>2744</v>
      </c>
      <c r="C1142" t="s">
        <v>2746</v>
      </c>
      <c r="D1142" s="439">
        <v>27100</v>
      </c>
      <c r="E1142" s="439">
        <v>491045</v>
      </c>
      <c r="F1142" s="439">
        <v>491045</v>
      </c>
      <c r="G1142" s="439"/>
    </row>
    <row r="1143" spans="1:7" x14ac:dyDescent="0.2">
      <c r="A1143" t="s">
        <v>2747</v>
      </c>
      <c r="B1143" t="s">
        <v>2744</v>
      </c>
      <c r="C1143" t="s">
        <v>2748</v>
      </c>
      <c r="D1143" s="442">
        <v>27140</v>
      </c>
      <c r="E1143" s="442">
        <v>111232</v>
      </c>
      <c r="F1143" s="442">
        <v>111232</v>
      </c>
      <c r="G1143" s="442"/>
    </row>
    <row r="1144" spans="1:7" x14ac:dyDescent="0.2">
      <c r="A1144" t="s">
        <v>2749</v>
      </c>
      <c r="B1144" t="s">
        <v>2744</v>
      </c>
      <c r="C1144" t="s">
        <v>2750</v>
      </c>
      <c r="D1144" s="439">
        <v>27202</v>
      </c>
      <c r="E1144" s="439">
        <v>26504</v>
      </c>
      <c r="F1144" s="439">
        <v>26504</v>
      </c>
      <c r="G1144" s="439"/>
    </row>
    <row r="1145" spans="1:7" x14ac:dyDescent="0.2">
      <c r="A1145" t="s">
        <v>2751</v>
      </c>
      <c r="B1145" t="s">
        <v>2744</v>
      </c>
      <c r="C1145" t="s">
        <v>2752</v>
      </c>
      <c r="D1145" s="442">
        <v>27203</v>
      </c>
      <c r="E1145" s="442">
        <v>48985</v>
      </c>
      <c r="F1145" s="442">
        <v>48985</v>
      </c>
      <c r="G1145" s="442"/>
    </row>
    <row r="1146" spans="1:7" x14ac:dyDescent="0.2">
      <c r="A1146" t="s">
        <v>2753</v>
      </c>
      <c r="B1146" t="s">
        <v>2744</v>
      </c>
      <c r="C1146" t="s">
        <v>2754</v>
      </c>
      <c r="D1146" s="439">
        <v>27204</v>
      </c>
      <c r="E1146" s="439">
        <v>11364</v>
      </c>
      <c r="F1146" s="439">
        <v>11364</v>
      </c>
      <c r="G1146" s="439"/>
    </row>
    <row r="1147" spans="1:7" x14ac:dyDescent="0.2">
      <c r="A1147" t="s">
        <v>2755</v>
      </c>
      <c r="B1147" t="s">
        <v>2744</v>
      </c>
      <c r="C1147" t="s">
        <v>2756</v>
      </c>
      <c r="D1147" s="442">
        <v>27205</v>
      </c>
      <c r="E1147" s="442">
        <v>41105</v>
      </c>
      <c r="F1147" s="442">
        <v>41105</v>
      </c>
      <c r="G1147" s="442"/>
    </row>
    <row r="1148" spans="1:7" x14ac:dyDescent="0.2">
      <c r="A1148" t="s">
        <v>2757</v>
      </c>
      <c r="B1148" t="s">
        <v>2744</v>
      </c>
      <c r="C1148" t="s">
        <v>2758</v>
      </c>
      <c r="D1148" s="439">
        <v>27206</v>
      </c>
      <c r="E1148" s="439">
        <v>9811</v>
      </c>
      <c r="F1148" s="439">
        <v>9811</v>
      </c>
      <c r="G1148" s="439"/>
    </row>
    <row r="1149" spans="1:7" x14ac:dyDescent="0.2">
      <c r="A1149" t="s">
        <v>2759</v>
      </c>
      <c r="B1149" t="s">
        <v>2744</v>
      </c>
      <c r="C1149" t="s">
        <v>2760</v>
      </c>
      <c r="D1149" s="442">
        <v>27207</v>
      </c>
      <c r="E1149" s="442">
        <v>41961</v>
      </c>
      <c r="F1149" s="442">
        <v>41961</v>
      </c>
      <c r="G1149" s="442"/>
    </row>
    <row r="1150" spans="1:7" x14ac:dyDescent="0.2">
      <c r="A1150" t="s">
        <v>2761</v>
      </c>
      <c r="B1150" t="s">
        <v>2744</v>
      </c>
      <c r="C1150" t="s">
        <v>2762</v>
      </c>
      <c r="D1150" s="439">
        <v>27208</v>
      </c>
      <c r="E1150" s="439">
        <v>10564</v>
      </c>
      <c r="F1150" s="439">
        <v>10564</v>
      </c>
      <c r="G1150" s="439"/>
    </row>
    <row r="1151" spans="1:7" x14ac:dyDescent="0.2">
      <c r="A1151" t="s">
        <v>2763</v>
      </c>
      <c r="B1151" t="s">
        <v>2744</v>
      </c>
      <c r="C1151" t="s">
        <v>2764</v>
      </c>
      <c r="D1151" s="442">
        <v>27209</v>
      </c>
      <c r="E1151" s="442">
        <v>22021</v>
      </c>
      <c r="F1151" s="442">
        <v>22021</v>
      </c>
      <c r="G1151" s="442"/>
    </row>
    <row r="1152" spans="1:7" x14ac:dyDescent="0.2">
      <c r="A1152" t="s">
        <v>2765</v>
      </c>
      <c r="B1152" t="s">
        <v>2744</v>
      </c>
      <c r="C1152" t="s">
        <v>2766</v>
      </c>
      <c r="D1152" s="439">
        <v>27210</v>
      </c>
      <c r="E1152" s="439">
        <v>43628</v>
      </c>
      <c r="F1152" s="439">
        <v>43628</v>
      </c>
      <c r="G1152" s="439"/>
    </row>
    <row r="1153" spans="1:7" x14ac:dyDescent="0.2">
      <c r="A1153" t="s">
        <v>2767</v>
      </c>
      <c r="B1153" t="s">
        <v>2744</v>
      </c>
      <c r="C1153" t="s">
        <v>2768</v>
      </c>
      <c r="D1153" s="442">
        <v>27211</v>
      </c>
      <c r="E1153" s="442">
        <v>28178</v>
      </c>
      <c r="F1153" s="442">
        <v>28178</v>
      </c>
      <c r="G1153" s="442"/>
    </row>
    <row r="1154" spans="1:7" x14ac:dyDescent="0.2">
      <c r="A1154" t="s">
        <v>2769</v>
      </c>
      <c r="B1154" t="s">
        <v>2744</v>
      </c>
      <c r="C1154" t="s">
        <v>2770</v>
      </c>
      <c r="D1154" s="439">
        <v>27212</v>
      </c>
      <c r="E1154" s="439">
        <v>37447</v>
      </c>
      <c r="F1154" s="439">
        <v>37447</v>
      </c>
      <c r="G1154" s="439"/>
    </row>
    <row r="1155" spans="1:7" x14ac:dyDescent="0.2">
      <c r="A1155" t="s">
        <v>2771</v>
      </c>
      <c r="B1155" t="s">
        <v>2744</v>
      </c>
      <c r="C1155" t="s">
        <v>2772</v>
      </c>
      <c r="D1155" s="442">
        <v>27213</v>
      </c>
      <c r="E1155" s="442">
        <v>13591</v>
      </c>
      <c r="F1155" s="442">
        <v>13591</v>
      </c>
      <c r="G1155" s="442"/>
    </row>
    <row r="1156" spans="1:7" x14ac:dyDescent="0.2">
      <c r="A1156" t="s">
        <v>2773</v>
      </c>
      <c r="B1156" t="s">
        <v>2744</v>
      </c>
      <c r="C1156" t="s">
        <v>2774</v>
      </c>
      <c r="D1156" s="439">
        <v>27214</v>
      </c>
      <c r="E1156" s="439">
        <v>15122</v>
      </c>
      <c r="F1156" s="439">
        <v>15122</v>
      </c>
      <c r="G1156" s="439"/>
    </row>
    <row r="1157" spans="1:7" x14ac:dyDescent="0.2">
      <c r="A1157" t="s">
        <v>2775</v>
      </c>
      <c r="B1157" t="s">
        <v>2744</v>
      </c>
      <c r="C1157" t="s">
        <v>2776</v>
      </c>
      <c r="D1157" s="442">
        <v>27215</v>
      </c>
      <c r="E1157" s="442">
        <v>33513</v>
      </c>
      <c r="F1157" s="442">
        <v>33513</v>
      </c>
      <c r="G1157" s="442"/>
    </row>
    <row r="1158" spans="1:7" x14ac:dyDescent="0.2">
      <c r="A1158" t="s">
        <v>2777</v>
      </c>
      <c r="B1158" t="s">
        <v>2744</v>
      </c>
      <c r="C1158" t="s">
        <v>2778</v>
      </c>
      <c r="D1158" s="439">
        <v>27216</v>
      </c>
      <c r="E1158" s="439">
        <v>11966</v>
      </c>
      <c r="F1158" s="439">
        <v>11966</v>
      </c>
      <c r="G1158" s="439"/>
    </row>
    <row r="1159" spans="1:7" x14ac:dyDescent="0.2">
      <c r="A1159" t="s">
        <v>2779</v>
      </c>
      <c r="B1159" t="s">
        <v>2744</v>
      </c>
      <c r="C1159" t="s">
        <v>2780</v>
      </c>
      <c r="D1159" s="442">
        <v>27217</v>
      </c>
      <c r="E1159" s="442">
        <v>17944</v>
      </c>
      <c r="F1159" s="442">
        <v>17944</v>
      </c>
      <c r="G1159" s="442"/>
    </row>
    <row r="1160" spans="1:7" x14ac:dyDescent="0.2">
      <c r="A1160" t="s">
        <v>2781</v>
      </c>
      <c r="B1160" t="s">
        <v>2744</v>
      </c>
      <c r="C1160" t="s">
        <v>2782</v>
      </c>
      <c r="D1160" s="439">
        <v>27218</v>
      </c>
      <c r="E1160" s="439">
        <v>16545</v>
      </c>
      <c r="F1160" s="439">
        <v>16545</v>
      </c>
      <c r="G1160" s="439"/>
    </row>
    <row r="1161" spans="1:7" x14ac:dyDescent="0.2">
      <c r="A1161" t="s">
        <v>2783</v>
      </c>
      <c r="B1161" t="s">
        <v>2744</v>
      </c>
      <c r="C1161" t="s">
        <v>2784</v>
      </c>
      <c r="D1161" s="442">
        <v>27219</v>
      </c>
      <c r="E1161" s="442">
        <v>20710</v>
      </c>
      <c r="F1161" s="442">
        <v>20710</v>
      </c>
      <c r="G1161" s="442"/>
    </row>
    <row r="1162" spans="1:7" x14ac:dyDescent="0.2">
      <c r="A1162" t="s">
        <v>2785</v>
      </c>
      <c r="B1162" t="s">
        <v>2744</v>
      </c>
      <c r="C1162" t="s">
        <v>2786</v>
      </c>
      <c r="D1162" s="439">
        <v>27220</v>
      </c>
      <c r="E1162" s="439">
        <v>14219</v>
      </c>
      <c r="F1162" s="439">
        <v>14219</v>
      </c>
      <c r="G1162" s="439"/>
    </row>
    <row r="1163" spans="1:7" x14ac:dyDescent="0.2">
      <c r="A1163" t="s">
        <v>2787</v>
      </c>
      <c r="B1163" t="s">
        <v>2744</v>
      </c>
      <c r="C1163" t="s">
        <v>2788</v>
      </c>
      <c r="D1163" s="442">
        <v>27221</v>
      </c>
      <c r="E1163" s="442">
        <v>8561</v>
      </c>
      <c r="F1163" s="442">
        <v>8561</v>
      </c>
      <c r="G1163" s="442"/>
    </row>
    <row r="1164" spans="1:7" x14ac:dyDescent="0.2">
      <c r="A1164" t="s">
        <v>2789</v>
      </c>
      <c r="B1164" t="s">
        <v>2744</v>
      </c>
      <c r="C1164" t="s">
        <v>2790</v>
      </c>
      <c r="D1164" s="439">
        <v>27222</v>
      </c>
      <c r="E1164" s="439">
        <v>14732</v>
      </c>
      <c r="F1164" s="439">
        <v>14732</v>
      </c>
      <c r="G1164" s="439"/>
    </row>
    <row r="1165" spans="1:7" x14ac:dyDescent="0.2">
      <c r="A1165" t="s">
        <v>2791</v>
      </c>
      <c r="B1165" t="s">
        <v>2744</v>
      </c>
      <c r="C1165" t="s">
        <v>2792</v>
      </c>
      <c r="D1165" s="442">
        <v>27223</v>
      </c>
      <c r="E1165" s="442">
        <v>20679</v>
      </c>
      <c r="F1165" s="442">
        <v>20679</v>
      </c>
      <c r="G1165" s="442"/>
    </row>
    <row r="1166" spans="1:7" x14ac:dyDescent="0.2">
      <c r="A1166" t="s">
        <v>2793</v>
      </c>
      <c r="B1166" t="s">
        <v>2744</v>
      </c>
      <c r="C1166" t="s">
        <v>2794</v>
      </c>
      <c r="D1166" s="439">
        <v>27224</v>
      </c>
      <c r="E1166" s="439">
        <v>10521</v>
      </c>
      <c r="F1166" s="439">
        <v>10521</v>
      </c>
      <c r="G1166" s="439"/>
    </row>
    <row r="1167" spans="1:7" x14ac:dyDescent="0.2">
      <c r="A1167" t="s">
        <v>2795</v>
      </c>
      <c r="B1167" t="s">
        <v>2744</v>
      </c>
      <c r="C1167" t="s">
        <v>2796</v>
      </c>
      <c r="D1167" s="442">
        <v>27225</v>
      </c>
      <c r="E1167" s="442">
        <v>6962</v>
      </c>
      <c r="F1167" s="442">
        <v>6962</v>
      </c>
      <c r="G1167" s="442"/>
    </row>
    <row r="1168" spans="1:7" x14ac:dyDescent="0.2">
      <c r="A1168" t="s">
        <v>2797</v>
      </c>
      <c r="B1168" t="s">
        <v>2744</v>
      </c>
      <c r="C1168" t="s">
        <v>2798</v>
      </c>
      <c r="D1168" s="439">
        <v>27226</v>
      </c>
      <c r="E1168" s="439">
        <v>8348</v>
      </c>
      <c r="F1168" s="439">
        <v>8348</v>
      </c>
      <c r="G1168" s="439"/>
    </row>
    <row r="1169" spans="1:7" x14ac:dyDescent="0.2">
      <c r="A1169" t="s">
        <v>2799</v>
      </c>
      <c r="B1169" t="s">
        <v>2744</v>
      </c>
      <c r="C1169" t="s">
        <v>2800</v>
      </c>
      <c r="D1169" s="442">
        <v>27227</v>
      </c>
      <c r="E1169" s="442">
        <v>73518</v>
      </c>
      <c r="F1169" s="442">
        <v>73518</v>
      </c>
      <c r="G1169" s="442"/>
    </row>
    <row r="1170" spans="1:7" x14ac:dyDescent="0.2">
      <c r="A1170" t="s">
        <v>2801</v>
      </c>
      <c r="B1170" t="s">
        <v>2744</v>
      </c>
      <c r="C1170" t="s">
        <v>2802</v>
      </c>
      <c r="D1170" s="439">
        <v>27228</v>
      </c>
      <c r="E1170" s="439">
        <v>7704</v>
      </c>
      <c r="F1170" s="439">
        <v>7704</v>
      </c>
      <c r="G1170" s="439"/>
    </row>
    <row r="1171" spans="1:7" x14ac:dyDescent="0.2">
      <c r="A1171" t="s">
        <v>2803</v>
      </c>
      <c r="B1171" t="s">
        <v>2744</v>
      </c>
      <c r="C1171" t="s">
        <v>2804</v>
      </c>
      <c r="D1171" s="442">
        <v>27229</v>
      </c>
      <c r="E1171" s="442">
        <v>6208</v>
      </c>
      <c r="F1171" s="442">
        <v>6208</v>
      </c>
      <c r="G1171" s="442"/>
    </row>
    <row r="1172" spans="1:7" x14ac:dyDescent="0.2">
      <c r="A1172" t="s">
        <v>2805</v>
      </c>
      <c r="B1172" t="s">
        <v>2744</v>
      </c>
      <c r="C1172" t="s">
        <v>2806</v>
      </c>
      <c r="D1172" s="439">
        <v>27230</v>
      </c>
      <c r="E1172" s="439">
        <v>7368</v>
      </c>
      <c r="F1172" s="439">
        <v>7368</v>
      </c>
      <c r="G1172" s="439"/>
    </row>
    <row r="1173" spans="1:7" x14ac:dyDescent="0.2">
      <c r="A1173" t="s">
        <v>2807</v>
      </c>
      <c r="B1173" t="s">
        <v>2744</v>
      </c>
      <c r="C1173" t="s">
        <v>2808</v>
      </c>
      <c r="D1173" s="442">
        <v>27231</v>
      </c>
      <c r="E1173" s="442">
        <v>5931</v>
      </c>
      <c r="F1173" s="442">
        <v>5931</v>
      </c>
      <c r="G1173" s="442"/>
    </row>
    <row r="1174" spans="1:7" x14ac:dyDescent="0.2">
      <c r="A1174" t="s">
        <v>2809</v>
      </c>
      <c r="B1174" t="s">
        <v>2744</v>
      </c>
      <c r="C1174" t="s">
        <v>2810</v>
      </c>
      <c r="D1174" s="439">
        <v>27232</v>
      </c>
      <c r="E1174" s="439">
        <v>6294</v>
      </c>
      <c r="F1174" s="439">
        <v>6294</v>
      </c>
      <c r="G1174" s="439"/>
    </row>
    <row r="1175" spans="1:7" x14ac:dyDescent="0.2">
      <c r="A1175" t="s">
        <v>2811</v>
      </c>
      <c r="B1175" t="s">
        <v>2744</v>
      </c>
      <c r="C1175" t="s">
        <v>2812</v>
      </c>
      <c r="D1175" s="442">
        <v>27301</v>
      </c>
      <c r="E1175" s="442">
        <v>2946</v>
      </c>
      <c r="F1175" s="442">
        <v>2946</v>
      </c>
      <c r="G1175" s="442"/>
    </row>
    <row r="1176" spans="1:7" x14ac:dyDescent="0.2">
      <c r="A1176" t="s">
        <v>2813</v>
      </c>
      <c r="B1176" t="s">
        <v>2744</v>
      </c>
      <c r="C1176" t="s">
        <v>2814</v>
      </c>
      <c r="D1176" s="439">
        <v>27321</v>
      </c>
      <c r="E1176" s="439">
        <v>1875</v>
      </c>
      <c r="F1176" s="439">
        <v>1875</v>
      </c>
      <c r="G1176" s="439"/>
    </row>
    <row r="1177" spans="1:7" x14ac:dyDescent="0.2">
      <c r="A1177" t="s">
        <v>2815</v>
      </c>
      <c r="B1177" t="s">
        <v>2744</v>
      </c>
      <c r="C1177" t="s">
        <v>2816</v>
      </c>
      <c r="D1177" s="442">
        <v>27322</v>
      </c>
      <c r="E1177" s="442">
        <v>1359</v>
      </c>
      <c r="F1177" s="442">
        <v>1359</v>
      </c>
      <c r="G1177" s="442"/>
    </row>
    <row r="1178" spans="1:7" x14ac:dyDescent="0.2">
      <c r="A1178" t="s">
        <v>2817</v>
      </c>
      <c r="B1178" t="s">
        <v>2744</v>
      </c>
      <c r="C1178" t="s">
        <v>2818</v>
      </c>
      <c r="D1178" s="439">
        <v>27341</v>
      </c>
      <c r="E1178" s="439">
        <v>2394</v>
      </c>
      <c r="F1178" s="439">
        <v>2394</v>
      </c>
      <c r="G1178" s="439"/>
    </row>
    <row r="1179" spans="1:7" x14ac:dyDescent="0.2">
      <c r="A1179" t="s">
        <v>2819</v>
      </c>
      <c r="B1179" t="s">
        <v>2744</v>
      </c>
      <c r="C1179" t="s">
        <v>2820</v>
      </c>
      <c r="D1179" s="442">
        <v>27361</v>
      </c>
      <c r="E1179" s="442">
        <v>4480</v>
      </c>
      <c r="F1179" s="442">
        <v>4480</v>
      </c>
      <c r="G1179" s="442"/>
    </row>
    <row r="1180" spans="1:7" x14ac:dyDescent="0.2">
      <c r="A1180" t="s">
        <v>2821</v>
      </c>
      <c r="B1180" t="s">
        <v>2744</v>
      </c>
      <c r="C1180" t="s">
        <v>2822</v>
      </c>
      <c r="D1180" s="439">
        <v>27362</v>
      </c>
      <c r="E1180" s="439">
        <v>992</v>
      </c>
      <c r="F1180" s="439">
        <v>992</v>
      </c>
      <c r="G1180" s="439"/>
    </row>
    <row r="1181" spans="1:7" x14ac:dyDescent="0.2">
      <c r="A1181" t="s">
        <v>2823</v>
      </c>
      <c r="B1181" t="s">
        <v>2744</v>
      </c>
      <c r="C1181" t="s">
        <v>2824</v>
      </c>
      <c r="D1181" s="442">
        <v>27366</v>
      </c>
      <c r="E1181" s="442">
        <v>2455</v>
      </c>
      <c r="F1181" s="442">
        <v>2455</v>
      </c>
      <c r="G1181" s="442"/>
    </row>
    <row r="1182" spans="1:7" x14ac:dyDescent="0.2">
      <c r="A1182" t="s">
        <v>2825</v>
      </c>
      <c r="B1182" t="s">
        <v>2744</v>
      </c>
      <c r="C1182" t="s">
        <v>2826</v>
      </c>
      <c r="D1182" s="439">
        <v>27381</v>
      </c>
      <c r="E1182" s="439">
        <v>1299</v>
      </c>
      <c r="F1182" s="439">
        <v>1299</v>
      </c>
      <c r="G1182" s="439"/>
    </row>
    <row r="1183" spans="1:7" x14ac:dyDescent="0.2">
      <c r="A1183" t="s">
        <v>2827</v>
      </c>
      <c r="B1183" t="s">
        <v>2744</v>
      </c>
      <c r="C1183" t="s">
        <v>2828</v>
      </c>
      <c r="D1183" s="442">
        <v>27382</v>
      </c>
      <c r="E1183" s="442">
        <v>1720</v>
      </c>
      <c r="F1183" s="442">
        <v>1720</v>
      </c>
      <c r="G1183" s="442"/>
    </row>
    <row r="1184" spans="1:7" x14ac:dyDescent="0.2">
      <c r="A1184" t="s">
        <v>2829</v>
      </c>
      <c r="B1184" t="s">
        <v>2744</v>
      </c>
      <c r="C1184" t="s">
        <v>2830</v>
      </c>
      <c r="D1184" s="439">
        <v>27383</v>
      </c>
      <c r="E1184" s="439">
        <v>586</v>
      </c>
      <c r="F1184" s="439">
        <v>586</v>
      </c>
      <c r="G1184" s="439"/>
    </row>
    <row r="1185" spans="1:7" x14ac:dyDescent="0.2">
      <c r="A1185" t="s">
        <v>2831</v>
      </c>
      <c r="B1185" t="s">
        <v>2832</v>
      </c>
      <c r="C1185">
        <v>0</v>
      </c>
      <c r="D1185" s="442">
        <v>28000</v>
      </c>
      <c r="E1185" s="442">
        <v>0</v>
      </c>
      <c r="F1185" s="442">
        <v>0</v>
      </c>
      <c r="G1185" s="442"/>
    </row>
    <row r="1186" spans="1:7" x14ac:dyDescent="0.2">
      <c r="A1186" t="s">
        <v>2833</v>
      </c>
      <c r="B1186" t="s">
        <v>2832</v>
      </c>
      <c r="C1186" t="s">
        <v>2834</v>
      </c>
      <c r="D1186" s="439">
        <v>28100</v>
      </c>
      <c r="E1186" s="439">
        <v>229574</v>
      </c>
      <c r="F1186" s="439">
        <v>229574</v>
      </c>
      <c r="G1186" s="439"/>
    </row>
    <row r="1187" spans="1:7" x14ac:dyDescent="0.2">
      <c r="A1187" t="s">
        <v>2835</v>
      </c>
      <c r="B1187" t="s">
        <v>2832</v>
      </c>
      <c r="C1187" t="s">
        <v>2836</v>
      </c>
      <c r="D1187" s="442">
        <v>28201</v>
      </c>
      <c r="E1187" s="442">
        <v>62982</v>
      </c>
      <c r="F1187" s="442">
        <v>62982</v>
      </c>
      <c r="G1187" s="442"/>
    </row>
    <row r="1188" spans="1:7" x14ac:dyDescent="0.2">
      <c r="A1188" t="s">
        <v>2837</v>
      </c>
      <c r="B1188" t="s">
        <v>2832</v>
      </c>
      <c r="C1188" t="s">
        <v>2838</v>
      </c>
      <c r="D1188" s="439">
        <v>28202</v>
      </c>
      <c r="E1188" s="439">
        <v>71979</v>
      </c>
      <c r="F1188" s="439">
        <v>71979</v>
      </c>
      <c r="G1188" s="439"/>
    </row>
    <row r="1189" spans="1:7" x14ac:dyDescent="0.2">
      <c r="A1189" t="s">
        <v>2839</v>
      </c>
      <c r="B1189" t="s">
        <v>2832</v>
      </c>
      <c r="C1189" t="s">
        <v>2840</v>
      </c>
      <c r="D1189" s="442">
        <v>28203</v>
      </c>
      <c r="E1189" s="442">
        <v>33777</v>
      </c>
      <c r="F1189" s="442">
        <v>33777</v>
      </c>
      <c r="G1189" s="442"/>
    </row>
    <row r="1190" spans="1:7" x14ac:dyDescent="0.2">
      <c r="A1190" t="s">
        <v>2841</v>
      </c>
      <c r="B1190" t="s">
        <v>2832</v>
      </c>
      <c r="C1190" t="s">
        <v>2842</v>
      </c>
      <c r="D1190" s="439">
        <v>28204</v>
      </c>
      <c r="E1190" s="439">
        <v>46939</v>
      </c>
      <c r="F1190" s="439">
        <v>46939</v>
      </c>
      <c r="G1190" s="439"/>
    </row>
    <row r="1191" spans="1:7" x14ac:dyDescent="0.2">
      <c r="A1191" t="s">
        <v>2843</v>
      </c>
      <c r="B1191" t="s">
        <v>2832</v>
      </c>
      <c r="C1191" t="s">
        <v>2844</v>
      </c>
      <c r="D1191" s="442">
        <v>28205</v>
      </c>
      <c r="E1191" s="442">
        <v>5717</v>
      </c>
      <c r="F1191" s="442">
        <v>5717</v>
      </c>
      <c r="G1191" s="442"/>
    </row>
    <row r="1192" spans="1:7" x14ac:dyDescent="0.2">
      <c r="A1192" t="s">
        <v>2845</v>
      </c>
      <c r="B1192" t="s">
        <v>2832</v>
      </c>
      <c r="C1192" t="s">
        <v>2846</v>
      </c>
      <c r="D1192" s="439">
        <v>28206</v>
      </c>
      <c r="E1192" s="439">
        <v>10551</v>
      </c>
      <c r="F1192" s="439">
        <v>10551</v>
      </c>
      <c r="G1192" s="439"/>
    </row>
    <row r="1193" spans="1:7" x14ac:dyDescent="0.2">
      <c r="A1193" t="s">
        <v>2847</v>
      </c>
      <c r="B1193" t="s">
        <v>2832</v>
      </c>
      <c r="C1193" t="s">
        <v>2848</v>
      </c>
      <c r="D1193" s="442">
        <v>28207</v>
      </c>
      <c r="E1193" s="442">
        <v>22807</v>
      </c>
      <c r="F1193" s="442">
        <v>22807</v>
      </c>
      <c r="G1193" s="442"/>
    </row>
    <row r="1194" spans="1:7" x14ac:dyDescent="0.2">
      <c r="A1194" t="s">
        <v>2849</v>
      </c>
      <c r="B1194" t="s">
        <v>2832</v>
      </c>
      <c r="C1194" t="s">
        <v>2850</v>
      </c>
      <c r="D1194" s="439">
        <v>28208</v>
      </c>
      <c r="E1194" s="439">
        <v>3580</v>
      </c>
      <c r="F1194" s="439">
        <v>3580</v>
      </c>
      <c r="G1194" s="439"/>
    </row>
    <row r="1195" spans="1:7" x14ac:dyDescent="0.2">
      <c r="A1195" t="s">
        <v>2851</v>
      </c>
      <c r="B1195" t="s">
        <v>2832</v>
      </c>
      <c r="C1195" t="s">
        <v>2852</v>
      </c>
      <c r="D1195" s="442">
        <v>28209</v>
      </c>
      <c r="E1195" s="442">
        <v>7579</v>
      </c>
      <c r="F1195" s="442">
        <v>7579</v>
      </c>
      <c r="G1195" s="442"/>
    </row>
    <row r="1196" spans="1:7" x14ac:dyDescent="0.2">
      <c r="A1196" t="s">
        <v>2853</v>
      </c>
      <c r="B1196" t="s">
        <v>2832</v>
      </c>
      <c r="C1196" t="s">
        <v>2854</v>
      </c>
      <c r="D1196" s="439">
        <v>28210</v>
      </c>
      <c r="E1196" s="439">
        <v>26470</v>
      </c>
      <c r="F1196" s="439">
        <v>26470</v>
      </c>
      <c r="G1196" s="439"/>
    </row>
    <row r="1197" spans="1:7" x14ac:dyDescent="0.2">
      <c r="A1197" t="s">
        <v>2855</v>
      </c>
      <c r="B1197" t="s">
        <v>2832</v>
      </c>
      <c r="C1197" t="s">
        <v>2856</v>
      </c>
      <c r="D1197" s="442">
        <v>28212</v>
      </c>
      <c r="E1197" s="442">
        <v>4879</v>
      </c>
      <c r="F1197" s="442">
        <v>4879</v>
      </c>
      <c r="G1197" s="442"/>
    </row>
    <row r="1198" spans="1:7" x14ac:dyDescent="0.2">
      <c r="A1198" t="s">
        <v>2857</v>
      </c>
      <c r="B1198" t="s">
        <v>2832</v>
      </c>
      <c r="C1198" t="s">
        <v>2858</v>
      </c>
      <c r="D1198" s="439">
        <v>28213</v>
      </c>
      <c r="E1198" s="439">
        <v>4351</v>
      </c>
      <c r="F1198" s="439">
        <v>4351</v>
      </c>
      <c r="G1198" s="439"/>
    </row>
    <row r="1199" spans="1:7" x14ac:dyDescent="0.2">
      <c r="A1199" t="s">
        <v>2859</v>
      </c>
      <c r="B1199" t="s">
        <v>2832</v>
      </c>
      <c r="C1199" t="s">
        <v>2860</v>
      </c>
      <c r="D1199" s="442">
        <v>28214</v>
      </c>
      <c r="E1199" s="442">
        <v>25961</v>
      </c>
      <c r="F1199" s="442">
        <v>25961</v>
      </c>
      <c r="G1199" s="442"/>
    </row>
    <row r="1200" spans="1:7" x14ac:dyDescent="0.2">
      <c r="A1200" t="s">
        <v>2861</v>
      </c>
      <c r="B1200" t="s">
        <v>2832</v>
      </c>
      <c r="C1200" t="s">
        <v>2862</v>
      </c>
      <c r="D1200" s="439">
        <v>28215</v>
      </c>
      <c r="E1200" s="439">
        <v>7767</v>
      </c>
      <c r="F1200" s="439">
        <v>7767</v>
      </c>
      <c r="G1200" s="439"/>
    </row>
    <row r="1201" spans="1:7" x14ac:dyDescent="0.2">
      <c r="A1201" t="s">
        <v>2863</v>
      </c>
      <c r="B1201" t="s">
        <v>2832</v>
      </c>
      <c r="C1201" t="s">
        <v>2864</v>
      </c>
      <c r="D1201" s="442">
        <v>28216</v>
      </c>
      <c r="E1201" s="442">
        <v>9886</v>
      </c>
      <c r="F1201" s="442">
        <v>9886</v>
      </c>
      <c r="G1201" s="442"/>
    </row>
    <row r="1202" spans="1:7" x14ac:dyDescent="0.2">
      <c r="A1202" t="s">
        <v>2865</v>
      </c>
      <c r="B1202" t="s">
        <v>2832</v>
      </c>
      <c r="C1202" t="s">
        <v>2866</v>
      </c>
      <c r="D1202" s="439">
        <v>28217</v>
      </c>
      <c r="E1202" s="439">
        <v>16893</v>
      </c>
      <c r="F1202" s="439">
        <v>16893</v>
      </c>
      <c r="G1202" s="439"/>
    </row>
    <row r="1203" spans="1:7" x14ac:dyDescent="0.2">
      <c r="A1203" t="s">
        <v>2867</v>
      </c>
      <c r="B1203" t="s">
        <v>2832</v>
      </c>
      <c r="C1203" t="s">
        <v>2868</v>
      </c>
      <c r="D1203" s="442">
        <v>28218</v>
      </c>
      <c r="E1203" s="442">
        <v>4124</v>
      </c>
      <c r="F1203" s="442">
        <v>4124</v>
      </c>
      <c r="G1203" s="442"/>
    </row>
    <row r="1204" spans="1:7" x14ac:dyDescent="0.2">
      <c r="A1204" t="s">
        <v>2869</v>
      </c>
      <c r="B1204" t="s">
        <v>2832</v>
      </c>
      <c r="C1204" t="s">
        <v>2870</v>
      </c>
      <c r="D1204" s="439">
        <v>28219</v>
      </c>
      <c r="E1204" s="439">
        <v>8319</v>
      </c>
      <c r="F1204" s="439">
        <v>8319</v>
      </c>
      <c r="G1204" s="439"/>
    </row>
    <row r="1205" spans="1:7" x14ac:dyDescent="0.2">
      <c r="A1205" t="s">
        <v>2871</v>
      </c>
      <c r="B1205" t="s">
        <v>2832</v>
      </c>
      <c r="C1205" t="s">
        <v>2872</v>
      </c>
      <c r="D1205" s="442">
        <v>28220</v>
      </c>
      <c r="E1205" s="442">
        <v>4202</v>
      </c>
      <c r="F1205" s="442">
        <v>4202</v>
      </c>
      <c r="G1205" s="442"/>
    </row>
    <row r="1206" spans="1:7" x14ac:dyDescent="0.2">
      <c r="A1206" t="s">
        <v>2873</v>
      </c>
      <c r="B1206" t="s">
        <v>2832</v>
      </c>
      <c r="C1206" t="s">
        <v>2874</v>
      </c>
      <c r="D1206" s="439">
        <v>28221</v>
      </c>
      <c r="E1206" s="439">
        <v>4033</v>
      </c>
      <c r="F1206" s="439">
        <v>4033</v>
      </c>
      <c r="G1206" s="439"/>
    </row>
    <row r="1207" spans="1:7" x14ac:dyDescent="0.2">
      <c r="A1207" t="s">
        <v>2875</v>
      </c>
      <c r="B1207" t="s">
        <v>2832</v>
      </c>
      <c r="C1207" t="s">
        <v>2876</v>
      </c>
      <c r="D1207" s="442">
        <v>28222</v>
      </c>
      <c r="E1207" s="442">
        <v>2340</v>
      </c>
      <c r="F1207" s="442">
        <v>2340</v>
      </c>
      <c r="G1207" s="442"/>
    </row>
    <row r="1208" spans="1:7" x14ac:dyDescent="0.2">
      <c r="A1208" t="s">
        <v>2877</v>
      </c>
      <c r="B1208" t="s">
        <v>2832</v>
      </c>
      <c r="C1208" t="s">
        <v>2878</v>
      </c>
      <c r="D1208" s="439">
        <v>28223</v>
      </c>
      <c r="E1208" s="439">
        <v>5684</v>
      </c>
      <c r="F1208" s="439">
        <v>5684</v>
      </c>
      <c r="G1208" s="439"/>
    </row>
    <row r="1209" spans="1:7" x14ac:dyDescent="0.2">
      <c r="A1209" t="s">
        <v>2879</v>
      </c>
      <c r="B1209" t="s">
        <v>2832</v>
      </c>
      <c r="C1209" t="s">
        <v>2880</v>
      </c>
      <c r="D1209" s="442">
        <v>28224</v>
      </c>
      <c r="E1209" s="442">
        <v>5074</v>
      </c>
      <c r="F1209" s="442">
        <v>5074</v>
      </c>
      <c r="G1209" s="442"/>
    </row>
    <row r="1210" spans="1:7" x14ac:dyDescent="0.2">
      <c r="A1210" t="s">
        <v>2881</v>
      </c>
      <c r="B1210" t="s">
        <v>2832</v>
      </c>
      <c r="C1210" t="s">
        <v>2882</v>
      </c>
      <c r="D1210" s="439">
        <v>28225</v>
      </c>
      <c r="E1210" s="439">
        <v>2771</v>
      </c>
      <c r="F1210" s="439">
        <v>2771</v>
      </c>
      <c r="G1210" s="439"/>
    </row>
    <row r="1211" spans="1:7" x14ac:dyDescent="0.2">
      <c r="A1211" t="s">
        <v>2883</v>
      </c>
      <c r="B1211" t="s">
        <v>2832</v>
      </c>
      <c r="C1211" t="s">
        <v>2884</v>
      </c>
      <c r="D1211" s="442">
        <v>28226</v>
      </c>
      <c r="E1211" s="442">
        <v>5803</v>
      </c>
      <c r="F1211" s="442">
        <v>5803</v>
      </c>
      <c r="G1211" s="442"/>
    </row>
    <row r="1212" spans="1:7" x14ac:dyDescent="0.2">
      <c r="A1212" t="s">
        <v>2885</v>
      </c>
      <c r="B1212" t="s">
        <v>2832</v>
      </c>
      <c r="C1212" t="s">
        <v>2886</v>
      </c>
      <c r="D1212" s="439">
        <v>28227</v>
      </c>
      <c r="E1212" s="439">
        <v>3659</v>
      </c>
      <c r="F1212" s="439">
        <v>3659</v>
      </c>
      <c r="G1212" s="439"/>
    </row>
    <row r="1213" spans="1:7" x14ac:dyDescent="0.2">
      <c r="A1213" t="s">
        <v>2887</v>
      </c>
      <c r="B1213" t="s">
        <v>2832</v>
      </c>
      <c r="C1213" t="s">
        <v>2888</v>
      </c>
      <c r="D1213" s="442">
        <v>28228</v>
      </c>
      <c r="E1213" s="442">
        <v>3244</v>
      </c>
      <c r="F1213" s="442">
        <v>3244</v>
      </c>
      <c r="G1213" s="442"/>
    </row>
    <row r="1214" spans="1:7" x14ac:dyDescent="0.2">
      <c r="A1214" t="s">
        <v>2889</v>
      </c>
      <c r="B1214" t="s">
        <v>2832</v>
      </c>
      <c r="C1214" t="s">
        <v>2890</v>
      </c>
      <c r="D1214" s="439">
        <v>28229</v>
      </c>
      <c r="E1214" s="439">
        <v>6850</v>
      </c>
      <c r="F1214" s="439">
        <v>6850</v>
      </c>
      <c r="G1214" s="439"/>
    </row>
    <row r="1215" spans="1:7" x14ac:dyDescent="0.2">
      <c r="A1215" t="s">
        <v>2891</v>
      </c>
      <c r="B1215" t="s">
        <v>2832</v>
      </c>
      <c r="C1215" t="s">
        <v>2892</v>
      </c>
      <c r="D1215" s="442">
        <v>28301</v>
      </c>
      <c r="E1215" s="442">
        <v>2408</v>
      </c>
      <c r="F1215" s="442">
        <v>2408</v>
      </c>
      <c r="G1215" s="442"/>
    </row>
    <row r="1216" spans="1:7" x14ac:dyDescent="0.2">
      <c r="A1216" t="s">
        <v>2893</v>
      </c>
      <c r="B1216" t="s">
        <v>2832</v>
      </c>
      <c r="C1216" t="s">
        <v>2894</v>
      </c>
      <c r="D1216" s="439">
        <v>28365</v>
      </c>
      <c r="E1216" s="439">
        <v>1942</v>
      </c>
      <c r="F1216" s="439">
        <v>1942</v>
      </c>
      <c r="G1216" s="439"/>
    </row>
    <row r="1217" spans="1:7" x14ac:dyDescent="0.2">
      <c r="A1217" t="s">
        <v>2895</v>
      </c>
      <c r="B1217" t="s">
        <v>2832</v>
      </c>
      <c r="C1217" t="s">
        <v>2896</v>
      </c>
      <c r="D1217" s="442">
        <v>28381</v>
      </c>
      <c r="E1217" s="442">
        <v>2845</v>
      </c>
      <c r="F1217" s="442">
        <v>2845</v>
      </c>
      <c r="G1217" s="442"/>
    </row>
    <row r="1218" spans="1:7" x14ac:dyDescent="0.2">
      <c r="A1218" t="s">
        <v>2897</v>
      </c>
      <c r="B1218" t="s">
        <v>2832</v>
      </c>
      <c r="C1218" t="s">
        <v>2898</v>
      </c>
      <c r="D1218" s="439">
        <v>28382</v>
      </c>
      <c r="E1218" s="439">
        <v>3480</v>
      </c>
      <c r="F1218" s="439">
        <v>3480</v>
      </c>
      <c r="G1218" s="439"/>
    </row>
    <row r="1219" spans="1:7" x14ac:dyDescent="0.2">
      <c r="A1219" t="s">
        <v>2899</v>
      </c>
      <c r="B1219" t="s">
        <v>2832</v>
      </c>
      <c r="C1219" t="s">
        <v>2900</v>
      </c>
      <c r="D1219" s="442">
        <v>28442</v>
      </c>
      <c r="E1219" s="442">
        <v>1165</v>
      </c>
      <c r="F1219" s="442">
        <v>1165</v>
      </c>
      <c r="G1219" s="442"/>
    </row>
    <row r="1220" spans="1:7" x14ac:dyDescent="0.2">
      <c r="A1220" t="s">
        <v>2901</v>
      </c>
      <c r="B1220" t="s">
        <v>2832</v>
      </c>
      <c r="C1220" t="s">
        <v>2902</v>
      </c>
      <c r="D1220" s="439">
        <v>28443</v>
      </c>
      <c r="E1220" s="439">
        <v>1720</v>
      </c>
      <c r="F1220" s="439">
        <v>1720</v>
      </c>
      <c r="G1220" s="439"/>
    </row>
    <row r="1221" spans="1:7" x14ac:dyDescent="0.2">
      <c r="A1221" t="s">
        <v>2903</v>
      </c>
      <c r="B1221" t="s">
        <v>2832</v>
      </c>
      <c r="C1221" t="s">
        <v>2904</v>
      </c>
      <c r="D1221" s="442">
        <v>28446</v>
      </c>
      <c r="E1221" s="442">
        <v>950</v>
      </c>
      <c r="F1221" s="442">
        <v>950</v>
      </c>
      <c r="G1221" s="442"/>
    </row>
    <row r="1222" spans="1:7" x14ac:dyDescent="0.2">
      <c r="A1222" t="s">
        <v>2905</v>
      </c>
      <c r="B1222" t="s">
        <v>2832</v>
      </c>
      <c r="C1222" t="s">
        <v>2826</v>
      </c>
      <c r="D1222" s="439">
        <v>28464</v>
      </c>
      <c r="E1222" s="439">
        <v>2690</v>
      </c>
      <c r="F1222" s="439">
        <v>2690</v>
      </c>
      <c r="G1222" s="439"/>
    </row>
    <row r="1223" spans="1:7" x14ac:dyDescent="0.2">
      <c r="A1223" t="s">
        <v>2906</v>
      </c>
      <c r="B1223" t="s">
        <v>2832</v>
      </c>
      <c r="C1223" t="s">
        <v>2907</v>
      </c>
      <c r="D1223" s="442">
        <v>28481</v>
      </c>
      <c r="E1223" s="442">
        <v>1724</v>
      </c>
      <c r="F1223" s="442">
        <v>1724</v>
      </c>
      <c r="G1223" s="442"/>
    </row>
    <row r="1224" spans="1:7" x14ac:dyDescent="0.2">
      <c r="A1224" t="s">
        <v>2908</v>
      </c>
      <c r="B1224" t="s">
        <v>2832</v>
      </c>
      <c r="C1224" t="s">
        <v>2909</v>
      </c>
      <c r="D1224" s="439">
        <v>28501</v>
      </c>
      <c r="E1224" s="439">
        <v>2067</v>
      </c>
      <c r="F1224" s="439">
        <v>2067</v>
      </c>
      <c r="G1224" s="439"/>
    </row>
    <row r="1225" spans="1:7" x14ac:dyDescent="0.2">
      <c r="A1225" t="s">
        <v>2910</v>
      </c>
      <c r="B1225" t="s">
        <v>2832</v>
      </c>
      <c r="C1225" t="s">
        <v>2911</v>
      </c>
      <c r="D1225" s="442">
        <v>28585</v>
      </c>
      <c r="E1225" s="442">
        <v>1598</v>
      </c>
      <c r="F1225" s="442">
        <v>1598</v>
      </c>
      <c r="G1225" s="442"/>
    </row>
    <row r="1226" spans="1:7" x14ac:dyDescent="0.2">
      <c r="A1226" t="s">
        <v>2912</v>
      </c>
      <c r="B1226" t="s">
        <v>2832</v>
      </c>
      <c r="C1226" t="s">
        <v>2913</v>
      </c>
      <c r="D1226" s="439">
        <v>28586</v>
      </c>
      <c r="E1226" s="439">
        <v>1504</v>
      </c>
      <c r="F1226" s="439">
        <v>1504</v>
      </c>
      <c r="G1226" s="439"/>
    </row>
    <row r="1227" spans="1:7" x14ac:dyDescent="0.2">
      <c r="A1227" t="s">
        <v>2914</v>
      </c>
      <c r="B1227" t="s">
        <v>2915</v>
      </c>
      <c r="C1227">
        <v>0</v>
      </c>
      <c r="D1227" s="442">
        <v>29000</v>
      </c>
      <c r="E1227" s="442">
        <v>0</v>
      </c>
      <c r="F1227" s="442" t="e">
        <v>#REF!</v>
      </c>
      <c r="G1227" s="442"/>
    </row>
    <row r="1228" spans="1:7" x14ac:dyDescent="0.2">
      <c r="A1228" t="s">
        <v>2916</v>
      </c>
      <c r="B1228" t="s">
        <v>2915</v>
      </c>
      <c r="C1228" t="s">
        <v>2917</v>
      </c>
      <c r="D1228" s="439">
        <v>29201</v>
      </c>
      <c r="E1228" s="439">
        <v>42576</v>
      </c>
      <c r="F1228" s="439">
        <v>42576</v>
      </c>
      <c r="G1228" s="439"/>
    </row>
    <row r="1229" spans="1:7" x14ac:dyDescent="0.2">
      <c r="A1229" t="s">
        <v>2918</v>
      </c>
      <c r="B1229" t="s">
        <v>2915</v>
      </c>
      <c r="C1229" t="s">
        <v>2919</v>
      </c>
      <c r="D1229" s="442">
        <v>29202</v>
      </c>
      <c r="E1229" s="442">
        <v>9166</v>
      </c>
      <c r="F1229" s="442">
        <v>9166</v>
      </c>
      <c r="G1229" s="442"/>
    </row>
    <row r="1230" spans="1:7" x14ac:dyDescent="0.2">
      <c r="A1230" t="s">
        <v>2920</v>
      </c>
      <c r="B1230" t="s">
        <v>2915</v>
      </c>
      <c r="C1230" t="s">
        <v>2921</v>
      </c>
      <c r="D1230" s="439">
        <v>29203</v>
      </c>
      <c r="E1230" s="439">
        <v>9686</v>
      </c>
      <c r="F1230" s="439">
        <v>9686</v>
      </c>
      <c r="G1230" s="439"/>
    </row>
    <row r="1231" spans="1:7" x14ac:dyDescent="0.2">
      <c r="A1231" t="s">
        <v>2922</v>
      </c>
      <c r="B1231" t="s">
        <v>2915</v>
      </c>
      <c r="C1231" t="s">
        <v>2923</v>
      </c>
      <c r="D1231" s="442">
        <v>29204</v>
      </c>
      <c r="E1231" s="442">
        <v>8576</v>
      </c>
      <c r="F1231" s="442">
        <v>8576</v>
      </c>
      <c r="G1231" s="442"/>
    </row>
    <row r="1232" spans="1:7" x14ac:dyDescent="0.2">
      <c r="A1232" t="s">
        <v>2924</v>
      </c>
      <c r="B1232" t="s">
        <v>2915</v>
      </c>
      <c r="C1232" t="s">
        <v>2925</v>
      </c>
      <c r="D1232" s="439">
        <v>29205</v>
      </c>
      <c r="E1232" s="439">
        <v>13104</v>
      </c>
      <c r="F1232" s="439">
        <v>13104</v>
      </c>
      <c r="G1232" s="439"/>
    </row>
    <row r="1233" spans="1:7" x14ac:dyDescent="0.2">
      <c r="A1233" t="s">
        <v>2926</v>
      </c>
      <c r="B1233" t="s">
        <v>2915</v>
      </c>
      <c r="C1233" t="s">
        <v>2927</v>
      </c>
      <c r="D1233" s="442">
        <v>29206</v>
      </c>
      <c r="E1233" s="442">
        <v>6700</v>
      </c>
      <c r="F1233" s="442">
        <v>6700</v>
      </c>
      <c r="G1233" s="442"/>
    </row>
    <row r="1234" spans="1:7" x14ac:dyDescent="0.2">
      <c r="A1234" t="s">
        <v>2928</v>
      </c>
      <c r="B1234" t="s">
        <v>2915</v>
      </c>
      <c r="C1234" t="s">
        <v>2929</v>
      </c>
      <c r="D1234" s="439">
        <v>29207</v>
      </c>
      <c r="E1234" s="439">
        <v>4210</v>
      </c>
      <c r="F1234" s="439">
        <v>4210</v>
      </c>
      <c r="G1234" s="439"/>
    </row>
    <row r="1235" spans="1:7" x14ac:dyDescent="0.2">
      <c r="A1235" t="s">
        <v>2930</v>
      </c>
      <c r="B1235" t="s">
        <v>2915</v>
      </c>
      <c r="C1235" t="s">
        <v>2931</v>
      </c>
      <c r="D1235" s="442">
        <v>29208</v>
      </c>
      <c r="E1235" s="442">
        <v>4245</v>
      </c>
      <c r="F1235" s="442">
        <v>4245</v>
      </c>
      <c r="G1235" s="442"/>
    </row>
    <row r="1236" spans="1:7" x14ac:dyDescent="0.2">
      <c r="A1236" t="s">
        <v>2932</v>
      </c>
      <c r="B1236" t="s">
        <v>2915</v>
      </c>
      <c r="C1236" t="s">
        <v>2933</v>
      </c>
      <c r="D1236" s="439">
        <v>29209</v>
      </c>
      <c r="E1236" s="439">
        <v>9881</v>
      </c>
      <c r="F1236" s="439">
        <v>9881</v>
      </c>
      <c r="G1236" s="439"/>
    </row>
    <row r="1237" spans="1:7" x14ac:dyDescent="0.2">
      <c r="A1237" t="s">
        <v>2934</v>
      </c>
      <c r="B1237" t="s">
        <v>2915</v>
      </c>
      <c r="C1237" t="s">
        <v>2935</v>
      </c>
      <c r="D1237" s="442">
        <v>29210</v>
      </c>
      <c r="E1237" s="442">
        <v>5972</v>
      </c>
      <c r="F1237" s="442">
        <v>5972</v>
      </c>
      <c r="G1237" s="442"/>
    </row>
    <row r="1238" spans="1:7" x14ac:dyDescent="0.2">
      <c r="A1238" t="s">
        <v>2936</v>
      </c>
      <c r="B1238" t="s">
        <v>2915</v>
      </c>
      <c r="C1238" t="s">
        <v>2937</v>
      </c>
      <c r="D1238" s="439">
        <v>29211</v>
      </c>
      <c r="E1238" s="439">
        <v>3386</v>
      </c>
      <c r="F1238" s="439">
        <v>3386</v>
      </c>
      <c r="G1238" s="439"/>
    </row>
    <row r="1239" spans="1:7" x14ac:dyDescent="0.2">
      <c r="A1239" t="s">
        <v>2938</v>
      </c>
      <c r="B1239" t="s">
        <v>2915</v>
      </c>
      <c r="C1239" t="s">
        <v>2939</v>
      </c>
      <c r="D1239" s="442">
        <v>29212</v>
      </c>
      <c r="E1239" s="442">
        <v>3753</v>
      </c>
      <c r="F1239" s="442">
        <v>3753</v>
      </c>
      <c r="G1239" s="442"/>
    </row>
    <row r="1240" spans="1:7" x14ac:dyDescent="0.2">
      <c r="A1240" t="s">
        <v>2940</v>
      </c>
      <c r="B1240" t="s">
        <v>2915</v>
      </c>
      <c r="C1240" t="s">
        <v>2941</v>
      </c>
      <c r="D1240" s="439">
        <v>29322</v>
      </c>
      <c r="E1240" s="439">
        <v>356</v>
      </c>
      <c r="F1240" s="439">
        <v>356</v>
      </c>
      <c r="G1240" s="439"/>
    </row>
    <row r="1241" spans="1:7" x14ac:dyDescent="0.2">
      <c r="A1241" t="s">
        <v>2942</v>
      </c>
      <c r="B1241" t="s">
        <v>2915</v>
      </c>
      <c r="C1241" t="s">
        <v>2943</v>
      </c>
      <c r="D1241" s="442">
        <v>29342</v>
      </c>
      <c r="E1241" s="442">
        <v>1860</v>
      </c>
      <c r="F1241" s="442">
        <v>1860</v>
      </c>
      <c r="G1241" s="442"/>
    </row>
    <row r="1242" spans="1:7" x14ac:dyDescent="0.2">
      <c r="A1242" t="s">
        <v>2944</v>
      </c>
      <c r="B1242" t="s">
        <v>2915</v>
      </c>
      <c r="C1242" t="s">
        <v>2945</v>
      </c>
      <c r="D1242" s="439">
        <v>29343</v>
      </c>
      <c r="E1242" s="439">
        <v>2741</v>
      </c>
      <c r="F1242" s="439">
        <v>2741</v>
      </c>
      <c r="G1242" s="439"/>
    </row>
    <row r="1243" spans="1:7" x14ac:dyDescent="0.2">
      <c r="A1243" t="s">
        <v>2946</v>
      </c>
      <c r="B1243" t="s">
        <v>2915</v>
      </c>
      <c r="C1243" t="s">
        <v>2947</v>
      </c>
      <c r="D1243" s="442">
        <v>29344</v>
      </c>
      <c r="E1243" s="442">
        <v>2480</v>
      </c>
      <c r="F1243" s="442">
        <v>2480</v>
      </c>
      <c r="G1243" s="442"/>
    </row>
    <row r="1244" spans="1:7" x14ac:dyDescent="0.2">
      <c r="A1244" t="s">
        <v>2948</v>
      </c>
      <c r="B1244" t="s">
        <v>2915</v>
      </c>
      <c r="C1244" t="s">
        <v>2949</v>
      </c>
      <c r="D1244" s="439">
        <v>29345</v>
      </c>
      <c r="E1244" s="439">
        <v>1024</v>
      </c>
      <c r="F1244" s="439">
        <v>1024</v>
      </c>
      <c r="G1244" s="439"/>
    </row>
    <row r="1245" spans="1:7" x14ac:dyDescent="0.2">
      <c r="A1245" t="s">
        <v>2950</v>
      </c>
      <c r="B1245" t="s">
        <v>2915</v>
      </c>
      <c r="C1245" t="s">
        <v>1176</v>
      </c>
      <c r="D1245" s="442">
        <v>29361</v>
      </c>
      <c r="E1245" s="442">
        <v>878</v>
      </c>
      <c r="F1245" s="442">
        <v>878</v>
      </c>
      <c r="G1245" s="442"/>
    </row>
    <row r="1246" spans="1:7" x14ac:dyDescent="0.2">
      <c r="A1246" t="s">
        <v>2951</v>
      </c>
      <c r="B1246" t="s">
        <v>2915</v>
      </c>
      <c r="C1246" t="s">
        <v>2952</v>
      </c>
      <c r="D1246" s="439">
        <v>29362</v>
      </c>
      <c r="E1246" s="439">
        <v>931</v>
      </c>
      <c r="F1246" s="439">
        <v>931</v>
      </c>
      <c r="G1246" s="439"/>
    </row>
    <row r="1247" spans="1:7" x14ac:dyDescent="0.2">
      <c r="A1247" t="s">
        <v>2953</v>
      </c>
      <c r="B1247" t="s">
        <v>2915</v>
      </c>
      <c r="C1247" t="s">
        <v>2954</v>
      </c>
      <c r="D1247" s="442">
        <v>29363</v>
      </c>
      <c r="E1247" s="442">
        <v>2940</v>
      </c>
      <c r="F1247" s="442">
        <v>2940</v>
      </c>
      <c r="G1247" s="442"/>
    </row>
    <row r="1248" spans="1:7" x14ac:dyDescent="0.2">
      <c r="A1248" t="s">
        <v>2955</v>
      </c>
      <c r="B1248" t="s">
        <v>2915</v>
      </c>
      <c r="C1248" t="s">
        <v>2956</v>
      </c>
      <c r="D1248" s="439">
        <v>29385</v>
      </c>
      <c r="E1248" s="439">
        <v>238</v>
      </c>
      <c r="F1248" s="439">
        <v>238</v>
      </c>
      <c r="G1248" s="439"/>
    </row>
    <row r="1249" spans="1:7" x14ac:dyDescent="0.2">
      <c r="A1249" t="s">
        <v>2957</v>
      </c>
      <c r="B1249" t="s">
        <v>2915</v>
      </c>
      <c r="C1249" t="s">
        <v>2958</v>
      </c>
      <c r="D1249" s="442">
        <v>29386</v>
      </c>
      <c r="E1249" s="442">
        <v>326</v>
      </c>
      <c r="F1249" s="442">
        <v>56</v>
      </c>
      <c r="G1249" s="442"/>
    </row>
    <row r="1250" spans="1:7" x14ac:dyDescent="0.2">
      <c r="A1250" t="s">
        <v>2959</v>
      </c>
      <c r="B1250" t="s">
        <v>2915</v>
      </c>
      <c r="C1250" t="s">
        <v>2960</v>
      </c>
      <c r="D1250" s="439">
        <v>29401</v>
      </c>
      <c r="E1250" s="439">
        <v>897</v>
      </c>
      <c r="F1250" s="439">
        <v>902</v>
      </c>
      <c r="G1250" s="439"/>
    </row>
    <row r="1251" spans="1:7" x14ac:dyDescent="0.2">
      <c r="A1251" t="s">
        <v>2961</v>
      </c>
      <c r="B1251" t="s">
        <v>2915</v>
      </c>
      <c r="C1251" t="s">
        <v>2962</v>
      </c>
      <c r="D1251" s="442">
        <v>29402</v>
      </c>
      <c r="E1251" s="442">
        <v>577</v>
      </c>
      <c r="F1251" s="442">
        <v>577</v>
      </c>
      <c r="G1251" s="442"/>
    </row>
    <row r="1252" spans="1:7" x14ac:dyDescent="0.2">
      <c r="A1252" t="s">
        <v>2963</v>
      </c>
      <c r="B1252" t="s">
        <v>2915</v>
      </c>
      <c r="C1252" t="s">
        <v>2964</v>
      </c>
      <c r="D1252" s="439">
        <v>29424</v>
      </c>
      <c r="E1252" s="439">
        <v>2591</v>
      </c>
      <c r="F1252" s="439">
        <v>2591</v>
      </c>
      <c r="G1252" s="439"/>
    </row>
    <row r="1253" spans="1:7" x14ac:dyDescent="0.2">
      <c r="A1253" t="s">
        <v>2965</v>
      </c>
      <c r="B1253" t="s">
        <v>2915</v>
      </c>
      <c r="C1253" t="s">
        <v>2966</v>
      </c>
      <c r="D1253" s="442">
        <v>29425</v>
      </c>
      <c r="E1253" s="442">
        <v>2115</v>
      </c>
      <c r="F1253" s="442">
        <v>2115</v>
      </c>
      <c r="G1253" s="442"/>
    </row>
    <row r="1254" spans="1:7" x14ac:dyDescent="0.2">
      <c r="A1254" t="s">
        <v>2967</v>
      </c>
      <c r="B1254" t="s">
        <v>2915</v>
      </c>
      <c r="C1254" t="s">
        <v>2968</v>
      </c>
      <c r="D1254" s="439">
        <v>29426</v>
      </c>
      <c r="E1254" s="439">
        <v>2558</v>
      </c>
      <c r="F1254" s="439">
        <v>2558</v>
      </c>
      <c r="G1254" s="439"/>
    </row>
    <row r="1255" spans="1:7" x14ac:dyDescent="0.2">
      <c r="A1255" t="s">
        <v>2969</v>
      </c>
      <c r="B1255" t="s">
        <v>2915</v>
      </c>
      <c r="C1255" t="s">
        <v>2970</v>
      </c>
      <c r="D1255" s="442">
        <v>29427</v>
      </c>
      <c r="E1255" s="442">
        <v>1884</v>
      </c>
      <c r="F1255" s="442">
        <v>1884</v>
      </c>
      <c r="G1255" s="442"/>
    </row>
    <row r="1256" spans="1:7" x14ac:dyDescent="0.2">
      <c r="A1256" t="s">
        <v>2971</v>
      </c>
      <c r="B1256" t="s">
        <v>2915</v>
      </c>
      <c r="C1256" t="s">
        <v>2972</v>
      </c>
      <c r="D1256" s="439">
        <v>29441</v>
      </c>
      <c r="E1256" s="439">
        <v>1033</v>
      </c>
      <c r="F1256" s="439">
        <v>1033</v>
      </c>
      <c r="G1256" s="439"/>
    </row>
    <row r="1257" spans="1:7" x14ac:dyDescent="0.2">
      <c r="A1257" t="s">
        <v>2973</v>
      </c>
      <c r="B1257" t="s">
        <v>2915</v>
      </c>
      <c r="C1257" t="s">
        <v>2974</v>
      </c>
      <c r="D1257" s="442">
        <v>29442</v>
      </c>
      <c r="E1257" s="442">
        <v>2187</v>
      </c>
      <c r="F1257" s="442">
        <v>2187</v>
      </c>
      <c r="G1257" s="442"/>
    </row>
    <row r="1258" spans="1:7" x14ac:dyDescent="0.2">
      <c r="A1258" t="s">
        <v>2975</v>
      </c>
      <c r="B1258" t="s">
        <v>2915</v>
      </c>
      <c r="C1258" t="s">
        <v>2976</v>
      </c>
      <c r="D1258" s="439">
        <v>29443</v>
      </c>
      <c r="E1258" s="439">
        <v>847</v>
      </c>
      <c r="F1258" s="439">
        <v>847</v>
      </c>
      <c r="G1258" s="439"/>
    </row>
    <row r="1259" spans="1:7" x14ac:dyDescent="0.2">
      <c r="A1259" t="s">
        <v>2977</v>
      </c>
      <c r="B1259" t="s">
        <v>2915</v>
      </c>
      <c r="C1259" t="s">
        <v>2978</v>
      </c>
      <c r="D1259" s="442">
        <v>29444</v>
      </c>
      <c r="E1259" s="442">
        <v>126</v>
      </c>
      <c r="F1259" s="442">
        <v>126</v>
      </c>
      <c r="G1259" s="442"/>
    </row>
    <row r="1260" spans="1:7" x14ac:dyDescent="0.2">
      <c r="A1260" t="s">
        <v>2979</v>
      </c>
      <c r="B1260" t="s">
        <v>2915</v>
      </c>
      <c r="C1260" t="s">
        <v>2980</v>
      </c>
      <c r="D1260" s="439">
        <v>29446</v>
      </c>
      <c r="E1260" s="439">
        <v>248</v>
      </c>
      <c r="F1260" s="439">
        <v>248</v>
      </c>
      <c r="G1260" s="439"/>
    </row>
    <row r="1261" spans="1:7" x14ac:dyDescent="0.2">
      <c r="A1261" t="s">
        <v>2981</v>
      </c>
      <c r="B1261" t="s">
        <v>2915</v>
      </c>
      <c r="C1261" t="s">
        <v>2982</v>
      </c>
      <c r="D1261" s="442">
        <v>29447</v>
      </c>
      <c r="E1261" s="442">
        <v>85</v>
      </c>
      <c r="F1261" s="442">
        <v>85</v>
      </c>
      <c r="G1261" s="442"/>
    </row>
    <row r="1262" spans="1:7" x14ac:dyDescent="0.2">
      <c r="A1262" t="s">
        <v>2983</v>
      </c>
      <c r="B1262" t="s">
        <v>2915</v>
      </c>
      <c r="C1262" t="s">
        <v>2984</v>
      </c>
      <c r="D1262" s="439">
        <v>29449</v>
      </c>
      <c r="E1262" s="439">
        <v>594</v>
      </c>
      <c r="F1262" s="439">
        <v>594</v>
      </c>
      <c r="G1262" s="439"/>
    </row>
    <row r="1263" spans="1:7" x14ac:dyDescent="0.2">
      <c r="A1263" t="s">
        <v>2985</v>
      </c>
      <c r="B1263" t="s">
        <v>2915</v>
      </c>
      <c r="C1263" t="s">
        <v>2986</v>
      </c>
      <c r="D1263" s="442">
        <v>29450</v>
      </c>
      <c r="E1263" s="442">
        <v>184</v>
      </c>
      <c r="F1263" s="442">
        <v>184</v>
      </c>
      <c r="G1263" s="442"/>
    </row>
    <row r="1264" spans="1:7" x14ac:dyDescent="0.2">
      <c r="A1264" t="s">
        <v>2987</v>
      </c>
      <c r="B1264" t="s">
        <v>2915</v>
      </c>
      <c r="C1264" t="s">
        <v>2988</v>
      </c>
      <c r="D1264" s="439">
        <v>29451</v>
      </c>
      <c r="E1264" s="439">
        <v>100</v>
      </c>
      <c r="F1264" s="439">
        <v>100</v>
      </c>
      <c r="G1264" s="439"/>
    </row>
    <row r="1265" spans="1:7" x14ac:dyDescent="0.2">
      <c r="A1265" t="s">
        <v>2989</v>
      </c>
      <c r="B1265" t="s">
        <v>2915</v>
      </c>
      <c r="C1265" t="s">
        <v>2217</v>
      </c>
      <c r="D1265" s="442">
        <v>29452</v>
      </c>
      <c r="E1265" s="442">
        <v>309</v>
      </c>
      <c r="F1265" s="442">
        <v>309</v>
      </c>
      <c r="G1265" s="442"/>
    </row>
    <row r="1266" spans="1:7" x14ac:dyDescent="0.2">
      <c r="A1266" t="s">
        <v>2990</v>
      </c>
      <c r="B1266" t="s">
        <v>2915</v>
      </c>
      <c r="C1266" t="s">
        <v>2991</v>
      </c>
      <c r="D1266" s="439">
        <v>29453</v>
      </c>
      <c r="E1266" s="439">
        <v>385</v>
      </c>
      <c r="F1266" s="439">
        <v>385</v>
      </c>
      <c r="G1266" s="439"/>
    </row>
    <row r="1267" spans="1:7" x14ac:dyDescent="0.2">
      <c r="A1267" t="s">
        <v>2992</v>
      </c>
      <c r="B1267" t="s">
        <v>2993</v>
      </c>
      <c r="C1267">
        <v>0</v>
      </c>
      <c r="D1267" s="442">
        <v>30000</v>
      </c>
      <c r="E1267" s="442">
        <v>0</v>
      </c>
      <c r="F1267" s="442">
        <v>0</v>
      </c>
      <c r="G1267" s="442"/>
    </row>
    <row r="1268" spans="1:7" x14ac:dyDescent="0.2">
      <c r="A1268" t="s">
        <v>2994</v>
      </c>
      <c r="B1268" t="s">
        <v>2993</v>
      </c>
      <c r="C1268" t="s">
        <v>2995</v>
      </c>
      <c r="D1268" s="439">
        <v>30201</v>
      </c>
      <c r="E1268" s="439">
        <v>49651</v>
      </c>
      <c r="F1268" s="439">
        <v>49651</v>
      </c>
      <c r="G1268" s="439"/>
    </row>
    <row r="1269" spans="1:7" x14ac:dyDescent="0.2">
      <c r="A1269" t="s">
        <v>2996</v>
      </c>
      <c r="B1269" t="s">
        <v>2993</v>
      </c>
      <c r="C1269" t="s">
        <v>2997</v>
      </c>
      <c r="D1269" s="442">
        <v>30202</v>
      </c>
      <c r="E1269" s="442">
        <v>6114</v>
      </c>
      <c r="F1269" s="442">
        <v>6114</v>
      </c>
      <c r="G1269" s="442"/>
    </row>
    <row r="1270" spans="1:7" x14ac:dyDescent="0.2">
      <c r="A1270" t="s">
        <v>2998</v>
      </c>
      <c r="B1270" t="s">
        <v>2993</v>
      </c>
      <c r="C1270" t="s">
        <v>2999</v>
      </c>
      <c r="D1270" s="439">
        <v>30203</v>
      </c>
      <c r="E1270" s="439">
        <v>6760</v>
      </c>
      <c r="F1270" s="439">
        <v>6760</v>
      </c>
      <c r="G1270" s="439"/>
    </row>
    <row r="1271" spans="1:7" x14ac:dyDescent="0.2">
      <c r="A1271" t="s">
        <v>3000</v>
      </c>
      <c r="B1271" t="s">
        <v>2993</v>
      </c>
      <c r="C1271" t="s">
        <v>3001</v>
      </c>
      <c r="D1271" s="442">
        <v>30204</v>
      </c>
      <c r="E1271" s="442">
        <v>3282</v>
      </c>
      <c r="F1271" s="442">
        <v>3282</v>
      </c>
      <c r="G1271" s="442"/>
    </row>
    <row r="1272" spans="1:7" x14ac:dyDescent="0.2">
      <c r="A1272" t="s">
        <v>3002</v>
      </c>
      <c r="B1272" t="s">
        <v>2993</v>
      </c>
      <c r="C1272" t="s">
        <v>3003</v>
      </c>
      <c r="D1272" s="439">
        <v>30205</v>
      </c>
      <c r="E1272" s="439">
        <v>3499</v>
      </c>
      <c r="F1272" s="439">
        <v>3499</v>
      </c>
      <c r="G1272" s="439"/>
    </row>
    <row r="1273" spans="1:7" x14ac:dyDescent="0.2">
      <c r="A1273" t="s">
        <v>3004</v>
      </c>
      <c r="B1273" t="s">
        <v>2993</v>
      </c>
      <c r="C1273" t="s">
        <v>3005</v>
      </c>
      <c r="D1273" s="442">
        <v>30206</v>
      </c>
      <c r="E1273" s="442">
        <v>10553</v>
      </c>
      <c r="F1273" s="442">
        <v>10553</v>
      </c>
      <c r="G1273" s="442"/>
    </row>
    <row r="1274" spans="1:7" x14ac:dyDescent="0.2">
      <c r="A1274" t="s">
        <v>3006</v>
      </c>
      <c r="B1274" t="s">
        <v>2993</v>
      </c>
      <c r="C1274" t="s">
        <v>3007</v>
      </c>
      <c r="D1274" s="439">
        <v>30207</v>
      </c>
      <c r="E1274" s="439">
        <v>4972</v>
      </c>
      <c r="F1274" s="439">
        <v>4972</v>
      </c>
      <c r="G1274" s="439"/>
    </row>
    <row r="1275" spans="1:7" x14ac:dyDescent="0.2">
      <c r="A1275" t="s">
        <v>3008</v>
      </c>
      <c r="B1275" t="s">
        <v>2993</v>
      </c>
      <c r="C1275" t="s">
        <v>3009</v>
      </c>
      <c r="D1275" s="442">
        <v>30208</v>
      </c>
      <c r="E1275" s="442">
        <v>6767</v>
      </c>
      <c r="F1275" s="442">
        <v>6767</v>
      </c>
      <c r="G1275" s="442"/>
    </row>
    <row r="1276" spans="1:7" x14ac:dyDescent="0.2">
      <c r="A1276" t="s">
        <v>3010</v>
      </c>
      <c r="B1276" t="s">
        <v>2993</v>
      </c>
      <c r="C1276" t="s">
        <v>3011</v>
      </c>
      <c r="D1276" s="439">
        <v>30209</v>
      </c>
      <c r="E1276" s="439">
        <v>5441</v>
      </c>
      <c r="F1276" s="439">
        <v>5441</v>
      </c>
      <c r="G1276" s="439"/>
    </row>
    <row r="1277" spans="1:7" x14ac:dyDescent="0.2">
      <c r="A1277" t="s">
        <v>3012</v>
      </c>
      <c r="B1277" t="s">
        <v>2993</v>
      </c>
      <c r="C1277" t="s">
        <v>3013</v>
      </c>
      <c r="D1277" s="442">
        <v>30304</v>
      </c>
      <c r="E1277" s="442">
        <v>1397</v>
      </c>
      <c r="F1277" s="442">
        <v>1397</v>
      </c>
      <c r="G1277" s="442"/>
    </row>
    <row r="1278" spans="1:7" x14ac:dyDescent="0.2">
      <c r="A1278" t="s">
        <v>3014</v>
      </c>
      <c r="B1278" t="s">
        <v>2993</v>
      </c>
      <c r="C1278" t="s">
        <v>3015</v>
      </c>
      <c r="D1278" s="439">
        <v>30341</v>
      </c>
      <c r="E1278" s="439">
        <v>2146</v>
      </c>
      <c r="F1278" s="439">
        <v>2146</v>
      </c>
      <c r="G1278" s="439"/>
    </row>
    <row r="1279" spans="1:7" x14ac:dyDescent="0.2">
      <c r="A1279" t="s">
        <v>3016</v>
      </c>
      <c r="B1279" t="s">
        <v>2993</v>
      </c>
      <c r="C1279" t="s">
        <v>3017</v>
      </c>
      <c r="D1279" s="442">
        <v>30343</v>
      </c>
      <c r="E1279" s="442">
        <v>517</v>
      </c>
      <c r="F1279" s="442">
        <v>517</v>
      </c>
      <c r="G1279" s="442"/>
    </row>
    <row r="1280" spans="1:7" x14ac:dyDescent="0.2">
      <c r="A1280" t="s">
        <v>3018</v>
      </c>
      <c r="B1280" t="s">
        <v>2993</v>
      </c>
      <c r="C1280" t="s">
        <v>3019</v>
      </c>
      <c r="D1280" s="439">
        <v>30344</v>
      </c>
      <c r="E1280" s="439">
        <v>514</v>
      </c>
      <c r="F1280" s="439">
        <v>514</v>
      </c>
      <c r="G1280" s="439"/>
    </row>
    <row r="1281" spans="1:7" x14ac:dyDescent="0.2">
      <c r="A1281" t="s">
        <v>3020</v>
      </c>
      <c r="B1281" t="s">
        <v>2993</v>
      </c>
      <c r="C1281" t="s">
        <v>3021</v>
      </c>
      <c r="D1281" s="442">
        <v>30361</v>
      </c>
      <c r="E1281" s="442">
        <v>1741</v>
      </c>
      <c r="F1281" s="442">
        <v>1741</v>
      </c>
      <c r="G1281" s="442"/>
    </row>
    <row r="1282" spans="1:7" x14ac:dyDescent="0.2">
      <c r="A1282" t="s">
        <v>3022</v>
      </c>
      <c r="B1282" t="s">
        <v>2993</v>
      </c>
      <c r="C1282" t="s">
        <v>3023</v>
      </c>
      <c r="D1282" s="439">
        <v>30362</v>
      </c>
      <c r="E1282" s="439">
        <v>822</v>
      </c>
      <c r="F1282" s="439">
        <v>822</v>
      </c>
      <c r="G1282" s="439"/>
    </row>
    <row r="1283" spans="1:7" x14ac:dyDescent="0.2">
      <c r="A1283" t="s">
        <v>3024</v>
      </c>
      <c r="B1283" t="s">
        <v>2993</v>
      </c>
      <c r="C1283" t="s">
        <v>3025</v>
      </c>
      <c r="D1283" s="442">
        <v>30366</v>
      </c>
      <c r="E1283" s="442">
        <v>2727</v>
      </c>
      <c r="F1283" s="442">
        <v>2727</v>
      </c>
      <c r="G1283" s="442"/>
    </row>
    <row r="1284" spans="1:7" x14ac:dyDescent="0.2">
      <c r="A1284" t="s">
        <v>3026</v>
      </c>
      <c r="B1284" t="s">
        <v>2993</v>
      </c>
      <c r="C1284" t="s">
        <v>2112</v>
      </c>
      <c r="D1284" s="439">
        <v>30381</v>
      </c>
      <c r="E1284" s="439">
        <v>1002</v>
      </c>
      <c r="F1284" s="439">
        <v>1002</v>
      </c>
      <c r="G1284" s="439"/>
    </row>
    <row r="1285" spans="1:7" x14ac:dyDescent="0.2">
      <c r="A1285" t="s">
        <v>3027</v>
      </c>
      <c r="B1285" t="s">
        <v>2993</v>
      </c>
      <c r="C1285" t="s">
        <v>772</v>
      </c>
      <c r="D1285" s="442">
        <v>30382</v>
      </c>
      <c r="E1285" s="442">
        <v>786</v>
      </c>
      <c r="F1285" s="442">
        <v>786</v>
      </c>
      <c r="G1285" s="442"/>
    </row>
    <row r="1286" spans="1:7" x14ac:dyDescent="0.2">
      <c r="A1286" t="s">
        <v>3028</v>
      </c>
      <c r="B1286" t="s">
        <v>2993</v>
      </c>
      <c r="C1286" t="s">
        <v>3029</v>
      </c>
      <c r="D1286" s="439">
        <v>30383</v>
      </c>
      <c r="E1286" s="439">
        <v>949</v>
      </c>
      <c r="F1286" s="439">
        <v>949</v>
      </c>
      <c r="G1286" s="439"/>
    </row>
    <row r="1287" spans="1:7" x14ac:dyDescent="0.2">
      <c r="A1287" t="s">
        <v>3030</v>
      </c>
      <c r="B1287" t="s">
        <v>2993</v>
      </c>
      <c r="C1287" t="s">
        <v>3031</v>
      </c>
      <c r="D1287" s="442">
        <v>30390</v>
      </c>
      <c r="E1287" s="442">
        <v>1069</v>
      </c>
      <c r="F1287" s="442">
        <v>1069</v>
      </c>
      <c r="G1287" s="442"/>
    </row>
    <row r="1288" spans="1:7" x14ac:dyDescent="0.2">
      <c r="A1288" t="s">
        <v>3032</v>
      </c>
      <c r="B1288" t="s">
        <v>2993</v>
      </c>
      <c r="C1288" t="s">
        <v>3033</v>
      </c>
      <c r="D1288" s="439">
        <v>30391</v>
      </c>
      <c r="E1288" s="439">
        <v>1164</v>
      </c>
      <c r="F1288" s="439">
        <v>1164</v>
      </c>
      <c r="G1288" s="439"/>
    </row>
    <row r="1289" spans="1:7" x14ac:dyDescent="0.2">
      <c r="A1289" t="s">
        <v>3034</v>
      </c>
      <c r="B1289" t="s">
        <v>2993</v>
      </c>
      <c r="C1289" t="s">
        <v>3035</v>
      </c>
      <c r="D1289" s="442">
        <v>30392</v>
      </c>
      <c r="E1289" s="442">
        <v>1230</v>
      </c>
      <c r="F1289" s="442">
        <v>1230</v>
      </c>
      <c r="G1289" s="442"/>
    </row>
    <row r="1290" spans="1:7" x14ac:dyDescent="0.2">
      <c r="A1290" t="s">
        <v>3036</v>
      </c>
      <c r="B1290" t="s">
        <v>2993</v>
      </c>
      <c r="C1290" t="s">
        <v>3037</v>
      </c>
      <c r="D1290" s="439">
        <v>30401</v>
      </c>
      <c r="E1290" s="439">
        <v>3429</v>
      </c>
      <c r="F1290" s="439">
        <v>3429</v>
      </c>
      <c r="G1290" s="439"/>
    </row>
    <row r="1291" spans="1:7" x14ac:dyDescent="0.2">
      <c r="A1291" t="s">
        <v>3038</v>
      </c>
      <c r="B1291" t="s">
        <v>2993</v>
      </c>
      <c r="C1291" t="s">
        <v>3039</v>
      </c>
      <c r="D1291" s="442">
        <v>30404</v>
      </c>
      <c r="E1291" s="442">
        <v>1950</v>
      </c>
      <c r="F1291" s="442">
        <v>1950</v>
      </c>
      <c r="G1291" s="442"/>
    </row>
    <row r="1292" spans="1:7" x14ac:dyDescent="0.2">
      <c r="A1292" t="s">
        <v>3040</v>
      </c>
      <c r="B1292" t="s">
        <v>2993</v>
      </c>
      <c r="C1292" t="s">
        <v>3041</v>
      </c>
      <c r="D1292" s="439">
        <v>30406</v>
      </c>
      <c r="E1292" s="439">
        <v>799</v>
      </c>
      <c r="F1292" s="439">
        <v>799</v>
      </c>
      <c r="G1292" s="439"/>
    </row>
    <row r="1293" spans="1:7" x14ac:dyDescent="0.2">
      <c r="A1293" t="s">
        <v>3042</v>
      </c>
      <c r="B1293" t="s">
        <v>2993</v>
      </c>
      <c r="C1293" t="s">
        <v>3043</v>
      </c>
      <c r="D1293" s="442">
        <v>30421</v>
      </c>
      <c r="E1293" s="442">
        <v>2736</v>
      </c>
      <c r="F1293" s="442">
        <v>2736</v>
      </c>
      <c r="G1293" s="442"/>
    </row>
    <row r="1294" spans="1:7" x14ac:dyDescent="0.2">
      <c r="A1294" t="s">
        <v>3044</v>
      </c>
      <c r="B1294" t="s">
        <v>2993</v>
      </c>
      <c r="C1294" t="s">
        <v>3045</v>
      </c>
      <c r="D1294" s="439">
        <v>30422</v>
      </c>
      <c r="E1294" s="439">
        <v>548</v>
      </c>
      <c r="F1294" s="439">
        <v>548</v>
      </c>
      <c r="G1294" s="439"/>
    </row>
    <row r="1295" spans="1:7" x14ac:dyDescent="0.2">
      <c r="A1295" t="s">
        <v>3046</v>
      </c>
      <c r="B1295" t="s">
        <v>2993</v>
      </c>
      <c r="C1295" t="s">
        <v>3047</v>
      </c>
      <c r="D1295" s="442">
        <v>30424</v>
      </c>
      <c r="E1295" s="442">
        <v>600</v>
      </c>
      <c r="F1295" s="442">
        <v>600</v>
      </c>
      <c r="G1295" s="442"/>
    </row>
    <row r="1296" spans="1:7" x14ac:dyDescent="0.2">
      <c r="A1296" t="s">
        <v>3048</v>
      </c>
      <c r="B1296" t="s">
        <v>2993</v>
      </c>
      <c r="C1296" t="s">
        <v>3049</v>
      </c>
      <c r="D1296" s="439">
        <v>30427</v>
      </c>
      <c r="E1296" s="439">
        <v>103</v>
      </c>
      <c r="F1296" s="439">
        <v>103</v>
      </c>
      <c r="G1296" s="439"/>
    </row>
    <row r="1297" spans="1:7" x14ac:dyDescent="0.2">
      <c r="A1297" t="s">
        <v>3050</v>
      </c>
      <c r="B1297" t="s">
        <v>2993</v>
      </c>
      <c r="C1297" t="s">
        <v>3051</v>
      </c>
      <c r="D1297" s="442">
        <v>30428</v>
      </c>
      <c r="E1297" s="442">
        <v>3054</v>
      </c>
      <c r="F1297" s="442">
        <v>3053</v>
      </c>
      <c r="G1297" s="442"/>
    </row>
    <row r="1298" spans="1:7" x14ac:dyDescent="0.2">
      <c r="A1298" t="s">
        <v>3052</v>
      </c>
      <c r="B1298" t="s">
        <v>3053</v>
      </c>
      <c r="C1298">
        <v>0</v>
      </c>
      <c r="D1298" s="439">
        <v>31000</v>
      </c>
      <c r="E1298" s="439">
        <v>0</v>
      </c>
      <c r="F1298" s="439">
        <v>0</v>
      </c>
      <c r="G1298" s="439"/>
    </row>
    <row r="1299" spans="1:7" x14ac:dyDescent="0.2">
      <c r="A1299" t="s">
        <v>3054</v>
      </c>
      <c r="B1299" t="s">
        <v>3053</v>
      </c>
      <c r="C1299" t="s">
        <v>3055</v>
      </c>
      <c r="D1299" s="442">
        <v>31201</v>
      </c>
      <c r="E1299" s="442">
        <v>20677</v>
      </c>
      <c r="F1299" s="442">
        <v>20677</v>
      </c>
      <c r="G1299" s="442"/>
    </row>
    <row r="1300" spans="1:7" x14ac:dyDescent="0.2">
      <c r="A1300" t="s">
        <v>3056</v>
      </c>
      <c r="B1300" t="s">
        <v>3053</v>
      </c>
      <c r="C1300" t="s">
        <v>3057</v>
      </c>
      <c r="D1300" s="439">
        <v>31202</v>
      </c>
      <c r="E1300" s="439">
        <v>16229</v>
      </c>
      <c r="F1300" s="439">
        <v>16229</v>
      </c>
      <c r="G1300" s="439"/>
    </row>
    <row r="1301" spans="1:7" x14ac:dyDescent="0.2">
      <c r="A1301" t="s">
        <v>3058</v>
      </c>
      <c r="B1301" t="s">
        <v>3053</v>
      </c>
      <c r="C1301" t="s">
        <v>3059</v>
      </c>
      <c r="D1301" s="442">
        <v>31203</v>
      </c>
      <c r="E1301" s="442">
        <v>5450</v>
      </c>
      <c r="F1301" s="442">
        <v>5450</v>
      </c>
      <c r="G1301" s="442"/>
    </row>
    <row r="1302" spans="1:7" x14ac:dyDescent="0.2">
      <c r="A1302" t="s">
        <v>3060</v>
      </c>
      <c r="B1302" t="s">
        <v>3053</v>
      </c>
      <c r="C1302" t="s">
        <v>3061</v>
      </c>
      <c r="D1302" s="439">
        <v>31204</v>
      </c>
      <c r="E1302" s="439">
        <v>3736</v>
      </c>
      <c r="F1302" s="439">
        <v>3736</v>
      </c>
      <c r="G1302" s="439"/>
    </row>
    <row r="1303" spans="1:7" x14ac:dyDescent="0.2">
      <c r="A1303" t="s">
        <v>3062</v>
      </c>
      <c r="B1303" t="s">
        <v>3053</v>
      </c>
      <c r="C1303" t="s">
        <v>3063</v>
      </c>
      <c r="D1303" s="442">
        <v>31302</v>
      </c>
      <c r="E1303" s="442">
        <v>1244</v>
      </c>
      <c r="F1303" s="442">
        <v>1244</v>
      </c>
      <c r="G1303" s="442"/>
    </row>
    <row r="1304" spans="1:7" x14ac:dyDescent="0.2">
      <c r="A1304" t="s">
        <v>3064</v>
      </c>
      <c r="B1304" t="s">
        <v>3053</v>
      </c>
      <c r="C1304" t="s">
        <v>3065</v>
      </c>
      <c r="D1304" s="439">
        <v>31325</v>
      </c>
      <c r="E1304" s="439">
        <v>448</v>
      </c>
      <c r="F1304" s="439">
        <v>448</v>
      </c>
      <c r="G1304" s="439"/>
    </row>
    <row r="1305" spans="1:7" x14ac:dyDescent="0.2">
      <c r="A1305" t="s">
        <v>3066</v>
      </c>
      <c r="B1305" t="s">
        <v>3053</v>
      </c>
      <c r="C1305" t="s">
        <v>3067</v>
      </c>
      <c r="D1305" s="442">
        <v>31328</v>
      </c>
      <c r="E1305" s="442">
        <v>874</v>
      </c>
      <c r="F1305" s="442">
        <v>874</v>
      </c>
      <c r="G1305" s="442"/>
    </row>
    <row r="1306" spans="1:7" x14ac:dyDescent="0.2">
      <c r="A1306" t="s">
        <v>3068</v>
      </c>
      <c r="B1306" t="s">
        <v>3053</v>
      </c>
      <c r="C1306" t="s">
        <v>3069</v>
      </c>
      <c r="D1306" s="439">
        <v>31329</v>
      </c>
      <c r="E1306" s="439">
        <v>1493</v>
      </c>
      <c r="F1306" s="439">
        <v>1493</v>
      </c>
      <c r="G1306" s="439"/>
    </row>
    <row r="1307" spans="1:7" x14ac:dyDescent="0.2">
      <c r="A1307" t="s">
        <v>3070</v>
      </c>
      <c r="B1307" t="s">
        <v>3053</v>
      </c>
      <c r="C1307" t="s">
        <v>3071</v>
      </c>
      <c r="D1307" s="442">
        <v>31364</v>
      </c>
      <c r="E1307" s="442">
        <v>727</v>
      </c>
      <c r="F1307" s="442">
        <v>727</v>
      </c>
      <c r="G1307" s="442"/>
    </row>
    <row r="1308" spans="1:7" x14ac:dyDescent="0.2">
      <c r="A1308" t="s">
        <v>3072</v>
      </c>
      <c r="B1308" t="s">
        <v>3053</v>
      </c>
      <c r="C1308" t="s">
        <v>3073</v>
      </c>
      <c r="D1308" s="439">
        <v>31370</v>
      </c>
      <c r="E1308" s="439">
        <v>1538</v>
      </c>
      <c r="F1308" s="439">
        <v>1538</v>
      </c>
      <c r="G1308" s="439"/>
    </row>
    <row r="1309" spans="1:7" x14ac:dyDescent="0.2">
      <c r="A1309" t="s">
        <v>3074</v>
      </c>
      <c r="B1309" t="s">
        <v>3053</v>
      </c>
      <c r="C1309" t="s">
        <v>3075</v>
      </c>
      <c r="D1309" s="442">
        <v>31371</v>
      </c>
      <c r="E1309" s="442">
        <v>1645</v>
      </c>
      <c r="F1309" s="442">
        <v>1645</v>
      </c>
      <c r="G1309" s="442"/>
    </row>
    <row r="1310" spans="1:7" x14ac:dyDescent="0.2">
      <c r="A1310" t="s">
        <v>3076</v>
      </c>
      <c r="B1310" t="s">
        <v>3053</v>
      </c>
      <c r="C1310" t="s">
        <v>3077</v>
      </c>
      <c r="D1310" s="439">
        <v>31372</v>
      </c>
      <c r="E1310" s="439">
        <v>1166</v>
      </c>
      <c r="F1310" s="439">
        <v>1166</v>
      </c>
      <c r="G1310" s="439"/>
    </row>
    <row r="1311" spans="1:7" x14ac:dyDescent="0.2">
      <c r="A1311" t="s">
        <v>3078</v>
      </c>
      <c r="B1311" t="s">
        <v>3053</v>
      </c>
      <c r="C1311" t="s">
        <v>3079</v>
      </c>
      <c r="D1311" s="442">
        <v>31384</v>
      </c>
      <c r="E1311" s="442">
        <v>173</v>
      </c>
      <c r="F1311" s="442">
        <v>173</v>
      </c>
      <c r="G1311" s="442"/>
    </row>
    <row r="1312" spans="1:7" x14ac:dyDescent="0.2">
      <c r="A1312" t="s">
        <v>3080</v>
      </c>
      <c r="B1312" t="s">
        <v>3053</v>
      </c>
      <c r="C1312" t="s">
        <v>3081</v>
      </c>
      <c r="D1312" s="439">
        <v>31386</v>
      </c>
      <c r="E1312" s="439">
        <v>1500</v>
      </c>
      <c r="F1312" s="439">
        <v>1500</v>
      </c>
      <c r="G1312" s="439"/>
    </row>
    <row r="1313" spans="1:7" x14ac:dyDescent="0.2">
      <c r="A1313" t="s">
        <v>3082</v>
      </c>
      <c r="B1313" t="s">
        <v>3053</v>
      </c>
      <c r="C1313" t="s">
        <v>920</v>
      </c>
      <c r="D1313" s="442">
        <v>31389</v>
      </c>
      <c r="E1313" s="442">
        <v>946</v>
      </c>
      <c r="F1313" s="442">
        <v>946</v>
      </c>
      <c r="G1313" s="442"/>
    </row>
    <row r="1314" spans="1:7" x14ac:dyDescent="0.2">
      <c r="A1314" t="s">
        <v>3083</v>
      </c>
      <c r="B1314" t="s">
        <v>3053</v>
      </c>
      <c r="C1314" t="s">
        <v>3084</v>
      </c>
      <c r="D1314" s="439">
        <v>31390</v>
      </c>
      <c r="E1314" s="439">
        <v>890</v>
      </c>
      <c r="F1314" s="439">
        <v>890</v>
      </c>
      <c r="G1314" s="439"/>
    </row>
    <row r="1315" spans="1:7" x14ac:dyDescent="0.2">
      <c r="A1315" t="s">
        <v>3085</v>
      </c>
      <c r="B1315" t="s">
        <v>3053</v>
      </c>
      <c r="C1315" t="s">
        <v>3086</v>
      </c>
      <c r="D1315" s="442">
        <v>31401</v>
      </c>
      <c r="E1315" s="442">
        <v>635</v>
      </c>
      <c r="F1315" s="442">
        <v>635</v>
      </c>
      <c r="G1315" s="442"/>
    </row>
    <row r="1316" spans="1:7" x14ac:dyDescent="0.2">
      <c r="A1316" t="s">
        <v>3087</v>
      </c>
      <c r="B1316" t="s">
        <v>3053</v>
      </c>
      <c r="C1316" t="s">
        <v>2678</v>
      </c>
      <c r="D1316" s="439">
        <v>31402</v>
      </c>
      <c r="E1316" s="439">
        <v>446</v>
      </c>
      <c r="F1316" s="439">
        <v>441</v>
      </c>
      <c r="G1316" s="439"/>
    </row>
    <row r="1317" spans="1:7" x14ac:dyDescent="0.2">
      <c r="A1317" t="s">
        <v>3088</v>
      </c>
      <c r="B1317" t="s">
        <v>3053</v>
      </c>
      <c r="C1317" t="s">
        <v>3089</v>
      </c>
      <c r="D1317" s="442">
        <v>31403</v>
      </c>
      <c r="E1317" s="442">
        <v>298</v>
      </c>
      <c r="F1317" s="442">
        <v>298</v>
      </c>
      <c r="G1317" s="442"/>
    </row>
    <row r="1318" spans="1:7" x14ac:dyDescent="0.2">
      <c r="A1318" t="s">
        <v>3090</v>
      </c>
      <c r="B1318" t="s">
        <v>3091</v>
      </c>
      <c r="C1318">
        <v>0</v>
      </c>
      <c r="D1318" s="439">
        <v>32000</v>
      </c>
      <c r="E1318" s="439">
        <v>0</v>
      </c>
      <c r="F1318" s="439">
        <v>0</v>
      </c>
      <c r="G1318" s="439"/>
    </row>
    <row r="1319" spans="1:7" x14ac:dyDescent="0.2">
      <c r="A1319" t="s">
        <v>3092</v>
      </c>
      <c r="B1319" t="s">
        <v>3091</v>
      </c>
      <c r="C1319" t="s">
        <v>3093</v>
      </c>
      <c r="D1319" s="442">
        <v>32201</v>
      </c>
      <c r="E1319" s="442">
        <v>20712</v>
      </c>
      <c r="F1319" s="442">
        <v>20712</v>
      </c>
      <c r="G1319" s="442"/>
    </row>
    <row r="1320" spans="1:7" x14ac:dyDescent="0.2">
      <c r="A1320" t="s">
        <v>3094</v>
      </c>
      <c r="B1320" t="s">
        <v>3091</v>
      </c>
      <c r="C1320" t="s">
        <v>3095</v>
      </c>
      <c r="D1320" s="439">
        <v>32202</v>
      </c>
      <c r="E1320" s="439">
        <v>6732</v>
      </c>
      <c r="F1320" s="439">
        <v>6732</v>
      </c>
      <c r="G1320" s="439"/>
    </row>
    <row r="1321" spans="1:7" x14ac:dyDescent="0.2">
      <c r="A1321" t="s">
        <v>3096</v>
      </c>
      <c r="B1321" t="s">
        <v>3091</v>
      </c>
      <c r="C1321" t="s">
        <v>3097</v>
      </c>
      <c r="D1321" s="442">
        <v>32203</v>
      </c>
      <c r="E1321" s="442">
        <v>13065</v>
      </c>
      <c r="F1321" s="442">
        <v>13065</v>
      </c>
      <c r="G1321" s="442"/>
    </row>
    <row r="1322" spans="1:7" x14ac:dyDescent="0.2">
      <c r="A1322" t="s">
        <v>3098</v>
      </c>
      <c r="B1322" t="s">
        <v>3091</v>
      </c>
      <c r="C1322" t="s">
        <v>3099</v>
      </c>
      <c r="D1322" s="439">
        <v>32204</v>
      </c>
      <c r="E1322" s="439">
        <v>5589</v>
      </c>
      <c r="F1322" s="439">
        <v>5589</v>
      </c>
      <c r="G1322" s="439"/>
    </row>
    <row r="1323" spans="1:7" x14ac:dyDescent="0.2">
      <c r="A1323" t="s">
        <v>3100</v>
      </c>
      <c r="B1323" t="s">
        <v>3091</v>
      </c>
      <c r="C1323" t="s">
        <v>3101</v>
      </c>
      <c r="D1323" s="442">
        <v>32205</v>
      </c>
      <c r="E1323" s="442">
        <v>4390</v>
      </c>
      <c r="F1323" s="442">
        <v>4390</v>
      </c>
      <c r="G1323" s="442"/>
    </row>
    <row r="1324" spans="1:7" x14ac:dyDescent="0.2">
      <c r="A1324" t="s">
        <v>3102</v>
      </c>
      <c r="B1324" t="s">
        <v>3091</v>
      </c>
      <c r="C1324" t="s">
        <v>3103</v>
      </c>
      <c r="D1324" s="439">
        <v>32206</v>
      </c>
      <c r="E1324" s="439">
        <v>3171</v>
      </c>
      <c r="F1324" s="439">
        <v>3171</v>
      </c>
      <c r="G1324" s="439"/>
    </row>
    <row r="1325" spans="1:7" x14ac:dyDescent="0.2">
      <c r="A1325" t="s">
        <v>3104</v>
      </c>
      <c r="B1325" t="s">
        <v>3091</v>
      </c>
      <c r="C1325" t="s">
        <v>3105</v>
      </c>
      <c r="D1325" s="442">
        <v>32207</v>
      </c>
      <c r="E1325" s="442">
        <v>3386</v>
      </c>
      <c r="F1325" s="442">
        <v>3386</v>
      </c>
      <c r="G1325" s="442"/>
    </row>
    <row r="1326" spans="1:7" x14ac:dyDescent="0.2">
      <c r="A1326" t="s">
        <v>3106</v>
      </c>
      <c r="B1326" t="s">
        <v>3091</v>
      </c>
      <c r="C1326" t="s">
        <v>3107</v>
      </c>
      <c r="D1326" s="439">
        <v>32209</v>
      </c>
      <c r="E1326" s="439">
        <v>3016</v>
      </c>
      <c r="F1326" s="439">
        <v>3016</v>
      </c>
      <c r="G1326" s="439"/>
    </row>
    <row r="1327" spans="1:7" x14ac:dyDescent="0.2">
      <c r="A1327" t="s">
        <v>3108</v>
      </c>
      <c r="B1327" t="s">
        <v>3091</v>
      </c>
      <c r="C1327" t="s">
        <v>3109</v>
      </c>
      <c r="D1327" s="442">
        <v>32343</v>
      </c>
      <c r="E1327" s="442">
        <v>1181</v>
      </c>
      <c r="F1327" s="442">
        <v>1181</v>
      </c>
      <c r="G1327" s="442"/>
    </row>
    <row r="1328" spans="1:7" x14ac:dyDescent="0.2">
      <c r="A1328" t="s">
        <v>3110</v>
      </c>
      <c r="B1328" t="s">
        <v>3091</v>
      </c>
      <c r="C1328" t="s">
        <v>3111</v>
      </c>
      <c r="D1328" s="439">
        <v>32386</v>
      </c>
      <c r="E1328" s="439">
        <v>609</v>
      </c>
      <c r="F1328" s="439">
        <v>609</v>
      </c>
      <c r="G1328" s="439"/>
    </row>
    <row r="1329" spans="1:7" x14ac:dyDescent="0.2">
      <c r="A1329" t="s">
        <v>3112</v>
      </c>
      <c r="B1329" t="s">
        <v>3091</v>
      </c>
      <c r="C1329" t="s">
        <v>3113</v>
      </c>
      <c r="D1329" s="442">
        <v>32441</v>
      </c>
      <c r="E1329" s="442">
        <v>513</v>
      </c>
      <c r="F1329" s="442">
        <v>513</v>
      </c>
      <c r="G1329" s="442"/>
    </row>
    <row r="1330" spans="1:7" x14ac:dyDescent="0.2">
      <c r="A1330" t="s">
        <v>3114</v>
      </c>
      <c r="B1330" t="s">
        <v>3091</v>
      </c>
      <c r="C1330" t="s">
        <v>1112</v>
      </c>
      <c r="D1330" s="439">
        <v>32448</v>
      </c>
      <c r="E1330" s="439">
        <v>744</v>
      </c>
      <c r="F1330" s="439">
        <v>744</v>
      </c>
      <c r="G1330" s="439"/>
    </row>
    <row r="1331" spans="1:7" x14ac:dyDescent="0.2">
      <c r="A1331" t="s">
        <v>3115</v>
      </c>
      <c r="B1331" t="s">
        <v>3091</v>
      </c>
      <c r="C1331" t="s">
        <v>3116</v>
      </c>
      <c r="D1331" s="442">
        <v>32449</v>
      </c>
      <c r="E1331" s="442">
        <v>1605</v>
      </c>
      <c r="F1331" s="442">
        <v>1605</v>
      </c>
      <c r="G1331" s="442"/>
    </row>
    <row r="1332" spans="1:7" x14ac:dyDescent="0.2">
      <c r="A1332" t="s">
        <v>3117</v>
      </c>
      <c r="B1332" t="s">
        <v>3091</v>
      </c>
      <c r="C1332" t="s">
        <v>3118</v>
      </c>
      <c r="D1332" s="439">
        <v>32501</v>
      </c>
      <c r="E1332" s="439">
        <v>1101</v>
      </c>
      <c r="F1332" s="439">
        <v>1101</v>
      </c>
      <c r="G1332" s="439"/>
    </row>
    <row r="1333" spans="1:7" x14ac:dyDescent="0.2">
      <c r="A1333" t="s">
        <v>3119</v>
      </c>
      <c r="B1333" t="s">
        <v>3091</v>
      </c>
      <c r="C1333" t="s">
        <v>3120</v>
      </c>
      <c r="D1333" s="442">
        <v>32505</v>
      </c>
      <c r="E1333" s="442">
        <v>1001</v>
      </c>
      <c r="F1333" s="442">
        <v>1001</v>
      </c>
      <c r="G1333" s="442"/>
    </row>
    <row r="1334" spans="1:7" x14ac:dyDescent="0.2">
      <c r="A1334" t="s">
        <v>3121</v>
      </c>
      <c r="B1334" t="s">
        <v>3091</v>
      </c>
      <c r="C1334" t="s">
        <v>3122</v>
      </c>
      <c r="D1334" s="439">
        <v>32525</v>
      </c>
      <c r="E1334" s="439">
        <v>283</v>
      </c>
      <c r="F1334" s="439">
        <v>283</v>
      </c>
      <c r="G1334" s="439"/>
    </row>
    <row r="1335" spans="1:7" x14ac:dyDescent="0.2">
      <c r="A1335" t="s">
        <v>3123</v>
      </c>
      <c r="B1335" t="s">
        <v>3091</v>
      </c>
      <c r="C1335" t="s">
        <v>3124</v>
      </c>
      <c r="D1335" s="442">
        <v>32526</v>
      </c>
      <c r="E1335" s="442">
        <v>410</v>
      </c>
      <c r="F1335" s="442">
        <v>410</v>
      </c>
      <c r="G1335" s="442"/>
    </row>
    <row r="1336" spans="1:7" x14ac:dyDescent="0.2">
      <c r="A1336" t="s">
        <v>3125</v>
      </c>
      <c r="B1336" t="s">
        <v>3091</v>
      </c>
      <c r="C1336" t="s">
        <v>3126</v>
      </c>
      <c r="D1336" s="439">
        <v>32527</v>
      </c>
      <c r="E1336" s="439">
        <v>93</v>
      </c>
      <c r="F1336" s="439">
        <v>93</v>
      </c>
      <c r="G1336" s="439"/>
    </row>
    <row r="1337" spans="1:7" x14ac:dyDescent="0.2">
      <c r="A1337" t="s">
        <v>3127</v>
      </c>
      <c r="B1337" t="s">
        <v>3091</v>
      </c>
      <c r="C1337" t="s">
        <v>3128</v>
      </c>
      <c r="D1337" s="442">
        <v>32528</v>
      </c>
      <c r="E1337" s="442">
        <v>1871</v>
      </c>
      <c r="F1337" s="442">
        <v>1871</v>
      </c>
      <c r="G1337" s="442"/>
    </row>
    <row r="1338" spans="1:7" x14ac:dyDescent="0.2">
      <c r="A1338" t="s">
        <v>3129</v>
      </c>
      <c r="B1338" t="s">
        <v>3130</v>
      </c>
      <c r="C1338">
        <v>0</v>
      </c>
      <c r="D1338" s="439">
        <v>33000</v>
      </c>
      <c r="E1338" s="439">
        <v>0</v>
      </c>
      <c r="F1338" s="439">
        <v>0</v>
      </c>
      <c r="G1338" s="439"/>
    </row>
    <row r="1339" spans="1:7" x14ac:dyDescent="0.2">
      <c r="A1339" t="s">
        <v>3131</v>
      </c>
      <c r="B1339" t="s">
        <v>3130</v>
      </c>
      <c r="C1339" t="s">
        <v>3132</v>
      </c>
      <c r="D1339" s="442">
        <v>33100</v>
      </c>
      <c r="E1339" s="442">
        <v>83098</v>
      </c>
      <c r="F1339" s="442">
        <v>83098</v>
      </c>
      <c r="G1339" s="442"/>
    </row>
    <row r="1340" spans="1:7" x14ac:dyDescent="0.2">
      <c r="A1340" t="s">
        <v>3133</v>
      </c>
      <c r="B1340" t="s">
        <v>3130</v>
      </c>
      <c r="C1340" t="s">
        <v>3134</v>
      </c>
      <c r="D1340" s="439">
        <v>33202</v>
      </c>
      <c r="E1340" s="439">
        <v>52333</v>
      </c>
      <c r="F1340" s="439">
        <v>52333</v>
      </c>
      <c r="G1340" s="439"/>
    </row>
    <row r="1341" spans="1:7" x14ac:dyDescent="0.2">
      <c r="A1341" t="s">
        <v>3135</v>
      </c>
      <c r="B1341" t="s">
        <v>3130</v>
      </c>
      <c r="C1341" t="s">
        <v>3136</v>
      </c>
      <c r="D1341" s="442">
        <v>33203</v>
      </c>
      <c r="E1341" s="442">
        <v>11240</v>
      </c>
      <c r="F1341" s="442">
        <v>11240</v>
      </c>
      <c r="G1341" s="442"/>
    </row>
    <row r="1342" spans="1:7" x14ac:dyDescent="0.2">
      <c r="A1342" t="s">
        <v>3137</v>
      </c>
      <c r="B1342" t="s">
        <v>3130</v>
      </c>
      <c r="C1342" t="s">
        <v>3138</v>
      </c>
      <c r="D1342" s="439">
        <v>33204</v>
      </c>
      <c r="E1342" s="439">
        <v>7376</v>
      </c>
      <c r="F1342" s="439">
        <v>7376</v>
      </c>
      <c r="G1342" s="439"/>
    </row>
    <row r="1343" spans="1:7" x14ac:dyDescent="0.2">
      <c r="A1343" t="s">
        <v>3139</v>
      </c>
      <c r="B1343" t="s">
        <v>3130</v>
      </c>
      <c r="C1343" t="s">
        <v>3140</v>
      </c>
      <c r="D1343" s="442">
        <v>33205</v>
      </c>
      <c r="E1343" s="442">
        <v>5819</v>
      </c>
      <c r="F1343" s="442">
        <v>5819</v>
      </c>
      <c r="G1343" s="442"/>
    </row>
    <row r="1344" spans="1:7" x14ac:dyDescent="0.2">
      <c r="A1344" t="s">
        <v>3141</v>
      </c>
      <c r="B1344" t="s">
        <v>3130</v>
      </c>
      <c r="C1344" t="s">
        <v>3142</v>
      </c>
      <c r="D1344" s="439">
        <v>33207</v>
      </c>
      <c r="E1344" s="439">
        <v>4198</v>
      </c>
      <c r="F1344" s="439">
        <v>4198</v>
      </c>
      <c r="G1344" s="439"/>
    </row>
    <row r="1345" spans="1:7" x14ac:dyDescent="0.2">
      <c r="A1345" t="s">
        <v>3143</v>
      </c>
      <c r="B1345" t="s">
        <v>3130</v>
      </c>
      <c r="C1345" t="s">
        <v>3144</v>
      </c>
      <c r="D1345" s="442">
        <v>33208</v>
      </c>
      <c r="E1345" s="442">
        <v>6094</v>
      </c>
      <c r="F1345" s="442">
        <v>6094</v>
      </c>
      <c r="G1345" s="442"/>
    </row>
    <row r="1346" spans="1:7" x14ac:dyDescent="0.2">
      <c r="A1346" t="s">
        <v>3145</v>
      </c>
      <c r="B1346" t="s">
        <v>3130</v>
      </c>
      <c r="C1346" t="s">
        <v>3146</v>
      </c>
      <c r="D1346" s="439">
        <v>33209</v>
      </c>
      <c r="E1346" s="439">
        <v>3958</v>
      </c>
      <c r="F1346" s="439">
        <v>3958</v>
      </c>
      <c r="G1346" s="439"/>
    </row>
    <row r="1347" spans="1:7" x14ac:dyDescent="0.2">
      <c r="A1347" t="s">
        <v>3147</v>
      </c>
      <c r="B1347" t="s">
        <v>3130</v>
      </c>
      <c r="C1347" t="s">
        <v>3148</v>
      </c>
      <c r="D1347" s="442">
        <v>33210</v>
      </c>
      <c r="E1347" s="442">
        <v>3347</v>
      </c>
      <c r="F1347" s="442">
        <v>3347</v>
      </c>
      <c r="G1347" s="442"/>
    </row>
    <row r="1348" spans="1:7" x14ac:dyDescent="0.2">
      <c r="A1348" t="s">
        <v>3149</v>
      </c>
      <c r="B1348" t="s">
        <v>3130</v>
      </c>
      <c r="C1348" t="s">
        <v>3150</v>
      </c>
      <c r="D1348" s="439">
        <v>33211</v>
      </c>
      <c r="E1348" s="439">
        <v>4286</v>
      </c>
      <c r="F1348" s="439">
        <v>4286</v>
      </c>
      <c r="G1348" s="439"/>
    </row>
    <row r="1349" spans="1:7" x14ac:dyDescent="0.2">
      <c r="A1349" t="s">
        <v>3151</v>
      </c>
      <c r="B1349" t="s">
        <v>3130</v>
      </c>
      <c r="C1349" t="s">
        <v>3152</v>
      </c>
      <c r="D1349" s="442">
        <v>33212</v>
      </c>
      <c r="E1349" s="442">
        <v>3650</v>
      </c>
      <c r="F1349" s="442">
        <v>3650</v>
      </c>
      <c r="G1349" s="442"/>
    </row>
    <row r="1350" spans="1:7" x14ac:dyDescent="0.2">
      <c r="A1350" t="s">
        <v>3153</v>
      </c>
      <c r="B1350" t="s">
        <v>3130</v>
      </c>
      <c r="C1350" t="s">
        <v>3154</v>
      </c>
      <c r="D1350" s="439">
        <v>33213</v>
      </c>
      <c r="E1350" s="439">
        <v>4206</v>
      </c>
      <c r="F1350" s="439">
        <v>4206</v>
      </c>
      <c r="G1350" s="439"/>
    </row>
    <row r="1351" spans="1:7" x14ac:dyDescent="0.2">
      <c r="A1351" t="s">
        <v>3155</v>
      </c>
      <c r="B1351" t="s">
        <v>3130</v>
      </c>
      <c r="C1351" t="s">
        <v>3156</v>
      </c>
      <c r="D1351" s="442">
        <v>33214</v>
      </c>
      <c r="E1351" s="442">
        <v>4382</v>
      </c>
      <c r="F1351" s="442">
        <v>4382</v>
      </c>
      <c r="G1351" s="442"/>
    </row>
    <row r="1352" spans="1:7" x14ac:dyDescent="0.2">
      <c r="A1352" t="s">
        <v>3157</v>
      </c>
      <c r="B1352" t="s">
        <v>3130</v>
      </c>
      <c r="C1352" t="s">
        <v>3158</v>
      </c>
      <c r="D1352" s="439">
        <v>33215</v>
      </c>
      <c r="E1352" s="439">
        <v>3691</v>
      </c>
      <c r="F1352" s="439">
        <v>3691</v>
      </c>
      <c r="G1352" s="439"/>
    </row>
    <row r="1353" spans="1:7" x14ac:dyDescent="0.2">
      <c r="A1353" t="s">
        <v>3159</v>
      </c>
      <c r="B1353" t="s">
        <v>3130</v>
      </c>
      <c r="C1353" t="s">
        <v>3160</v>
      </c>
      <c r="D1353" s="442">
        <v>33216</v>
      </c>
      <c r="E1353" s="442">
        <v>3302</v>
      </c>
      <c r="F1353" s="442">
        <v>3313</v>
      </c>
      <c r="G1353" s="442"/>
    </row>
    <row r="1354" spans="1:7" x14ac:dyDescent="0.2">
      <c r="A1354" t="s">
        <v>3161</v>
      </c>
      <c r="B1354" t="s">
        <v>3130</v>
      </c>
      <c r="C1354" t="s">
        <v>3162</v>
      </c>
      <c r="D1354" s="439">
        <v>33346</v>
      </c>
      <c r="E1354" s="439">
        <v>1964</v>
      </c>
      <c r="F1354" s="439">
        <v>1964</v>
      </c>
      <c r="G1354" s="439"/>
    </row>
    <row r="1355" spans="1:7" x14ac:dyDescent="0.2">
      <c r="A1355" t="s">
        <v>3163</v>
      </c>
      <c r="B1355" t="s">
        <v>3130</v>
      </c>
      <c r="C1355" t="s">
        <v>3164</v>
      </c>
      <c r="D1355" s="442">
        <v>33423</v>
      </c>
      <c r="E1355" s="442">
        <v>941</v>
      </c>
      <c r="F1355" s="442">
        <v>941</v>
      </c>
      <c r="G1355" s="442"/>
    </row>
    <row r="1356" spans="1:7" x14ac:dyDescent="0.2">
      <c r="A1356" t="s">
        <v>3165</v>
      </c>
      <c r="B1356" t="s">
        <v>3130</v>
      </c>
      <c r="C1356" t="s">
        <v>3166</v>
      </c>
      <c r="D1356" s="439">
        <v>33445</v>
      </c>
      <c r="E1356" s="439">
        <v>938</v>
      </c>
      <c r="F1356" s="439">
        <v>938</v>
      </c>
      <c r="G1356" s="439"/>
    </row>
    <row r="1357" spans="1:7" x14ac:dyDescent="0.2">
      <c r="A1357" t="s">
        <v>3167</v>
      </c>
      <c r="B1357" t="s">
        <v>3130</v>
      </c>
      <c r="C1357" t="s">
        <v>3168</v>
      </c>
      <c r="D1357" s="442">
        <v>33461</v>
      </c>
      <c r="E1357" s="442">
        <v>1260</v>
      </c>
      <c r="F1357" s="442">
        <v>1260</v>
      </c>
      <c r="G1357" s="442"/>
    </row>
    <row r="1358" spans="1:7" x14ac:dyDescent="0.2">
      <c r="A1358" t="s">
        <v>3169</v>
      </c>
      <c r="B1358" t="s">
        <v>3130</v>
      </c>
      <c r="C1358" t="s">
        <v>3170</v>
      </c>
      <c r="D1358" s="439">
        <v>33586</v>
      </c>
      <c r="E1358" s="439">
        <v>138</v>
      </c>
      <c r="F1358" s="439">
        <v>138</v>
      </c>
      <c r="G1358" s="439"/>
    </row>
    <row r="1359" spans="1:7" x14ac:dyDescent="0.2">
      <c r="A1359" t="s">
        <v>3171</v>
      </c>
      <c r="B1359" t="s">
        <v>3130</v>
      </c>
      <c r="C1359" t="s">
        <v>3172</v>
      </c>
      <c r="D1359" s="442">
        <v>33606</v>
      </c>
      <c r="E1359" s="442">
        <v>1491</v>
      </c>
      <c r="F1359" s="442">
        <v>1491</v>
      </c>
      <c r="G1359" s="442"/>
    </row>
    <row r="1360" spans="1:7" x14ac:dyDescent="0.2">
      <c r="A1360" t="s">
        <v>3173</v>
      </c>
      <c r="B1360" t="s">
        <v>3130</v>
      </c>
      <c r="C1360" t="s">
        <v>3174</v>
      </c>
      <c r="D1360" s="439">
        <v>33622</v>
      </c>
      <c r="E1360" s="439">
        <v>1137</v>
      </c>
      <c r="F1360" s="439">
        <v>1137</v>
      </c>
      <c r="G1360" s="439"/>
    </row>
    <row r="1361" spans="1:7" x14ac:dyDescent="0.2">
      <c r="A1361" t="s">
        <v>3175</v>
      </c>
      <c r="B1361" t="s">
        <v>3130</v>
      </c>
      <c r="C1361" t="s">
        <v>3176</v>
      </c>
      <c r="D1361" s="442">
        <v>33623</v>
      </c>
      <c r="E1361" s="442">
        <v>574</v>
      </c>
      <c r="F1361" s="442">
        <v>574</v>
      </c>
      <c r="G1361" s="442"/>
    </row>
    <row r="1362" spans="1:7" x14ac:dyDescent="0.2">
      <c r="A1362" t="s">
        <v>3177</v>
      </c>
      <c r="B1362" t="s">
        <v>3130</v>
      </c>
      <c r="C1362" t="s">
        <v>3178</v>
      </c>
      <c r="D1362" s="439">
        <v>33643</v>
      </c>
      <c r="E1362" s="439">
        <v>169</v>
      </c>
      <c r="F1362" s="439">
        <v>169</v>
      </c>
      <c r="G1362" s="439"/>
    </row>
    <row r="1363" spans="1:7" x14ac:dyDescent="0.2">
      <c r="A1363" t="s">
        <v>3179</v>
      </c>
      <c r="B1363" t="s">
        <v>3130</v>
      </c>
      <c r="C1363" t="s">
        <v>3180</v>
      </c>
      <c r="D1363" s="442">
        <v>33663</v>
      </c>
      <c r="E1363" s="442">
        <v>796</v>
      </c>
      <c r="F1363" s="442">
        <v>796</v>
      </c>
      <c r="G1363" s="442"/>
    </row>
    <row r="1364" spans="1:7" x14ac:dyDescent="0.2">
      <c r="A1364" t="s">
        <v>3181</v>
      </c>
      <c r="B1364" t="s">
        <v>3130</v>
      </c>
      <c r="C1364" t="s">
        <v>3182</v>
      </c>
      <c r="D1364" s="439">
        <v>33666</v>
      </c>
      <c r="E1364" s="439">
        <v>1879</v>
      </c>
      <c r="F1364" s="439">
        <v>1879</v>
      </c>
      <c r="G1364" s="439"/>
    </row>
    <row r="1365" spans="1:7" x14ac:dyDescent="0.2">
      <c r="A1365" t="s">
        <v>3183</v>
      </c>
      <c r="B1365" t="s">
        <v>3130</v>
      </c>
      <c r="C1365" t="s">
        <v>3184</v>
      </c>
      <c r="D1365" s="442">
        <v>33681</v>
      </c>
      <c r="E1365" s="442">
        <v>1637</v>
      </c>
      <c r="F1365" s="442">
        <v>1637</v>
      </c>
      <c r="G1365" s="442"/>
    </row>
    <row r="1366" spans="1:7" x14ac:dyDescent="0.2">
      <c r="A1366" t="s">
        <v>3185</v>
      </c>
      <c r="B1366" t="s">
        <v>3186</v>
      </c>
      <c r="C1366">
        <v>0</v>
      </c>
      <c r="D1366" s="439">
        <v>34000</v>
      </c>
      <c r="E1366" s="439">
        <v>0</v>
      </c>
      <c r="F1366" s="439">
        <v>0</v>
      </c>
      <c r="G1366" s="439"/>
    </row>
    <row r="1367" spans="1:7" x14ac:dyDescent="0.2">
      <c r="A1367" t="s">
        <v>3187</v>
      </c>
      <c r="B1367" t="s">
        <v>3186</v>
      </c>
      <c r="C1367" t="s">
        <v>3188</v>
      </c>
      <c r="D1367" s="442">
        <v>34100</v>
      </c>
      <c r="E1367" s="442">
        <v>128341</v>
      </c>
      <c r="F1367" s="442">
        <v>128341</v>
      </c>
      <c r="G1367" s="442"/>
    </row>
    <row r="1368" spans="1:7" x14ac:dyDescent="0.2">
      <c r="A1368" t="s">
        <v>3189</v>
      </c>
      <c r="B1368" t="s">
        <v>3186</v>
      </c>
      <c r="C1368" t="s">
        <v>3190</v>
      </c>
      <c r="D1368" s="439">
        <v>34202</v>
      </c>
      <c r="E1368" s="439">
        <v>29556</v>
      </c>
      <c r="F1368" s="439">
        <v>29556</v>
      </c>
      <c r="G1368" s="439"/>
    </row>
    <row r="1369" spans="1:7" x14ac:dyDescent="0.2">
      <c r="A1369" t="s">
        <v>3191</v>
      </c>
      <c r="B1369" t="s">
        <v>3186</v>
      </c>
      <c r="C1369" t="s">
        <v>3192</v>
      </c>
      <c r="D1369" s="442">
        <v>34203</v>
      </c>
      <c r="E1369" s="442">
        <v>3578</v>
      </c>
      <c r="F1369" s="442">
        <v>3578</v>
      </c>
      <c r="G1369" s="442"/>
    </row>
    <row r="1370" spans="1:7" x14ac:dyDescent="0.2">
      <c r="A1370" t="s">
        <v>3193</v>
      </c>
      <c r="B1370" t="s">
        <v>3186</v>
      </c>
      <c r="C1370" t="s">
        <v>3194</v>
      </c>
      <c r="D1370" s="439">
        <v>34204</v>
      </c>
      <c r="E1370" s="439">
        <v>11893</v>
      </c>
      <c r="F1370" s="439">
        <v>11893</v>
      </c>
      <c r="G1370" s="439"/>
    </row>
    <row r="1371" spans="1:7" x14ac:dyDescent="0.2">
      <c r="A1371" t="s">
        <v>3195</v>
      </c>
      <c r="B1371" t="s">
        <v>3186</v>
      </c>
      <c r="C1371" t="s">
        <v>3196</v>
      </c>
      <c r="D1371" s="442">
        <v>34205</v>
      </c>
      <c r="E1371" s="442">
        <v>19772</v>
      </c>
      <c r="F1371" s="442">
        <v>19772</v>
      </c>
      <c r="G1371" s="442"/>
    </row>
    <row r="1372" spans="1:7" x14ac:dyDescent="0.2">
      <c r="A1372" t="s">
        <v>3197</v>
      </c>
      <c r="B1372" t="s">
        <v>3186</v>
      </c>
      <c r="C1372" t="s">
        <v>3198</v>
      </c>
      <c r="D1372" s="439">
        <v>34207</v>
      </c>
      <c r="E1372" s="439">
        <v>50688</v>
      </c>
      <c r="F1372" s="439">
        <v>50688</v>
      </c>
      <c r="G1372" s="439"/>
    </row>
    <row r="1373" spans="1:7" x14ac:dyDescent="0.2">
      <c r="A1373" t="s">
        <v>3199</v>
      </c>
      <c r="B1373" t="s">
        <v>3186</v>
      </c>
      <c r="C1373" t="s">
        <v>1816</v>
      </c>
      <c r="D1373" s="442">
        <v>34208</v>
      </c>
      <c r="E1373" s="442">
        <v>4844</v>
      </c>
      <c r="F1373" s="442">
        <v>4844</v>
      </c>
      <c r="G1373" s="442"/>
    </row>
    <row r="1374" spans="1:7" x14ac:dyDescent="0.2">
      <c r="A1374" t="s">
        <v>3200</v>
      </c>
      <c r="B1374" t="s">
        <v>3186</v>
      </c>
      <c r="C1374" t="s">
        <v>3201</v>
      </c>
      <c r="D1374" s="439">
        <v>34209</v>
      </c>
      <c r="E1374" s="439">
        <v>5569</v>
      </c>
      <c r="F1374" s="439">
        <v>5569</v>
      </c>
      <c r="G1374" s="439"/>
    </row>
    <row r="1375" spans="1:7" x14ac:dyDescent="0.2">
      <c r="A1375" t="s">
        <v>3202</v>
      </c>
      <c r="B1375" t="s">
        <v>3186</v>
      </c>
      <c r="C1375" t="s">
        <v>3203</v>
      </c>
      <c r="D1375" s="442">
        <v>34210</v>
      </c>
      <c r="E1375" s="442">
        <v>4376</v>
      </c>
      <c r="F1375" s="442">
        <v>4376</v>
      </c>
      <c r="G1375" s="442"/>
    </row>
    <row r="1376" spans="1:7" x14ac:dyDescent="0.2">
      <c r="A1376" t="s">
        <v>3204</v>
      </c>
      <c r="B1376" t="s">
        <v>3186</v>
      </c>
      <c r="C1376" t="s">
        <v>3205</v>
      </c>
      <c r="D1376" s="439">
        <v>34211</v>
      </c>
      <c r="E1376" s="439">
        <v>2812</v>
      </c>
      <c r="F1376" s="439">
        <v>2803</v>
      </c>
      <c r="G1376" s="439"/>
    </row>
    <row r="1377" spans="1:7" x14ac:dyDescent="0.2">
      <c r="A1377" t="s">
        <v>3206</v>
      </c>
      <c r="B1377" t="s">
        <v>3186</v>
      </c>
      <c r="C1377" t="s">
        <v>3207</v>
      </c>
      <c r="D1377" s="442">
        <v>34212</v>
      </c>
      <c r="E1377" s="442">
        <v>18835</v>
      </c>
      <c r="F1377" s="442">
        <v>18835</v>
      </c>
      <c r="G1377" s="442"/>
    </row>
    <row r="1378" spans="1:7" x14ac:dyDescent="0.2">
      <c r="A1378" t="s">
        <v>3208</v>
      </c>
      <c r="B1378" t="s">
        <v>3186</v>
      </c>
      <c r="C1378" t="s">
        <v>3209</v>
      </c>
      <c r="D1378" s="439">
        <v>34213</v>
      </c>
      <c r="E1378" s="439">
        <v>11353</v>
      </c>
      <c r="F1378" s="439">
        <v>11353</v>
      </c>
      <c r="G1378" s="439"/>
    </row>
    <row r="1379" spans="1:7" x14ac:dyDescent="0.2">
      <c r="A1379" t="s">
        <v>3210</v>
      </c>
      <c r="B1379" t="s">
        <v>3186</v>
      </c>
      <c r="C1379" t="s">
        <v>3211</v>
      </c>
      <c r="D1379" s="442">
        <v>34214</v>
      </c>
      <c r="E1379" s="442">
        <v>4027</v>
      </c>
      <c r="F1379" s="442">
        <v>4027</v>
      </c>
      <c r="G1379" s="442"/>
    </row>
    <row r="1380" spans="1:7" x14ac:dyDescent="0.2">
      <c r="A1380" t="s">
        <v>3212</v>
      </c>
      <c r="B1380" t="s">
        <v>3186</v>
      </c>
      <c r="C1380" t="s">
        <v>3213</v>
      </c>
      <c r="D1380" s="439">
        <v>34215</v>
      </c>
      <c r="E1380" s="439">
        <v>3569</v>
      </c>
      <c r="F1380" s="439">
        <v>3569</v>
      </c>
      <c r="G1380" s="439"/>
    </row>
    <row r="1381" spans="1:7" x14ac:dyDescent="0.2">
      <c r="A1381" t="s">
        <v>3214</v>
      </c>
      <c r="B1381" t="s">
        <v>3186</v>
      </c>
      <c r="C1381" t="s">
        <v>3215</v>
      </c>
      <c r="D1381" s="442">
        <v>34302</v>
      </c>
      <c r="E1381" s="442">
        <v>4551</v>
      </c>
      <c r="F1381" s="442">
        <v>4551</v>
      </c>
      <c r="G1381" s="442"/>
    </row>
    <row r="1382" spans="1:7" x14ac:dyDescent="0.2">
      <c r="A1382" t="s">
        <v>3216</v>
      </c>
      <c r="B1382" t="s">
        <v>3186</v>
      </c>
      <c r="C1382" t="s">
        <v>3217</v>
      </c>
      <c r="D1382" s="439">
        <v>34304</v>
      </c>
      <c r="E1382" s="439">
        <v>2339</v>
      </c>
      <c r="F1382" s="439">
        <v>2339</v>
      </c>
      <c r="G1382" s="439"/>
    </row>
    <row r="1383" spans="1:7" x14ac:dyDescent="0.2">
      <c r="A1383" t="s">
        <v>3218</v>
      </c>
      <c r="B1383" t="s">
        <v>3186</v>
      </c>
      <c r="C1383" t="s">
        <v>3219</v>
      </c>
      <c r="D1383" s="442">
        <v>34307</v>
      </c>
      <c r="E1383" s="442">
        <v>2328</v>
      </c>
      <c r="F1383" s="442">
        <v>2328</v>
      </c>
      <c r="G1383" s="442"/>
    </row>
    <row r="1384" spans="1:7" x14ac:dyDescent="0.2">
      <c r="A1384" t="s">
        <v>3220</v>
      </c>
      <c r="B1384" t="s">
        <v>3186</v>
      </c>
      <c r="C1384" t="s">
        <v>3221</v>
      </c>
      <c r="D1384" s="439">
        <v>34309</v>
      </c>
      <c r="E1384" s="439">
        <v>1367</v>
      </c>
      <c r="F1384" s="439">
        <v>1367</v>
      </c>
      <c r="G1384" s="439"/>
    </row>
    <row r="1385" spans="1:7" x14ac:dyDescent="0.2">
      <c r="A1385" t="s">
        <v>3222</v>
      </c>
      <c r="B1385" t="s">
        <v>3186</v>
      </c>
      <c r="C1385" t="s">
        <v>3223</v>
      </c>
      <c r="D1385" s="442">
        <v>34368</v>
      </c>
      <c r="E1385" s="442">
        <v>1014</v>
      </c>
      <c r="F1385" s="442">
        <v>1014</v>
      </c>
      <c r="G1385" s="442"/>
    </row>
    <row r="1386" spans="1:7" x14ac:dyDescent="0.2">
      <c r="A1386" t="s">
        <v>3224</v>
      </c>
      <c r="B1386" t="s">
        <v>3186</v>
      </c>
      <c r="C1386" t="s">
        <v>3225</v>
      </c>
      <c r="D1386" s="439">
        <v>34369</v>
      </c>
      <c r="E1386" s="439">
        <v>2279</v>
      </c>
      <c r="F1386" s="439">
        <v>2279</v>
      </c>
      <c r="G1386" s="439"/>
    </row>
    <row r="1387" spans="1:7" x14ac:dyDescent="0.2">
      <c r="A1387" t="s">
        <v>3226</v>
      </c>
      <c r="B1387" t="s">
        <v>3186</v>
      </c>
      <c r="C1387" t="s">
        <v>3227</v>
      </c>
      <c r="D1387" s="442">
        <v>34431</v>
      </c>
      <c r="E1387" s="442">
        <v>1102</v>
      </c>
      <c r="F1387" s="442">
        <v>1102</v>
      </c>
      <c r="G1387" s="442"/>
    </row>
    <row r="1388" spans="1:7" x14ac:dyDescent="0.2">
      <c r="A1388" t="s">
        <v>3228</v>
      </c>
      <c r="B1388" t="s">
        <v>3186</v>
      </c>
      <c r="C1388" t="s">
        <v>3229</v>
      </c>
      <c r="D1388" s="439">
        <v>34462</v>
      </c>
      <c r="E1388" s="439">
        <v>1748</v>
      </c>
      <c r="F1388" s="439">
        <v>1748</v>
      </c>
      <c r="G1388" s="439"/>
    </row>
    <row r="1389" spans="1:7" x14ac:dyDescent="0.2">
      <c r="A1389" t="s">
        <v>3230</v>
      </c>
      <c r="B1389" t="s">
        <v>3186</v>
      </c>
      <c r="C1389" t="s">
        <v>3231</v>
      </c>
      <c r="D1389" s="442">
        <v>34545</v>
      </c>
      <c r="E1389" s="442">
        <v>1193</v>
      </c>
      <c r="F1389" s="442">
        <v>1193</v>
      </c>
      <c r="G1389" s="442"/>
    </row>
    <row r="1390" spans="1:7" x14ac:dyDescent="0.2">
      <c r="A1390" t="s">
        <v>3232</v>
      </c>
      <c r="B1390" t="s">
        <v>3233</v>
      </c>
      <c r="C1390">
        <v>0</v>
      </c>
      <c r="D1390" s="439">
        <v>35000</v>
      </c>
      <c r="E1390" s="439">
        <v>0</v>
      </c>
      <c r="F1390" s="439">
        <v>0</v>
      </c>
      <c r="G1390" s="439"/>
    </row>
    <row r="1391" spans="1:7" x14ac:dyDescent="0.2">
      <c r="A1391" t="s">
        <v>3234</v>
      </c>
      <c r="B1391" t="s">
        <v>3233</v>
      </c>
      <c r="C1391" t="s">
        <v>3235</v>
      </c>
      <c r="D1391" s="442">
        <v>35201</v>
      </c>
      <c r="E1391" s="442">
        <v>37572</v>
      </c>
      <c r="F1391" s="442">
        <v>37572</v>
      </c>
      <c r="G1391" s="442"/>
    </row>
    <row r="1392" spans="1:7" x14ac:dyDescent="0.2">
      <c r="A1392" t="s">
        <v>3236</v>
      </c>
      <c r="B1392" t="s">
        <v>3233</v>
      </c>
      <c r="C1392" t="s">
        <v>3237</v>
      </c>
      <c r="D1392" s="439">
        <v>35202</v>
      </c>
      <c r="E1392" s="439">
        <v>20551</v>
      </c>
      <c r="F1392" s="439">
        <v>20551</v>
      </c>
      <c r="G1392" s="439"/>
    </row>
    <row r="1393" spans="1:7" x14ac:dyDescent="0.2">
      <c r="A1393" t="s">
        <v>3238</v>
      </c>
      <c r="B1393" t="s">
        <v>3233</v>
      </c>
      <c r="C1393" t="s">
        <v>3239</v>
      </c>
      <c r="D1393" s="442">
        <v>35203</v>
      </c>
      <c r="E1393" s="442">
        <v>20625</v>
      </c>
      <c r="F1393" s="442">
        <v>20625</v>
      </c>
      <c r="G1393" s="442"/>
    </row>
    <row r="1394" spans="1:7" x14ac:dyDescent="0.2">
      <c r="A1394" t="s">
        <v>3240</v>
      </c>
      <c r="B1394" t="s">
        <v>3233</v>
      </c>
      <c r="C1394" t="s">
        <v>3241</v>
      </c>
      <c r="D1394" s="439">
        <v>35204</v>
      </c>
      <c r="E1394" s="439">
        <v>7034</v>
      </c>
      <c r="F1394" s="439">
        <v>7034</v>
      </c>
      <c r="G1394" s="439"/>
    </row>
    <row r="1395" spans="1:7" x14ac:dyDescent="0.2">
      <c r="A1395" t="s">
        <v>3242</v>
      </c>
      <c r="B1395" t="s">
        <v>3233</v>
      </c>
      <c r="C1395" t="s">
        <v>3243</v>
      </c>
      <c r="D1395" s="442">
        <v>35206</v>
      </c>
      <c r="E1395" s="442">
        <v>13358</v>
      </c>
      <c r="F1395" s="442">
        <v>13358</v>
      </c>
      <c r="G1395" s="442"/>
    </row>
    <row r="1396" spans="1:7" x14ac:dyDescent="0.2">
      <c r="A1396" t="s">
        <v>3244</v>
      </c>
      <c r="B1396" t="s">
        <v>3233</v>
      </c>
      <c r="C1396" t="s">
        <v>3245</v>
      </c>
      <c r="D1396" s="439">
        <v>35207</v>
      </c>
      <c r="E1396" s="439">
        <v>4973</v>
      </c>
      <c r="F1396" s="439">
        <v>4973</v>
      </c>
      <c r="G1396" s="439"/>
    </row>
    <row r="1397" spans="1:7" x14ac:dyDescent="0.2">
      <c r="A1397" t="s">
        <v>3246</v>
      </c>
      <c r="B1397" t="s">
        <v>3233</v>
      </c>
      <c r="C1397" t="s">
        <v>3247</v>
      </c>
      <c r="D1397" s="442">
        <v>35208</v>
      </c>
      <c r="E1397" s="442">
        <v>17839</v>
      </c>
      <c r="F1397" s="442">
        <v>17839</v>
      </c>
      <c r="G1397" s="442"/>
    </row>
    <row r="1398" spans="1:7" x14ac:dyDescent="0.2">
      <c r="A1398" t="s">
        <v>3248</v>
      </c>
      <c r="B1398" t="s">
        <v>3233</v>
      </c>
      <c r="C1398" t="s">
        <v>3249</v>
      </c>
      <c r="D1398" s="439">
        <v>35210</v>
      </c>
      <c r="E1398" s="439">
        <v>5473</v>
      </c>
      <c r="F1398" s="439">
        <v>5473</v>
      </c>
      <c r="G1398" s="439"/>
    </row>
    <row r="1399" spans="1:7" x14ac:dyDescent="0.2">
      <c r="A1399" t="s">
        <v>3250</v>
      </c>
      <c r="B1399" t="s">
        <v>3233</v>
      </c>
      <c r="C1399" t="s">
        <v>3251</v>
      </c>
      <c r="D1399" s="442">
        <v>35211</v>
      </c>
      <c r="E1399" s="442">
        <v>4573</v>
      </c>
      <c r="F1399" s="442">
        <v>4573</v>
      </c>
      <c r="G1399" s="442"/>
    </row>
    <row r="1400" spans="1:7" x14ac:dyDescent="0.2">
      <c r="A1400" t="s">
        <v>3252</v>
      </c>
      <c r="B1400" t="s">
        <v>3233</v>
      </c>
      <c r="C1400" t="s">
        <v>3253</v>
      </c>
      <c r="D1400" s="439">
        <v>35212</v>
      </c>
      <c r="E1400" s="439">
        <v>4462</v>
      </c>
      <c r="F1400" s="439">
        <v>4462</v>
      </c>
      <c r="G1400" s="439"/>
    </row>
    <row r="1401" spans="1:7" x14ac:dyDescent="0.2">
      <c r="A1401" t="s">
        <v>3254</v>
      </c>
      <c r="B1401" t="s">
        <v>3233</v>
      </c>
      <c r="C1401" t="s">
        <v>3255</v>
      </c>
      <c r="D1401" s="442">
        <v>35213</v>
      </c>
      <c r="E1401" s="442">
        <v>2870</v>
      </c>
      <c r="F1401" s="442">
        <v>2870</v>
      </c>
      <c r="G1401" s="442"/>
    </row>
    <row r="1402" spans="1:7" x14ac:dyDescent="0.2">
      <c r="A1402" t="s">
        <v>3256</v>
      </c>
      <c r="B1402" t="s">
        <v>3233</v>
      </c>
      <c r="C1402" t="s">
        <v>3257</v>
      </c>
      <c r="D1402" s="439">
        <v>35215</v>
      </c>
      <c r="E1402" s="439">
        <v>16202</v>
      </c>
      <c r="F1402" s="439">
        <v>16202</v>
      </c>
      <c r="G1402" s="439"/>
    </row>
    <row r="1403" spans="1:7" x14ac:dyDescent="0.2">
      <c r="A1403" t="s">
        <v>3258</v>
      </c>
      <c r="B1403" t="s">
        <v>3233</v>
      </c>
      <c r="C1403" t="s">
        <v>3259</v>
      </c>
      <c r="D1403" s="442">
        <v>35216</v>
      </c>
      <c r="E1403" s="442">
        <v>7594</v>
      </c>
      <c r="F1403" s="442">
        <v>7594</v>
      </c>
      <c r="G1403" s="442"/>
    </row>
    <row r="1404" spans="1:7" x14ac:dyDescent="0.2">
      <c r="A1404" t="s">
        <v>3260</v>
      </c>
      <c r="B1404" t="s">
        <v>3233</v>
      </c>
      <c r="C1404" t="s">
        <v>3261</v>
      </c>
      <c r="D1404" s="439">
        <v>35305</v>
      </c>
      <c r="E1404" s="439">
        <v>3163</v>
      </c>
      <c r="F1404" s="439">
        <v>3163</v>
      </c>
      <c r="G1404" s="439"/>
    </row>
    <row r="1405" spans="1:7" x14ac:dyDescent="0.2">
      <c r="A1405" t="s">
        <v>3262</v>
      </c>
      <c r="B1405" t="s">
        <v>3233</v>
      </c>
      <c r="C1405" t="s">
        <v>3263</v>
      </c>
      <c r="D1405" s="442">
        <v>35321</v>
      </c>
      <c r="E1405" s="442">
        <v>530</v>
      </c>
      <c r="F1405" s="442">
        <v>530</v>
      </c>
      <c r="G1405" s="442"/>
    </row>
    <row r="1406" spans="1:7" x14ac:dyDescent="0.2">
      <c r="A1406" t="s">
        <v>3264</v>
      </c>
      <c r="B1406" t="s">
        <v>3233</v>
      </c>
      <c r="C1406" t="s">
        <v>3265</v>
      </c>
      <c r="D1406" s="439">
        <v>35341</v>
      </c>
      <c r="E1406" s="439">
        <v>619</v>
      </c>
      <c r="F1406" s="439">
        <v>619</v>
      </c>
      <c r="G1406" s="439"/>
    </row>
    <row r="1407" spans="1:7" x14ac:dyDescent="0.2">
      <c r="A1407" t="s">
        <v>3266</v>
      </c>
      <c r="B1407" t="s">
        <v>3233</v>
      </c>
      <c r="C1407" t="s">
        <v>3267</v>
      </c>
      <c r="D1407" s="442">
        <v>35343</v>
      </c>
      <c r="E1407" s="442">
        <v>1771</v>
      </c>
      <c r="F1407" s="442">
        <v>1771</v>
      </c>
      <c r="G1407" s="442"/>
    </row>
    <row r="1408" spans="1:7" x14ac:dyDescent="0.2">
      <c r="A1408" t="s">
        <v>3268</v>
      </c>
      <c r="B1408" t="s">
        <v>3233</v>
      </c>
      <c r="C1408" t="s">
        <v>3269</v>
      </c>
      <c r="D1408" s="439">
        <v>35344</v>
      </c>
      <c r="E1408" s="439">
        <v>1378</v>
      </c>
      <c r="F1408" s="439">
        <v>1378</v>
      </c>
      <c r="G1408" s="439"/>
    </row>
    <row r="1409" spans="1:7" x14ac:dyDescent="0.2">
      <c r="A1409" t="s">
        <v>3270</v>
      </c>
      <c r="B1409" t="s">
        <v>3233</v>
      </c>
      <c r="C1409" t="s">
        <v>3271</v>
      </c>
      <c r="D1409" s="442">
        <v>35502</v>
      </c>
      <c r="E1409" s="442">
        <v>546</v>
      </c>
      <c r="F1409" s="442">
        <v>546</v>
      </c>
      <c r="G1409" s="442"/>
    </row>
    <row r="1410" spans="1:7" x14ac:dyDescent="0.2">
      <c r="A1410" t="s">
        <v>3272</v>
      </c>
      <c r="B1410" t="s">
        <v>3273</v>
      </c>
      <c r="C1410">
        <v>0</v>
      </c>
      <c r="D1410" s="439">
        <v>36000</v>
      </c>
      <c r="E1410" s="439">
        <v>0</v>
      </c>
      <c r="F1410" s="439">
        <v>0</v>
      </c>
      <c r="G1410" s="439"/>
    </row>
    <row r="1411" spans="1:7" x14ac:dyDescent="0.2">
      <c r="A1411" t="s">
        <v>3274</v>
      </c>
      <c r="B1411" t="s">
        <v>3273</v>
      </c>
      <c r="C1411" t="s">
        <v>3275</v>
      </c>
      <c r="D1411" s="442">
        <v>36201</v>
      </c>
      <c r="E1411" s="442">
        <v>32798</v>
      </c>
      <c r="F1411" s="442">
        <v>32798</v>
      </c>
      <c r="G1411" s="442"/>
    </row>
    <row r="1412" spans="1:7" x14ac:dyDescent="0.2">
      <c r="A1412" t="s">
        <v>3276</v>
      </c>
      <c r="B1412" t="s">
        <v>3273</v>
      </c>
      <c r="C1412" t="s">
        <v>3277</v>
      </c>
      <c r="D1412" s="439">
        <v>36202</v>
      </c>
      <c r="E1412" s="439">
        <v>7535</v>
      </c>
      <c r="F1412" s="439">
        <v>7535</v>
      </c>
      <c r="G1412" s="439"/>
    </row>
    <row r="1413" spans="1:7" x14ac:dyDescent="0.2">
      <c r="A1413" t="s">
        <v>3278</v>
      </c>
      <c r="B1413" t="s">
        <v>3273</v>
      </c>
      <c r="C1413" t="s">
        <v>3279</v>
      </c>
      <c r="D1413" s="442">
        <v>36203</v>
      </c>
      <c r="E1413" s="442">
        <v>4726</v>
      </c>
      <c r="F1413" s="442">
        <v>4726</v>
      </c>
      <c r="G1413" s="442"/>
    </row>
    <row r="1414" spans="1:7" x14ac:dyDescent="0.2">
      <c r="A1414" t="s">
        <v>3280</v>
      </c>
      <c r="B1414" t="s">
        <v>3273</v>
      </c>
      <c r="C1414" t="s">
        <v>3281</v>
      </c>
      <c r="D1414" s="439">
        <v>36204</v>
      </c>
      <c r="E1414" s="439">
        <v>8165</v>
      </c>
      <c r="F1414" s="439">
        <v>8165</v>
      </c>
      <c r="G1414" s="439"/>
    </row>
    <row r="1415" spans="1:7" x14ac:dyDescent="0.2">
      <c r="A1415" t="s">
        <v>3282</v>
      </c>
      <c r="B1415" t="s">
        <v>3273</v>
      </c>
      <c r="C1415" t="s">
        <v>3283</v>
      </c>
      <c r="D1415" s="442">
        <v>36205</v>
      </c>
      <c r="E1415" s="442">
        <v>5366</v>
      </c>
      <c r="F1415" s="442">
        <v>5366</v>
      </c>
      <c r="G1415" s="442"/>
    </row>
    <row r="1416" spans="1:7" x14ac:dyDescent="0.2">
      <c r="A1416" t="s">
        <v>3284</v>
      </c>
      <c r="B1416" t="s">
        <v>3273</v>
      </c>
      <c r="C1416" t="s">
        <v>3285</v>
      </c>
      <c r="D1416" s="439">
        <v>36206</v>
      </c>
      <c r="E1416" s="439">
        <v>4424</v>
      </c>
      <c r="F1416" s="439">
        <v>4424</v>
      </c>
      <c r="G1416" s="439"/>
    </row>
    <row r="1417" spans="1:7" x14ac:dyDescent="0.2">
      <c r="A1417" t="s">
        <v>3286</v>
      </c>
      <c r="B1417" t="s">
        <v>3273</v>
      </c>
      <c r="C1417" t="s">
        <v>3287</v>
      </c>
      <c r="D1417" s="442">
        <v>36207</v>
      </c>
      <c r="E1417" s="442">
        <v>3926</v>
      </c>
      <c r="F1417" s="442">
        <v>3926</v>
      </c>
      <c r="G1417" s="442"/>
    </row>
    <row r="1418" spans="1:7" x14ac:dyDescent="0.2">
      <c r="A1418" t="s">
        <v>3288</v>
      </c>
      <c r="B1418" t="s">
        <v>3273</v>
      </c>
      <c r="C1418" t="s">
        <v>3289</v>
      </c>
      <c r="D1418" s="439">
        <v>36208</v>
      </c>
      <c r="E1418" s="439">
        <v>4109</v>
      </c>
      <c r="F1418" s="439">
        <v>4109</v>
      </c>
      <c r="G1418" s="439"/>
    </row>
    <row r="1419" spans="1:7" x14ac:dyDescent="0.2">
      <c r="A1419" t="s">
        <v>3290</v>
      </c>
      <c r="B1419" t="s">
        <v>3273</v>
      </c>
      <c r="C1419" t="s">
        <v>3291</v>
      </c>
      <c r="D1419" s="442">
        <v>36301</v>
      </c>
      <c r="E1419" s="442">
        <v>643</v>
      </c>
      <c r="F1419" s="442">
        <v>643</v>
      </c>
      <c r="G1419" s="442"/>
    </row>
    <row r="1420" spans="1:7" x14ac:dyDescent="0.2">
      <c r="A1420" t="s">
        <v>3292</v>
      </c>
      <c r="B1420" t="s">
        <v>3273</v>
      </c>
      <c r="C1420" t="s">
        <v>3293</v>
      </c>
      <c r="D1420" s="439">
        <v>36302</v>
      </c>
      <c r="E1420" s="439">
        <v>332</v>
      </c>
      <c r="F1420" s="439">
        <v>332</v>
      </c>
      <c r="G1420" s="439"/>
    </row>
    <row r="1421" spans="1:7" x14ac:dyDescent="0.2">
      <c r="A1421" t="s">
        <v>3294</v>
      </c>
      <c r="B1421" t="s">
        <v>3273</v>
      </c>
      <c r="C1421" t="s">
        <v>3295</v>
      </c>
      <c r="D1421" s="442">
        <v>36321</v>
      </c>
      <c r="E1421" s="442">
        <v>275</v>
      </c>
      <c r="F1421" s="442">
        <v>275</v>
      </c>
      <c r="G1421" s="442"/>
    </row>
    <row r="1422" spans="1:7" x14ac:dyDescent="0.2">
      <c r="A1422" t="s">
        <v>3296</v>
      </c>
      <c r="B1422" t="s">
        <v>3273</v>
      </c>
      <c r="C1422" t="s">
        <v>3297</v>
      </c>
      <c r="D1422" s="439">
        <v>36341</v>
      </c>
      <c r="E1422" s="439">
        <v>2844</v>
      </c>
      <c r="F1422" s="439">
        <v>2844</v>
      </c>
      <c r="G1422" s="439"/>
    </row>
    <row r="1423" spans="1:7" x14ac:dyDescent="0.2">
      <c r="A1423" t="s">
        <v>3298</v>
      </c>
      <c r="B1423" t="s">
        <v>3273</v>
      </c>
      <c r="C1423" t="s">
        <v>3299</v>
      </c>
      <c r="D1423" s="442">
        <v>36342</v>
      </c>
      <c r="E1423" s="442">
        <v>1006</v>
      </c>
      <c r="F1423" s="442">
        <v>1006</v>
      </c>
      <c r="G1423" s="442"/>
    </row>
    <row r="1424" spans="1:7" x14ac:dyDescent="0.2">
      <c r="A1424" t="s">
        <v>3300</v>
      </c>
      <c r="B1424" t="s">
        <v>3273</v>
      </c>
      <c r="C1424" t="s">
        <v>3301</v>
      </c>
      <c r="D1424" s="439">
        <v>36368</v>
      </c>
      <c r="E1424" s="439">
        <v>1329</v>
      </c>
      <c r="F1424" s="439">
        <v>1329</v>
      </c>
      <c r="G1424" s="439"/>
    </row>
    <row r="1425" spans="1:7" x14ac:dyDescent="0.2">
      <c r="A1425" t="s">
        <v>3302</v>
      </c>
      <c r="B1425" t="s">
        <v>3273</v>
      </c>
      <c r="C1425" t="s">
        <v>3303</v>
      </c>
      <c r="D1425" s="442">
        <v>36383</v>
      </c>
      <c r="E1425" s="442">
        <v>762</v>
      </c>
      <c r="F1425" s="442">
        <v>762</v>
      </c>
      <c r="G1425" s="442"/>
    </row>
    <row r="1426" spans="1:7" x14ac:dyDescent="0.2">
      <c r="A1426" t="s">
        <v>3304</v>
      </c>
      <c r="B1426" t="s">
        <v>3273</v>
      </c>
      <c r="C1426" t="s">
        <v>3305</v>
      </c>
      <c r="D1426" s="439">
        <v>36387</v>
      </c>
      <c r="E1426" s="439">
        <v>1161</v>
      </c>
      <c r="F1426" s="439">
        <v>1161</v>
      </c>
      <c r="G1426" s="439"/>
    </row>
    <row r="1427" spans="1:7" x14ac:dyDescent="0.2">
      <c r="A1427" t="s">
        <v>3306</v>
      </c>
      <c r="B1427" t="s">
        <v>3273</v>
      </c>
      <c r="C1427" t="s">
        <v>3307</v>
      </c>
      <c r="D1427" s="442">
        <v>36388</v>
      </c>
      <c r="E1427" s="442">
        <v>1723</v>
      </c>
      <c r="F1427" s="442">
        <v>1723</v>
      </c>
      <c r="G1427" s="442"/>
    </row>
    <row r="1428" spans="1:7" x14ac:dyDescent="0.2">
      <c r="A1428" t="s">
        <v>3308</v>
      </c>
      <c r="B1428" t="s">
        <v>3273</v>
      </c>
      <c r="C1428" t="s">
        <v>3309</v>
      </c>
      <c r="D1428" s="439">
        <v>36401</v>
      </c>
      <c r="E1428" s="439">
        <v>1680</v>
      </c>
      <c r="F1428" s="439">
        <v>1680</v>
      </c>
      <c r="G1428" s="439"/>
    </row>
    <row r="1429" spans="1:7" x14ac:dyDescent="0.2">
      <c r="A1429" t="s">
        <v>3310</v>
      </c>
      <c r="B1429" t="s">
        <v>3273</v>
      </c>
      <c r="C1429" t="s">
        <v>3311</v>
      </c>
      <c r="D1429" s="442">
        <v>36402</v>
      </c>
      <c r="E1429" s="442">
        <v>1995</v>
      </c>
      <c r="F1429" s="442">
        <v>1995</v>
      </c>
      <c r="G1429" s="442"/>
    </row>
    <row r="1430" spans="1:7" x14ac:dyDescent="0.2">
      <c r="A1430" t="s">
        <v>3312</v>
      </c>
      <c r="B1430" t="s">
        <v>3273</v>
      </c>
      <c r="C1430" t="s">
        <v>3313</v>
      </c>
      <c r="D1430" s="439">
        <v>36403</v>
      </c>
      <c r="E1430" s="439">
        <v>3314</v>
      </c>
      <c r="F1430" s="439">
        <v>3314</v>
      </c>
      <c r="G1430" s="439"/>
    </row>
    <row r="1431" spans="1:7" x14ac:dyDescent="0.2">
      <c r="A1431" t="s">
        <v>3314</v>
      </c>
      <c r="B1431" t="s">
        <v>3273</v>
      </c>
      <c r="C1431" t="s">
        <v>3315</v>
      </c>
      <c r="D1431" s="442">
        <v>36404</v>
      </c>
      <c r="E1431" s="442">
        <v>1716</v>
      </c>
      <c r="F1431" s="442">
        <v>1716</v>
      </c>
      <c r="G1431" s="442"/>
    </row>
    <row r="1432" spans="1:7" x14ac:dyDescent="0.2">
      <c r="A1432" t="s">
        <v>3316</v>
      </c>
      <c r="B1432" t="s">
        <v>3273</v>
      </c>
      <c r="C1432" t="s">
        <v>3317</v>
      </c>
      <c r="D1432" s="439">
        <v>36405</v>
      </c>
      <c r="E1432" s="439">
        <v>1475</v>
      </c>
      <c r="F1432" s="439">
        <v>1475</v>
      </c>
      <c r="G1432" s="439"/>
    </row>
    <row r="1433" spans="1:7" x14ac:dyDescent="0.2">
      <c r="A1433" t="s">
        <v>3318</v>
      </c>
      <c r="B1433" t="s">
        <v>3273</v>
      </c>
      <c r="C1433" t="s">
        <v>3319</v>
      </c>
      <c r="D1433" s="442">
        <v>36468</v>
      </c>
      <c r="E1433" s="442">
        <v>1569</v>
      </c>
      <c r="F1433" s="442">
        <v>1569</v>
      </c>
      <c r="G1433" s="442"/>
    </row>
    <row r="1434" spans="1:7" x14ac:dyDescent="0.2">
      <c r="A1434" t="s">
        <v>3320</v>
      </c>
      <c r="B1434" t="s">
        <v>3273</v>
      </c>
      <c r="C1434" t="s">
        <v>3321</v>
      </c>
      <c r="D1434" s="439">
        <v>36489</v>
      </c>
      <c r="E1434" s="439">
        <v>1787</v>
      </c>
      <c r="F1434" s="439">
        <v>1787</v>
      </c>
      <c r="G1434" s="439"/>
    </row>
    <row r="1435" spans="1:7" x14ac:dyDescent="0.2">
      <c r="A1435" t="s">
        <v>3322</v>
      </c>
      <c r="B1435" t="s">
        <v>3323</v>
      </c>
      <c r="C1435">
        <v>0</v>
      </c>
      <c r="D1435" s="442">
        <v>37000</v>
      </c>
      <c r="E1435" s="442">
        <v>0</v>
      </c>
      <c r="F1435" s="442" t="e">
        <v>#REF!</v>
      </c>
      <c r="G1435" s="442"/>
    </row>
    <row r="1436" spans="1:7" x14ac:dyDescent="0.2">
      <c r="A1436" t="s">
        <v>3324</v>
      </c>
      <c r="B1436" t="s">
        <v>3323</v>
      </c>
      <c r="C1436" t="s">
        <v>3325</v>
      </c>
      <c r="D1436" s="439">
        <v>37201</v>
      </c>
      <c r="E1436" s="439">
        <v>47094</v>
      </c>
      <c r="F1436" s="439">
        <v>47094</v>
      </c>
      <c r="G1436" s="439"/>
    </row>
    <row r="1437" spans="1:7" x14ac:dyDescent="0.2">
      <c r="A1437" t="s">
        <v>3326</v>
      </c>
      <c r="B1437" t="s">
        <v>3323</v>
      </c>
      <c r="C1437" t="s">
        <v>3327</v>
      </c>
      <c r="D1437" s="442">
        <v>37202</v>
      </c>
      <c r="E1437" s="442">
        <v>11812</v>
      </c>
      <c r="F1437" s="442">
        <v>11812</v>
      </c>
      <c r="G1437" s="442"/>
    </row>
    <row r="1438" spans="1:7" x14ac:dyDescent="0.2">
      <c r="A1438" t="s">
        <v>3328</v>
      </c>
      <c r="B1438" t="s">
        <v>3323</v>
      </c>
      <c r="C1438" t="s">
        <v>3329</v>
      </c>
      <c r="D1438" s="439">
        <v>37203</v>
      </c>
      <c r="E1438" s="439">
        <v>6585</v>
      </c>
      <c r="F1438" s="439">
        <v>6585</v>
      </c>
      <c r="G1438" s="439"/>
    </row>
    <row r="1439" spans="1:7" x14ac:dyDescent="0.2">
      <c r="A1439" t="s">
        <v>3330</v>
      </c>
      <c r="B1439" t="s">
        <v>3323</v>
      </c>
      <c r="C1439" t="s">
        <v>3331</v>
      </c>
      <c r="D1439" s="442">
        <v>37204</v>
      </c>
      <c r="E1439" s="442">
        <v>3623</v>
      </c>
      <c r="F1439" s="442">
        <v>3623</v>
      </c>
      <c r="G1439" s="442"/>
    </row>
    <row r="1440" spans="1:7" x14ac:dyDescent="0.2">
      <c r="A1440" t="s">
        <v>3332</v>
      </c>
      <c r="B1440" t="s">
        <v>3323</v>
      </c>
      <c r="C1440" t="s">
        <v>3333</v>
      </c>
      <c r="D1440" s="439">
        <v>37205</v>
      </c>
      <c r="E1440" s="439">
        <v>6270</v>
      </c>
      <c r="F1440" s="439">
        <v>6270</v>
      </c>
      <c r="G1440" s="439"/>
    </row>
    <row r="1441" spans="1:7" x14ac:dyDescent="0.2">
      <c r="A1441" t="s">
        <v>3334</v>
      </c>
      <c r="B1441" t="s">
        <v>3323</v>
      </c>
      <c r="C1441" t="s">
        <v>3335</v>
      </c>
      <c r="D1441" s="442">
        <v>37206</v>
      </c>
      <c r="E1441" s="442">
        <v>5795</v>
      </c>
      <c r="F1441" s="442">
        <v>5795</v>
      </c>
      <c r="G1441" s="442"/>
    </row>
    <row r="1442" spans="1:7" x14ac:dyDescent="0.2">
      <c r="A1442" t="s">
        <v>3336</v>
      </c>
      <c r="B1442" t="s">
        <v>3323</v>
      </c>
      <c r="C1442" t="s">
        <v>3337</v>
      </c>
      <c r="D1442" s="439">
        <v>37207</v>
      </c>
      <c r="E1442" s="439">
        <v>4202</v>
      </c>
      <c r="F1442" s="439">
        <v>4202</v>
      </c>
      <c r="G1442" s="439"/>
    </row>
    <row r="1443" spans="1:7" x14ac:dyDescent="0.2">
      <c r="A1443" t="s">
        <v>3338</v>
      </c>
      <c r="B1443" t="s">
        <v>3323</v>
      </c>
      <c r="C1443" t="s">
        <v>3339</v>
      </c>
      <c r="D1443" s="442">
        <v>37208</v>
      </c>
      <c r="E1443" s="442">
        <v>6171</v>
      </c>
      <c r="F1443" s="442">
        <v>6171</v>
      </c>
      <c r="G1443" s="442"/>
    </row>
    <row r="1444" spans="1:7" x14ac:dyDescent="0.2">
      <c r="A1444" t="s">
        <v>3340</v>
      </c>
      <c r="B1444" t="s">
        <v>3323</v>
      </c>
      <c r="C1444" t="s">
        <v>3341</v>
      </c>
      <c r="D1444" s="439">
        <v>37322</v>
      </c>
      <c r="E1444" s="439">
        <v>1882</v>
      </c>
      <c r="F1444" s="439">
        <v>1882</v>
      </c>
      <c r="G1444" s="439"/>
    </row>
    <row r="1445" spans="1:7" x14ac:dyDescent="0.2">
      <c r="A1445" t="s">
        <v>3342</v>
      </c>
      <c r="B1445" t="s">
        <v>3323</v>
      </c>
      <c r="C1445" t="s">
        <v>3343</v>
      </c>
      <c r="D1445" s="442">
        <v>37324</v>
      </c>
      <c r="E1445" s="442">
        <v>2065</v>
      </c>
      <c r="F1445" s="442">
        <v>2065</v>
      </c>
      <c r="G1445" s="442"/>
    </row>
    <row r="1446" spans="1:7" x14ac:dyDescent="0.2">
      <c r="A1446" t="s">
        <v>3344</v>
      </c>
      <c r="B1446" t="s">
        <v>3323</v>
      </c>
      <c r="C1446" t="s">
        <v>3345</v>
      </c>
      <c r="D1446" s="439">
        <v>37341</v>
      </c>
      <c r="E1446" s="439">
        <v>2865</v>
      </c>
      <c r="F1446" s="439">
        <v>2865</v>
      </c>
      <c r="G1446" s="439"/>
    </row>
    <row r="1447" spans="1:7" x14ac:dyDescent="0.2">
      <c r="A1447" t="s">
        <v>3346</v>
      </c>
      <c r="B1447" t="s">
        <v>3323</v>
      </c>
      <c r="C1447" t="s">
        <v>3347</v>
      </c>
      <c r="D1447" s="442">
        <v>37364</v>
      </c>
      <c r="E1447" s="442">
        <v>239</v>
      </c>
      <c r="F1447" s="442">
        <v>239</v>
      </c>
      <c r="G1447" s="442"/>
    </row>
    <row r="1448" spans="1:7" x14ac:dyDescent="0.2">
      <c r="A1448" t="s">
        <v>3348</v>
      </c>
      <c r="B1448" t="s">
        <v>3323</v>
      </c>
      <c r="C1448" t="s">
        <v>3349</v>
      </c>
      <c r="D1448" s="439">
        <v>37386</v>
      </c>
      <c r="E1448" s="439">
        <v>1948</v>
      </c>
      <c r="F1448" s="439">
        <v>1948</v>
      </c>
      <c r="G1448" s="439"/>
    </row>
    <row r="1449" spans="1:7" x14ac:dyDescent="0.2">
      <c r="A1449" t="s">
        <v>3350</v>
      </c>
      <c r="B1449" t="s">
        <v>3323</v>
      </c>
      <c r="C1449" t="s">
        <v>3351</v>
      </c>
      <c r="D1449" s="442">
        <v>37387</v>
      </c>
      <c r="E1449" s="442">
        <v>2235</v>
      </c>
      <c r="F1449" s="442">
        <v>2235</v>
      </c>
      <c r="G1449" s="442"/>
    </row>
    <row r="1450" spans="1:7" x14ac:dyDescent="0.2">
      <c r="A1450" t="s">
        <v>3352</v>
      </c>
      <c r="B1450" t="s">
        <v>3323</v>
      </c>
      <c r="C1450" t="s">
        <v>3353</v>
      </c>
      <c r="D1450" s="439">
        <v>37403</v>
      </c>
      <c r="E1450" s="439">
        <v>1274</v>
      </c>
      <c r="F1450" s="439">
        <v>1274</v>
      </c>
      <c r="G1450" s="439"/>
    </row>
    <row r="1451" spans="1:7" x14ac:dyDescent="0.2">
      <c r="A1451" t="s">
        <v>3354</v>
      </c>
      <c r="B1451" t="s">
        <v>3323</v>
      </c>
      <c r="C1451" t="s">
        <v>3355</v>
      </c>
      <c r="D1451" s="442">
        <v>37404</v>
      </c>
      <c r="E1451" s="442">
        <v>2849</v>
      </c>
      <c r="F1451" s="442">
        <v>2849</v>
      </c>
      <c r="G1451" s="442"/>
    </row>
    <row r="1452" spans="1:7" x14ac:dyDescent="0.2">
      <c r="A1452" t="s">
        <v>3356</v>
      </c>
      <c r="B1452" t="s">
        <v>3323</v>
      </c>
      <c r="C1452" t="s">
        <v>3357</v>
      </c>
      <c r="D1452" s="439">
        <v>37406</v>
      </c>
      <c r="E1452" s="439">
        <v>1789</v>
      </c>
      <c r="F1452" s="439">
        <v>1789</v>
      </c>
      <c r="G1452" s="439"/>
    </row>
    <row r="1453" spans="1:7" x14ac:dyDescent="0.2">
      <c r="A1453" t="s">
        <v>3358</v>
      </c>
      <c r="B1453" t="s">
        <v>3359</v>
      </c>
      <c r="C1453">
        <v>0</v>
      </c>
      <c r="D1453" s="442">
        <v>38000</v>
      </c>
      <c r="E1453" s="442">
        <v>0</v>
      </c>
      <c r="F1453" s="442">
        <v>0</v>
      </c>
      <c r="G1453" s="442"/>
    </row>
    <row r="1454" spans="1:7" x14ac:dyDescent="0.2">
      <c r="A1454" t="s">
        <v>3360</v>
      </c>
      <c r="B1454" t="s">
        <v>3359</v>
      </c>
      <c r="C1454" t="s">
        <v>3361</v>
      </c>
      <c r="D1454" s="439">
        <v>38201</v>
      </c>
      <c r="E1454" s="439">
        <v>71176</v>
      </c>
      <c r="F1454" s="439">
        <v>71176</v>
      </c>
      <c r="G1454" s="439"/>
    </row>
    <row r="1455" spans="1:7" x14ac:dyDescent="0.2">
      <c r="A1455" t="s">
        <v>3362</v>
      </c>
      <c r="B1455" t="s">
        <v>3359</v>
      </c>
      <c r="C1455" t="s">
        <v>3363</v>
      </c>
      <c r="D1455" s="442">
        <v>38202</v>
      </c>
      <c r="E1455" s="442">
        <v>23023</v>
      </c>
      <c r="F1455" s="442">
        <v>23023</v>
      </c>
      <c r="G1455" s="442"/>
    </row>
    <row r="1456" spans="1:7" x14ac:dyDescent="0.2">
      <c r="A1456" t="s">
        <v>3364</v>
      </c>
      <c r="B1456" t="s">
        <v>3359</v>
      </c>
      <c r="C1456" t="s">
        <v>3365</v>
      </c>
      <c r="D1456" s="439">
        <v>38203</v>
      </c>
      <c r="E1456" s="439">
        <v>11836</v>
      </c>
      <c r="F1456" s="439">
        <v>11836</v>
      </c>
      <c r="G1456" s="439"/>
    </row>
    <row r="1457" spans="1:7" x14ac:dyDescent="0.2">
      <c r="A1457" t="s">
        <v>3366</v>
      </c>
      <c r="B1457" t="s">
        <v>3359</v>
      </c>
      <c r="C1457" t="s">
        <v>3367</v>
      </c>
      <c r="D1457" s="442">
        <v>38204</v>
      </c>
      <c r="E1457" s="442">
        <v>4874</v>
      </c>
      <c r="F1457" s="442">
        <v>4874</v>
      </c>
      <c r="G1457" s="442"/>
    </row>
    <row r="1458" spans="1:7" x14ac:dyDescent="0.2">
      <c r="A1458" t="s">
        <v>3368</v>
      </c>
      <c r="B1458" t="s">
        <v>3359</v>
      </c>
      <c r="C1458" t="s">
        <v>3369</v>
      </c>
      <c r="D1458" s="439">
        <v>38205</v>
      </c>
      <c r="E1458" s="439">
        <v>15502</v>
      </c>
      <c r="F1458" s="439">
        <v>15502</v>
      </c>
      <c r="G1458" s="439"/>
    </row>
    <row r="1459" spans="1:7" x14ac:dyDescent="0.2">
      <c r="A1459" t="s">
        <v>3370</v>
      </c>
      <c r="B1459" t="s">
        <v>3359</v>
      </c>
      <c r="C1459" t="s">
        <v>3371</v>
      </c>
      <c r="D1459" s="442">
        <v>38206</v>
      </c>
      <c r="E1459" s="442">
        <v>14200</v>
      </c>
      <c r="F1459" s="442">
        <v>14200</v>
      </c>
      <c r="G1459" s="442"/>
    </row>
    <row r="1460" spans="1:7" x14ac:dyDescent="0.2">
      <c r="A1460" t="s">
        <v>3372</v>
      </c>
      <c r="B1460" t="s">
        <v>3359</v>
      </c>
      <c r="C1460" t="s">
        <v>3373</v>
      </c>
      <c r="D1460" s="439">
        <v>38207</v>
      </c>
      <c r="E1460" s="439">
        <v>6179</v>
      </c>
      <c r="F1460" s="439">
        <v>6179</v>
      </c>
      <c r="G1460" s="439"/>
    </row>
    <row r="1461" spans="1:7" x14ac:dyDescent="0.2">
      <c r="A1461" t="s">
        <v>3374</v>
      </c>
      <c r="B1461" t="s">
        <v>3359</v>
      </c>
      <c r="C1461" t="s">
        <v>3375</v>
      </c>
      <c r="D1461" s="442">
        <v>38210</v>
      </c>
      <c r="E1461" s="442">
        <v>4320</v>
      </c>
      <c r="F1461" s="442">
        <v>4320</v>
      </c>
      <c r="G1461" s="442"/>
    </row>
    <row r="1462" spans="1:7" x14ac:dyDescent="0.2">
      <c r="A1462" t="s">
        <v>3376</v>
      </c>
      <c r="B1462" t="s">
        <v>3359</v>
      </c>
      <c r="C1462" t="s">
        <v>3377</v>
      </c>
      <c r="D1462" s="439">
        <v>38213</v>
      </c>
      <c r="E1462" s="439">
        <v>9333</v>
      </c>
      <c r="F1462" s="439">
        <v>9333</v>
      </c>
      <c r="G1462" s="439"/>
    </row>
    <row r="1463" spans="1:7" x14ac:dyDescent="0.2">
      <c r="A1463" t="s">
        <v>3378</v>
      </c>
      <c r="B1463" t="s">
        <v>3359</v>
      </c>
      <c r="C1463" t="s">
        <v>3379</v>
      </c>
      <c r="D1463" s="442">
        <v>38214</v>
      </c>
      <c r="E1463" s="442">
        <v>6246</v>
      </c>
      <c r="F1463" s="442">
        <v>6246</v>
      </c>
      <c r="G1463" s="442"/>
    </row>
    <row r="1464" spans="1:7" x14ac:dyDescent="0.2">
      <c r="A1464" t="s">
        <v>3380</v>
      </c>
      <c r="B1464" t="s">
        <v>3359</v>
      </c>
      <c r="C1464" t="s">
        <v>3381</v>
      </c>
      <c r="D1464" s="439">
        <v>38215</v>
      </c>
      <c r="E1464" s="439">
        <v>4282</v>
      </c>
      <c r="F1464" s="439">
        <v>4282</v>
      </c>
      <c r="G1464" s="439"/>
    </row>
    <row r="1465" spans="1:7" x14ac:dyDescent="0.2">
      <c r="A1465" t="s">
        <v>3382</v>
      </c>
      <c r="B1465" t="s">
        <v>3359</v>
      </c>
      <c r="C1465" t="s">
        <v>3383</v>
      </c>
      <c r="D1465" s="442">
        <v>38356</v>
      </c>
      <c r="E1465" s="442">
        <v>1036</v>
      </c>
      <c r="F1465" s="442">
        <v>1035</v>
      </c>
      <c r="G1465" s="442"/>
    </row>
    <row r="1466" spans="1:7" x14ac:dyDescent="0.2">
      <c r="A1466" t="s">
        <v>3384</v>
      </c>
      <c r="B1466" t="s">
        <v>3359</v>
      </c>
      <c r="C1466" t="s">
        <v>3385</v>
      </c>
      <c r="D1466" s="439">
        <v>38386</v>
      </c>
      <c r="E1466" s="439">
        <v>1653</v>
      </c>
      <c r="F1466" s="439">
        <v>1653</v>
      </c>
      <c r="G1466" s="439"/>
    </row>
    <row r="1467" spans="1:7" x14ac:dyDescent="0.2">
      <c r="A1467" t="s">
        <v>3386</v>
      </c>
      <c r="B1467" t="s">
        <v>3359</v>
      </c>
      <c r="C1467" t="s">
        <v>560</v>
      </c>
      <c r="D1467" s="442">
        <v>38401</v>
      </c>
      <c r="E1467" s="442">
        <v>3441</v>
      </c>
      <c r="F1467" s="442">
        <v>3441</v>
      </c>
      <c r="G1467" s="442"/>
    </row>
    <row r="1468" spans="1:7" x14ac:dyDescent="0.2">
      <c r="A1468" t="s">
        <v>3387</v>
      </c>
      <c r="B1468" t="s">
        <v>3359</v>
      </c>
      <c r="C1468" t="s">
        <v>3388</v>
      </c>
      <c r="D1468" s="439">
        <v>38402</v>
      </c>
      <c r="E1468" s="439">
        <v>2571</v>
      </c>
      <c r="F1468" s="439">
        <v>2571</v>
      </c>
      <c r="G1468" s="439"/>
    </row>
    <row r="1469" spans="1:7" x14ac:dyDescent="0.2">
      <c r="A1469" t="s">
        <v>3389</v>
      </c>
      <c r="B1469" t="s">
        <v>3359</v>
      </c>
      <c r="C1469" t="s">
        <v>3390</v>
      </c>
      <c r="D1469" s="442">
        <v>38422</v>
      </c>
      <c r="E1469" s="442">
        <v>2290</v>
      </c>
      <c r="F1469" s="442">
        <v>2290</v>
      </c>
      <c r="G1469" s="442"/>
    </row>
    <row r="1470" spans="1:7" x14ac:dyDescent="0.2">
      <c r="A1470" t="s">
        <v>3391</v>
      </c>
      <c r="B1470" t="s">
        <v>3359</v>
      </c>
      <c r="C1470" t="s">
        <v>3392</v>
      </c>
      <c r="D1470" s="439">
        <v>38442</v>
      </c>
      <c r="E1470" s="439">
        <v>1631</v>
      </c>
      <c r="F1470" s="439">
        <v>1631</v>
      </c>
      <c r="G1470" s="439"/>
    </row>
    <row r="1471" spans="1:7" x14ac:dyDescent="0.2">
      <c r="A1471" t="s">
        <v>3393</v>
      </c>
      <c r="B1471" t="s">
        <v>3359</v>
      </c>
      <c r="C1471" t="s">
        <v>3394</v>
      </c>
      <c r="D1471" s="442">
        <v>38484</v>
      </c>
      <c r="E1471" s="442">
        <v>844</v>
      </c>
      <c r="F1471" s="442">
        <v>844</v>
      </c>
      <c r="G1471" s="442"/>
    </row>
    <row r="1472" spans="1:7" x14ac:dyDescent="0.2">
      <c r="A1472" t="s">
        <v>3395</v>
      </c>
      <c r="B1472" t="s">
        <v>3359</v>
      </c>
      <c r="C1472" t="s">
        <v>3396</v>
      </c>
      <c r="D1472" s="439">
        <v>38488</v>
      </c>
      <c r="E1472" s="439">
        <v>1846</v>
      </c>
      <c r="F1472" s="439">
        <v>1830</v>
      </c>
      <c r="G1472" s="439"/>
    </row>
    <row r="1473" spans="1:7" x14ac:dyDescent="0.2">
      <c r="A1473" t="s">
        <v>3397</v>
      </c>
      <c r="B1473" t="s">
        <v>3359</v>
      </c>
      <c r="C1473" t="s">
        <v>3398</v>
      </c>
      <c r="D1473" s="442">
        <v>38506</v>
      </c>
      <c r="E1473" s="442">
        <v>3820</v>
      </c>
      <c r="F1473" s="442">
        <v>3820</v>
      </c>
      <c r="G1473" s="442"/>
    </row>
    <row r="1474" spans="1:7" x14ac:dyDescent="0.2">
      <c r="A1474" t="s">
        <v>3399</v>
      </c>
      <c r="B1474" t="s">
        <v>3400</v>
      </c>
      <c r="C1474">
        <v>0</v>
      </c>
      <c r="D1474" s="439">
        <v>39000</v>
      </c>
      <c r="E1474" s="439">
        <v>0</v>
      </c>
      <c r="F1474" s="439">
        <v>0</v>
      </c>
      <c r="G1474" s="439"/>
    </row>
    <row r="1475" spans="1:7" x14ac:dyDescent="0.2">
      <c r="A1475" t="s">
        <v>3401</v>
      </c>
      <c r="B1475" t="s">
        <v>3400</v>
      </c>
      <c r="C1475" t="s">
        <v>3402</v>
      </c>
      <c r="D1475" s="442">
        <v>39201</v>
      </c>
      <c r="E1475" s="442">
        <v>47677</v>
      </c>
      <c r="F1475" s="442">
        <v>47677</v>
      </c>
      <c r="G1475" s="442"/>
    </row>
    <row r="1476" spans="1:7" x14ac:dyDescent="0.2">
      <c r="A1476" t="s">
        <v>3403</v>
      </c>
      <c r="B1476" t="s">
        <v>3400</v>
      </c>
      <c r="C1476" t="s">
        <v>3404</v>
      </c>
      <c r="D1476" s="439">
        <v>39202</v>
      </c>
      <c r="E1476" s="439">
        <v>2992</v>
      </c>
      <c r="F1476" s="439">
        <v>2992</v>
      </c>
      <c r="G1476" s="439"/>
    </row>
    <row r="1477" spans="1:7" x14ac:dyDescent="0.2">
      <c r="A1477" t="s">
        <v>3405</v>
      </c>
      <c r="B1477" t="s">
        <v>3400</v>
      </c>
      <c r="C1477" t="s">
        <v>3406</v>
      </c>
      <c r="D1477" s="442">
        <v>39203</v>
      </c>
      <c r="E1477" s="442">
        <v>2550</v>
      </c>
      <c r="F1477" s="442">
        <v>2550</v>
      </c>
      <c r="G1477" s="442"/>
    </row>
    <row r="1478" spans="1:7" x14ac:dyDescent="0.2">
      <c r="A1478" t="s">
        <v>3407</v>
      </c>
      <c r="B1478" t="s">
        <v>3400</v>
      </c>
      <c r="C1478" t="s">
        <v>3408</v>
      </c>
      <c r="D1478" s="439">
        <v>39204</v>
      </c>
      <c r="E1478" s="439">
        <v>5889</v>
      </c>
      <c r="F1478" s="439">
        <v>5889</v>
      </c>
      <c r="G1478" s="439"/>
    </row>
    <row r="1479" spans="1:7" x14ac:dyDescent="0.2">
      <c r="A1479" t="s">
        <v>3409</v>
      </c>
      <c r="B1479" t="s">
        <v>3400</v>
      </c>
      <c r="C1479" t="s">
        <v>3410</v>
      </c>
      <c r="D1479" s="442">
        <v>39205</v>
      </c>
      <c r="E1479" s="442">
        <v>3960</v>
      </c>
      <c r="F1479" s="442">
        <v>3960</v>
      </c>
      <c r="G1479" s="442"/>
    </row>
    <row r="1480" spans="1:7" x14ac:dyDescent="0.2">
      <c r="A1480" t="s">
        <v>3411</v>
      </c>
      <c r="B1480" t="s">
        <v>3400</v>
      </c>
      <c r="C1480" t="s">
        <v>3412</v>
      </c>
      <c r="D1480" s="439">
        <v>39206</v>
      </c>
      <c r="E1480" s="439">
        <v>3641</v>
      </c>
      <c r="F1480" s="439">
        <v>3641</v>
      </c>
      <c r="G1480" s="439"/>
    </row>
    <row r="1481" spans="1:7" x14ac:dyDescent="0.2">
      <c r="A1481" t="s">
        <v>3413</v>
      </c>
      <c r="B1481" t="s">
        <v>3400</v>
      </c>
      <c r="C1481" t="s">
        <v>3414</v>
      </c>
      <c r="D1481" s="442">
        <v>39208</v>
      </c>
      <c r="E1481" s="442">
        <v>3418</v>
      </c>
      <c r="F1481" s="442">
        <v>3418</v>
      </c>
      <c r="G1481" s="442"/>
    </row>
    <row r="1482" spans="1:7" x14ac:dyDescent="0.2">
      <c r="A1482" t="s">
        <v>3415</v>
      </c>
      <c r="B1482" t="s">
        <v>3400</v>
      </c>
      <c r="C1482" t="s">
        <v>3416</v>
      </c>
      <c r="D1482" s="439">
        <v>39209</v>
      </c>
      <c r="E1482" s="439">
        <v>2795</v>
      </c>
      <c r="F1482" s="439">
        <v>2795</v>
      </c>
      <c r="G1482" s="439"/>
    </row>
    <row r="1483" spans="1:7" x14ac:dyDescent="0.2">
      <c r="A1483" t="s">
        <v>3417</v>
      </c>
      <c r="B1483" t="s">
        <v>3400</v>
      </c>
      <c r="C1483" t="s">
        <v>3418</v>
      </c>
      <c r="D1483" s="442">
        <v>39210</v>
      </c>
      <c r="E1483" s="442">
        <v>5318</v>
      </c>
      <c r="F1483" s="442">
        <v>5318</v>
      </c>
      <c r="G1483" s="442"/>
    </row>
    <row r="1484" spans="1:7" x14ac:dyDescent="0.2">
      <c r="A1484" t="s">
        <v>3419</v>
      </c>
      <c r="B1484" t="s">
        <v>3400</v>
      </c>
      <c r="C1484" t="s">
        <v>3420</v>
      </c>
      <c r="D1484" s="439">
        <v>39211</v>
      </c>
      <c r="E1484" s="439">
        <v>4220</v>
      </c>
      <c r="F1484" s="439">
        <v>4220</v>
      </c>
      <c r="G1484" s="439"/>
    </row>
    <row r="1485" spans="1:7" x14ac:dyDescent="0.2">
      <c r="A1485" t="s">
        <v>3421</v>
      </c>
      <c r="B1485" t="s">
        <v>3400</v>
      </c>
      <c r="C1485" t="s">
        <v>3422</v>
      </c>
      <c r="D1485" s="442">
        <v>39212</v>
      </c>
      <c r="E1485" s="442">
        <v>4432</v>
      </c>
      <c r="F1485" s="442">
        <v>4432</v>
      </c>
      <c r="G1485" s="442"/>
    </row>
    <row r="1486" spans="1:7" x14ac:dyDescent="0.2">
      <c r="A1486" t="s">
        <v>3423</v>
      </c>
      <c r="B1486" t="s">
        <v>3400</v>
      </c>
      <c r="C1486" t="s">
        <v>3424</v>
      </c>
      <c r="D1486" s="439">
        <v>39301</v>
      </c>
      <c r="E1486" s="439">
        <v>670</v>
      </c>
      <c r="F1486" s="439">
        <v>670</v>
      </c>
      <c r="G1486" s="439"/>
    </row>
    <row r="1487" spans="1:7" x14ac:dyDescent="0.2">
      <c r="A1487" t="s">
        <v>3425</v>
      </c>
      <c r="B1487" t="s">
        <v>3400</v>
      </c>
      <c r="C1487" t="s">
        <v>3426</v>
      </c>
      <c r="D1487" s="442">
        <v>39302</v>
      </c>
      <c r="E1487" s="442">
        <v>703</v>
      </c>
      <c r="F1487" s="442">
        <v>703</v>
      </c>
      <c r="G1487" s="442"/>
    </row>
    <row r="1488" spans="1:7" x14ac:dyDescent="0.2">
      <c r="A1488" t="s">
        <v>3427</v>
      </c>
      <c r="B1488" t="s">
        <v>3400</v>
      </c>
      <c r="C1488" t="s">
        <v>3428</v>
      </c>
      <c r="D1488" s="439">
        <v>39303</v>
      </c>
      <c r="E1488" s="439">
        <v>455</v>
      </c>
      <c r="F1488" s="439">
        <v>455</v>
      </c>
      <c r="G1488" s="439"/>
    </row>
    <row r="1489" spans="1:7" x14ac:dyDescent="0.2">
      <c r="A1489" t="s">
        <v>3429</v>
      </c>
      <c r="B1489" t="s">
        <v>3400</v>
      </c>
      <c r="C1489" t="s">
        <v>3430</v>
      </c>
      <c r="D1489" s="442">
        <v>39304</v>
      </c>
      <c r="E1489" s="442">
        <v>439</v>
      </c>
      <c r="F1489" s="442">
        <v>439</v>
      </c>
      <c r="G1489" s="442"/>
    </row>
    <row r="1490" spans="1:7" x14ac:dyDescent="0.2">
      <c r="A1490" t="s">
        <v>3431</v>
      </c>
      <c r="B1490" t="s">
        <v>3400</v>
      </c>
      <c r="C1490" t="s">
        <v>3432</v>
      </c>
      <c r="D1490" s="439">
        <v>39305</v>
      </c>
      <c r="E1490" s="439">
        <v>216</v>
      </c>
      <c r="F1490" s="439">
        <v>216</v>
      </c>
      <c r="G1490" s="439"/>
    </row>
    <row r="1491" spans="1:7" x14ac:dyDescent="0.2">
      <c r="A1491" t="s">
        <v>3433</v>
      </c>
      <c r="B1491" t="s">
        <v>3400</v>
      </c>
      <c r="C1491" t="s">
        <v>3434</v>
      </c>
      <c r="D1491" s="442">
        <v>39306</v>
      </c>
      <c r="E1491" s="442">
        <v>107</v>
      </c>
      <c r="F1491" s="442">
        <v>107</v>
      </c>
      <c r="G1491" s="442"/>
    </row>
    <row r="1492" spans="1:7" x14ac:dyDescent="0.2">
      <c r="A1492" t="s">
        <v>3435</v>
      </c>
      <c r="B1492" t="s">
        <v>3400</v>
      </c>
      <c r="C1492" t="s">
        <v>3436</v>
      </c>
      <c r="D1492" s="439">
        <v>39307</v>
      </c>
      <c r="E1492" s="439">
        <v>585</v>
      </c>
      <c r="F1492" s="439">
        <v>586</v>
      </c>
      <c r="G1492" s="439"/>
    </row>
    <row r="1493" spans="1:7" x14ac:dyDescent="0.2">
      <c r="A1493" t="s">
        <v>3437</v>
      </c>
      <c r="B1493" t="s">
        <v>3400</v>
      </c>
      <c r="C1493" t="s">
        <v>3438</v>
      </c>
      <c r="D1493" s="442">
        <v>39341</v>
      </c>
      <c r="E1493" s="442">
        <v>679</v>
      </c>
      <c r="F1493" s="442">
        <v>679</v>
      </c>
      <c r="G1493" s="442"/>
    </row>
    <row r="1494" spans="1:7" x14ac:dyDescent="0.2">
      <c r="A1494" t="s">
        <v>3439</v>
      </c>
      <c r="B1494" t="s">
        <v>3400</v>
      </c>
      <c r="C1494" t="s">
        <v>3440</v>
      </c>
      <c r="D1494" s="439">
        <v>39344</v>
      </c>
      <c r="E1494" s="439">
        <v>894</v>
      </c>
      <c r="F1494" s="439">
        <v>894</v>
      </c>
      <c r="G1494" s="439"/>
    </row>
    <row r="1495" spans="1:7" x14ac:dyDescent="0.2">
      <c r="A1495" t="s">
        <v>3441</v>
      </c>
      <c r="B1495" t="s">
        <v>3400</v>
      </c>
      <c r="C1495" t="s">
        <v>3442</v>
      </c>
      <c r="D1495" s="442">
        <v>39363</v>
      </c>
      <c r="E1495" s="442">
        <v>608</v>
      </c>
      <c r="F1495" s="442">
        <v>608</v>
      </c>
      <c r="G1495" s="442"/>
    </row>
    <row r="1496" spans="1:7" x14ac:dyDescent="0.2">
      <c r="A1496" t="s">
        <v>3443</v>
      </c>
      <c r="B1496" t="s">
        <v>3400</v>
      </c>
      <c r="C1496" t="s">
        <v>3444</v>
      </c>
      <c r="D1496" s="439">
        <v>39364</v>
      </c>
      <c r="E1496" s="439">
        <v>56</v>
      </c>
      <c r="F1496" s="439">
        <v>56</v>
      </c>
      <c r="G1496" s="439"/>
    </row>
    <row r="1497" spans="1:7" x14ac:dyDescent="0.2">
      <c r="A1497" t="s">
        <v>3445</v>
      </c>
      <c r="B1497" t="s">
        <v>3400</v>
      </c>
      <c r="C1497" t="s">
        <v>3446</v>
      </c>
      <c r="D1497" s="442">
        <v>39386</v>
      </c>
      <c r="E1497" s="442">
        <v>3011</v>
      </c>
      <c r="F1497" s="442">
        <v>3011</v>
      </c>
      <c r="G1497" s="442"/>
    </row>
    <row r="1498" spans="1:7" x14ac:dyDescent="0.2">
      <c r="A1498" t="s">
        <v>3447</v>
      </c>
      <c r="B1498" t="s">
        <v>3400</v>
      </c>
      <c r="C1498" t="s">
        <v>3448</v>
      </c>
      <c r="D1498" s="439">
        <v>39387</v>
      </c>
      <c r="E1498" s="439">
        <v>1242</v>
      </c>
      <c r="F1498" s="439">
        <v>1242</v>
      </c>
      <c r="G1498" s="439"/>
    </row>
    <row r="1499" spans="1:7" x14ac:dyDescent="0.2">
      <c r="A1499" t="s">
        <v>3449</v>
      </c>
      <c r="B1499" t="s">
        <v>3400</v>
      </c>
      <c r="C1499" t="s">
        <v>3450</v>
      </c>
      <c r="D1499" s="442">
        <v>39401</v>
      </c>
      <c r="E1499" s="442">
        <v>1323</v>
      </c>
      <c r="F1499" s="442">
        <v>1323</v>
      </c>
      <c r="G1499" s="442"/>
    </row>
    <row r="1500" spans="1:7" x14ac:dyDescent="0.2">
      <c r="A1500" t="s">
        <v>3451</v>
      </c>
      <c r="B1500" t="s">
        <v>3400</v>
      </c>
      <c r="C1500" t="s">
        <v>3452</v>
      </c>
      <c r="D1500" s="439">
        <v>39402</v>
      </c>
      <c r="E1500" s="439">
        <v>1950</v>
      </c>
      <c r="F1500" s="439">
        <v>1950</v>
      </c>
      <c r="G1500" s="439"/>
    </row>
    <row r="1501" spans="1:7" x14ac:dyDescent="0.2">
      <c r="A1501" t="s">
        <v>3453</v>
      </c>
      <c r="B1501" t="s">
        <v>3400</v>
      </c>
      <c r="C1501" t="s">
        <v>3454</v>
      </c>
      <c r="D1501" s="442">
        <v>39403</v>
      </c>
      <c r="E1501" s="442">
        <v>1008</v>
      </c>
      <c r="F1501" s="442">
        <v>1008</v>
      </c>
      <c r="G1501" s="442"/>
    </row>
    <row r="1502" spans="1:7" x14ac:dyDescent="0.2">
      <c r="A1502" t="s">
        <v>3455</v>
      </c>
      <c r="B1502" t="s">
        <v>3400</v>
      </c>
      <c r="C1502" t="s">
        <v>3456</v>
      </c>
      <c r="D1502" s="439">
        <v>39405</v>
      </c>
      <c r="E1502" s="439">
        <v>676</v>
      </c>
      <c r="F1502" s="439">
        <v>676</v>
      </c>
      <c r="G1502" s="439"/>
    </row>
    <row r="1503" spans="1:7" x14ac:dyDescent="0.2">
      <c r="A1503" t="s">
        <v>3457</v>
      </c>
      <c r="B1503" t="s">
        <v>3400</v>
      </c>
      <c r="C1503" t="s">
        <v>3458</v>
      </c>
      <c r="D1503" s="442">
        <v>39410</v>
      </c>
      <c r="E1503" s="442">
        <v>850</v>
      </c>
      <c r="F1503" s="442">
        <v>850</v>
      </c>
      <c r="G1503" s="442"/>
    </row>
    <row r="1504" spans="1:7" x14ac:dyDescent="0.2">
      <c r="A1504" t="s">
        <v>3459</v>
      </c>
      <c r="B1504" t="s">
        <v>3400</v>
      </c>
      <c r="C1504" t="s">
        <v>3460</v>
      </c>
      <c r="D1504" s="439">
        <v>39411</v>
      </c>
      <c r="E1504" s="439">
        <v>953</v>
      </c>
      <c r="F1504" s="439">
        <v>953</v>
      </c>
      <c r="G1504" s="439"/>
    </row>
    <row r="1505" spans="1:7" x14ac:dyDescent="0.2">
      <c r="A1505" t="s">
        <v>3461</v>
      </c>
      <c r="B1505" t="s">
        <v>3400</v>
      </c>
      <c r="C1505" t="s">
        <v>3462</v>
      </c>
      <c r="D1505" s="442">
        <v>39412</v>
      </c>
      <c r="E1505" s="442">
        <v>3153</v>
      </c>
      <c r="F1505" s="442">
        <v>3153</v>
      </c>
      <c r="G1505" s="442"/>
    </row>
    <row r="1506" spans="1:7" x14ac:dyDescent="0.2">
      <c r="A1506" t="s">
        <v>3463</v>
      </c>
      <c r="B1506" t="s">
        <v>3400</v>
      </c>
      <c r="C1506" t="s">
        <v>3464</v>
      </c>
      <c r="D1506" s="439">
        <v>39424</v>
      </c>
      <c r="E1506" s="439">
        <v>1065</v>
      </c>
      <c r="F1506" s="439">
        <v>1065</v>
      </c>
      <c r="G1506" s="439"/>
    </row>
    <row r="1507" spans="1:7" x14ac:dyDescent="0.2">
      <c r="A1507" t="s">
        <v>3465</v>
      </c>
      <c r="B1507" t="s">
        <v>3400</v>
      </c>
      <c r="C1507" t="s">
        <v>3466</v>
      </c>
      <c r="D1507" s="442">
        <v>39427</v>
      </c>
      <c r="E1507" s="442">
        <v>275</v>
      </c>
      <c r="F1507" s="442">
        <v>275</v>
      </c>
      <c r="G1507" s="442"/>
    </row>
    <row r="1508" spans="1:7" x14ac:dyDescent="0.2">
      <c r="A1508" t="s">
        <v>3467</v>
      </c>
      <c r="B1508" t="s">
        <v>3400</v>
      </c>
      <c r="C1508" t="s">
        <v>3468</v>
      </c>
      <c r="D1508" s="439">
        <v>39428</v>
      </c>
      <c r="E1508" s="439">
        <v>1998</v>
      </c>
      <c r="F1508" s="439">
        <v>1998</v>
      </c>
      <c r="G1508" s="439"/>
    </row>
    <row r="1509" spans="1:7" x14ac:dyDescent="0.2">
      <c r="A1509" t="s">
        <v>3469</v>
      </c>
      <c r="B1509" t="s">
        <v>3470</v>
      </c>
      <c r="C1509">
        <v>0</v>
      </c>
      <c r="D1509" s="442">
        <v>40000</v>
      </c>
      <c r="E1509" s="442">
        <v>0</v>
      </c>
      <c r="F1509" s="442">
        <v>0</v>
      </c>
      <c r="G1509" s="442"/>
    </row>
    <row r="1510" spans="1:7" x14ac:dyDescent="0.2">
      <c r="A1510" t="s">
        <v>3471</v>
      </c>
      <c r="B1510" t="s">
        <v>3470</v>
      </c>
      <c r="C1510" t="s">
        <v>3472</v>
      </c>
      <c r="D1510" s="439">
        <v>40100</v>
      </c>
      <c r="E1510" s="439">
        <v>149940</v>
      </c>
      <c r="F1510" s="439">
        <v>149940</v>
      </c>
      <c r="G1510" s="439"/>
    </row>
    <row r="1511" spans="1:7" x14ac:dyDescent="0.2">
      <c r="A1511" t="s">
        <v>3473</v>
      </c>
      <c r="B1511" t="s">
        <v>3470</v>
      </c>
      <c r="C1511" t="s">
        <v>3474</v>
      </c>
      <c r="D1511" s="442">
        <v>40130</v>
      </c>
      <c r="E1511" s="442">
        <v>215743</v>
      </c>
      <c r="F1511" s="442">
        <v>215743</v>
      </c>
      <c r="G1511" s="442"/>
    </row>
    <row r="1512" spans="1:7" x14ac:dyDescent="0.2">
      <c r="A1512" t="s">
        <v>3475</v>
      </c>
      <c r="B1512" t="s">
        <v>3470</v>
      </c>
      <c r="C1512" t="s">
        <v>3476</v>
      </c>
      <c r="D1512" s="439">
        <v>40202</v>
      </c>
      <c r="E1512" s="439">
        <v>19807</v>
      </c>
      <c r="F1512" s="439">
        <v>19807</v>
      </c>
      <c r="G1512" s="439"/>
    </row>
    <row r="1513" spans="1:7" x14ac:dyDescent="0.2">
      <c r="A1513" t="s">
        <v>3477</v>
      </c>
      <c r="B1513" t="s">
        <v>3470</v>
      </c>
      <c r="C1513" t="s">
        <v>3478</v>
      </c>
      <c r="D1513" s="442">
        <v>40203</v>
      </c>
      <c r="E1513" s="442">
        <v>36365</v>
      </c>
      <c r="F1513" s="442">
        <v>36365</v>
      </c>
      <c r="G1513" s="442"/>
    </row>
    <row r="1514" spans="1:7" x14ac:dyDescent="0.2">
      <c r="A1514" t="s">
        <v>3479</v>
      </c>
      <c r="B1514" t="s">
        <v>3470</v>
      </c>
      <c r="C1514" t="s">
        <v>3480</v>
      </c>
      <c r="D1514" s="439">
        <v>40204</v>
      </c>
      <c r="E1514" s="439">
        <v>8650</v>
      </c>
      <c r="F1514" s="439">
        <v>8650</v>
      </c>
      <c r="G1514" s="439"/>
    </row>
    <row r="1515" spans="1:7" x14ac:dyDescent="0.2">
      <c r="A1515" t="s">
        <v>3481</v>
      </c>
      <c r="B1515" t="s">
        <v>3470</v>
      </c>
      <c r="C1515" t="s">
        <v>3482</v>
      </c>
      <c r="D1515" s="442">
        <v>40205</v>
      </c>
      <c r="E1515" s="442">
        <v>19856</v>
      </c>
      <c r="F1515" s="442">
        <v>19856</v>
      </c>
      <c r="G1515" s="442"/>
    </row>
    <row r="1516" spans="1:7" x14ac:dyDescent="0.2">
      <c r="A1516" t="s">
        <v>3483</v>
      </c>
      <c r="B1516" t="s">
        <v>3470</v>
      </c>
      <c r="C1516" t="s">
        <v>3484</v>
      </c>
      <c r="D1516" s="439">
        <v>40206</v>
      </c>
      <c r="E1516" s="439">
        <v>9165</v>
      </c>
      <c r="F1516" s="439">
        <v>9165</v>
      </c>
      <c r="G1516" s="439"/>
    </row>
    <row r="1517" spans="1:7" x14ac:dyDescent="0.2">
      <c r="A1517" t="s">
        <v>3485</v>
      </c>
      <c r="B1517" t="s">
        <v>3470</v>
      </c>
      <c r="C1517" t="s">
        <v>3486</v>
      </c>
      <c r="D1517" s="442">
        <v>40207</v>
      </c>
      <c r="E1517" s="442">
        <v>7360</v>
      </c>
      <c r="F1517" s="442">
        <v>7360</v>
      </c>
      <c r="G1517" s="442"/>
    </row>
    <row r="1518" spans="1:7" x14ac:dyDescent="0.2">
      <c r="A1518" t="s">
        <v>3487</v>
      </c>
      <c r="B1518" t="s">
        <v>3470</v>
      </c>
      <c r="C1518" t="s">
        <v>3488</v>
      </c>
      <c r="D1518" s="439">
        <v>40210</v>
      </c>
      <c r="E1518" s="439">
        <v>7257</v>
      </c>
      <c r="F1518" s="439">
        <v>7257</v>
      </c>
      <c r="G1518" s="439"/>
    </row>
    <row r="1519" spans="1:7" x14ac:dyDescent="0.2">
      <c r="A1519" t="s">
        <v>3489</v>
      </c>
      <c r="B1519" t="s">
        <v>3470</v>
      </c>
      <c r="C1519" t="s">
        <v>3490</v>
      </c>
      <c r="D1519" s="442">
        <v>40211</v>
      </c>
      <c r="E1519" s="442">
        <v>4549</v>
      </c>
      <c r="F1519" s="442">
        <v>4549</v>
      </c>
      <c r="G1519" s="442"/>
    </row>
    <row r="1520" spans="1:7" x14ac:dyDescent="0.2">
      <c r="A1520" t="s">
        <v>3491</v>
      </c>
      <c r="B1520" t="s">
        <v>3470</v>
      </c>
      <c r="C1520" t="s">
        <v>3492</v>
      </c>
      <c r="D1520" s="439">
        <v>40212</v>
      </c>
      <c r="E1520" s="439">
        <v>3916</v>
      </c>
      <c r="F1520" s="439">
        <v>3916</v>
      </c>
      <c r="G1520" s="439"/>
    </row>
    <row r="1521" spans="1:7" x14ac:dyDescent="0.2">
      <c r="A1521" t="s">
        <v>3493</v>
      </c>
      <c r="B1521" t="s">
        <v>3470</v>
      </c>
      <c r="C1521" t="s">
        <v>3494</v>
      </c>
      <c r="D1521" s="442">
        <v>40213</v>
      </c>
      <c r="E1521" s="442">
        <v>8249</v>
      </c>
      <c r="F1521" s="442">
        <v>8249</v>
      </c>
      <c r="G1521" s="442"/>
    </row>
    <row r="1522" spans="1:7" x14ac:dyDescent="0.2">
      <c r="A1522" t="s">
        <v>3495</v>
      </c>
      <c r="B1522" t="s">
        <v>3470</v>
      </c>
      <c r="C1522" t="s">
        <v>3496</v>
      </c>
      <c r="D1522" s="439">
        <v>40214</v>
      </c>
      <c r="E1522" s="439">
        <v>3736</v>
      </c>
      <c r="F1522" s="439">
        <v>3736</v>
      </c>
      <c r="G1522" s="439"/>
    </row>
    <row r="1523" spans="1:7" x14ac:dyDescent="0.2">
      <c r="A1523" t="s">
        <v>3497</v>
      </c>
      <c r="B1523" t="s">
        <v>3470</v>
      </c>
      <c r="C1523" t="s">
        <v>3498</v>
      </c>
      <c r="D1523" s="442">
        <v>40215</v>
      </c>
      <c r="E1523" s="442">
        <v>6747</v>
      </c>
      <c r="F1523" s="442">
        <v>6747</v>
      </c>
      <c r="G1523" s="442"/>
    </row>
    <row r="1524" spans="1:7" x14ac:dyDescent="0.2">
      <c r="A1524" t="s">
        <v>3499</v>
      </c>
      <c r="B1524" t="s">
        <v>3470</v>
      </c>
      <c r="C1524" t="s">
        <v>3500</v>
      </c>
      <c r="D1524" s="439">
        <v>40216</v>
      </c>
      <c r="E1524" s="439">
        <v>5611</v>
      </c>
      <c r="F1524" s="439">
        <v>5611</v>
      </c>
      <c r="G1524" s="439"/>
    </row>
    <row r="1525" spans="1:7" x14ac:dyDescent="0.2">
      <c r="A1525" t="s">
        <v>3501</v>
      </c>
      <c r="B1525" t="s">
        <v>3470</v>
      </c>
      <c r="C1525" t="s">
        <v>3502</v>
      </c>
      <c r="D1525" s="442">
        <v>40217</v>
      </c>
      <c r="E1525" s="442">
        <v>10648</v>
      </c>
      <c r="F1525" s="442">
        <v>10648</v>
      </c>
      <c r="G1525" s="442"/>
    </row>
    <row r="1526" spans="1:7" x14ac:dyDescent="0.2">
      <c r="A1526" t="s">
        <v>3503</v>
      </c>
      <c r="B1526" t="s">
        <v>3470</v>
      </c>
      <c r="C1526" t="s">
        <v>3504</v>
      </c>
      <c r="D1526" s="439">
        <v>40218</v>
      </c>
      <c r="E1526" s="439">
        <v>10737</v>
      </c>
      <c r="F1526" s="439">
        <v>10737</v>
      </c>
      <c r="G1526" s="439"/>
    </row>
    <row r="1527" spans="1:7" x14ac:dyDescent="0.2">
      <c r="A1527" t="s">
        <v>3505</v>
      </c>
      <c r="B1527" t="s">
        <v>3470</v>
      </c>
      <c r="C1527" t="s">
        <v>3506</v>
      </c>
      <c r="D1527" s="442">
        <v>40219</v>
      </c>
      <c r="E1527" s="442">
        <v>9300</v>
      </c>
      <c r="F1527" s="442">
        <v>9300</v>
      </c>
      <c r="G1527" s="442"/>
    </row>
    <row r="1528" spans="1:7" x14ac:dyDescent="0.2">
      <c r="A1528" t="s">
        <v>3507</v>
      </c>
      <c r="B1528" t="s">
        <v>3470</v>
      </c>
      <c r="C1528" t="s">
        <v>3508</v>
      </c>
      <c r="D1528" s="439">
        <v>40220</v>
      </c>
      <c r="E1528" s="439">
        <v>10109</v>
      </c>
      <c r="F1528" s="439">
        <v>10109</v>
      </c>
      <c r="G1528" s="439"/>
    </row>
    <row r="1529" spans="1:7" x14ac:dyDescent="0.2">
      <c r="A1529" t="s">
        <v>3509</v>
      </c>
      <c r="B1529" t="s">
        <v>3470</v>
      </c>
      <c r="C1529" t="s">
        <v>3510</v>
      </c>
      <c r="D1529" s="442">
        <v>40221</v>
      </c>
      <c r="E1529" s="442">
        <v>7496</v>
      </c>
      <c r="F1529" s="442">
        <v>7496</v>
      </c>
      <c r="G1529" s="442"/>
    </row>
    <row r="1530" spans="1:7" x14ac:dyDescent="0.2">
      <c r="A1530" t="s">
        <v>3511</v>
      </c>
      <c r="B1530" t="s">
        <v>3470</v>
      </c>
      <c r="C1530" t="s">
        <v>3512</v>
      </c>
      <c r="D1530" s="439">
        <v>40223</v>
      </c>
      <c r="E1530" s="439">
        <v>6000</v>
      </c>
      <c r="F1530" s="439">
        <v>6000</v>
      </c>
      <c r="G1530" s="439"/>
    </row>
    <row r="1531" spans="1:7" x14ac:dyDescent="0.2">
      <c r="A1531" t="s">
        <v>3513</v>
      </c>
      <c r="B1531" t="s">
        <v>3470</v>
      </c>
      <c r="C1531" t="s">
        <v>3514</v>
      </c>
      <c r="D1531" s="442">
        <v>40224</v>
      </c>
      <c r="E1531" s="442">
        <v>5879</v>
      </c>
      <c r="F1531" s="442">
        <v>5879</v>
      </c>
      <c r="G1531" s="442"/>
    </row>
    <row r="1532" spans="1:7" x14ac:dyDescent="0.2">
      <c r="A1532" t="s">
        <v>3515</v>
      </c>
      <c r="B1532" t="s">
        <v>3470</v>
      </c>
      <c r="C1532" t="s">
        <v>3516</v>
      </c>
      <c r="D1532" s="439">
        <v>40225</v>
      </c>
      <c r="E1532" s="439">
        <v>2968</v>
      </c>
      <c r="F1532" s="439">
        <v>2968</v>
      </c>
      <c r="G1532" s="439"/>
    </row>
    <row r="1533" spans="1:7" x14ac:dyDescent="0.2">
      <c r="A1533" t="s">
        <v>3517</v>
      </c>
      <c r="B1533" t="s">
        <v>3470</v>
      </c>
      <c r="C1533" t="s">
        <v>3518</v>
      </c>
      <c r="D1533" s="442">
        <v>40226</v>
      </c>
      <c r="E1533" s="442">
        <v>4334</v>
      </c>
      <c r="F1533" s="442">
        <v>4334</v>
      </c>
      <c r="G1533" s="442"/>
    </row>
    <row r="1534" spans="1:7" x14ac:dyDescent="0.2">
      <c r="A1534" t="s">
        <v>3519</v>
      </c>
      <c r="B1534" t="s">
        <v>3470</v>
      </c>
      <c r="C1534" t="s">
        <v>3520</v>
      </c>
      <c r="D1534" s="439">
        <v>40227</v>
      </c>
      <c r="E1534" s="439">
        <v>7335</v>
      </c>
      <c r="F1534" s="439">
        <v>7335</v>
      </c>
      <c r="G1534" s="439"/>
    </row>
    <row r="1535" spans="1:7" x14ac:dyDescent="0.2">
      <c r="A1535" t="s">
        <v>3521</v>
      </c>
      <c r="B1535" t="s">
        <v>3470</v>
      </c>
      <c r="C1535" t="s">
        <v>3522</v>
      </c>
      <c r="D1535" s="442">
        <v>40228</v>
      </c>
      <c r="E1535" s="442">
        <v>5327</v>
      </c>
      <c r="F1535" s="442">
        <v>5327</v>
      </c>
      <c r="G1535" s="442"/>
    </row>
    <row r="1536" spans="1:7" x14ac:dyDescent="0.2">
      <c r="A1536" t="s">
        <v>3523</v>
      </c>
      <c r="B1536" t="s">
        <v>3470</v>
      </c>
      <c r="C1536" t="s">
        <v>3524</v>
      </c>
      <c r="D1536" s="439">
        <v>40229</v>
      </c>
      <c r="E1536" s="439">
        <v>4156</v>
      </c>
      <c r="F1536" s="439">
        <v>4156</v>
      </c>
      <c r="G1536" s="439"/>
    </row>
    <row r="1537" spans="1:7" x14ac:dyDescent="0.2">
      <c r="A1537" t="s">
        <v>3525</v>
      </c>
      <c r="B1537" t="s">
        <v>3470</v>
      </c>
      <c r="C1537" t="s">
        <v>3526</v>
      </c>
      <c r="D1537" s="442">
        <v>40230</v>
      </c>
      <c r="E1537" s="442">
        <v>11074</v>
      </c>
      <c r="F1537" s="442">
        <v>11074</v>
      </c>
      <c r="G1537" s="442"/>
    </row>
    <row r="1538" spans="1:7" x14ac:dyDescent="0.2">
      <c r="A1538" t="s">
        <v>3527</v>
      </c>
      <c r="B1538" t="s">
        <v>3470</v>
      </c>
      <c r="C1538" t="s">
        <v>3528</v>
      </c>
      <c r="D1538" s="439">
        <v>40231</v>
      </c>
      <c r="E1538" s="439">
        <v>4815</v>
      </c>
      <c r="F1538" s="439">
        <v>4815</v>
      </c>
      <c r="G1538" s="439"/>
    </row>
    <row r="1539" spans="1:7" x14ac:dyDescent="0.2">
      <c r="A1539" t="s">
        <v>3529</v>
      </c>
      <c r="B1539" t="s">
        <v>3470</v>
      </c>
      <c r="C1539" t="s">
        <v>3530</v>
      </c>
      <c r="D1539" s="442">
        <v>40341</v>
      </c>
      <c r="E1539" s="442">
        <v>4218</v>
      </c>
      <c r="F1539" s="442">
        <v>4218</v>
      </c>
      <c r="G1539" s="442"/>
    </row>
    <row r="1540" spans="1:7" x14ac:dyDescent="0.2">
      <c r="A1540" t="s">
        <v>3531</v>
      </c>
      <c r="B1540" t="s">
        <v>3470</v>
      </c>
      <c r="C1540" t="s">
        <v>3532</v>
      </c>
      <c r="D1540" s="439">
        <v>40342</v>
      </c>
      <c r="E1540" s="439">
        <v>3049</v>
      </c>
      <c r="F1540" s="439">
        <v>3049</v>
      </c>
      <c r="G1540" s="439"/>
    </row>
    <row r="1541" spans="1:7" x14ac:dyDescent="0.2">
      <c r="A1541" t="s">
        <v>3533</v>
      </c>
      <c r="B1541" t="s">
        <v>3470</v>
      </c>
      <c r="C1541" t="s">
        <v>3534</v>
      </c>
      <c r="D1541" s="442">
        <v>40343</v>
      </c>
      <c r="E1541" s="442">
        <v>4553</v>
      </c>
      <c r="F1541" s="442">
        <v>4553</v>
      </c>
      <c r="G1541" s="442"/>
    </row>
    <row r="1542" spans="1:7" x14ac:dyDescent="0.2">
      <c r="A1542" t="s">
        <v>3535</v>
      </c>
      <c r="B1542" t="s">
        <v>3470</v>
      </c>
      <c r="C1542" t="s">
        <v>3536</v>
      </c>
      <c r="D1542" s="439">
        <v>40344</v>
      </c>
      <c r="E1542" s="439">
        <v>2956</v>
      </c>
      <c r="F1542" s="439">
        <v>2956</v>
      </c>
      <c r="G1542" s="439"/>
    </row>
    <row r="1543" spans="1:7" x14ac:dyDescent="0.2">
      <c r="A1543" t="s">
        <v>3537</v>
      </c>
      <c r="B1543" t="s">
        <v>3470</v>
      </c>
      <c r="C1543" t="s">
        <v>3538</v>
      </c>
      <c r="D1543" s="442">
        <v>40345</v>
      </c>
      <c r="E1543" s="442">
        <v>2289</v>
      </c>
      <c r="F1543" s="442">
        <v>2289</v>
      </c>
      <c r="G1543" s="442"/>
    </row>
    <row r="1544" spans="1:7" x14ac:dyDescent="0.2">
      <c r="A1544" t="s">
        <v>3539</v>
      </c>
      <c r="B1544" t="s">
        <v>3470</v>
      </c>
      <c r="C1544" t="s">
        <v>3540</v>
      </c>
      <c r="D1544" s="439">
        <v>40348</v>
      </c>
      <c r="E1544" s="439">
        <v>784</v>
      </c>
      <c r="F1544" s="439">
        <v>784</v>
      </c>
      <c r="G1544" s="439"/>
    </row>
    <row r="1545" spans="1:7" x14ac:dyDescent="0.2">
      <c r="A1545" t="s">
        <v>3541</v>
      </c>
      <c r="B1545" t="s">
        <v>3470</v>
      </c>
      <c r="C1545" t="s">
        <v>3542</v>
      </c>
      <c r="D1545" s="442">
        <v>40349</v>
      </c>
      <c r="E1545" s="442">
        <v>3454</v>
      </c>
      <c r="F1545" s="442">
        <v>3454</v>
      </c>
      <c r="G1545" s="442"/>
    </row>
    <row r="1546" spans="1:7" x14ac:dyDescent="0.2">
      <c r="A1546" t="s">
        <v>3543</v>
      </c>
      <c r="B1546" t="s">
        <v>3470</v>
      </c>
      <c r="C1546" t="s">
        <v>3544</v>
      </c>
      <c r="D1546" s="439">
        <v>40381</v>
      </c>
      <c r="E1546" s="439">
        <v>1826</v>
      </c>
      <c r="F1546" s="439">
        <v>1826</v>
      </c>
      <c r="G1546" s="439"/>
    </row>
    <row r="1547" spans="1:7" x14ac:dyDescent="0.2">
      <c r="A1547" t="s">
        <v>3545</v>
      </c>
      <c r="B1547" t="s">
        <v>3470</v>
      </c>
      <c r="C1547" t="s">
        <v>3546</v>
      </c>
      <c r="D1547" s="442">
        <v>40382</v>
      </c>
      <c r="E1547" s="442">
        <v>4192</v>
      </c>
      <c r="F1547" s="442">
        <v>4192</v>
      </c>
      <c r="G1547" s="442"/>
    </row>
    <row r="1548" spans="1:7" x14ac:dyDescent="0.2">
      <c r="A1548" t="s">
        <v>3547</v>
      </c>
      <c r="B1548" t="s">
        <v>3470</v>
      </c>
      <c r="C1548" t="s">
        <v>3548</v>
      </c>
      <c r="D1548" s="439">
        <v>40383</v>
      </c>
      <c r="E1548" s="439">
        <v>3684</v>
      </c>
      <c r="F1548" s="439">
        <v>3684</v>
      </c>
      <c r="G1548" s="439"/>
    </row>
    <row r="1549" spans="1:7" x14ac:dyDescent="0.2">
      <c r="A1549" t="s">
        <v>3549</v>
      </c>
      <c r="B1549" t="s">
        <v>3470</v>
      </c>
      <c r="C1549" t="s">
        <v>3550</v>
      </c>
      <c r="D1549" s="442">
        <v>40384</v>
      </c>
      <c r="E1549" s="442">
        <v>2216</v>
      </c>
      <c r="F1549" s="442">
        <v>2216</v>
      </c>
      <c r="G1549" s="442"/>
    </row>
    <row r="1550" spans="1:7" x14ac:dyDescent="0.2">
      <c r="A1550" t="s">
        <v>3551</v>
      </c>
      <c r="B1550" t="s">
        <v>3470</v>
      </c>
      <c r="C1550" t="s">
        <v>3552</v>
      </c>
      <c r="D1550" s="439">
        <v>40401</v>
      </c>
      <c r="E1550" s="439">
        <v>1303</v>
      </c>
      <c r="F1550" s="439">
        <v>1303</v>
      </c>
      <c r="G1550" s="439"/>
    </row>
    <row r="1551" spans="1:7" x14ac:dyDescent="0.2">
      <c r="A1551" t="s">
        <v>3553</v>
      </c>
      <c r="B1551" t="s">
        <v>3470</v>
      </c>
      <c r="C1551" t="s">
        <v>3554</v>
      </c>
      <c r="D1551" s="442">
        <v>40402</v>
      </c>
      <c r="E1551" s="442">
        <v>2516</v>
      </c>
      <c r="F1551" s="442">
        <v>2516</v>
      </c>
      <c r="G1551" s="442"/>
    </row>
    <row r="1552" spans="1:7" x14ac:dyDescent="0.2">
      <c r="A1552" t="s">
        <v>3555</v>
      </c>
      <c r="B1552" t="s">
        <v>3470</v>
      </c>
      <c r="C1552" t="s">
        <v>3556</v>
      </c>
      <c r="D1552" s="439">
        <v>40421</v>
      </c>
      <c r="E1552" s="439">
        <v>1960</v>
      </c>
      <c r="F1552" s="439">
        <v>1960</v>
      </c>
      <c r="G1552" s="439"/>
    </row>
    <row r="1553" spans="1:7" x14ac:dyDescent="0.2">
      <c r="A1553" t="s">
        <v>3557</v>
      </c>
      <c r="B1553" t="s">
        <v>3470</v>
      </c>
      <c r="C1553" t="s">
        <v>3558</v>
      </c>
      <c r="D1553" s="442">
        <v>40447</v>
      </c>
      <c r="E1553" s="442">
        <v>2634</v>
      </c>
      <c r="F1553" s="442">
        <v>2634</v>
      </c>
      <c r="G1553" s="442"/>
    </row>
    <row r="1554" spans="1:7" x14ac:dyDescent="0.2">
      <c r="A1554" t="s">
        <v>3559</v>
      </c>
      <c r="B1554" t="s">
        <v>3470</v>
      </c>
      <c r="C1554" t="s">
        <v>3560</v>
      </c>
      <c r="D1554" s="439">
        <v>40448</v>
      </c>
      <c r="E1554" s="439">
        <v>293</v>
      </c>
      <c r="F1554" s="439">
        <v>292</v>
      </c>
      <c r="G1554" s="439"/>
    </row>
    <row r="1555" spans="1:7" x14ac:dyDescent="0.2">
      <c r="A1555" t="s">
        <v>3561</v>
      </c>
      <c r="B1555" t="s">
        <v>3470</v>
      </c>
      <c r="C1555" t="s">
        <v>3562</v>
      </c>
      <c r="D1555" s="442">
        <v>40503</v>
      </c>
      <c r="E1555" s="442">
        <v>1561</v>
      </c>
      <c r="F1555" s="442">
        <v>1561</v>
      </c>
      <c r="G1555" s="442"/>
    </row>
    <row r="1556" spans="1:7" x14ac:dyDescent="0.2">
      <c r="A1556" t="s">
        <v>3563</v>
      </c>
      <c r="B1556" t="s">
        <v>3470</v>
      </c>
      <c r="C1556" t="s">
        <v>3564</v>
      </c>
      <c r="D1556" s="439">
        <v>40522</v>
      </c>
      <c r="E1556" s="439">
        <v>1090</v>
      </c>
      <c r="F1556" s="439">
        <v>1090</v>
      </c>
      <c r="G1556" s="439"/>
    </row>
    <row r="1557" spans="1:7" x14ac:dyDescent="0.2">
      <c r="A1557" t="s">
        <v>3565</v>
      </c>
      <c r="B1557" t="s">
        <v>3470</v>
      </c>
      <c r="C1557" t="s">
        <v>3023</v>
      </c>
      <c r="D1557" s="442">
        <v>40544</v>
      </c>
      <c r="E1557" s="442">
        <v>1966</v>
      </c>
      <c r="F1557" s="442">
        <v>1966</v>
      </c>
      <c r="G1557" s="442"/>
    </row>
    <row r="1558" spans="1:7" x14ac:dyDescent="0.2">
      <c r="A1558" t="s">
        <v>3566</v>
      </c>
      <c r="B1558" t="s">
        <v>3470</v>
      </c>
      <c r="C1558" t="s">
        <v>3567</v>
      </c>
      <c r="D1558" s="439">
        <v>40601</v>
      </c>
      <c r="E1558" s="439">
        <v>2134</v>
      </c>
      <c r="F1558" s="439">
        <v>2134</v>
      </c>
      <c r="G1558" s="439"/>
    </row>
    <row r="1559" spans="1:7" x14ac:dyDescent="0.2">
      <c r="A1559" t="s">
        <v>3568</v>
      </c>
      <c r="B1559" t="s">
        <v>3470</v>
      </c>
      <c r="C1559" t="s">
        <v>3569</v>
      </c>
      <c r="D1559" s="442">
        <v>40602</v>
      </c>
      <c r="E1559" s="442">
        <v>1850</v>
      </c>
      <c r="F1559" s="442">
        <v>1850</v>
      </c>
      <c r="G1559" s="442"/>
    </row>
    <row r="1560" spans="1:7" x14ac:dyDescent="0.2">
      <c r="A1560" t="s">
        <v>3570</v>
      </c>
      <c r="B1560" t="s">
        <v>3470</v>
      </c>
      <c r="C1560" t="s">
        <v>3571</v>
      </c>
      <c r="D1560" s="439">
        <v>40604</v>
      </c>
      <c r="E1560" s="439">
        <v>1963</v>
      </c>
      <c r="F1560" s="439">
        <v>1963</v>
      </c>
      <c r="G1560" s="439"/>
    </row>
    <row r="1561" spans="1:7" x14ac:dyDescent="0.2">
      <c r="A1561" t="s">
        <v>3572</v>
      </c>
      <c r="B1561" t="s">
        <v>3470</v>
      </c>
      <c r="C1561" t="s">
        <v>1034</v>
      </c>
      <c r="D1561" s="442">
        <v>40605</v>
      </c>
      <c r="E1561" s="442">
        <v>4074</v>
      </c>
      <c r="F1561" s="442">
        <v>4074</v>
      </c>
      <c r="G1561" s="442"/>
    </row>
    <row r="1562" spans="1:7" x14ac:dyDescent="0.2">
      <c r="A1562" t="s">
        <v>3573</v>
      </c>
      <c r="B1562" t="s">
        <v>3470</v>
      </c>
      <c r="C1562" t="s">
        <v>3574</v>
      </c>
      <c r="D1562" s="439">
        <v>40608</v>
      </c>
      <c r="E1562" s="439">
        <v>1123</v>
      </c>
      <c r="F1562" s="439">
        <v>1123</v>
      </c>
      <c r="G1562" s="439"/>
    </row>
    <row r="1563" spans="1:7" x14ac:dyDescent="0.2">
      <c r="A1563" t="s">
        <v>3575</v>
      </c>
      <c r="B1563" t="s">
        <v>3470</v>
      </c>
      <c r="C1563" t="s">
        <v>3576</v>
      </c>
      <c r="D1563" s="442">
        <v>40609</v>
      </c>
      <c r="E1563" s="442">
        <v>624</v>
      </c>
      <c r="F1563" s="442">
        <v>624</v>
      </c>
      <c r="G1563" s="442"/>
    </row>
    <row r="1564" spans="1:7" x14ac:dyDescent="0.2">
      <c r="A1564" t="s">
        <v>3577</v>
      </c>
      <c r="B1564" t="s">
        <v>3470</v>
      </c>
      <c r="C1564" t="s">
        <v>3578</v>
      </c>
      <c r="D1564" s="439">
        <v>40610</v>
      </c>
      <c r="E1564" s="439">
        <v>4718</v>
      </c>
      <c r="F1564" s="439">
        <v>4718</v>
      </c>
      <c r="G1564" s="439"/>
    </row>
    <row r="1565" spans="1:7" x14ac:dyDescent="0.2">
      <c r="A1565" t="s">
        <v>3579</v>
      </c>
      <c r="B1565" t="s">
        <v>3470</v>
      </c>
      <c r="C1565" t="s">
        <v>3580</v>
      </c>
      <c r="D1565" s="442">
        <v>40621</v>
      </c>
      <c r="E1565" s="442">
        <v>4204</v>
      </c>
      <c r="F1565" s="442">
        <v>4204</v>
      </c>
      <c r="G1565" s="442"/>
    </row>
    <row r="1566" spans="1:7" x14ac:dyDescent="0.2">
      <c r="A1566" t="s">
        <v>3581</v>
      </c>
      <c r="B1566" t="s">
        <v>3470</v>
      </c>
      <c r="C1566" t="s">
        <v>3582</v>
      </c>
      <c r="D1566" s="439">
        <v>40625</v>
      </c>
      <c r="E1566" s="439">
        <v>2621</v>
      </c>
      <c r="F1566" s="439">
        <v>2621</v>
      </c>
      <c r="G1566" s="439"/>
    </row>
    <row r="1567" spans="1:7" x14ac:dyDescent="0.2">
      <c r="A1567" t="s">
        <v>3583</v>
      </c>
      <c r="B1567" t="s">
        <v>3470</v>
      </c>
      <c r="C1567" t="s">
        <v>3584</v>
      </c>
      <c r="D1567" s="442">
        <v>40642</v>
      </c>
      <c r="E1567" s="442">
        <v>821</v>
      </c>
      <c r="F1567" s="442">
        <v>821</v>
      </c>
      <c r="G1567" s="442"/>
    </row>
    <row r="1568" spans="1:7" x14ac:dyDescent="0.2">
      <c r="A1568" t="s">
        <v>3585</v>
      </c>
      <c r="B1568" t="s">
        <v>3470</v>
      </c>
      <c r="C1568" t="s">
        <v>3586</v>
      </c>
      <c r="D1568" s="439">
        <v>40646</v>
      </c>
      <c r="E1568" s="439">
        <v>953</v>
      </c>
      <c r="F1568" s="439">
        <v>953</v>
      </c>
      <c r="G1568" s="439"/>
    </row>
    <row r="1569" spans="1:7" x14ac:dyDescent="0.2">
      <c r="A1569" t="s">
        <v>3587</v>
      </c>
      <c r="B1569" t="s">
        <v>3470</v>
      </c>
      <c r="C1569" t="s">
        <v>3588</v>
      </c>
      <c r="D1569" s="442">
        <v>40647</v>
      </c>
      <c r="E1569" s="442">
        <v>2586</v>
      </c>
      <c r="F1569" s="442">
        <v>2586</v>
      </c>
      <c r="G1569" s="442"/>
    </row>
    <row r="1570" spans="1:7" x14ac:dyDescent="0.2">
      <c r="A1570" t="s">
        <v>3589</v>
      </c>
      <c r="B1570" t="s">
        <v>3590</v>
      </c>
      <c r="C1570">
        <v>0</v>
      </c>
      <c r="D1570" s="439">
        <v>41000</v>
      </c>
      <c r="E1570" s="439">
        <v>0</v>
      </c>
      <c r="F1570" s="439">
        <v>0</v>
      </c>
      <c r="G1570" s="439"/>
    </row>
    <row r="1571" spans="1:7" x14ac:dyDescent="0.2">
      <c r="A1571" t="s">
        <v>3591</v>
      </c>
      <c r="B1571" t="s">
        <v>3590</v>
      </c>
      <c r="C1571" t="s">
        <v>3592</v>
      </c>
      <c r="D1571" s="442">
        <v>41201</v>
      </c>
      <c r="E1571" s="442">
        <v>23518</v>
      </c>
      <c r="F1571" s="442">
        <v>23518</v>
      </c>
      <c r="G1571" s="442"/>
    </row>
    <row r="1572" spans="1:7" x14ac:dyDescent="0.2">
      <c r="A1572" t="s">
        <v>3593</v>
      </c>
      <c r="B1572" t="s">
        <v>3590</v>
      </c>
      <c r="C1572" t="s">
        <v>3594</v>
      </c>
      <c r="D1572" s="439">
        <v>41202</v>
      </c>
      <c r="E1572" s="439">
        <v>13588</v>
      </c>
      <c r="F1572" s="439">
        <v>13588</v>
      </c>
      <c r="G1572" s="439"/>
    </row>
    <row r="1573" spans="1:7" x14ac:dyDescent="0.2">
      <c r="A1573" t="s">
        <v>3595</v>
      </c>
      <c r="B1573" t="s">
        <v>3590</v>
      </c>
      <c r="C1573" t="s">
        <v>3596</v>
      </c>
      <c r="D1573" s="442">
        <v>41203</v>
      </c>
      <c r="E1573" s="442">
        <v>6018</v>
      </c>
      <c r="F1573" s="442">
        <v>6018</v>
      </c>
      <c r="G1573" s="442"/>
    </row>
    <row r="1574" spans="1:7" x14ac:dyDescent="0.2">
      <c r="A1574" t="s">
        <v>3597</v>
      </c>
      <c r="B1574" t="s">
        <v>3590</v>
      </c>
      <c r="C1574" t="s">
        <v>3598</v>
      </c>
      <c r="D1574" s="439">
        <v>41204</v>
      </c>
      <c r="E1574" s="439">
        <v>2214</v>
      </c>
      <c r="F1574" s="439">
        <v>2214</v>
      </c>
      <c r="G1574" s="439"/>
    </row>
    <row r="1575" spans="1:7" x14ac:dyDescent="0.2">
      <c r="A1575" t="s">
        <v>3599</v>
      </c>
      <c r="B1575" t="s">
        <v>3590</v>
      </c>
      <c r="C1575" t="s">
        <v>3600</v>
      </c>
      <c r="D1575" s="442">
        <v>41205</v>
      </c>
      <c r="E1575" s="442">
        <v>5669</v>
      </c>
      <c r="F1575" s="442">
        <v>5669</v>
      </c>
      <c r="G1575" s="442"/>
    </row>
    <row r="1576" spans="1:7" x14ac:dyDescent="0.2">
      <c r="A1576" t="s">
        <v>3601</v>
      </c>
      <c r="B1576" t="s">
        <v>3590</v>
      </c>
      <c r="C1576" t="s">
        <v>3602</v>
      </c>
      <c r="D1576" s="439">
        <v>41206</v>
      </c>
      <c r="E1576" s="439">
        <v>4078</v>
      </c>
      <c r="F1576" s="439">
        <v>4078</v>
      </c>
      <c r="G1576" s="439"/>
    </row>
    <row r="1577" spans="1:7" x14ac:dyDescent="0.2">
      <c r="A1577" t="s">
        <v>3603</v>
      </c>
      <c r="B1577" t="s">
        <v>3590</v>
      </c>
      <c r="C1577" t="s">
        <v>3604</v>
      </c>
      <c r="D1577" s="442">
        <v>41207</v>
      </c>
      <c r="E1577" s="442">
        <v>2392</v>
      </c>
      <c r="F1577" s="442">
        <v>2392</v>
      </c>
      <c r="G1577" s="442"/>
    </row>
    <row r="1578" spans="1:7" x14ac:dyDescent="0.2">
      <c r="A1578" t="s">
        <v>3605</v>
      </c>
      <c r="B1578" t="s">
        <v>3590</v>
      </c>
      <c r="C1578" t="s">
        <v>3606</v>
      </c>
      <c r="D1578" s="439">
        <v>41208</v>
      </c>
      <c r="E1578" s="439">
        <v>3188</v>
      </c>
      <c r="F1578" s="439">
        <v>3188</v>
      </c>
      <c r="G1578" s="439"/>
    </row>
    <row r="1579" spans="1:7" x14ac:dyDescent="0.2">
      <c r="A1579" t="s">
        <v>3607</v>
      </c>
      <c r="B1579" t="s">
        <v>3590</v>
      </c>
      <c r="C1579" t="s">
        <v>3608</v>
      </c>
      <c r="D1579" s="442">
        <v>41209</v>
      </c>
      <c r="E1579" s="442">
        <v>2307</v>
      </c>
      <c r="F1579" s="442">
        <v>2307</v>
      </c>
      <c r="G1579" s="442"/>
    </row>
    <row r="1580" spans="1:7" x14ac:dyDescent="0.2">
      <c r="A1580" t="s">
        <v>3609</v>
      </c>
      <c r="B1580" t="s">
        <v>3590</v>
      </c>
      <c r="C1580" t="s">
        <v>3610</v>
      </c>
      <c r="D1580" s="439">
        <v>41210</v>
      </c>
      <c r="E1580" s="439">
        <v>2497</v>
      </c>
      <c r="F1580" s="439">
        <v>2497</v>
      </c>
      <c r="G1580" s="439"/>
    </row>
    <row r="1581" spans="1:7" x14ac:dyDescent="0.2">
      <c r="A1581" t="s">
        <v>3611</v>
      </c>
      <c r="B1581" t="s">
        <v>3590</v>
      </c>
      <c r="C1581" t="s">
        <v>3612</v>
      </c>
      <c r="D1581" s="442">
        <v>41327</v>
      </c>
      <c r="E1581" s="442">
        <v>1195</v>
      </c>
      <c r="F1581" s="442">
        <v>1195</v>
      </c>
      <c r="G1581" s="442"/>
    </row>
    <row r="1582" spans="1:7" x14ac:dyDescent="0.2">
      <c r="A1582" t="s">
        <v>3613</v>
      </c>
      <c r="B1582" t="s">
        <v>3590</v>
      </c>
      <c r="C1582" t="s">
        <v>3614</v>
      </c>
      <c r="D1582" s="439">
        <v>41341</v>
      </c>
      <c r="E1582" s="439">
        <v>1296</v>
      </c>
      <c r="F1582" s="439">
        <v>1296</v>
      </c>
      <c r="G1582" s="439"/>
    </row>
    <row r="1583" spans="1:7" x14ac:dyDescent="0.2">
      <c r="A1583" t="s">
        <v>3615</v>
      </c>
      <c r="B1583" t="s">
        <v>3590</v>
      </c>
      <c r="C1583" t="s">
        <v>3616</v>
      </c>
      <c r="D1583" s="442">
        <v>41345</v>
      </c>
      <c r="E1583" s="442">
        <v>650</v>
      </c>
      <c r="F1583" s="442">
        <v>650</v>
      </c>
      <c r="G1583" s="442"/>
    </row>
    <row r="1584" spans="1:7" x14ac:dyDescent="0.2">
      <c r="A1584" t="s">
        <v>3617</v>
      </c>
      <c r="B1584" t="s">
        <v>3590</v>
      </c>
      <c r="C1584" t="s">
        <v>3618</v>
      </c>
      <c r="D1584" s="439">
        <v>41346</v>
      </c>
      <c r="E1584" s="439">
        <v>2297</v>
      </c>
      <c r="F1584" s="439">
        <v>2297</v>
      </c>
      <c r="G1584" s="439"/>
    </row>
    <row r="1585" spans="1:7" x14ac:dyDescent="0.2">
      <c r="A1585" t="s">
        <v>3619</v>
      </c>
      <c r="B1585" t="s">
        <v>3590</v>
      </c>
      <c r="C1585" t="s">
        <v>3620</v>
      </c>
      <c r="D1585" s="442">
        <v>41387</v>
      </c>
      <c r="E1585" s="442">
        <v>478</v>
      </c>
      <c r="F1585" s="442">
        <v>478</v>
      </c>
      <c r="G1585" s="442"/>
    </row>
    <row r="1586" spans="1:7" x14ac:dyDescent="0.2">
      <c r="A1586" t="s">
        <v>3621</v>
      </c>
      <c r="B1586" t="s">
        <v>3590</v>
      </c>
      <c r="C1586" t="s">
        <v>3622</v>
      </c>
      <c r="D1586" s="439">
        <v>41401</v>
      </c>
      <c r="E1586" s="439">
        <v>1951</v>
      </c>
      <c r="F1586" s="439">
        <v>1951</v>
      </c>
      <c r="G1586" s="439"/>
    </row>
    <row r="1587" spans="1:7" x14ac:dyDescent="0.2">
      <c r="A1587" t="s">
        <v>3623</v>
      </c>
      <c r="B1587" t="s">
        <v>3590</v>
      </c>
      <c r="C1587" t="s">
        <v>3624</v>
      </c>
      <c r="D1587" s="442">
        <v>41423</v>
      </c>
      <c r="E1587" s="442">
        <v>821</v>
      </c>
      <c r="F1587" s="442">
        <v>821</v>
      </c>
      <c r="G1587" s="442"/>
    </row>
    <row r="1588" spans="1:7" x14ac:dyDescent="0.2">
      <c r="A1588" t="s">
        <v>3625</v>
      </c>
      <c r="B1588" t="s">
        <v>3590</v>
      </c>
      <c r="C1588" t="s">
        <v>3626</v>
      </c>
      <c r="D1588" s="439">
        <v>41424</v>
      </c>
      <c r="E1588" s="439">
        <v>708</v>
      </c>
      <c r="F1588" s="439">
        <v>708</v>
      </c>
      <c r="G1588" s="439"/>
    </row>
    <row r="1589" spans="1:7" x14ac:dyDescent="0.2">
      <c r="A1589" t="s">
        <v>3627</v>
      </c>
      <c r="B1589" t="s">
        <v>3590</v>
      </c>
      <c r="C1589" t="s">
        <v>3628</v>
      </c>
      <c r="D1589" s="442">
        <v>41425</v>
      </c>
      <c r="E1589" s="442">
        <v>1539</v>
      </c>
      <c r="F1589" s="442">
        <v>1539</v>
      </c>
      <c r="G1589" s="442"/>
    </row>
    <row r="1590" spans="1:7" x14ac:dyDescent="0.2">
      <c r="A1590" t="s">
        <v>3629</v>
      </c>
      <c r="B1590" t="s">
        <v>3590</v>
      </c>
      <c r="C1590" t="s">
        <v>3630</v>
      </c>
      <c r="D1590" s="439">
        <v>41441</v>
      </c>
      <c r="E1590" s="439">
        <v>992</v>
      </c>
      <c r="F1590" s="439">
        <v>992</v>
      </c>
      <c r="G1590" s="439"/>
    </row>
    <row r="1591" spans="1:7" x14ac:dyDescent="0.2">
      <c r="A1591" t="s">
        <v>3631</v>
      </c>
      <c r="B1591" t="s">
        <v>3632</v>
      </c>
      <c r="C1591">
        <v>0</v>
      </c>
      <c r="D1591" s="442">
        <v>42000</v>
      </c>
      <c r="E1591" s="442">
        <v>0</v>
      </c>
      <c r="F1591" s="442">
        <v>0</v>
      </c>
      <c r="G1591" s="442"/>
    </row>
    <row r="1592" spans="1:7" x14ac:dyDescent="0.2">
      <c r="A1592" t="s">
        <v>3633</v>
      </c>
      <c r="B1592" t="s">
        <v>3632</v>
      </c>
      <c r="C1592" t="s">
        <v>3634</v>
      </c>
      <c r="D1592" s="439">
        <v>42201</v>
      </c>
      <c r="E1592" s="439">
        <v>62820</v>
      </c>
      <c r="F1592" s="439">
        <v>62820</v>
      </c>
      <c r="G1592" s="439"/>
    </row>
    <row r="1593" spans="1:7" x14ac:dyDescent="0.2">
      <c r="A1593" t="s">
        <v>3635</v>
      </c>
      <c r="B1593" t="s">
        <v>3632</v>
      </c>
      <c r="C1593" t="s">
        <v>3636</v>
      </c>
      <c r="D1593" s="442">
        <v>42202</v>
      </c>
      <c r="E1593" s="442">
        <v>35543</v>
      </c>
      <c r="F1593" s="442">
        <v>35543</v>
      </c>
      <c r="G1593" s="442"/>
    </row>
    <row r="1594" spans="1:7" x14ac:dyDescent="0.2">
      <c r="A1594" t="s">
        <v>3637</v>
      </c>
      <c r="B1594" t="s">
        <v>3632</v>
      </c>
      <c r="C1594" t="s">
        <v>3638</v>
      </c>
      <c r="D1594" s="439">
        <v>42203</v>
      </c>
      <c r="E1594" s="439">
        <v>6276</v>
      </c>
      <c r="F1594" s="439">
        <v>6276</v>
      </c>
      <c r="G1594" s="439"/>
    </row>
    <row r="1595" spans="1:7" x14ac:dyDescent="0.2">
      <c r="A1595" t="s">
        <v>3639</v>
      </c>
      <c r="B1595" t="s">
        <v>3632</v>
      </c>
      <c r="C1595" t="s">
        <v>3640</v>
      </c>
      <c r="D1595" s="442">
        <v>42204</v>
      </c>
      <c r="E1595" s="442">
        <v>14749</v>
      </c>
      <c r="F1595" s="442">
        <v>14749</v>
      </c>
      <c r="G1595" s="442"/>
    </row>
    <row r="1596" spans="1:7" x14ac:dyDescent="0.2">
      <c r="A1596" t="s">
        <v>3641</v>
      </c>
      <c r="B1596" t="s">
        <v>3632</v>
      </c>
      <c r="C1596" t="s">
        <v>3642</v>
      </c>
      <c r="D1596" s="439">
        <v>42205</v>
      </c>
      <c r="E1596" s="439">
        <v>9777</v>
      </c>
      <c r="F1596" s="439">
        <v>9777</v>
      </c>
      <c r="G1596" s="439"/>
    </row>
    <row r="1597" spans="1:7" x14ac:dyDescent="0.2">
      <c r="A1597" t="s">
        <v>3643</v>
      </c>
      <c r="B1597" t="s">
        <v>3632</v>
      </c>
      <c r="C1597" t="s">
        <v>3644</v>
      </c>
      <c r="D1597" s="442">
        <v>42207</v>
      </c>
      <c r="E1597" s="442">
        <v>4590</v>
      </c>
      <c r="F1597" s="442">
        <v>4590</v>
      </c>
      <c r="G1597" s="442"/>
    </row>
    <row r="1598" spans="1:7" x14ac:dyDescent="0.2">
      <c r="A1598" t="s">
        <v>3645</v>
      </c>
      <c r="B1598" t="s">
        <v>3632</v>
      </c>
      <c r="C1598" t="s">
        <v>3646</v>
      </c>
      <c r="D1598" s="439">
        <v>42208</v>
      </c>
      <c r="E1598" s="439">
        <v>3116</v>
      </c>
      <c r="F1598" s="439">
        <v>3116</v>
      </c>
      <c r="G1598" s="439"/>
    </row>
    <row r="1599" spans="1:7" x14ac:dyDescent="0.2">
      <c r="A1599" t="s">
        <v>3647</v>
      </c>
      <c r="B1599" t="s">
        <v>3632</v>
      </c>
      <c r="C1599" t="s">
        <v>3648</v>
      </c>
      <c r="D1599" s="442">
        <v>42209</v>
      </c>
      <c r="E1599" s="442">
        <v>4651</v>
      </c>
      <c r="F1599" s="442">
        <v>4651</v>
      </c>
      <c r="G1599" s="442"/>
    </row>
    <row r="1600" spans="1:7" x14ac:dyDescent="0.2">
      <c r="A1600" t="s">
        <v>3649</v>
      </c>
      <c r="B1600" t="s">
        <v>3632</v>
      </c>
      <c r="C1600" t="s">
        <v>3650</v>
      </c>
      <c r="D1600" s="439">
        <v>42210</v>
      </c>
      <c r="E1600" s="439">
        <v>3749</v>
      </c>
      <c r="F1600" s="439">
        <v>3749</v>
      </c>
      <c r="G1600" s="439"/>
    </row>
    <row r="1601" spans="1:7" x14ac:dyDescent="0.2">
      <c r="A1601" t="s">
        <v>3651</v>
      </c>
      <c r="B1601" t="s">
        <v>3632</v>
      </c>
      <c r="C1601" t="s">
        <v>3652</v>
      </c>
      <c r="D1601" s="442">
        <v>42211</v>
      </c>
      <c r="E1601" s="442">
        <v>7091</v>
      </c>
      <c r="F1601" s="442">
        <v>7091</v>
      </c>
      <c r="G1601" s="442"/>
    </row>
    <row r="1602" spans="1:7" x14ac:dyDescent="0.2">
      <c r="A1602" t="s">
        <v>3653</v>
      </c>
      <c r="B1602" t="s">
        <v>3632</v>
      </c>
      <c r="C1602" t="s">
        <v>3654</v>
      </c>
      <c r="D1602" s="439">
        <v>42212</v>
      </c>
      <c r="E1602" s="439">
        <v>4056</v>
      </c>
      <c r="F1602" s="439">
        <v>4056</v>
      </c>
      <c r="G1602" s="439"/>
    </row>
    <row r="1603" spans="1:7" x14ac:dyDescent="0.2">
      <c r="A1603" t="s">
        <v>3655</v>
      </c>
      <c r="B1603" t="s">
        <v>3632</v>
      </c>
      <c r="C1603" t="s">
        <v>3656</v>
      </c>
      <c r="D1603" s="442">
        <v>42213</v>
      </c>
      <c r="E1603" s="442">
        <v>5141</v>
      </c>
      <c r="F1603" s="442">
        <v>5141</v>
      </c>
      <c r="G1603" s="442"/>
    </row>
    <row r="1604" spans="1:7" x14ac:dyDescent="0.2">
      <c r="A1604" t="s">
        <v>3657</v>
      </c>
      <c r="B1604" t="s">
        <v>3632</v>
      </c>
      <c r="C1604" t="s">
        <v>3658</v>
      </c>
      <c r="D1604" s="439">
        <v>42214</v>
      </c>
      <c r="E1604" s="439">
        <v>5943</v>
      </c>
      <c r="F1604" s="439">
        <v>5943</v>
      </c>
      <c r="G1604" s="439"/>
    </row>
    <row r="1605" spans="1:7" x14ac:dyDescent="0.2">
      <c r="A1605" t="s">
        <v>3659</v>
      </c>
      <c r="B1605" t="s">
        <v>3632</v>
      </c>
      <c r="C1605" t="s">
        <v>3660</v>
      </c>
      <c r="D1605" s="442">
        <v>42307</v>
      </c>
      <c r="E1605" s="442">
        <v>2982</v>
      </c>
      <c r="F1605" s="442">
        <v>2982</v>
      </c>
      <c r="G1605" s="442"/>
    </row>
    <row r="1606" spans="1:7" x14ac:dyDescent="0.2">
      <c r="A1606" t="s">
        <v>3661</v>
      </c>
      <c r="B1606" t="s">
        <v>3632</v>
      </c>
      <c r="C1606" t="s">
        <v>3662</v>
      </c>
      <c r="D1606" s="439">
        <v>42308</v>
      </c>
      <c r="E1606" s="439">
        <v>2786</v>
      </c>
      <c r="F1606" s="439">
        <v>2786</v>
      </c>
      <c r="G1606" s="439"/>
    </row>
    <row r="1607" spans="1:7" x14ac:dyDescent="0.2">
      <c r="A1607" t="s">
        <v>3663</v>
      </c>
      <c r="B1607" t="s">
        <v>3632</v>
      </c>
      <c r="C1607" t="s">
        <v>3664</v>
      </c>
      <c r="D1607" s="442">
        <v>42321</v>
      </c>
      <c r="E1607" s="442">
        <v>960</v>
      </c>
      <c r="F1607" s="442">
        <v>960</v>
      </c>
      <c r="G1607" s="442"/>
    </row>
    <row r="1608" spans="1:7" x14ac:dyDescent="0.2">
      <c r="A1608" t="s">
        <v>3665</v>
      </c>
      <c r="B1608" t="s">
        <v>3632</v>
      </c>
      <c r="C1608" t="s">
        <v>3666</v>
      </c>
      <c r="D1608" s="439">
        <v>42322</v>
      </c>
      <c r="E1608" s="439">
        <v>1578</v>
      </c>
      <c r="F1608" s="439">
        <v>1578</v>
      </c>
      <c r="G1608" s="439"/>
    </row>
    <row r="1609" spans="1:7" x14ac:dyDescent="0.2">
      <c r="A1609" t="s">
        <v>3667</v>
      </c>
      <c r="B1609" t="s">
        <v>3632</v>
      </c>
      <c r="C1609" t="s">
        <v>3668</v>
      </c>
      <c r="D1609" s="442">
        <v>42323</v>
      </c>
      <c r="E1609" s="442">
        <v>1107</v>
      </c>
      <c r="F1609" s="442">
        <v>1107</v>
      </c>
      <c r="G1609" s="442"/>
    </row>
    <row r="1610" spans="1:7" x14ac:dyDescent="0.2">
      <c r="A1610" t="s">
        <v>3669</v>
      </c>
      <c r="B1610" t="s">
        <v>3632</v>
      </c>
      <c r="C1610" t="s">
        <v>3670</v>
      </c>
      <c r="D1610" s="439">
        <v>42383</v>
      </c>
      <c r="E1610" s="439">
        <v>468</v>
      </c>
      <c r="F1610" s="439">
        <v>468</v>
      </c>
      <c r="G1610" s="439"/>
    </row>
    <row r="1611" spans="1:7" x14ac:dyDescent="0.2">
      <c r="A1611" t="s">
        <v>3671</v>
      </c>
      <c r="B1611" t="s">
        <v>3632</v>
      </c>
      <c r="C1611" t="s">
        <v>3672</v>
      </c>
      <c r="D1611" s="442">
        <v>42391</v>
      </c>
      <c r="E1611" s="442">
        <v>1397</v>
      </c>
      <c r="F1611" s="442">
        <v>1397</v>
      </c>
      <c r="G1611" s="442"/>
    </row>
    <row r="1612" spans="1:7" x14ac:dyDescent="0.2">
      <c r="A1612" t="s">
        <v>3673</v>
      </c>
      <c r="B1612" t="s">
        <v>3632</v>
      </c>
      <c r="C1612" t="s">
        <v>3674</v>
      </c>
      <c r="D1612" s="439">
        <v>42411</v>
      </c>
      <c r="E1612" s="439">
        <v>3297</v>
      </c>
      <c r="F1612" s="439">
        <v>3297</v>
      </c>
      <c r="G1612" s="439"/>
    </row>
    <row r="1613" spans="1:7" x14ac:dyDescent="0.2">
      <c r="A1613" t="s">
        <v>3675</v>
      </c>
      <c r="B1613" t="s">
        <v>3676</v>
      </c>
      <c r="C1613">
        <v>0</v>
      </c>
      <c r="D1613" s="442">
        <v>43000</v>
      </c>
      <c r="E1613" s="442">
        <v>0</v>
      </c>
      <c r="F1613" s="442">
        <v>0</v>
      </c>
      <c r="G1613" s="442"/>
    </row>
    <row r="1614" spans="1:7" x14ac:dyDescent="0.2">
      <c r="A1614" t="s">
        <v>3677</v>
      </c>
      <c r="B1614" t="s">
        <v>3676</v>
      </c>
      <c r="C1614" t="s">
        <v>3678</v>
      </c>
      <c r="D1614" s="439">
        <v>43100</v>
      </c>
      <c r="E1614" s="439">
        <v>91346</v>
      </c>
      <c r="F1614" s="439">
        <v>91346</v>
      </c>
      <c r="G1614" s="439"/>
    </row>
    <row r="1615" spans="1:7" x14ac:dyDescent="0.2">
      <c r="A1615" t="s">
        <v>3679</v>
      </c>
      <c r="B1615" t="s">
        <v>3676</v>
      </c>
      <c r="C1615" t="s">
        <v>3680</v>
      </c>
      <c r="D1615" s="442">
        <v>43202</v>
      </c>
      <c r="E1615" s="442">
        <v>16259</v>
      </c>
      <c r="F1615" s="442">
        <v>16259</v>
      </c>
      <c r="G1615" s="442"/>
    </row>
    <row r="1616" spans="1:7" x14ac:dyDescent="0.2">
      <c r="A1616" t="s">
        <v>3681</v>
      </c>
      <c r="B1616" t="s">
        <v>3676</v>
      </c>
      <c r="C1616" t="s">
        <v>3682</v>
      </c>
      <c r="D1616" s="439">
        <v>43203</v>
      </c>
      <c r="E1616" s="439">
        <v>4623</v>
      </c>
      <c r="F1616" s="439">
        <v>4623</v>
      </c>
      <c r="G1616" s="439"/>
    </row>
    <row r="1617" spans="1:7" x14ac:dyDescent="0.2">
      <c r="A1617" t="s">
        <v>3683</v>
      </c>
      <c r="B1617" t="s">
        <v>3676</v>
      </c>
      <c r="C1617" t="s">
        <v>3684</v>
      </c>
      <c r="D1617" s="442">
        <v>43204</v>
      </c>
      <c r="E1617" s="442">
        <v>7638</v>
      </c>
      <c r="F1617" s="442">
        <v>7638</v>
      </c>
      <c r="G1617" s="442"/>
    </row>
    <row r="1618" spans="1:7" x14ac:dyDescent="0.2">
      <c r="A1618" t="s">
        <v>3685</v>
      </c>
      <c r="B1618" t="s">
        <v>3676</v>
      </c>
      <c r="C1618" t="s">
        <v>3686</v>
      </c>
      <c r="D1618" s="439">
        <v>43205</v>
      </c>
      <c r="E1618" s="439">
        <v>3910</v>
      </c>
      <c r="F1618" s="439">
        <v>3910</v>
      </c>
      <c r="G1618" s="439"/>
    </row>
    <row r="1619" spans="1:7" x14ac:dyDescent="0.2">
      <c r="A1619" t="s">
        <v>3687</v>
      </c>
      <c r="B1619" t="s">
        <v>3676</v>
      </c>
      <c r="C1619" t="s">
        <v>3688</v>
      </c>
      <c r="D1619" s="442">
        <v>43206</v>
      </c>
      <c r="E1619" s="442">
        <v>7859</v>
      </c>
      <c r="F1619" s="442">
        <v>7859</v>
      </c>
      <c r="G1619" s="442"/>
    </row>
    <row r="1620" spans="1:7" x14ac:dyDescent="0.2">
      <c r="A1620" t="s">
        <v>3689</v>
      </c>
      <c r="B1620" t="s">
        <v>3676</v>
      </c>
      <c r="C1620" t="s">
        <v>3690</v>
      </c>
      <c r="D1620" s="439">
        <v>43208</v>
      </c>
      <c r="E1620" s="439">
        <v>7146</v>
      </c>
      <c r="F1620" s="439">
        <v>7146</v>
      </c>
      <c r="G1620" s="439"/>
    </row>
    <row r="1621" spans="1:7" x14ac:dyDescent="0.2">
      <c r="A1621" t="s">
        <v>3691</v>
      </c>
      <c r="B1621" t="s">
        <v>3676</v>
      </c>
      <c r="C1621" t="s">
        <v>3692</v>
      </c>
      <c r="D1621" s="442">
        <v>43210</v>
      </c>
      <c r="E1621" s="442">
        <v>5735</v>
      </c>
      <c r="F1621" s="442">
        <v>5735</v>
      </c>
      <c r="G1621" s="442"/>
    </row>
    <row r="1622" spans="1:7" x14ac:dyDescent="0.2">
      <c r="A1622" t="s">
        <v>3693</v>
      </c>
      <c r="B1622" t="s">
        <v>3676</v>
      </c>
      <c r="C1622" t="s">
        <v>3694</v>
      </c>
      <c r="D1622" s="439">
        <v>43211</v>
      </c>
      <c r="E1622" s="439">
        <v>4166</v>
      </c>
      <c r="F1622" s="439">
        <v>4166</v>
      </c>
      <c r="G1622" s="439"/>
    </row>
    <row r="1623" spans="1:7" x14ac:dyDescent="0.2">
      <c r="A1623" t="s">
        <v>3695</v>
      </c>
      <c r="B1623" t="s">
        <v>3676</v>
      </c>
      <c r="C1623" t="s">
        <v>3696</v>
      </c>
      <c r="D1623" s="442">
        <v>43212</v>
      </c>
      <c r="E1623" s="442">
        <v>3792</v>
      </c>
      <c r="F1623" s="442">
        <v>3792</v>
      </c>
      <c r="G1623" s="442"/>
    </row>
    <row r="1624" spans="1:7" x14ac:dyDescent="0.2">
      <c r="A1624" t="s">
        <v>3697</v>
      </c>
      <c r="B1624" t="s">
        <v>3676</v>
      </c>
      <c r="C1624" t="s">
        <v>3698</v>
      </c>
      <c r="D1624" s="439">
        <v>43213</v>
      </c>
      <c r="E1624" s="439">
        <v>6745</v>
      </c>
      <c r="F1624" s="439">
        <v>6745</v>
      </c>
      <c r="G1624" s="439"/>
    </row>
    <row r="1625" spans="1:7" x14ac:dyDescent="0.2">
      <c r="A1625" t="s">
        <v>3699</v>
      </c>
      <c r="B1625" t="s">
        <v>3676</v>
      </c>
      <c r="C1625" t="s">
        <v>3700</v>
      </c>
      <c r="D1625" s="442">
        <v>43214</v>
      </c>
      <c r="E1625" s="442">
        <v>3571</v>
      </c>
      <c r="F1625" s="442">
        <v>3571</v>
      </c>
      <c r="G1625" s="442"/>
    </row>
    <row r="1626" spans="1:7" x14ac:dyDescent="0.2">
      <c r="A1626" t="s">
        <v>3701</v>
      </c>
      <c r="B1626" t="s">
        <v>3676</v>
      </c>
      <c r="C1626" t="s">
        <v>3702</v>
      </c>
      <c r="D1626" s="439">
        <v>43215</v>
      </c>
      <c r="E1626" s="439">
        <v>12414</v>
      </c>
      <c r="F1626" s="439">
        <v>12414</v>
      </c>
      <c r="G1626" s="439"/>
    </row>
    <row r="1627" spans="1:7" x14ac:dyDescent="0.2">
      <c r="A1627" t="s">
        <v>3703</v>
      </c>
      <c r="B1627" t="s">
        <v>3676</v>
      </c>
      <c r="C1627" t="s">
        <v>3704</v>
      </c>
      <c r="D1627" s="442">
        <v>43216</v>
      </c>
      <c r="E1627" s="442">
        <v>5158</v>
      </c>
      <c r="F1627" s="442">
        <v>5158</v>
      </c>
      <c r="G1627" s="442"/>
    </row>
    <row r="1628" spans="1:7" x14ac:dyDescent="0.2">
      <c r="A1628" t="s">
        <v>3705</v>
      </c>
      <c r="B1628" t="s">
        <v>3676</v>
      </c>
      <c r="C1628" t="s">
        <v>1060</v>
      </c>
      <c r="D1628" s="439">
        <v>43348</v>
      </c>
      <c r="E1628" s="439">
        <v>1486</v>
      </c>
      <c r="F1628" s="439">
        <v>1486</v>
      </c>
      <c r="G1628" s="439"/>
    </row>
    <row r="1629" spans="1:7" x14ac:dyDescent="0.2">
      <c r="A1629" t="s">
        <v>3706</v>
      </c>
      <c r="B1629" t="s">
        <v>3676</v>
      </c>
      <c r="C1629" t="s">
        <v>3707</v>
      </c>
      <c r="D1629" s="442">
        <v>43364</v>
      </c>
      <c r="E1629" s="442">
        <v>604</v>
      </c>
      <c r="F1629" s="442">
        <v>604</v>
      </c>
      <c r="G1629" s="442"/>
    </row>
    <row r="1630" spans="1:7" x14ac:dyDescent="0.2">
      <c r="A1630" t="s">
        <v>3708</v>
      </c>
      <c r="B1630" t="s">
        <v>3676</v>
      </c>
      <c r="C1630" t="s">
        <v>3709</v>
      </c>
      <c r="D1630" s="439">
        <v>43367</v>
      </c>
      <c r="E1630" s="439">
        <v>1388</v>
      </c>
      <c r="F1630" s="439">
        <v>1388</v>
      </c>
      <c r="G1630" s="439"/>
    </row>
    <row r="1631" spans="1:7" x14ac:dyDescent="0.2">
      <c r="A1631" t="s">
        <v>3710</v>
      </c>
      <c r="B1631" t="s">
        <v>3676</v>
      </c>
      <c r="C1631" t="s">
        <v>3711</v>
      </c>
      <c r="D1631" s="442">
        <v>43368</v>
      </c>
      <c r="E1631" s="442">
        <v>2341</v>
      </c>
      <c r="F1631" s="442">
        <v>2341</v>
      </c>
      <c r="G1631" s="442"/>
    </row>
    <row r="1632" spans="1:7" x14ac:dyDescent="0.2">
      <c r="A1632" t="s">
        <v>3712</v>
      </c>
      <c r="B1632" t="s">
        <v>3676</v>
      </c>
      <c r="C1632" t="s">
        <v>3713</v>
      </c>
      <c r="D1632" s="439">
        <v>43369</v>
      </c>
      <c r="E1632" s="439">
        <v>1234</v>
      </c>
      <c r="F1632" s="439">
        <v>1234</v>
      </c>
      <c r="G1632" s="439"/>
    </row>
    <row r="1633" spans="1:7" x14ac:dyDescent="0.2">
      <c r="A1633" t="s">
        <v>3714</v>
      </c>
      <c r="B1633" t="s">
        <v>3676</v>
      </c>
      <c r="C1633" t="s">
        <v>3715</v>
      </c>
      <c r="D1633" s="442">
        <v>43403</v>
      </c>
      <c r="E1633" s="442">
        <v>3286</v>
      </c>
      <c r="F1633" s="442">
        <v>3286</v>
      </c>
      <c r="G1633" s="442"/>
    </row>
    <row r="1634" spans="1:7" x14ac:dyDescent="0.2">
      <c r="A1634" t="s">
        <v>3716</v>
      </c>
      <c r="B1634" t="s">
        <v>3676</v>
      </c>
      <c r="C1634" t="s">
        <v>3717</v>
      </c>
      <c r="D1634" s="439">
        <v>43404</v>
      </c>
      <c r="E1634" s="439">
        <v>3338</v>
      </c>
      <c r="F1634" s="439">
        <v>3338</v>
      </c>
      <c r="G1634" s="439"/>
    </row>
    <row r="1635" spans="1:7" x14ac:dyDescent="0.2">
      <c r="A1635" t="s">
        <v>3718</v>
      </c>
      <c r="B1635" t="s">
        <v>3676</v>
      </c>
      <c r="C1635" t="s">
        <v>3719</v>
      </c>
      <c r="D1635" s="442">
        <v>43423</v>
      </c>
      <c r="E1635" s="442">
        <v>558</v>
      </c>
      <c r="F1635" s="442">
        <v>558</v>
      </c>
      <c r="G1635" s="442"/>
    </row>
    <row r="1636" spans="1:7" x14ac:dyDescent="0.2">
      <c r="A1636" t="s">
        <v>3720</v>
      </c>
      <c r="B1636" t="s">
        <v>3676</v>
      </c>
      <c r="C1636" t="s">
        <v>1178</v>
      </c>
      <c r="D1636" s="439">
        <v>43424</v>
      </c>
      <c r="E1636" s="439">
        <v>1015</v>
      </c>
      <c r="F1636" s="439">
        <v>1015</v>
      </c>
      <c r="G1636" s="439"/>
    </row>
    <row r="1637" spans="1:7" x14ac:dyDescent="0.2">
      <c r="A1637" t="s">
        <v>3721</v>
      </c>
      <c r="B1637" t="s">
        <v>3676</v>
      </c>
      <c r="C1637" t="s">
        <v>3722</v>
      </c>
      <c r="D1637" s="442">
        <v>43425</v>
      </c>
      <c r="E1637" s="442">
        <v>230</v>
      </c>
      <c r="F1637" s="442">
        <v>230</v>
      </c>
      <c r="G1637" s="442"/>
    </row>
    <row r="1638" spans="1:7" x14ac:dyDescent="0.2">
      <c r="A1638" t="s">
        <v>3723</v>
      </c>
      <c r="B1638" t="s">
        <v>3676</v>
      </c>
      <c r="C1638" t="s">
        <v>2256</v>
      </c>
      <c r="D1638" s="439">
        <v>43428</v>
      </c>
      <c r="E1638" s="439">
        <v>1010</v>
      </c>
      <c r="F1638" s="439">
        <v>1010</v>
      </c>
      <c r="G1638" s="439"/>
    </row>
    <row r="1639" spans="1:7" x14ac:dyDescent="0.2">
      <c r="A1639" t="s">
        <v>3724</v>
      </c>
      <c r="B1639" t="s">
        <v>3676</v>
      </c>
      <c r="C1639" t="s">
        <v>3725</v>
      </c>
      <c r="D1639" s="442">
        <v>43432</v>
      </c>
      <c r="E1639" s="442">
        <v>728</v>
      </c>
      <c r="F1639" s="442">
        <v>728</v>
      </c>
      <c r="G1639" s="442"/>
    </row>
    <row r="1640" spans="1:7" x14ac:dyDescent="0.2">
      <c r="A1640" t="s">
        <v>3726</v>
      </c>
      <c r="B1640" t="s">
        <v>3676</v>
      </c>
      <c r="C1640" t="s">
        <v>3727</v>
      </c>
      <c r="D1640" s="439">
        <v>43433</v>
      </c>
      <c r="E1640" s="439">
        <v>1503</v>
      </c>
      <c r="F1640" s="439">
        <v>1503</v>
      </c>
      <c r="G1640" s="439"/>
    </row>
    <row r="1641" spans="1:7" x14ac:dyDescent="0.2">
      <c r="A1641" t="s">
        <v>3728</v>
      </c>
      <c r="B1641" t="s">
        <v>3676</v>
      </c>
      <c r="C1641" t="s">
        <v>3729</v>
      </c>
      <c r="D1641" s="442">
        <v>43441</v>
      </c>
      <c r="E1641" s="442">
        <v>2182</v>
      </c>
      <c r="F1641" s="442">
        <v>2182</v>
      </c>
      <c r="G1641" s="442"/>
    </row>
    <row r="1642" spans="1:7" x14ac:dyDescent="0.2">
      <c r="A1642" t="s">
        <v>3730</v>
      </c>
      <c r="B1642" t="s">
        <v>3676</v>
      </c>
      <c r="C1642" t="s">
        <v>3731</v>
      </c>
      <c r="D1642" s="439">
        <v>43442</v>
      </c>
      <c r="E1642" s="439">
        <v>856</v>
      </c>
      <c r="F1642" s="439">
        <v>856</v>
      </c>
      <c r="G1642" s="439"/>
    </row>
    <row r="1643" spans="1:7" x14ac:dyDescent="0.2">
      <c r="A1643" t="s">
        <v>3732</v>
      </c>
      <c r="B1643" t="s">
        <v>3676</v>
      </c>
      <c r="C1643" t="s">
        <v>3733</v>
      </c>
      <c r="D1643" s="442">
        <v>43443</v>
      </c>
      <c r="E1643" s="442">
        <v>3374</v>
      </c>
      <c r="F1643" s="442">
        <v>3374</v>
      </c>
      <c r="G1643" s="442"/>
    </row>
    <row r="1644" spans="1:7" x14ac:dyDescent="0.2">
      <c r="A1644" t="s">
        <v>3734</v>
      </c>
      <c r="B1644" t="s">
        <v>3676</v>
      </c>
      <c r="C1644" t="s">
        <v>3735</v>
      </c>
      <c r="D1644" s="439">
        <v>43444</v>
      </c>
      <c r="E1644" s="439">
        <v>1459</v>
      </c>
      <c r="F1644" s="439">
        <v>1459</v>
      </c>
      <c r="G1644" s="439"/>
    </row>
    <row r="1645" spans="1:7" x14ac:dyDescent="0.2">
      <c r="A1645" t="s">
        <v>3736</v>
      </c>
      <c r="B1645" t="s">
        <v>3676</v>
      </c>
      <c r="C1645" t="s">
        <v>3737</v>
      </c>
      <c r="D1645" s="442">
        <v>43447</v>
      </c>
      <c r="E1645" s="442">
        <v>2371</v>
      </c>
      <c r="F1645" s="442">
        <v>2371</v>
      </c>
      <c r="G1645" s="442"/>
    </row>
    <row r="1646" spans="1:7" x14ac:dyDescent="0.2">
      <c r="A1646" t="s">
        <v>3738</v>
      </c>
      <c r="B1646" t="s">
        <v>3676</v>
      </c>
      <c r="C1646" t="s">
        <v>3739</v>
      </c>
      <c r="D1646" s="439">
        <v>43468</v>
      </c>
      <c r="E1646" s="439">
        <v>1311</v>
      </c>
      <c r="F1646" s="439">
        <v>1311</v>
      </c>
      <c r="G1646" s="439"/>
    </row>
    <row r="1647" spans="1:7" x14ac:dyDescent="0.2">
      <c r="A1647" t="s">
        <v>3740</v>
      </c>
      <c r="B1647" t="s">
        <v>3676</v>
      </c>
      <c r="C1647" t="s">
        <v>3741</v>
      </c>
      <c r="D1647" s="442">
        <v>43482</v>
      </c>
      <c r="E1647" s="442">
        <v>2230</v>
      </c>
      <c r="F1647" s="442">
        <v>2230</v>
      </c>
      <c r="G1647" s="442"/>
    </row>
    <row r="1648" spans="1:7" x14ac:dyDescent="0.2">
      <c r="A1648" t="s">
        <v>3742</v>
      </c>
      <c r="B1648" t="s">
        <v>3676</v>
      </c>
      <c r="C1648" t="s">
        <v>3743</v>
      </c>
      <c r="D1648" s="439">
        <v>43484</v>
      </c>
      <c r="E1648" s="439">
        <v>684</v>
      </c>
      <c r="F1648" s="439">
        <v>684</v>
      </c>
      <c r="G1648" s="439"/>
    </row>
    <row r="1649" spans="1:7" x14ac:dyDescent="0.2">
      <c r="A1649" t="s">
        <v>3744</v>
      </c>
      <c r="B1649" t="s">
        <v>3676</v>
      </c>
      <c r="C1649" t="s">
        <v>3745</v>
      </c>
      <c r="D1649" s="442">
        <v>43501</v>
      </c>
      <c r="E1649" s="442">
        <v>992</v>
      </c>
      <c r="F1649" s="442">
        <v>992</v>
      </c>
      <c r="G1649" s="442"/>
    </row>
    <row r="1650" spans="1:7" x14ac:dyDescent="0.2">
      <c r="A1650" t="s">
        <v>3746</v>
      </c>
      <c r="B1650" t="s">
        <v>3676</v>
      </c>
      <c r="C1650" t="s">
        <v>3747</v>
      </c>
      <c r="D1650" s="439">
        <v>43505</v>
      </c>
      <c r="E1650" s="439">
        <v>1114</v>
      </c>
      <c r="F1650" s="439">
        <v>1114</v>
      </c>
      <c r="G1650" s="439"/>
    </row>
    <row r="1651" spans="1:7" x14ac:dyDescent="0.2">
      <c r="A1651" t="s">
        <v>3748</v>
      </c>
      <c r="B1651" t="s">
        <v>3676</v>
      </c>
      <c r="C1651" t="s">
        <v>3749</v>
      </c>
      <c r="D1651" s="442">
        <v>43506</v>
      </c>
      <c r="E1651" s="442">
        <v>497</v>
      </c>
      <c r="F1651" s="442">
        <v>0</v>
      </c>
      <c r="G1651" s="442"/>
    </row>
    <row r="1652" spans="1:7" x14ac:dyDescent="0.2">
      <c r="A1652" t="s">
        <v>3750</v>
      </c>
      <c r="B1652" t="s">
        <v>3676</v>
      </c>
      <c r="C1652" t="s">
        <v>3751</v>
      </c>
      <c r="D1652" s="439">
        <v>43507</v>
      </c>
      <c r="E1652" s="439">
        <v>284</v>
      </c>
      <c r="F1652" s="439">
        <v>284</v>
      </c>
      <c r="G1652" s="439"/>
    </row>
    <row r="1653" spans="1:7" x14ac:dyDescent="0.2">
      <c r="A1653" t="s">
        <v>3752</v>
      </c>
      <c r="B1653" t="s">
        <v>3676</v>
      </c>
      <c r="C1653" t="s">
        <v>3753</v>
      </c>
      <c r="D1653" s="442">
        <v>43510</v>
      </c>
      <c r="E1653" s="442">
        <v>462</v>
      </c>
      <c r="F1653" s="442">
        <v>462</v>
      </c>
      <c r="G1653" s="442"/>
    </row>
    <row r="1654" spans="1:7" x14ac:dyDescent="0.2">
      <c r="A1654" t="s">
        <v>3754</v>
      </c>
      <c r="B1654" t="s">
        <v>3676</v>
      </c>
      <c r="C1654" t="s">
        <v>3755</v>
      </c>
      <c r="D1654" s="439">
        <v>43511</v>
      </c>
      <c r="E1654" s="439">
        <v>159</v>
      </c>
      <c r="F1654" s="439">
        <v>159</v>
      </c>
      <c r="G1654" s="439"/>
    </row>
    <row r="1655" spans="1:7" x14ac:dyDescent="0.2">
      <c r="A1655" t="s">
        <v>3756</v>
      </c>
      <c r="B1655" t="s">
        <v>3676</v>
      </c>
      <c r="C1655" t="s">
        <v>3757</v>
      </c>
      <c r="D1655" s="442">
        <v>43512</v>
      </c>
      <c r="E1655" s="442">
        <v>318</v>
      </c>
      <c r="F1655" s="442">
        <v>318</v>
      </c>
      <c r="G1655" s="442"/>
    </row>
    <row r="1656" spans="1:7" x14ac:dyDescent="0.2">
      <c r="A1656" t="s">
        <v>3758</v>
      </c>
      <c r="B1656" t="s">
        <v>3676</v>
      </c>
      <c r="C1656" t="s">
        <v>3759</v>
      </c>
      <c r="D1656" s="439">
        <v>43513</v>
      </c>
      <c r="E1656" s="439">
        <v>462</v>
      </c>
      <c r="F1656" s="439">
        <v>462</v>
      </c>
      <c r="G1656" s="439"/>
    </row>
    <row r="1657" spans="1:7" x14ac:dyDescent="0.2">
      <c r="A1657" t="s">
        <v>3760</v>
      </c>
      <c r="B1657" t="s">
        <v>3676</v>
      </c>
      <c r="C1657" t="s">
        <v>3761</v>
      </c>
      <c r="D1657" s="442">
        <v>43514</v>
      </c>
      <c r="E1657" s="442">
        <v>1770</v>
      </c>
      <c r="F1657" s="442">
        <v>1770</v>
      </c>
      <c r="G1657" s="442"/>
    </row>
    <row r="1658" spans="1:7" x14ac:dyDescent="0.2">
      <c r="A1658" t="s">
        <v>3762</v>
      </c>
      <c r="B1658" t="s">
        <v>3676</v>
      </c>
      <c r="C1658" t="s">
        <v>3763</v>
      </c>
      <c r="D1658" s="439">
        <v>43531</v>
      </c>
      <c r="E1658" s="439">
        <v>1089</v>
      </c>
      <c r="F1658" s="439">
        <v>1089</v>
      </c>
      <c r="G1658" s="439"/>
    </row>
    <row r="1659" spans="1:7" x14ac:dyDescent="0.2">
      <c r="A1659" t="s">
        <v>3764</v>
      </c>
      <c r="B1659" t="s">
        <v>3765</v>
      </c>
      <c r="C1659">
        <v>0</v>
      </c>
      <c r="D1659" s="442">
        <v>44000</v>
      </c>
      <c r="E1659" s="442">
        <v>0</v>
      </c>
      <c r="F1659" s="442">
        <v>0</v>
      </c>
      <c r="G1659" s="442"/>
    </row>
    <row r="1660" spans="1:7" x14ac:dyDescent="0.2">
      <c r="A1660" t="s">
        <v>3766</v>
      </c>
      <c r="B1660" t="s">
        <v>3765</v>
      </c>
      <c r="C1660" t="s">
        <v>3767</v>
      </c>
      <c r="D1660" s="439">
        <v>44201</v>
      </c>
      <c r="E1660" s="439">
        <v>53919</v>
      </c>
      <c r="F1660" s="439">
        <v>53919</v>
      </c>
      <c r="G1660" s="439"/>
    </row>
    <row r="1661" spans="1:7" x14ac:dyDescent="0.2">
      <c r="A1661" t="s">
        <v>3768</v>
      </c>
      <c r="B1661" t="s">
        <v>3765</v>
      </c>
      <c r="C1661" t="s">
        <v>3769</v>
      </c>
      <c r="D1661" s="442">
        <v>44202</v>
      </c>
      <c r="E1661" s="442">
        <v>22240</v>
      </c>
      <c r="F1661" s="442">
        <v>22240</v>
      </c>
      <c r="G1661" s="442"/>
    </row>
    <row r="1662" spans="1:7" x14ac:dyDescent="0.2">
      <c r="A1662" t="s">
        <v>3770</v>
      </c>
      <c r="B1662" t="s">
        <v>3765</v>
      </c>
      <c r="C1662" t="s">
        <v>3771</v>
      </c>
      <c r="D1662" s="439">
        <v>44203</v>
      </c>
      <c r="E1662" s="439">
        <v>11270</v>
      </c>
      <c r="F1662" s="439">
        <v>11270</v>
      </c>
      <c r="G1662" s="439"/>
    </row>
    <row r="1663" spans="1:7" x14ac:dyDescent="0.2">
      <c r="A1663" t="s">
        <v>3772</v>
      </c>
      <c r="B1663" t="s">
        <v>3765</v>
      </c>
      <c r="C1663" t="s">
        <v>3773</v>
      </c>
      <c r="D1663" s="442">
        <v>44204</v>
      </c>
      <c r="E1663" s="442">
        <v>7456</v>
      </c>
      <c r="F1663" s="442">
        <v>7456</v>
      </c>
      <c r="G1663" s="442"/>
    </row>
    <row r="1664" spans="1:7" x14ac:dyDescent="0.2">
      <c r="A1664" t="s">
        <v>3774</v>
      </c>
      <c r="B1664" t="s">
        <v>3765</v>
      </c>
      <c r="C1664" t="s">
        <v>3775</v>
      </c>
      <c r="D1664" s="439">
        <v>44205</v>
      </c>
      <c r="E1664" s="439">
        <v>10290</v>
      </c>
      <c r="F1664" s="439">
        <v>10290</v>
      </c>
      <c r="G1664" s="439"/>
    </row>
    <row r="1665" spans="1:7" x14ac:dyDescent="0.2">
      <c r="A1665" t="s">
        <v>3776</v>
      </c>
      <c r="B1665" t="s">
        <v>3765</v>
      </c>
      <c r="C1665" t="s">
        <v>3777</v>
      </c>
      <c r="D1665" s="442">
        <v>44206</v>
      </c>
      <c r="E1665" s="442">
        <v>5120</v>
      </c>
      <c r="F1665" s="442">
        <v>5120</v>
      </c>
      <c r="G1665" s="442"/>
    </row>
    <row r="1666" spans="1:7" x14ac:dyDescent="0.2">
      <c r="A1666" t="s">
        <v>3778</v>
      </c>
      <c r="B1666" t="s">
        <v>3765</v>
      </c>
      <c r="C1666" t="s">
        <v>3779</v>
      </c>
      <c r="D1666" s="439">
        <v>44207</v>
      </c>
      <c r="E1666" s="439">
        <v>2494</v>
      </c>
      <c r="F1666" s="439">
        <v>2494</v>
      </c>
      <c r="G1666" s="439"/>
    </row>
    <row r="1667" spans="1:7" x14ac:dyDescent="0.2">
      <c r="A1667" t="s">
        <v>3780</v>
      </c>
      <c r="B1667" t="s">
        <v>3765</v>
      </c>
      <c r="C1667" t="s">
        <v>3781</v>
      </c>
      <c r="D1667" s="442">
        <v>44208</v>
      </c>
      <c r="E1667" s="442">
        <v>3639</v>
      </c>
      <c r="F1667" s="442">
        <v>3639</v>
      </c>
      <c r="G1667" s="442"/>
    </row>
    <row r="1668" spans="1:7" x14ac:dyDescent="0.2">
      <c r="A1668" t="s">
        <v>3782</v>
      </c>
      <c r="B1668" t="s">
        <v>3765</v>
      </c>
      <c r="C1668" t="s">
        <v>3783</v>
      </c>
      <c r="D1668" s="439">
        <v>44209</v>
      </c>
      <c r="E1668" s="439">
        <v>3784</v>
      </c>
      <c r="F1668" s="439">
        <v>3784</v>
      </c>
      <c r="G1668" s="439"/>
    </row>
    <row r="1669" spans="1:7" x14ac:dyDescent="0.2">
      <c r="A1669" t="s">
        <v>3784</v>
      </c>
      <c r="B1669" t="s">
        <v>3765</v>
      </c>
      <c r="C1669" t="s">
        <v>3785</v>
      </c>
      <c r="D1669" s="442">
        <v>44210</v>
      </c>
      <c r="E1669" s="442">
        <v>4110</v>
      </c>
      <c r="F1669" s="442">
        <v>4110</v>
      </c>
      <c r="G1669" s="442"/>
    </row>
    <row r="1670" spans="1:7" x14ac:dyDescent="0.2">
      <c r="A1670" t="s">
        <v>3786</v>
      </c>
      <c r="B1670" t="s">
        <v>3765</v>
      </c>
      <c r="C1670" t="s">
        <v>3787</v>
      </c>
      <c r="D1670" s="439">
        <v>44211</v>
      </c>
      <c r="E1670" s="439">
        <v>7904</v>
      </c>
      <c r="F1670" s="439">
        <v>7904</v>
      </c>
      <c r="G1670" s="439"/>
    </row>
    <row r="1671" spans="1:7" x14ac:dyDescent="0.2">
      <c r="A1671" t="s">
        <v>3788</v>
      </c>
      <c r="B1671" t="s">
        <v>3765</v>
      </c>
      <c r="C1671" t="s">
        <v>3789</v>
      </c>
      <c r="D1671" s="442">
        <v>44212</v>
      </c>
      <c r="E1671" s="442">
        <v>5518</v>
      </c>
      <c r="F1671" s="442">
        <v>5518</v>
      </c>
      <c r="G1671" s="442"/>
    </row>
    <row r="1672" spans="1:7" x14ac:dyDescent="0.2">
      <c r="A1672" t="s">
        <v>3790</v>
      </c>
      <c r="B1672" t="s">
        <v>3765</v>
      </c>
      <c r="C1672" t="s">
        <v>3791</v>
      </c>
      <c r="D1672" s="439">
        <v>44213</v>
      </c>
      <c r="E1672" s="439">
        <v>4217</v>
      </c>
      <c r="F1672" s="439">
        <v>4217</v>
      </c>
      <c r="G1672" s="439"/>
    </row>
    <row r="1673" spans="1:7" x14ac:dyDescent="0.2">
      <c r="A1673" t="s">
        <v>3792</v>
      </c>
      <c r="B1673" t="s">
        <v>3765</v>
      </c>
      <c r="C1673" t="s">
        <v>3793</v>
      </c>
      <c r="D1673" s="442">
        <v>44214</v>
      </c>
      <c r="E1673" s="442">
        <v>4246</v>
      </c>
      <c r="F1673" s="442">
        <v>4246</v>
      </c>
      <c r="G1673" s="442"/>
    </row>
    <row r="1674" spans="1:7" x14ac:dyDescent="0.2">
      <c r="A1674" t="s">
        <v>3794</v>
      </c>
      <c r="B1674" t="s">
        <v>3765</v>
      </c>
      <c r="C1674" t="s">
        <v>3795</v>
      </c>
      <c r="D1674" s="439">
        <v>44322</v>
      </c>
      <c r="E1674" s="439">
        <v>343</v>
      </c>
      <c r="F1674" s="439">
        <v>343</v>
      </c>
      <c r="G1674" s="439"/>
    </row>
    <row r="1675" spans="1:7" x14ac:dyDescent="0.2">
      <c r="A1675" t="s">
        <v>3796</v>
      </c>
      <c r="B1675" t="s">
        <v>3765</v>
      </c>
      <c r="C1675" t="s">
        <v>3797</v>
      </c>
      <c r="D1675" s="442">
        <v>44341</v>
      </c>
      <c r="E1675" s="442">
        <v>3092</v>
      </c>
      <c r="F1675" s="442">
        <v>3092</v>
      </c>
      <c r="G1675" s="442"/>
    </row>
    <row r="1676" spans="1:7" x14ac:dyDescent="0.2">
      <c r="A1676" t="s">
        <v>3798</v>
      </c>
      <c r="B1676" t="s">
        <v>3765</v>
      </c>
      <c r="C1676" t="s">
        <v>3799</v>
      </c>
      <c r="D1676" s="439">
        <v>44461</v>
      </c>
      <c r="E1676" s="439">
        <v>1312</v>
      </c>
      <c r="F1676" s="439">
        <v>1312</v>
      </c>
      <c r="G1676" s="439"/>
    </row>
    <row r="1677" spans="1:7" x14ac:dyDescent="0.2">
      <c r="A1677" t="s">
        <v>3800</v>
      </c>
      <c r="B1677" t="s">
        <v>3765</v>
      </c>
      <c r="C1677" t="s">
        <v>3801</v>
      </c>
      <c r="D1677" s="442">
        <v>44462</v>
      </c>
      <c r="E1677" s="442">
        <v>1878</v>
      </c>
      <c r="F1677" s="442">
        <v>1878</v>
      </c>
      <c r="G1677" s="442"/>
    </row>
    <row r="1678" spans="1:7" x14ac:dyDescent="0.2">
      <c r="A1678" t="s">
        <v>3802</v>
      </c>
      <c r="B1678" t="s">
        <v>3803</v>
      </c>
      <c r="C1678">
        <v>0</v>
      </c>
      <c r="D1678" s="439">
        <v>45000</v>
      </c>
      <c r="E1678" s="439">
        <v>0</v>
      </c>
      <c r="F1678" s="439">
        <v>0</v>
      </c>
      <c r="G1678" s="439"/>
    </row>
    <row r="1679" spans="1:7" x14ac:dyDescent="0.2">
      <c r="A1679" t="s">
        <v>3804</v>
      </c>
      <c r="B1679" t="s">
        <v>3803</v>
      </c>
      <c r="C1679" t="s">
        <v>3805</v>
      </c>
      <c r="D1679" s="442">
        <v>45201</v>
      </c>
      <c r="E1679" s="442">
        <v>54879</v>
      </c>
      <c r="F1679" s="442">
        <v>54879</v>
      </c>
      <c r="G1679" s="442"/>
    </row>
    <row r="1680" spans="1:7" x14ac:dyDescent="0.2">
      <c r="A1680" t="s">
        <v>3806</v>
      </c>
      <c r="B1680" t="s">
        <v>3803</v>
      </c>
      <c r="C1680" t="s">
        <v>3807</v>
      </c>
      <c r="D1680" s="439">
        <v>45202</v>
      </c>
      <c r="E1680" s="439">
        <v>23937</v>
      </c>
      <c r="F1680" s="439">
        <v>23937</v>
      </c>
      <c r="G1680" s="439"/>
    </row>
    <row r="1681" spans="1:7" x14ac:dyDescent="0.2">
      <c r="A1681" t="s">
        <v>3808</v>
      </c>
      <c r="B1681" t="s">
        <v>3803</v>
      </c>
      <c r="C1681" t="s">
        <v>3809</v>
      </c>
      <c r="D1681" s="442">
        <v>45203</v>
      </c>
      <c r="E1681" s="442">
        <v>18338</v>
      </c>
      <c r="F1681" s="442">
        <v>18338</v>
      </c>
      <c r="G1681" s="442"/>
    </row>
    <row r="1682" spans="1:7" x14ac:dyDescent="0.2">
      <c r="A1682" t="s">
        <v>3810</v>
      </c>
      <c r="B1682" t="s">
        <v>3803</v>
      </c>
      <c r="C1682" t="s">
        <v>3811</v>
      </c>
      <c r="D1682" s="439">
        <v>45204</v>
      </c>
      <c r="E1682" s="439">
        <v>8798</v>
      </c>
      <c r="F1682" s="439">
        <v>8798</v>
      </c>
      <c r="G1682" s="439"/>
    </row>
    <row r="1683" spans="1:7" x14ac:dyDescent="0.2">
      <c r="A1683" t="s">
        <v>3812</v>
      </c>
      <c r="B1683" t="s">
        <v>3803</v>
      </c>
      <c r="C1683" t="s">
        <v>3813</v>
      </c>
      <c r="D1683" s="442">
        <v>45205</v>
      </c>
      <c r="E1683" s="442">
        <v>7500</v>
      </c>
      <c r="F1683" s="442">
        <v>7500</v>
      </c>
      <c r="G1683" s="442"/>
    </row>
    <row r="1684" spans="1:7" x14ac:dyDescent="0.2">
      <c r="A1684" t="s">
        <v>3814</v>
      </c>
      <c r="B1684" t="s">
        <v>3803</v>
      </c>
      <c r="C1684" t="s">
        <v>3815</v>
      </c>
      <c r="D1684" s="439">
        <v>45206</v>
      </c>
      <c r="E1684" s="439">
        <v>8614</v>
      </c>
      <c r="F1684" s="439">
        <v>8614</v>
      </c>
      <c r="G1684" s="439"/>
    </row>
    <row r="1685" spans="1:7" x14ac:dyDescent="0.2">
      <c r="A1685" t="s">
        <v>3816</v>
      </c>
      <c r="B1685" t="s">
        <v>3803</v>
      </c>
      <c r="C1685" t="s">
        <v>3817</v>
      </c>
      <c r="D1685" s="442">
        <v>45207</v>
      </c>
      <c r="E1685" s="442">
        <v>3276</v>
      </c>
      <c r="F1685" s="442">
        <v>3279</v>
      </c>
      <c r="G1685" s="442"/>
    </row>
    <row r="1686" spans="1:7" x14ac:dyDescent="0.2">
      <c r="A1686" t="s">
        <v>3818</v>
      </c>
      <c r="B1686" t="s">
        <v>3803</v>
      </c>
      <c r="C1686" t="s">
        <v>3819</v>
      </c>
      <c r="D1686" s="439">
        <v>45208</v>
      </c>
      <c r="E1686" s="439">
        <v>4345</v>
      </c>
      <c r="F1686" s="439">
        <v>4345</v>
      </c>
      <c r="G1686" s="439"/>
    </row>
    <row r="1687" spans="1:7" x14ac:dyDescent="0.2">
      <c r="A1687" t="s">
        <v>3820</v>
      </c>
      <c r="B1687" t="s">
        <v>3803</v>
      </c>
      <c r="C1687" t="s">
        <v>3821</v>
      </c>
      <c r="D1687" s="442">
        <v>45209</v>
      </c>
      <c r="E1687" s="442">
        <v>3517</v>
      </c>
      <c r="F1687" s="442">
        <v>3517</v>
      </c>
      <c r="G1687" s="442"/>
    </row>
    <row r="1688" spans="1:7" x14ac:dyDescent="0.2">
      <c r="A1688" t="s">
        <v>3822</v>
      </c>
      <c r="B1688" t="s">
        <v>3803</v>
      </c>
      <c r="C1688" t="s">
        <v>3823</v>
      </c>
      <c r="D1688" s="439">
        <v>45341</v>
      </c>
      <c r="E1688" s="439">
        <v>3133</v>
      </c>
      <c r="F1688" s="439">
        <v>3133</v>
      </c>
      <c r="G1688" s="439"/>
    </row>
    <row r="1689" spans="1:7" x14ac:dyDescent="0.2">
      <c r="A1689" t="s">
        <v>3824</v>
      </c>
      <c r="B1689" t="s">
        <v>3803</v>
      </c>
      <c r="C1689" t="s">
        <v>3825</v>
      </c>
      <c r="D1689" s="442">
        <v>45361</v>
      </c>
      <c r="E1689" s="442">
        <v>1552</v>
      </c>
      <c r="F1689" s="442">
        <v>1552</v>
      </c>
      <c r="G1689" s="442"/>
    </row>
    <row r="1690" spans="1:7" x14ac:dyDescent="0.2">
      <c r="A1690" t="s">
        <v>3826</v>
      </c>
      <c r="B1690" t="s">
        <v>3803</v>
      </c>
      <c r="C1690" t="s">
        <v>3827</v>
      </c>
      <c r="D1690" s="439">
        <v>45382</v>
      </c>
      <c r="E1690" s="439">
        <v>3058</v>
      </c>
      <c r="F1690" s="439">
        <v>3058</v>
      </c>
      <c r="G1690" s="439"/>
    </row>
    <row r="1691" spans="1:7" x14ac:dyDescent="0.2">
      <c r="A1691" t="s">
        <v>3828</v>
      </c>
      <c r="B1691" t="s">
        <v>3803</v>
      </c>
      <c r="C1691" t="s">
        <v>3829</v>
      </c>
      <c r="D1691" s="442">
        <v>45383</v>
      </c>
      <c r="E1691" s="442">
        <v>1039</v>
      </c>
      <c r="F1691" s="442">
        <v>1039</v>
      </c>
      <c r="G1691" s="442"/>
    </row>
    <row r="1692" spans="1:7" x14ac:dyDescent="0.2">
      <c r="A1692" t="s">
        <v>3830</v>
      </c>
      <c r="B1692" t="s">
        <v>3803</v>
      </c>
      <c r="C1692" t="s">
        <v>3831</v>
      </c>
      <c r="D1692" s="439">
        <v>45401</v>
      </c>
      <c r="E1692" s="439">
        <v>2565</v>
      </c>
      <c r="F1692" s="439">
        <v>2565</v>
      </c>
      <c r="G1692" s="439"/>
    </row>
    <row r="1693" spans="1:7" x14ac:dyDescent="0.2">
      <c r="A1693" t="s">
        <v>3832</v>
      </c>
      <c r="B1693" t="s">
        <v>3803</v>
      </c>
      <c r="C1693" t="s">
        <v>3833</v>
      </c>
      <c r="D1693" s="442">
        <v>45402</v>
      </c>
      <c r="E1693" s="442">
        <v>2055</v>
      </c>
      <c r="F1693" s="442">
        <v>2055</v>
      </c>
      <c r="G1693" s="442"/>
    </row>
    <row r="1694" spans="1:7" x14ac:dyDescent="0.2">
      <c r="A1694" t="s">
        <v>3834</v>
      </c>
      <c r="B1694" t="s">
        <v>3803</v>
      </c>
      <c r="C1694" t="s">
        <v>3835</v>
      </c>
      <c r="D1694" s="439">
        <v>45403</v>
      </c>
      <c r="E1694" s="439">
        <v>162</v>
      </c>
      <c r="F1694" s="439">
        <v>162</v>
      </c>
      <c r="G1694" s="439"/>
    </row>
    <row r="1695" spans="1:7" x14ac:dyDescent="0.2">
      <c r="A1695" t="s">
        <v>3836</v>
      </c>
      <c r="B1695" t="s">
        <v>3803</v>
      </c>
      <c r="C1695" t="s">
        <v>3837</v>
      </c>
      <c r="D1695" s="442">
        <v>45404</v>
      </c>
      <c r="E1695" s="442">
        <v>764</v>
      </c>
      <c r="F1695" s="442">
        <v>764</v>
      </c>
      <c r="G1695" s="442"/>
    </row>
    <row r="1696" spans="1:7" x14ac:dyDescent="0.2">
      <c r="A1696" t="s">
        <v>3838</v>
      </c>
      <c r="B1696" t="s">
        <v>3803</v>
      </c>
      <c r="C1696" t="s">
        <v>3839</v>
      </c>
      <c r="D1696" s="439">
        <v>45405</v>
      </c>
      <c r="E1696" s="439">
        <v>2143</v>
      </c>
      <c r="F1696" s="439">
        <v>2143</v>
      </c>
      <c r="G1696" s="439"/>
    </row>
    <row r="1697" spans="1:7" x14ac:dyDescent="0.2">
      <c r="A1697" t="s">
        <v>3840</v>
      </c>
      <c r="B1697" t="s">
        <v>3803</v>
      </c>
      <c r="C1697" t="s">
        <v>3841</v>
      </c>
      <c r="D1697" s="442">
        <v>45406</v>
      </c>
      <c r="E1697" s="442">
        <v>1551</v>
      </c>
      <c r="F1697" s="442">
        <v>1551</v>
      </c>
      <c r="G1697" s="442"/>
    </row>
    <row r="1698" spans="1:7" x14ac:dyDescent="0.2">
      <c r="A1698" t="s">
        <v>3842</v>
      </c>
      <c r="B1698" t="s">
        <v>3803</v>
      </c>
      <c r="C1698" t="s">
        <v>3843</v>
      </c>
      <c r="D1698" s="439">
        <v>45421</v>
      </c>
      <c r="E1698" s="439">
        <v>2445</v>
      </c>
      <c r="F1698" s="439">
        <v>2445</v>
      </c>
      <c r="G1698" s="439"/>
    </row>
    <row r="1699" spans="1:7" x14ac:dyDescent="0.2">
      <c r="A1699" t="s">
        <v>3844</v>
      </c>
      <c r="B1699" t="s">
        <v>3803</v>
      </c>
      <c r="C1699" t="s">
        <v>3845</v>
      </c>
      <c r="D1699" s="442">
        <v>45429</v>
      </c>
      <c r="E1699" s="442">
        <v>233</v>
      </c>
      <c r="F1699" s="442">
        <v>233</v>
      </c>
      <c r="G1699" s="442"/>
    </row>
    <row r="1700" spans="1:7" x14ac:dyDescent="0.2">
      <c r="A1700" t="s">
        <v>3846</v>
      </c>
      <c r="B1700" t="s">
        <v>3803</v>
      </c>
      <c r="C1700" t="s">
        <v>3847</v>
      </c>
      <c r="D1700" s="439">
        <v>45430</v>
      </c>
      <c r="E1700" s="439">
        <v>432</v>
      </c>
      <c r="F1700" s="439">
        <v>432</v>
      </c>
      <c r="G1700" s="439"/>
    </row>
    <row r="1701" spans="1:7" x14ac:dyDescent="0.2">
      <c r="A1701" t="s">
        <v>3848</v>
      </c>
      <c r="B1701" t="s">
        <v>3803</v>
      </c>
      <c r="C1701" t="s">
        <v>1112</v>
      </c>
      <c r="D1701" s="442">
        <v>45431</v>
      </c>
      <c r="E1701" s="442">
        <v>1011</v>
      </c>
      <c r="F1701" s="442">
        <v>1011</v>
      </c>
      <c r="G1701" s="442"/>
    </row>
    <row r="1702" spans="1:7" x14ac:dyDescent="0.2">
      <c r="A1702" t="s">
        <v>3849</v>
      </c>
      <c r="B1702" t="s">
        <v>3803</v>
      </c>
      <c r="C1702" t="s">
        <v>3850</v>
      </c>
      <c r="D1702" s="439">
        <v>45441</v>
      </c>
      <c r="E1702" s="439">
        <v>1593</v>
      </c>
      <c r="F1702" s="439">
        <v>1593</v>
      </c>
      <c r="G1702" s="439"/>
    </row>
    <row r="1703" spans="1:7" x14ac:dyDescent="0.2">
      <c r="A1703" t="s">
        <v>3851</v>
      </c>
      <c r="B1703" t="s">
        <v>3803</v>
      </c>
      <c r="C1703" t="s">
        <v>3852</v>
      </c>
      <c r="D1703" s="442">
        <v>45442</v>
      </c>
      <c r="E1703" s="442">
        <v>596</v>
      </c>
      <c r="F1703" s="442">
        <v>596</v>
      </c>
      <c r="G1703" s="442"/>
    </row>
    <row r="1704" spans="1:7" x14ac:dyDescent="0.2">
      <c r="A1704" t="s">
        <v>3853</v>
      </c>
      <c r="B1704" t="s">
        <v>3803</v>
      </c>
      <c r="C1704" t="s">
        <v>3854</v>
      </c>
      <c r="D1704" s="439">
        <v>45443</v>
      </c>
      <c r="E1704" s="439">
        <v>420</v>
      </c>
      <c r="F1704" s="439">
        <v>420</v>
      </c>
      <c r="G1704" s="439"/>
    </row>
    <row r="1705" spans="1:7" x14ac:dyDescent="0.2">
      <c r="A1705" t="s">
        <v>3855</v>
      </c>
      <c r="B1705" t="s">
        <v>3856</v>
      </c>
      <c r="C1705">
        <v>0</v>
      </c>
      <c r="D1705" s="442">
        <v>46000</v>
      </c>
      <c r="E1705" s="442">
        <v>0</v>
      </c>
      <c r="F1705" s="442">
        <v>0</v>
      </c>
      <c r="G1705" s="442"/>
    </row>
    <row r="1706" spans="1:7" x14ac:dyDescent="0.2">
      <c r="A1706" t="s">
        <v>3857</v>
      </c>
      <c r="B1706" t="s">
        <v>3856</v>
      </c>
      <c r="C1706" t="s">
        <v>3858</v>
      </c>
      <c r="D1706" s="439">
        <v>46201</v>
      </c>
      <c r="E1706" s="439">
        <v>81100</v>
      </c>
      <c r="F1706" s="439">
        <v>81100</v>
      </c>
      <c r="G1706" s="439"/>
    </row>
    <row r="1707" spans="1:7" x14ac:dyDescent="0.2">
      <c r="A1707" t="s">
        <v>3859</v>
      </c>
      <c r="B1707" t="s">
        <v>3856</v>
      </c>
      <c r="C1707" t="s">
        <v>3860</v>
      </c>
      <c r="D1707" s="442">
        <v>46203</v>
      </c>
      <c r="E1707" s="442">
        <v>15274</v>
      </c>
      <c r="F1707" s="442">
        <v>15274</v>
      </c>
      <c r="G1707" s="442"/>
    </row>
    <row r="1708" spans="1:7" x14ac:dyDescent="0.2">
      <c r="A1708" t="s">
        <v>3861</v>
      </c>
      <c r="B1708" t="s">
        <v>3856</v>
      </c>
      <c r="C1708" t="s">
        <v>3862</v>
      </c>
      <c r="D1708" s="439">
        <v>46204</v>
      </c>
      <c r="E1708" s="439">
        <v>3751</v>
      </c>
      <c r="F1708" s="439">
        <v>3751</v>
      </c>
      <c r="G1708" s="439"/>
    </row>
    <row r="1709" spans="1:7" x14ac:dyDescent="0.2">
      <c r="A1709" t="s">
        <v>3863</v>
      </c>
      <c r="B1709" t="s">
        <v>3856</v>
      </c>
      <c r="C1709" t="s">
        <v>3864</v>
      </c>
      <c r="D1709" s="442">
        <v>46206</v>
      </c>
      <c r="E1709" s="442">
        <v>3580</v>
      </c>
      <c r="F1709" s="442">
        <v>3580</v>
      </c>
      <c r="G1709" s="442"/>
    </row>
    <row r="1710" spans="1:7" x14ac:dyDescent="0.2">
      <c r="A1710" t="s">
        <v>3865</v>
      </c>
      <c r="B1710" t="s">
        <v>3856</v>
      </c>
      <c r="C1710" t="s">
        <v>3866</v>
      </c>
      <c r="D1710" s="439">
        <v>46208</v>
      </c>
      <c r="E1710" s="439">
        <v>7940</v>
      </c>
      <c r="F1710" s="439">
        <v>7940</v>
      </c>
      <c r="G1710" s="439"/>
    </row>
    <row r="1711" spans="1:7" x14ac:dyDescent="0.2">
      <c r="A1711" t="s">
        <v>3867</v>
      </c>
      <c r="B1711" t="s">
        <v>3856</v>
      </c>
      <c r="C1711" t="s">
        <v>3868</v>
      </c>
      <c r="D1711" s="442">
        <v>46210</v>
      </c>
      <c r="E1711" s="442">
        <v>6643</v>
      </c>
      <c r="F1711" s="442">
        <v>6643</v>
      </c>
      <c r="G1711" s="442"/>
    </row>
    <row r="1712" spans="1:7" x14ac:dyDescent="0.2">
      <c r="A1712" t="s">
        <v>3869</v>
      </c>
      <c r="B1712" t="s">
        <v>3856</v>
      </c>
      <c r="C1712" t="s">
        <v>3870</v>
      </c>
      <c r="D1712" s="439">
        <v>46213</v>
      </c>
      <c r="E1712" s="439">
        <v>2566</v>
      </c>
      <c r="F1712" s="439">
        <v>2566</v>
      </c>
      <c r="G1712" s="439"/>
    </row>
    <row r="1713" spans="1:7" x14ac:dyDescent="0.2">
      <c r="A1713" t="s">
        <v>3871</v>
      </c>
      <c r="B1713" t="s">
        <v>3856</v>
      </c>
      <c r="C1713" t="s">
        <v>3872</v>
      </c>
      <c r="D1713" s="442">
        <v>46214</v>
      </c>
      <c r="E1713" s="442">
        <v>2849</v>
      </c>
      <c r="F1713" s="442">
        <v>2849</v>
      </c>
      <c r="G1713" s="442"/>
    </row>
    <row r="1714" spans="1:7" x14ac:dyDescent="0.2">
      <c r="A1714" t="s">
        <v>3873</v>
      </c>
      <c r="B1714" t="s">
        <v>3856</v>
      </c>
      <c r="C1714" t="s">
        <v>3874</v>
      </c>
      <c r="D1714" s="439">
        <v>46215</v>
      </c>
      <c r="E1714" s="439">
        <v>13440</v>
      </c>
      <c r="F1714" s="439">
        <v>13440</v>
      </c>
      <c r="G1714" s="439"/>
    </row>
    <row r="1715" spans="1:7" x14ac:dyDescent="0.2">
      <c r="A1715" t="s">
        <v>3875</v>
      </c>
      <c r="B1715" t="s">
        <v>3856</v>
      </c>
      <c r="C1715" t="s">
        <v>3876</v>
      </c>
      <c r="D1715" s="442">
        <v>46216</v>
      </c>
      <c r="E1715" s="442">
        <v>6869</v>
      </c>
      <c r="F1715" s="442">
        <v>6869</v>
      </c>
      <c r="G1715" s="442"/>
    </row>
    <row r="1716" spans="1:7" x14ac:dyDescent="0.2">
      <c r="A1716" t="s">
        <v>3877</v>
      </c>
      <c r="B1716" t="s">
        <v>3856</v>
      </c>
      <c r="C1716" t="s">
        <v>3878</v>
      </c>
      <c r="D1716" s="439">
        <v>46217</v>
      </c>
      <c r="E1716" s="439">
        <v>6436</v>
      </c>
      <c r="F1716" s="439">
        <v>6436</v>
      </c>
      <c r="G1716" s="439"/>
    </row>
    <row r="1717" spans="1:7" x14ac:dyDescent="0.2">
      <c r="A1717" t="s">
        <v>3879</v>
      </c>
      <c r="B1717" t="s">
        <v>3856</v>
      </c>
      <c r="C1717" t="s">
        <v>3880</v>
      </c>
      <c r="D1717" s="442">
        <v>46218</v>
      </c>
      <c r="E1717" s="442">
        <v>18089</v>
      </c>
      <c r="F1717" s="442">
        <v>18089</v>
      </c>
      <c r="G1717" s="442"/>
    </row>
    <row r="1718" spans="1:7" x14ac:dyDescent="0.2">
      <c r="A1718" t="s">
        <v>3881</v>
      </c>
      <c r="B1718" t="s">
        <v>3856</v>
      </c>
      <c r="C1718" t="s">
        <v>3882</v>
      </c>
      <c r="D1718" s="439">
        <v>46219</v>
      </c>
      <c r="E1718" s="439">
        <v>3992</v>
      </c>
      <c r="F1718" s="439">
        <v>3992</v>
      </c>
      <c r="G1718" s="439"/>
    </row>
    <row r="1719" spans="1:7" x14ac:dyDescent="0.2">
      <c r="A1719" t="s">
        <v>3883</v>
      </c>
      <c r="B1719" t="s">
        <v>3856</v>
      </c>
      <c r="C1719" t="s">
        <v>3884</v>
      </c>
      <c r="D1719" s="442">
        <v>46220</v>
      </c>
      <c r="E1719" s="442">
        <v>5792</v>
      </c>
      <c r="F1719" s="442">
        <v>5792</v>
      </c>
      <c r="G1719" s="442"/>
    </row>
    <row r="1720" spans="1:7" x14ac:dyDescent="0.2">
      <c r="A1720" t="s">
        <v>3885</v>
      </c>
      <c r="B1720" t="s">
        <v>3856</v>
      </c>
      <c r="C1720" t="s">
        <v>3886</v>
      </c>
      <c r="D1720" s="439">
        <v>46221</v>
      </c>
      <c r="E1720" s="439">
        <v>5385</v>
      </c>
      <c r="F1720" s="439">
        <v>5385</v>
      </c>
      <c r="G1720" s="439"/>
    </row>
    <row r="1721" spans="1:7" x14ac:dyDescent="0.2">
      <c r="A1721" t="s">
        <v>3887</v>
      </c>
      <c r="B1721" t="s">
        <v>3856</v>
      </c>
      <c r="C1721" t="s">
        <v>3888</v>
      </c>
      <c r="D1721" s="442">
        <v>46222</v>
      </c>
      <c r="E1721" s="442">
        <v>8349</v>
      </c>
      <c r="F1721" s="442">
        <v>8349</v>
      </c>
      <c r="G1721" s="442"/>
    </row>
    <row r="1722" spans="1:7" x14ac:dyDescent="0.2">
      <c r="A1722" t="s">
        <v>3889</v>
      </c>
      <c r="B1722" t="s">
        <v>3856</v>
      </c>
      <c r="C1722" t="s">
        <v>3890</v>
      </c>
      <c r="D1722" s="439">
        <v>46223</v>
      </c>
      <c r="E1722" s="439">
        <v>5757</v>
      </c>
      <c r="F1722" s="439">
        <v>5757</v>
      </c>
      <c r="G1722" s="439"/>
    </row>
    <row r="1723" spans="1:7" x14ac:dyDescent="0.2">
      <c r="A1723" t="s">
        <v>3891</v>
      </c>
      <c r="B1723" t="s">
        <v>3856</v>
      </c>
      <c r="C1723" t="s">
        <v>3892</v>
      </c>
      <c r="D1723" s="442">
        <v>46224</v>
      </c>
      <c r="E1723" s="442">
        <v>4831</v>
      </c>
      <c r="F1723" s="442">
        <v>4831</v>
      </c>
      <c r="G1723" s="442"/>
    </row>
    <row r="1724" spans="1:7" x14ac:dyDescent="0.2">
      <c r="A1724" t="s">
        <v>3893</v>
      </c>
      <c r="B1724" t="s">
        <v>3856</v>
      </c>
      <c r="C1724" t="s">
        <v>3894</v>
      </c>
      <c r="D1724" s="439">
        <v>46225</v>
      </c>
      <c r="E1724" s="439">
        <v>10354</v>
      </c>
      <c r="F1724" s="439">
        <v>10354</v>
      </c>
      <c r="G1724" s="439"/>
    </row>
    <row r="1725" spans="1:7" x14ac:dyDescent="0.2">
      <c r="A1725" t="s">
        <v>3895</v>
      </c>
      <c r="B1725" t="s">
        <v>3856</v>
      </c>
      <c r="C1725" t="s">
        <v>3896</v>
      </c>
      <c r="D1725" s="442">
        <v>46303</v>
      </c>
      <c r="E1725" s="442">
        <v>60</v>
      </c>
      <c r="F1725" s="442">
        <v>60</v>
      </c>
      <c r="G1725" s="442"/>
    </row>
    <row r="1726" spans="1:7" x14ac:dyDescent="0.2">
      <c r="A1726" t="s">
        <v>3897</v>
      </c>
      <c r="B1726" t="s">
        <v>3856</v>
      </c>
      <c r="C1726" t="s">
        <v>3898</v>
      </c>
      <c r="D1726" s="439">
        <v>46304</v>
      </c>
      <c r="E1726" s="439">
        <v>127</v>
      </c>
      <c r="F1726" s="439">
        <v>127</v>
      </c>
      <c r="G1726" s="439"/>
    </row>
    <row r="1727" spans="1:7" x14ac:dyDescent="0.2">
      <c r="A1727" t="s">
        <v>3899</v>
      </c>
      <c r="B1727" t="s">
        <v>3856</v>
      </c>
      <c r="C1727" t="s">
        <v>3900</v>
      </c>
      <c r="D1727" s="442">
        <v>46392</v>
      </c>
      <c r="E1727" s="442">
        <v>3634</v>
      </c>
      <c r="F1727" s="442">
        <v>3634</v>
      </c>
      <c r="G1727" s="442"/>
    </row>
    <row r="1728" spans="1:7" x14ac:dyDescent="0.2">
      <c r="A1728" t="s">
        <v>3901</v>
      </c>
      <c r="B1728" t="s">
        <v>3856</v>
      </c>
      <c r="C1728" t="s">
        <v>3902</v>
      </c>
      <c r="D1728" s="439">
        <v>46404</v>
      </c>
      <c r="E1728" s="439">
        <v>1412</v>
      </c>
      <c r="F1728" s="439">
        <v>1412</v>
      </c>
      <c r="G1728" s="439"/>
    </row>
    <row r="1729" spans="1:7" x14ac:dyDescent="0.2">
      <c r="A1729" t="s">
        <v>3903</v>
      </c>
      <c r="B1729" t="s">
        <v>3856</v>
      </c>
      <c r="C1729" t="s">
        <v>3904</v>
      </c>
      <c r="D1729" s="442">
        <v>46452</v>
      </c>
      <c r="E1729" s="442">
        <v>1841</v>
      </c>
      <c r="F1729" s="442">
        <v>1841</v>
      </c>
      <c r="G1729" s="442"/>
    </row>
    <row r="1730" spans="1:7" x14ac:dyDescent="0.2">
      <c r="A1730" t="s">
        <v>3905</v>
      </c>
      <c r="B1730" t="s">
        <v>3856</v>
      </c>
      <c r="C1730" t="s">
        <v>3906</v>
      </c>
      <c r="D1730" s="439">
        <v>46468</v>
      </c>
      <c r="E1730" s="439">
        <v>2650</v>
      </c>
      <c r="F1730" s="439">
        <v>2650</v>
      </c>
      <c r="G1730" s="439"/>
    </row>
    <row r="1731" spans="1:7" x14ac:dyDescent="0.2">
      <c r="A1731" t="s">
        <v>3907</v>
      </c>
      <c r="B1731" t="s">
        <v>3856</v>
      </c>
      <c r="C1731" t="s">
        <v>3908</v>
      </c>
      <c r="D1731" s="442">
        <v>46482</v>
      </c>
      <c r="E1731" s="442">
        <v>1294</v>
      </c>
      <c r="F1731" s="442">
        <v>1294</v>
      </c>
      <c r="G1731" s="442"/>
    </row>
    <row r="1732" spans="1:7" x14ac:dyDescent="0.2">
      <c r="A1732" t="s">
        <v>3909</v>
      </c>
      <c r="B1732" t="s">
        <v>3856</v>
      </c>
      <c r="C1732" t="s">
        <v>3910</v>
      </c>
      <c r="D1732" s="439">
        <v>46490</v>
      </c>
      <c r="E1732" s="439">
        <v>1587</v>
      </c>
      <c r="F1732" s="439">
        <v>1587</v>
      </c>
      <c r="G1732" s="439"/>
    </row>
    <row r="1733" spans="1:7" x14ac:dyDescent="0.2">
      <c r="A1733" t="s">
        <v>3911</v>
      </c>
      <c r="B1733" t="s">
        <v>3856</v>
      </c>
      <c r="C1733" t="s">
        <v>3912</v>
      </c>
      <c r="D1733" s="442">
        <v>46491</v>
      </c>
      <c r="E1733" s="442">
        <v>1623</v>
      </c>
      <c r="F1733" s="442">
        <v>1623</v>
      </c>
      <c r="G1733" s="442"/>
    </row>
    <row r="1734" spans="1:7" x14ac:dyDescent="0.2">
      <c r="A1734" t="s">
        <v>3913</v>
      </c>
      <c r="B1734" t="s">
        <v>3856</v>
      </c>
      <c r="C1734" t="s">
        <v>3914</v>
      </c>
      <c r="D1734" s="439">
        <v>46492</v>
      </c>
      <c r="E1734" s="439">
        <v>3040</v>
      </c>
      <c r="F1734" s="439">
        <v>3040</v>
      </c>
      <c r="G1734" s="439"/>
    </row>
    <row r="1735" spans="1:7" x14ac:dyDescent="0.2">
      <c r="A1735" t="s">
        <v>3915</v>
      </c>
      <c r="B1735" t="s">
        <v>3856</v>
      </c>
      <c r="C1735" t="s">
        <v>3916</v>
      </c>
      <c r="D1735" s="442">
        <v>46501</v>
      </c>
      <c r="E1735" s="442">
        <v>1417</v>
      </c>
      <c r="F1735" s="442">
        <v>1417</v>
      </c>
      <c r="G1735" s="442"/>
    </row>
    <row r="1736" spans="1:7" x14ac:dyDescent="0.2">
      <c r="A1736" t="s">
        <v>3917</v>
      </c>
      <c r="B1736" t="s">
        <v>3856</v>
      </c>
      <c r="C1736" t="s">
        <v>3918</v>
      </c>
      <c r="D1736" s="439">
        <v>46502</v>
      </c>
      <c r="E1736" s="439">
        <v>948</v>
      </c>
      <c r="F1736" s="439">
        <v>948</v>
      </c>
      <c r="G1736" s="439"/>
    </row>
    <row r="1737" spans="1:7" x14ac:dyDescent="0.2">
      <c r="A1737" t="s">
        <v>3919</v>
      </c>
      <c r="B1737" t="s">
        <v>3856</v>
      </c>
      <c r="C1737" t="s">
        <v>3920</v>
      </c>
      <c r="D1737" s="442">
        <v>46505</v>
      </c>
      <c r="E1737" s="442">
        <v>2276</v>
      </c>
      <c r="F1737" s="442">
        <v>2276</v>
      </c>
      <c r="G1737" s="442"/>
    </row>
    <row r="1738" spans="1:7" x14ac:dyDescent="0.2">
      <c r="A1738" t="s">
        <v>3921</v>
      </c>
      <c r="B1738" t="s">
        <v>3856</v>
      </c>
      <c r="C1738" t="s">
        <v>3922</v>
      </c>
      <c r="D1738" s="439">
        <v>46523</v>
      </c>
      <c r="E1738" s="439">
        <v>332</v>
      </c>
      <c r="F1738" s="439">
        <v>332</v>
      </c>
      <c r="G1738" s="439"/>
    </row>
    <row r="1739" spans="1:7" x14ac:dyDescent="0.2">
      <c r="A1739" t="s">
        <v>3923</v>
      </c>
      <c r="B1739" t="s">
        <v>3856</v>
      </c>
      <c r="C1739" t="s">
        <v>3924</v>
      </c>
      <c r="D1739" s="442">
        <v>46524</v>
      </c>
      <c r="E1739" s="442">
        <v>408</v>
      </c>
      <c r="F1739" s="442">
        <v>408</v>
      </c>
      <c r="G1739" s="442"/>
    </row>
    <row r="1740" spans="1:7" x14ac:dyDescent="0.2">
      <c r="A1740" t="s">
        <v>3925</v>
      </c>
      <c r="B1740" t="s">
        <v>3856</v>
      </c>
      <c r="C1740" t="s">
        <v>3926</v>
      </c>
      <c r="D1740" s="439">
        <v>46525</v>
      </c>
      <c r="E1740" s="439">
        <v>2056</v>
      </c>
      <c r="F1740" s="439">
        <v>2056</v>
      </c>
      <c r="G1740" s="439"/>
    </row>
    <row r="1741" spans="1:7" x14ac:dyDescent="0.2">
      <c r="A1741" t="s">
        <v>3927</v>
      </c>
      <c r="B1741" t="s">
        <v>3856</v>
      </c>
      <c r="C1741" t="s">
        <v>3928</v>
      </c>
      <c r="D1741" s="442">
        <v>46527</v>
      </c>
      <c r="E1741" s="442">
        <v>1060</v>
      </c>
      <c r="F1741" s="442">
        <v>1060</v>
      </c>
      <c r="G1741" s="442"/>
    </row>
    <row r="1742" spans="1:7" x14ac:dyDescent="0.2">
      <c r="A1742" t="s">
        <v>3929</v>
      </c>
      <c r="B1742" t="s">
        <v>3856</v>
      </c>
      <c r="C1742" t="s">
        <v>3930</v>
      </c>
      <c r="D1742" s="439">
        <v>46529</v>
      </c>
      <c r="E1742" s="439">
        <v>1355</v>
      </c>
      <c r="F1742" s="439">
        <v>1355</v>
      </c>
      <c r="G1742" s="439"/>
    </row>
    <row r="1743" spans="1:7" x14ac:dyDescent="0.2">
      <c r="A1743" t="s">
        <v>3931</v>
      </c>
      <c r="B1743" t="s">
        <v>3856</v>
      </c>
      <c r="C1743" t="s">
        <v>3932</v>
      </c>
      <c r="D1743" s="442">
        <v>46530</v>
      </c>
      <c r="E1743" s="442">
        <v>2208</v>
      </c>
      <c r="F1743" s="442">
        <v>2208</v>
      </c>
      <c r="G1743" s="442"/>
    </row>
    <row r="1744" spans="1:7" x14ac:dyDescent="0.2">
      <c r="A1744" t="s">
        <v>3933</v>
      </c>
      <c r="B1744" t="s">
        <v>3856</v>
      </c>
      <c r="C1744" t="s">
        <v>3934</v>
      </c>
      <c r="D1744" s="439">
        <v>46531</v>
      </c>
      <c r="E1744" s="439">
        <v>1355</v>
      </c>
      <c r="F1744" s="439">
        <v>1355</v>
      </c>
      <c r="G1744" s="439"/>
    </row>
    <row r="1745" spans="1:7" x14ac:dyDescent="0.2">
      <c r="A1745" t="s">
        <v>3935</v>
      </c>
      <c r="B1745" t="s">
        <v>3856</v>
      </c>
      <c r="C1745" t="s">
        <v>3936</v>
      </c>
      <c r="D1745" s="442">
        <v>46532</v>
      </c>
      <c r="E1745" s="442">
        <v>1567</v>
      </c>
      <c r="F1745" s="442">
        <v>1567</v>
      </c>
      <c r="G1745" s="442"/>
    </row>
    <row r="1746" spans="1:7" x14ac:dyDescent="0.2">
      <c r="A1746" t="s">
        <v>3937</v>
      </c>
      <c r="B1746" t="s">
        <v>3856</v>
      </c>
      <c r="C1746" t="s">
        <v>3938</v>
      </c>
      <c r="D1746" s="439">
        <v>46533</v>
      </c>
      <c r="E1746" s="439">
        <v>1042</v>
      </c>
      <c r="F1746" s="439">
        <v>1042</v>
      </c>
      <c r="G1746" s="439"/>
    </row>
    <row r="1747" spans="1:7" x14ac:dyDescent="0.2">
      <c r="A1747" t="s">
        <v>3939</v>
      </c>
      <c r="B1747" t="s">
        <v>3856</v>
      </c>
      <c r="C1747" t="s">
        <v>3940</v>
      </c>
      <c r="D1747" s="442">
        <v>46534</v>
      </c>
      <c r="E1747" s="442">
        <v>1024</v>
      </c>
      <c r="F1747" s="442">
        <v>1024</v>
      </c>
      <c r="G1747" s="442"/>
    </row>
    <row r="1748" spans="1:7" x14ac:dyDescent="0.2">
      <c r="A1748" t="s">
        <v>3941</v>
      </c>
      <c r="B1748" t="s">
        <v>3856</v>
      </c>
      <c r="C1748" t="s">
        <v>3942</v>
      </c>
      <c r="D1748" s="439">
        <v>46535</v>
      </c>
      <c r="E1748" s="439">
        <v>889</v>
      </c>
      <c r="F1748" s="439">
        <v>889</v>
      </c>
      <c r="G1748" s="439"/>
    </row>
    <row r="1749" spans="1:7" x14ac:dyDescent="0.2">
      <c r="A1749" t="s">
        <v>3943</v>
      </c>
      <c r="B1749" t="s">
        <v>3944</v>
      </c>
      <c r="C1749">
        <v>0</v>
      </c>
      <c r="D1749" s="442">
        <v>47000</v>
      </c>
      <c r="E1749" s="442">
        <v>0</v>
      </c>
      <c r="F1749" s="442">
        <v>0</v>
      </c>
      <c r="G1749" s="442"/>
    </row>
    <row r="1750" spans="1:7" x14ac:dyDescent="0.2">
      <c r="A1750" t="s">
        <v>3945</v>
      </c>
      <c r="B1750" t="s">
        <v>3944</v>
      </c>
      <c r="C1750" t="s">
        <v>3946</v>
      </c>
      <c r="D1750" s="439">
        <v>47201</v>
      </c>
      <c r="E1750" s="439">
        <v>46439</v>
      </c>
      <c r="F1750" s="439">
        <v>46439</v>
      </c>
      <c r="G1750" s="439"/>
    </row>
    <row r="1751" spans="1:7" x14ac:dyDescent="0.2">
      <c r="A1751" t="s">
        <v>3947</v>
      </c>
      <c r="B1751" t="s">
        <v>3944</v>
      </c>
      <c r="C1751" t="s">
        <v>3948</v>
      </c>
      <c r="D1751" s="442">
        <v>47205</v>
      </c>
      <c r="E1751" s="442">
        <v>11015</v>
      </c>
      <c r="F1751" s="442">
        <v>11015</v>
      </c>
      <c r="G1751" s="442"/>
    </row>
    <row r="1752" spans="1:7" x14ac:dyDescent="0.2">
      <c r="A1752" t="s">
        <v>3949</v>
      </c>
      <c r="B1752" t="s">
        <v>3944</v>
      </c>
      <c r="C1752" t="s">
        <v>3950</v>
      </c>
      <c r="D1752" s="439">
        <v>47207</v>
      </c>
      <c r="E1752" s="439">
        <v>6657</v>
      </c>
      <c r="F1752" s="439">
        <v>6657</v>
      </c>
      <c r="G1752" s="439"/>
    </row>
    <row r="1753" spans="1:7" x14ac:dyDescent="0.2">
      <c r="A1753" t="s">
        <v>3951</v>
      </c>
      <c r="B1753" t="s">
        <v>3944</v>
      </c>
      <c r="C1753" t="s">
        <v>3952</v>
      </c>
      <c r="D1753" s="442">
        <v>47208</v>
      </c>
      <c r="E1753" s="442">
        <v>12359</v>
      </c>
      <c r="F1753" s="442">
        <v>12358</v>
      </c>
      <c r="G1753" s="442"/>
    </row>
    <row r="1754" spans="1:7" x14ac:dyDescent="0.2">
      <c r="A1754" t="s">
        <v>3953</v>
      </c>
      <c r="B1754" t="s">
        <v>3944</v>
      </c>
      <c r="C1754" t="s">
        <v>3954</v>
      </c>
      <c r="D1754" s="439">
        <v>47209</v>
      </c>
      <c r="E1754" s="439">
        <v>9095</v>
      </c>
      <c r="F1754" s="439">
        <v>9095</v>
      </c>
      <c r="G1754" s="439"/>
    </row>
    <row r="1755" spans="1:7" x14ac:dyDescent="0.2">
      <c r="A1755" t="s">
        <v>3955</v>
      </c>
      <c r="B1755" t="s">
        <v>3944</v>
      </c>
      <c r="C1755" t="s">
        <v>3956</v>
      </c>
      <c r="D1755" s="442">
        <v>47210</v>
      </c>
      <c r="E1755" s="442">
        <v>8208</v>
      </c>
      <c r="F1755" s="442">
        <v>8208</v>
      </c>
      <c r="G1755" s="442"/>
    </row>
    <row r="1756" spans="1:7" x14ac:dyDescent="0.2">
      <c r="A1756" t="s">
        <v>3957</v>
      </c>
      <c r="B1756" t="s">
        <v>3944</v>
      </c>
      <c r="C1756" t="s">
        <v>3958</v>
      </c>
      <c r="D1756" s="439">
        <v>47211</v>
      </c>
      <c r="E1756" s="439">
        <v>19582</v>
      </c>
      <c r="F1756" s="439">
        <v>19582</v>
      </c>
      <c r="G1756" s="439"/>
    </row>
    <row r="1757" spans="1:7" x14ac:dyDescent="0.2">
      <c r="A1757" t="s">
        <v>3959</v>
      </c>
      <c r="B1757" t="s">
        <v>3944</v>
      </c>
      <c r="C1757" t="s">
        <v>3960</v>
      </c>
      <c r="D1757" s="442">
        <v>47212</v>
      </c>
      <c r="E1757" s="442">
        <v>6491</v>
      </c>
      <c r="F1757" s="442">
        <v>6491</v>
      </c>
      <c r="G1757" s="442"/>
    </row>
    <row r="1758" spans="1:7" x14ac:dyDescent="0.2">
      <c r="A1758" t="s">
        <v>3961</v>
      </c>
      <c r="B1758" t="s">
        <v>3944</v>
      </c>
      <c r="C1758" t="s">
        <v>3962</v>
      </c>
      <c r="D1758" s="439">
        <v>47213</v>
      </c>
      <c r="E1758" s="439">
        <v>17150</v>
      </c>
      <c r="F1758" s="439">
        <v>17150</v>
      </c>
      <c r="G1758" s="439"/>
    </row>
    <row r="1759" spans="1:7" x14ac:dyDescent="0.2">
      <c r="A1759" t="s">
        <v>3963</v>
      </c>
      <c r="B1759" t="s">
        <v>3944</v>
      </c>
      <c r="C1759" t="s">
        <v>3964</v>
      </c>
      <c r="D1759" s="442">
        <v>47214</v>
      </c>
      <c r="E1759" s="442">
        <v>8476</v>
      </c>
      <c r="F1759" s="442">
        <v>8476</v>
      </c>
      <c r="G1759" s="442"/>
    </row>
    <row r="1760" spans="1:7" x14ac:dyDescent="0.2">
      <c r="A1760" t="s">
        <v>3965</v>
      </c>
      <c r="B1760" t="s">
        <v>3944</v>
      </c>
      <c r="C1760" t="s">
        <v>3966</v>
      </c>
      <c r="D1760" s="439">
        <v>47215</v>
      </c>
      <c r="E1760" s="439">
        <v>5242</v>
      </c>
      <c r="F1760" s="439">
        <v>5242</v>
      </c>
      <c r="G1760" s="439"/>
    </row>
    <row r="1761" spans="1:7" x14ac:dyDescent="0.2">
      <c r="A1761" t="s">
        <v>3967</v>
      </c>
      <c r="B1761" t="s">
        <v>3944</v>
      </c>
      <c r="C1761" t="s">
        <v>3968</v>
      </c>
      <c r="D1761" s="442">
        <v>47301</v>
      </c>
      <c r="E1761" s="442">
        <v>846</v>
      </c>
      <c r="F1761" s="442">
        <v>843</v>
      </c>
      <c r="G1761" s="442"/>
    </row>
    <row r="1762" spans="1:7" x14ac:dyDescent="0.2">
      <c r="A1762" t="s">
        <v>3969</v>
      </c>
      <c r="B1762" t="s">
        <v>3944</v>
      </c>
      <c r="C1762" t="s">
        <v>3970</v>
      </c>
      <c r="D1762" s="439">
        <v>47302</v>
      </c>
      <c r="E1762" s="439">
        <v>823</v>
      </c>
      <c r="F1762" s="439">
        <v>823</v>
      </c>
      <c r="G1762" s="439"/>
    </row>
    <row r="1763" spans="1:7" x14ac:dyDescent="0.2">
      <c r="A1763" t="s">
        <v>3971</v>
      </c>
      <c r="B1763" t="s">
        <v>3944</v>
      </c>
      <c r="C1763" t="s">
        <v>3972</v>
      </c>
      <c r="D1763" s="442">
        <v>47303</v>
      </c>
      <c r="E1763" s="442">
        <v>387</v>
      </c>
      <c r="F1763" s="442">
        <v>387</v>
      </c>
      <c r="G1763" s="442"/>
    </row>
    <row r="1764" spans="1:7" x14ac:dyDescent="0.2">
      <c r="A1764" t="s">
        <v>3973</v>
      </c>
      <c r="B1764" t="s">
        <v>3944</v>
      </c>
      <c r="C1764" t="s">
        <v>3974</v>
      </c>
      <c r="D1764" s="439">
        <v>47306</v>
      </c>
      <c r="E1764" s="439">
        <v>1888</v>
      </c>
      <c r="F1764" s="439">
        <v>1888</v>
      </c>
      <c r="G1764" s="439"/>
    </row>
    <row r="1765" spans="1:7" x14ac:dyDescent="0.2">
      <c r="A1765" t="s">
        <v>3975</v>
      </c>
      <c r="B1765" t="s">
        <v>3944</v>
      </c>
      <c r="C1765" t="s">
        <v>3976</v>
      </c>
      <c r="D1765" s="442">
        <v>47308</v>
      </c>
      <c r="E1765" s="442">
        <v>2566</v>
      </c>
      <c r="F1765" s="442">
        <v>2566</v>
      </c>
      <c r="G1765" s="442"/>
    </row>
    <row r="1766" spans="1:7" x14ac:dyDescent="0.2">
      <c r="A1766" t="s">
        <v>3977</v>
      </c>
      <c r="B1766" t="s">
        <v>3944</v>
      </c>
      <c r="C1766" t="s">
        <v>3978</v>
      </c>
      <c r="D1766" s="439">
        <v>47311</v>
      </c>
      <c r="E1766" s="439">
        <v>1466</v>
      </c>
      <c r="F1766" s="439">
        <v>1466</v>
      </c>
      <c r="G1766" s="439"/>
    </row>
    <row r="1767" spans="1:7" x14ac:dyDescent="0.2">
      <c r="A1767" t="s">
        <v>3979</v>
      </c>
      <c r="B1767" t="s">
        <v>3944</v>
      </c>
      <c r="C1767" t="s">
        <v>3980</v>
      </c>
      <c r="D1767" s="442">
        <v>47313</v>
      </c>
      <c r="E1767" s="442">
        <v>705</v>
      </c>
      <c r="F1767" s="442">
        <v>705</v>
      </c>
      <c r="G1767" s="442"/>
    </row>
    <row r="1768" spans="1:7" x14ac:dyDescent="0.2">
      <c r="A1768" t="s">
        <v>3981</v>
      </c>
      <c r="B1768" t="s">
        <v>3944</v>
      </c>
      <c r="C1768" t="s">
        <v>3982</v>
      </c>
      <c r="D1768" s="439">
        <v>47314</v>
      </c>
      <c r="E1768" s="439">
        <v>1697</v>
      </c>
      <c r="F1768" s="439">
        <v>1697</v>
      </c>
      <c r="G1768" s="439"/>
    </row>
    <row r="1769" spans="1:7" x14ac:dyDescent="0.2">
      <c r="A1769" t="s">
        <v>3983</v>
      </c>
      <c r="B1769" t="s">
        <v>3944</v>
      </c>
      <c r="C1769" t="s">
        <v>3984</v>
      </c>
      <c r="D1769" s="442">
        <v>47315</v>
      </c>
      <c r="E1769" s="442">
        <v>893</v>
      </c>
      <c r="F1769" s="442">
        <v>893</v>
      </c>
      <c r="G1769" s="442"/>
    </row>
    <row r="1770" spans="1:7" x14ac:dyDescent="0.2">
      <c r="A1770" t="s">
        <v>3985</v>
      </c>
      <c r="B1770" t="s">
        <v>3944</v>
      </c>
      <c r="C1770" t="s">
        <v>3986</v>
      </c>
      <c r="D1770" s="439">
        <v>47324</v>
      </c>
      <c r="E1770" s="439">
        <v>4363</v>
      </c>
      <c r="F1770" s="439">
        <v>4363</v>
      </c>
      <c r="G1770" s="439"/>
    </row>
    <row r="1771" spans="1:7" x14ac:dyDescent="0.2">
      <c r="A1771" t="s">
        <v>3987</v>
      </c>
      <c r="B1771" t="s">
        <v>3944</v>
      </c>
      <c r="C1771" t="s">
        <v>3988</v>
      </c>
      <c r="D1771" s="442">
        <v>47325</v>
      </c>
      <c r="E1771" s="442">
        <v>1520</v>
      </c>
      <c r="F1771" s="442">
        <v>1520</v>
      </c>
      <c r="G1771" s="442"/>
    </row>
    <row r="1772" spans="1:7" x14ac:dyDescent="0.2">
      <c r="A1772" t="s">
        <v>3989</v>
      </c>
      <c r="B1772" t="s">
        <v>3944</v>
      </c>
      <c r="C1772" t="s">
        <v>3990</v>
      </c>
      <c r="D1772" s="439">
        <v>47326</v>
      </c>
      <c r="E1772" s="439">
        <v>3208</v>
      </c>
      <c r="F1772" s="439">
        <v>3208</v>
      </c>
      <c r="G1772" s="439"/>
    </row>
    <row r="1773" spans="1:7" x14ac:dyDescent="0.2">
      <c r="A1773" t="s">
        <v>3991</v>
      </c>
      <c r="B1773" t="s">
        <v>3944</v>
      </c>
      <c r="C1773" t="s">
        <v>3992</v>
      </c>
      <c r="D1773" s="442">
        <v>47327</v>
      </c>
      <c r="E1773" s="442">
        <v>1943</v>
      </c>
      <c r="F1773" s="442">
        <v>1943</v>
      </c>
      <c r="G1773" s="442"/>
    </row>
    <row r="1774" spans="1:7" x14ac:dyDescent="0.2">
      <c r="A1774" t="s">
        <v>3993</v>
      </c>
      <c r="B1774" t="s">
        <v>3944</v>
      </c>
      <c r="C1774" t="s">
        <v>3994</v>
      </c>
      <c r="D1774" s="439">
        <v>47328</v>
      </c>
      <c r="E1774" s="439">
        <v>2250</v>
      </c>
      <c r="F1774" s="439">
        <v>2249</v>
      </c>
      <c r="G1774" s="439"/>
    </row>
    <row r="1775" spans="1:7" x14ac:dyDescent="0.2">
      <c r="A1775" t="s">
        <v>3995</v>
      </c>
      <c r="B1775" t="s">
        <v>3944</v>
      </c>
      <c r="C1775" t="s">
        <v>3996</v>
      </c>
      <c r="D1775" s="442">
        <v>47329</v>
      </c>
      <c r="E1775" s="442">
        <v>4052</v>
      </c>
      <c r="F1775" s="442">
        <v>4052</v>
      </c>
      <c r="G1775" s="442"/>
    </row>
    <row r="1776" spans="1:7" x14ac:dyDescent="0.2">
      <c r="A1776" t="s">
        <v>3997</v>
      </c>
      <c r="B1776" t="s">
        <v>3944</v>
      </c>
      <c r="C1776" t="s">
        <v>3998</v>
      </c>
      <c r="D1776" s="439">
        <v>47348</v>
      </c>
      <c r="E1776" s="439">
        <v>2259</v>
      </c>
      <c r="F1776" s="439">
        <v>2259</v>
      </c>
      <c r="G1776" s="439"/>
    </row>
    <row r="1777" spans="1:7" x14ac:dyDescent="0.2">
      <c r="A1777" t="s">
        <v>3999</v>
      </c>
      <c r="B1777" t="s">
        <v>3944</v>
      </c>
      <c r="C1777" t="s">
        <v>4000</v>
      </c>
      <c r="D1777" s="442">
        <v>47350</v>
      </c>
      <c r="E1777" s="442">
        <v>3588</v>
      </c>
      <c r="F1777" s="442">
        <v>3588</v>
      </c>
      <c r="G1777" s="442"/>
    </row>
    <row r="1778" spans="1:7" x14ac:dyDescent="0.2">
      <c r="A1778" t="s">
        <v>4001</v>
      </c>
      <c r="B1778" t="s">
        <v>3944</v>
      </c>
      <c r="C1778" t="s">
        <v>4002</v>
      </c>
      <c r="D1778" s="439">
        <v>47353</v>
      </c>
      <c r="E1778" s="439">
        <v>97</v>
      </c>
      <c r="F1778" s="439">
        <v>97</v>
      </c>
      <c r="G1778" s="439"/>
    </row>
    <row r="1779" spans="1:7" x14ac:dyDescent="0.2">
      <c r="A1779" t="s">
        <v>4003</v>
      </c>
      <c r="B1779" t="s">
        <v>3944</v>
      </c>
      <c r="C1779" t="s">
        <v>4004</v>
      </c>
      <c r="D1779" s="442">
        <v>47354</v>
      </c>
      <c r="E1779" s="442">
        <v>149</v>
      </c>
      <c r="F1779" s="442">
        <v>149</v>
      </c>
      <c r="G1779" s="442"/>
    </row>
    <row r="1780" spans="1:7" x14ac:dyDescent="0.2">
      <c r="A1780" t="s">
        <v>4005</v>
      </c>
      <c r="B1780" t="s">
        <v>3944</v>
      </c>
      <c r="C1780" t="s">
        <v>4006</v>
      </c>
      <c r="D1780" s="439">
        <v>47355</v>
      </c>
      <c r="E1780" s="439">
        <v>151</v>
      </c>
      <c r="F1780" s="439">
        <v>151</v>
      </c>
      <c r="G1780" s="439"/>
    </row>
    <row r="1781" spans="1:7" x14ac:dyDescent="0.2">
      <c r="A1781" t="s">
        <v>4007</v>
      </c>
      <c r="B1781" t="s">
        <v>3944</v>
      </c>
      <c r="C1781" t="s">
        <v>4008</v>
      </c>
      <c r="D1781" s="442">
        <v>47356</v>
      </c>
      <c r="E1781" s="442">
        <v>76</v>
      </c>
      <c r="F1781" s="442">
        <v>76</v>
      </c>
      <c r="G1781" s="442"/>
    </row>
    <row r="1782" spans="1:7" x14ac:dyDescent="0.2">
      <c r="A1782" t="s">
        <v>4009</v>
      </c>
      <c r="B1782" t="s">
        <v>3944</v>
      </c>
      <c r="C1782" t="s">
        <v>4010</v>
      </c>
      <c r="D1782" s="439">
        <v>47357</v>
      </c>
      <c r="E1782" s="439">
        <v>107</v>
      </c>
      <c r="F1782" s="439">
        <v>107</v>
      </c>
      <c r="G1782" s="439"/>
    </row>
    <row r="1783" spans="1:7" x14ac:dyDescent="0.2">
      <c r="A1783" t="s">
        <v>4011</v>
      </c>
      <c r="B1783" t="s">
        <v>3944</v>
      </c>
      <c r="C1783" t="s">
        <v>4012</v>
      </c>
      <c r="D1783" s="442">
        <v>47358</v>
      </c>
      <c r="E1783" s="442">
        <v>47</v>
      </c>
      <c r="F1783" s="442">
        <v>47</v>
      </c>
      <c r="G1783" s="442"/>
    </row>
    <row r="1784" spans="1:7" x14ac:dyDescent="0.2">
      <c r="A1784" t="s">
        <v>4013</v>
      </c>
      <c r="B1784" t="s">
        <v>3944</v>
      </c>
      <c r="C1784" t="s">
        <v>4014</v>
      </c>
      <c r="D1784" s="439">
        <v>47359</v>
      </c>
      <c r="E1784" s="439">
        <v>220</v>
      </c>
      <c r="F1784" s="439">
        <v>220</v>
      </c>
      <c r="G1784" s="439"/>
    </row>
    <row r="1785" spans="1:7" x14ac:dyDescent="0.2">
      <c r="A1785" t="s">
        <v>4015</v>
      </c>
      <c r="B1785" t="s">
        <v>3944</v>
      </c>
      <c r="C1785" t="s">
        <v>4016</v>
      </c>
      <c r="D1785" s="442">
        <v>47360</v>
      </c>
      <c r="E1785" s="442">
        <v>255</v>
      </c>
      <c r="F1785" s="442">
        <v>255</v>
      </c>
      <c r="G1785" s="442"/>
    </row>
    <row r="1786" spans="1:7" x14ac:dyDescent="0.2">
      <c r="A1786" t="s">
        <v>4017</v>
      </c>
      <c r="B1786" t="s">
        <v>3944</v>
      </c>
      <c r="C1786" t="s">
        <v>4018</v>
      </c>
      <c r="D1786" s="439">
        <v>47361</v>
      </c>
      <c r="E1786" s="439">
        <v>1262</v>
      </c>
      <c r="F1786" s="439">
        <v>1262</v>
      </c>
      <c r="G1786" s="439"/>
    </row>
    <row r="1787" spans="1:7" x14ac:dyDescent="0.2">
      <c r="A1787" t="s">
        <v>4019</v>
      </c>
      <c r="B1787" t="s">
        <v>3944</v>
      </c>
      <c r="C1787" t="s">
        <v>4020</v>
      </c>
      <c r="D1787" s="442">
        <v>47362</v>
      </c>
      <c r="E1787" s="442">
        <v>3533</v>
      </c>
      <c r="F1787" s="442">
        <v>3533</v>
      </c>
      <c r="G1787" s="442"/>
    </row>
    <row r="1788" spans="1:7" x14ac:dyDescent="0.2">
      <c r="A1788" t="s">
        <v>4021</v>
      </c>
      <c r="B1788" t="s">
        <v>3944</v>
      </c>
      <c r="C1788" t="s">
        <v>4022</v>
      </c>
      <c r="D1788" s="439">
        <v>47375</v>
      </c>
      <c r="E1788" s="439">
        <v>146</v>
      </c>
      <c r="F1788" s="439">
        <v>146</v>
      </c>
      <c r="G1788" s="439"/>
    </row>
    <row r="1789" spans="1:7" x14ac:dyDescent="0.2">
      <c r="A1789" t="s">
        <v>4023</v>
      </c>
      <c r="B1789" t="s">
        <v>3944</v>
      </c>
      <c r="C1789" t="s">
        <v>4024</v>
      </c>
      <c r="D1789" s="442">
        <v>47381</v>
      </c>
      <c r="E1789" s="442">
        <v>710</v>
      </c>
      <c r="F1789" s="442">
        <v>710</v>
      </c>
      <c r="G1789" s="442"/>
    </row>
    <row r="1790" spans="1:7" x14ac:dyDescent="0.2">
      <c r="A1790" t="s">
        <v>4025</v>
      </c>
      <c r="B1790" t="s">
        <v>3944</v>
      </c>
      <c r="C1790" t="s">
        <v>4026</v>
      </c>
      <c r="D1790" s="445">
        <v>47382</v>
      </c>
      <c r="E1790" s="445">
        <v>196</v>
      </c>
      <c r="F1790" s="445">
        <v>196</v>
      </c>
      <c r="G1790" s="445"/>
    </row>
  </sheetData>
  <sheetProtection algorithmName="SHA-512" hashValue="cfn9yMalknHO2axn1uaUqnNO5f5q28qdYq471F+ygxjkuYFnjC7OP7mQ+oEpljYKYbD4+khpcO6LEilSkToJJw==" saltValue="ZGT+CJWFU6+Ctn2w4fyX8w==" spinCount="100000" sheet="1" objects="1" scenarios="1"/>
  <autoFilter ref="A2:G1790" xr:uid="{8A2ABB37-8347-4929-8447-9C9361DC8B17}"/>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A1:P93"/>
  <sheetViews>
    <sheetView view="pageBreakPreview" topLeftCell="G1" zoomScale="90" zoomScaleNormal="100" zoomScaleSheetLayoutView="90" workbookViewId="0">
      <selection activeCell="K17" sqref="K17"/>
    </sheetView>
  </sheetViews>
  <sheetFormatPr defaultColWidth="9" defaultRowHeight="13" x14ac:dyDescent="0.2"/>
  <cols>
    <col min="1" max="1" width="6.54296875" customWidth="1"/>
    <col min="2" max="2" width="6.453125" customWidth="1"/>
    <col min="3" max="3" width="53.81640625" customWidth="1"/>
    <col min="4" max="4" width="36.81640625" customWidth="1"/>
    <col min="5" max="5" width="37.453125" customWidth="1"/>
    <col min="6" max="6" width="10.1796875" customWidth="1"/>
    <col min="7" max="7" width="42.81640625" customWidth="1"/>
    <col min="8" max="8" width="27" customWidth="1"/>
    <col min="9" max="10" width="6.453125" customWidth="1"/>
    <col min="11" max="11" width="66.54296875" customWidth="1"/>
    <col min="12" max="12" width="32.54296875" customWidth="1"/>
    <col min="13" max="13" width="7.1796875" hidden="1" customWidth="1"/>
    <col min="14" max="14" width="9" hidden="1" customWidth="1"/>
    <col min="15" max="15" width="32.453125" customWidth="1"/>
    <col min="16" max="16" width="27.1796875" customWidth="1"/>
  </cols>
  <sheetData>
    <row r="1" spans="1:13" ht="50.5" customHeight="1" thickBot="1" x14ac:dyDescent="0.25">
      <c r="C1" s="1247" t="s">
        <v>4029</v>
      </c>
      <c r="D1" s="1247"/>
      <c r="E1" s="1247"/>
      <c r="F1" s="1247"/>
      <c r="G1" s="1247"/>
      <c r="H1" s="1247"/>
      <c r="I1" s="247"/>
      <c r="K1" s="347" t="s">
        <v>4030</v>
      </c>
      <c r="L1" s="775" t="str">
        <f>IFERROR(IF(OR(MOD(D5,1000)=0,AND(D31&lt;&gt;"",D32&lt;&gt;"",OR(M15+M32=0,AND(D36=0,D71+D74=0,M32=0)))),"可","不可"),"不可")</f>
        <v>可</v>
      </c>
    </row>
    <row r="2" spans="1:13" ht="13.5" customHeight="1" thickBot="1" x14ac:dyDescent="0.25">
      <c r="C2" s="250"/>
      <c r="D2" s="250"/>
      <c r="E2" s="250"/>
      <c r="F2" s="250"/>
      <c r="G2" s="250"/>
      <c r="H2" s="43"/>
      <c r="I2" s="43"/>
      <c r="K2" s="189"/>
      <c r="L2" s="189"/>
    </row>
    <row r="3" spans="1:13" ht="20.5" customHeight="1" thickBot="1" x14ac:dyDescent="0.25">
      <c r="C3" s="44"/>
      <c r="D3" s="250"/>
      <c r="E3" s="44"/>
      <c r="F3" s="250"/>
      <c r="G3" s="250"/>
      <c r="H3" s="43"/>
      <c r="I3" s="43"/>
      <c r="K3" s="1266" t="s">
        <v>4031</v>
      </c>
      <c r="L3" s="1267"/>
    </row>
    <row r="4" spans="1:13" ht="18" customHeight="1" thickBot="1" x14ac:dyDescent="0.25">
      <c r="C4" s="50" t="s">
        <v>4032</v>
      </c>
      <c r="D4" s="168" t="str">
        <f>IF(実施計画様式!I3="","",実施計画様式!I3)</f>
        <v>【22_静岡県】</v>
      </c>
      <c r="E4" s="51" t="s">
        <v>4033</v>
      </c>
      <c r="F4" s="1248" t="str">
        <f>IF(実施計画様式!I4="","",実施計画様式!I4)</f>
        <v>22220_静岡県裾野市</v>
      </c>
      <c r="G4" s="1249"/>
      <c r="K4" s="343" t="s">
        <v>4034</v>
      </c>
      <c r="L4" s="344" t="s">
        <v>4035</v>
      </c>
    </row>
    <row r="5" spans="1:13" ht="18" customHeight="1" thickTop="1" thickBot="1" x14ac:dyDescent="0.25">
      <c r="C5" s="825" t="s">
        <v>4036</v>
      </c>
      <c r="D5" s="826">
        <f>IFERROR(IF(実施計画様式!I5="","",実施計画様式!I5),"")</f>
        <v>22220</v>
      </c>
      <c r="E5" s="827" t="s">
        <v>4037</v>
      </c>
      <c r="F5" s="1250" t="str">
        <f>IF(実施計画様式!I6="","",実施計画様式!I6)</f>
        <v>戦略推進課</v>
      </c>
      <c r="G5" s="1251"/>
      <c r="K5" s="345" t="s">
        <v>4038</v>
      </c>
      <c r="L5" s="346" t="str">
        <f>IF(C9&lt;&gt;"","○","")</f>
        <v>○</v>
      </c>
      <c r="M5">
        <f>IF(L5="○",0,1)</f>
        <v>0</v>
      </c>
    </row>
    <row r="6" spans="1:13" ht="18" customHeight="1" x14ac:dyDescent="0.2">
      <c r="C6" s="45"/>
      <c r="D6" s="46"/>
      <c r="E6" s="46"/>
      <c r="F6" s="47"/>
      <c r="G6" s="1"/>
      <c r="K6" s="828" t="s">
        <v>4039</v>
      </c>
      <c r="L6" s="829" t="str">
        <f>IF(AND(D9="○",E9="○",F9="○",H9="○"),"○","")</f>
        <v>○</v>
      </c>
      <c r="M6">
        <f t="shared" ref="M6:M12" si="0">IF(L6="○",0,1)</f>
        <v>0</v>
      </c>
    </row>
    <row r="7" spans="1:13" ht="17" thickBot="1" x14ac:dyDescent="0.25">
      <c r="C7" s="48"/>
      <c r="D7" s="49"/>
      <c r="E7" s="47"/>
      <c r="F7" s="47"/>
      <c r="G7" s="1"/>
      <c r="K7" s="828" t="s">
        <v>4040</v>
      </c>
      <c r="L7" s="829" t="str">
        <f>IF(AND(D11&lt;&gt;"",F11&lt;&gt;"",D12&lt;&gt;""),"○","")</f>
        <v>○</v>
      </c>
      <c r="M7">
        <f t="shared" si="0"/>
        <v>0</v>
      </c>
    </row>
    <row r="8" spans="1:13" ht="46.5" customHeight="1" x14ac:dyDescent="0.2">
      <c r="C8" s="410" t="s">
        <v>4041</v>
      </c>
      <c r="D8" s="52" t="s">
        <v>4042</v>
      </c>
      <c r="E8" s="52" t="s">
        <v>4043</v>
      </c>
      <c r="F8" s="1252" t="s">
        <v>4044</v>
      </c>
      <c r="G8" s="1253"/>
      <c r="H8" s="612" t="s">
        <v>4045</v>
      </c>
      <c r="I8" s="176"/>
      <c r="J8" s="47"/>
      <c r="K8" s="828" t="s">
        <v>4046</v>
      </c>
      <c r="L8" s="829" t="str">
        <f>IFERROR(IF(VLOOKUP(D11,―!$AD$2:$AE$27,2,FALSE)&lt;=VLOOKUP(F11,―!$AD$2:$AE$27,2,FALSE),"○",""),"")</f>
        <v>○</v>
      </c>
      <c r="M8">
        <f t="shared" si="0"/>
        <v>0</v>
      </c>
    </row>
    <row r="9" spans="1:13" ht="24.75" customHeight="1" thickBot="1" x14ac:dyDescent="0.25">
      <c r="C9" s="915" t="s">
        <v>8086</v>
      </c>
      <c r="D9" s="830" t="s">
        <v>226</v>
      </c>
      <c r="E9" s="830" t="s">
        <v>226</v>
      </c>
      <c r="F9" s="1254" t="s">
        <v>226</v>
      </c>
      <c r="G9" s="1255"/>
      <c r="H9" s="831" t="s">
        <v>226</v>
      </c>
      <c r="I9" s="191"/>
      <c r="K9" s="832" t="s">
        <v>4047</v>
      </c>
      <c r="L9" s="829" t="str">
        <f>IF(AND(H30="○",H39="○"),"○","")</f>
        <v>○</v>
      </c>
      <c r="M9">
        <f t="shared" si="0"/>
        <v>0</v>
      </c>
    </row>
    <row r="10" spans="1:13" ht="25.5" customHeight="1" thickBot="1" x14ac:dyDescent="0.25">
      <c r="C10" s="1"/>
      <c r="D10" s="47"/>
      <c r="E10" s="47"/>
      <c r="F10" s="47"/>
      <c r="G10" s="1"/>
      <c r="H10" s="26"/>
      <c r="K10" s="832" t="s">
        <v>4048</v>
      </c>
      <c r="L10" s="829" t="str">
        <f>IF(H77="○","○","")</f>
        <v>○</v>
      </c>
      <c r="M10">
        <f t="shared" si="0"/>
        <v>0</v>
      </c>
    </row>
    <row r="11" spans="1:13" ht="31.75" customHeight="1" thickBot="1" x14ac:dyDescent="0.25">
      <c r="C11" s="53" t="s">
        <v>4049</v>
      </c>
      <c r="D11" s="734" t="s">
        <v>304</v>
      </c>
      <c r="E11" s="53" t="s">
        <v>4050</v>
      </c>
      <c r="F11" s="1280" t="s">
        <v>317</v>
      </c>
      <c r="G11" s="1281"/>
      <c r="K11" s="832" t="s">
        <v>4051</v>
      </c>
      <c r="L11" s="829" t="str">
        <f>IF(C84&lt;&gt;"","○","")</f>
        <v>○</v>
      </c>
      <c r="M11">
        <f t="shared" si="0"/>
        <v>0</v>
      </c>
    </row>
    <row r="12" spans="1:13" ht="31.75" customHeight="1" thickBot="1" x14ac:dyDescent="0.25">
      <c r="C12" s="54" t="s">
        <v>4052</v>
      </c>
      <c r="D12" s="735" t="s">
        <v>8076</v>
      </c>
      <c r="E12" s="47"/>
      <c r="F12" s="1271" t="s">
        <v>4053</v>
      </c>
      <c r="G12" s="1271"/>
      <c r="K12" s="832" t="s">
        <v>4054</v>
      </c>
      <c r="L12" s="829" t="str">
        <f>IF(C91&lt;&gt;"","○","")</f>
        <v>○</v>
      </c>
      <c r="M12">
        <f t="shared" si="0"/>
        <v>0</v>
      </c>
    </row>
    <row r="13" spans="1:13" ht="27" customHeight="1" x14ac:dyDescent="0.2">
      <c r="C13" s="47"/>
      <c r="D13" s="47"/>
      <c r="E13" s="47"/>
      <c r="F13" s="1272"/>
      <c r="G13" s="1272"/>
      <c r="K13" s="832" t="s">
        <v>4055</v>
      </c>
      <c r="L13" s="829" t="str">
        <f>IF(OR(D31="",D32=""),"","○")</f>
        <v>○</v>
      </c>
      <c r="M13">
        <f>IF(L13="○",0,1)</f>
        <v>0</v>
      </c>
    </row>
    <row r="14" spans="1:13" ht="27" customHeight="1" thickBot="1" x14ac:dyDescent="0.25">
      <c r="B14" s="27"/>
      <c r="C14" s="1246" t="s">
        <v>4056</v>
      </c>
      <c r="D14" s="49"/>
      <c r="E14" s="27"/>
      <c r="F14" s="49"/>
      <c r="G14" s="49"/>
      <c r="H14" s="27"/>
      <c r="I14" s="27"/>
      <c r="K14" s="492" t="s">
        <v>4057</v>
      </c>
      <c r="L14" s="493" t="str">
        <f>IF(OR(D36+実施計画様式!Q76&lt;D37,D71+実施計画様式!R78&lt;D66),"","○")</f>
        <v>○</v>
      </c>
      <c r="M14">
        <f>IF(L14="○",0,1)</f>
        <v>0</v>
      </c>
    </row>
    <row r="15" spans="1:13" ht="18.649999999999999" customHeight="1" x14ac:dyDescent="0.2">
      <c r="A15" s="21"/>
      <c r="C15" s="1246"/>
      <c r="D15" s="47"/>
      <c r="F15" s="47"/>
      <c r="G15" s="47"/>
      <c r="I15" s="20"/>
      <c r="M15">
        <f>SUM(M5:M14)</f>
        <v>0</v>
      </c>
    </row>
    <row r="16" spans="1:13" ht="24" customHeight="1" x14ac:dyDescent="0.2">
      <c r="A16" s="21"/>
      <c r="C16" s="177"/>
      <c r="D16" s="47"/>
      <c r="E16" s="47"/>
      <c r="F16" s="47"/>
      <c r="G16" s="47"/>
      <c r="I16" s="21"/>
    </row>
    <row r="17" spans="1:14" ht="17.5" customHeight="1" thickBot="1" x14ac:dyDescent="0.25">
      <c r="A17" s="21"/>
      <c r="C17" s="407" t="s">
        <v>4058</v>
      </c>
      <c r="D17" s="173"/>
      <c r="E17" s="55"/>
      <c r="F17" s="55"/>
      <c r="G17" s="55"/>
      <c r="I17" s="21"/>
    </row>
    <row r="18" spans="1:14" ht="21.65" customHeight="1" x14ac:dyDescent="0.2">
      <c r="A18" s="21"/>
      <c r="C18" s="167" t="s">
        <v>4059</v>
      </c>
      <c r="D18" s="723">
        <f>IFERROR(VLOOKUP(D5,限!$D$3:$BB$1790,MATCH(3,限!$D$2:$BB$2,0),FALSE),0)</f>
        <v>203070</v>
      </c>
      <c r="E18" s="496" t="s">
        <v>4060</v>
      </c>
      <c r="F18" s="55"/>
      <c r="G18" s="55"/>
      <c r="I18" s="21"/>
      <c r="K18" s="43"/>
      <c r="L18" s="74"/>
    </row>
    <row r="19" spans="1:14" ht="21.65" hidden="1" customHeight="1" x14ac:dyDescent="0.2">
      <c r="A19" s="21"/>
      <c r="C19" s="833" t="s">
        <v>4061</v>
      </c>
      <c r="D19" s="834"/>
      <c r="E19" s="835" t="s">
        <v>4060</v>
      </c>
      <c r="F19" s="55"/>
      <c r="G19" s="55"/>
      <c r="I19" s="21"/>
      <c r="K19" s="43"/>
      <c r="L19" s="74"/>
    </row>
    <row r="20" spans="1:14" ht="21.65" customHeight="1" x14ac:dyDescent="0.2">
      <c r="A20" s="21"/>
      <c r="C20" s="833" t="s">
        <v>4062</v>
      </c>
      <c r="D20" s="834">
        <f>IFERROR(VLOOKUP(D5,限!$D$3:$BB$1790,MATCH(401,限!$D$2:$BB$2,0),FALSE),0)</f>
        <v>9870</v>
      </c>
      <c r="E20" s="835" t="s">
        <v>4060</v>
      </c>
      <c r="F20" s="55"/>
      <c r="G20" s="55"/>
      <c r="I20" s="21"/>
      <c r="K20" s="43"/>
      <c r="L20" s="74"/>
    </row>
    <row r="21" spans="1:14" ht="31" customHeight="1" thickBot="1" x14ac:dyDescent="0.25">
      <c r="A21" s="21"/>
      <c r="C21" s="836" t="s">
        <v>4063</v>
      </c>
      <c r="D21" s="837">
        <f>D27</f>
        <v>0</v>
      </c>
      <c r="E21" s="838" t="s">
        <v>4064</v>
      </c>
      <c r="F21" s="55"/>
      <c r="G21" s="55"/>
      <c r="I21" s="21"/>
      <c r="K21" s="43"/>
      <c r="L21" s="74"/>
    </row>
    <row r="22" spans="1:14" ht="22.5" customHeight="1" thickBot="1" x14ac:dyDescent="0.25">
      <c r="A22" s="21"/>
      <c r="C22" s="463" t="s">
        <v>4065</v>
      </c>
      <c r="D22" s="724">
        <f>D19+D20+D21</f>
        <v>9870</v>
      </c>
      <c r="E22" s="497" t="s">
        <v>4060</v>
      </c>
      <c r="F22" s="55"/>
      <c r="G22" s="55"/>
      <c r="I22" s="21"/>
      <c r="K22" s="1268" t="s">
        <v>4066</v>
      </c>
      <c r="L22" s="1269"/>
    </row>
    <row r="23" spans="1:14" ht="30.65" customHeight="1" thickTop="1" thickBot="1" x14ac:dyDescent="0.25">
      <c r="A23" s="21"/>
      <c r="F23" s="55"/>
      <c r="G23" s="1284" t="s">
        <v>4067</v>
      </c>
      <c r="H23" s="1249"/>
      <c r="I23" s="182"/>
      <c r="K23" s="348" t="s">
        <v>4034</v>
      </c>
      <c r="L23" s="349" t="s">
        <v>4068</v>
      </c>
    </row>
    <row r="24" spans="1:14" ht="37.4" customHeight="1" thickTop="1" thickBot="1" x14ac:dyDescent="0.25">
      <c r="A24" s="21"/>
      <c r="C24" s="617" t="s">
        <v>4069</v>
      </c>
      <c r="D24" s="55"/>
      <c r="E24" s="55"/>
      <c r="F24" s="55"/>
      <c r="G24" s="66"/>
      <c r="H24" s="244" t="s">
        <v>4070</v>
      </c>
      <c r="I24" s="186"/>
      <c r="K24" s="355" t="s">
        <v>4071</v>
      </c>
      <c r="L24" s="418" t="s">
        <v>226</v>
      </c>
      <c r="M24">
        <f>IF(L24="○",0,1)</f>
        <v>0</v>
      </c>
    </row>
    <row r="25" spans="1:14" ht="37.4" customHeight="1" thickTop="1" x14ac:dyDescent="0.2">
      <c r="A25" s="21"/>
      <c r="C25" s="618" t="s">
        <v>4072</v>
      </c>
      <c r="D25" s="725">
        <f>D32*100</f>
        <v>0</v>
      </c>
      <c r="E25" s="496" t="s">
        <v>4060</v>
      </c>
      <c r="F25" s="55"/>
      <c r="G25" s="63" t="s">
        <v>4073</v>
      </c>
      <c r="H25" s="73">
        <f>H29-H26-H27-H28</f>
        <v>70000</v>
      </c>
      <c r="I25" s="183"/>
      <c r="K25" s="110" t="s">
        <v>4074</v>
      </c>
      <c r="L25" s="418" t="s">
        <v>226</v>
      </c>
      <c r="M25">
        <f t="shared" ref="M25:M29" si="1">IF(L25="○",0,1)</f>
        <v>0</v>
      </c>
    </row>
    <row r="26" spans="1:14" ht="37.4" customHeight="1" x14ac:dyDescent="0.2">
      <c r="A26" s="21"/>
      <c r="C26" s="839" t="s">
        <v>4075</v>
      </c>
      <c r="D26" s="840">
        <f>IFERROR(VLOOKUP(D5,限!$D$3:$BB$1790,MATCH(40,限!$D$2:$CP$2,0),FALSE),0)</f>
        <v>0</v>
      </c>
      <c r="E26" s="835" t="s">
        <v>4060</v>
      </c>
      <c r="F26" s="55"/>
      <c r="G26" s="841" t="s">
        <v>4076</v>
      </c>
      <c r="H26" s="842"/>
      <c r="I26" s="183"/>
      <c r="K26" s="110" t="s">
        <v>4077</v>
      </c>
      <c r="L26" s="418" t="s">
        <v>226</v>
      </c>
      <c r="M26">
        <f t="shared" si="1"/>
        <v>0</v>
      </c>
    </row>
    <row r="27" spans="1:14" ht="37.4" customHeight="1" thickBot="1" x14ac:dyDescent="0.25">
      <c r="A27" s="21"/>
      <c r="C27" s="170" t="s">
        <v>4078</v>
      </c>
      <c r="D27" s="726">
        <f>MAX(D25-D26,0)</f>
        <v>0</v>
      </c>
      <c r="E27" s="495" t="s">
        <v>4060</v>
      </c>
      <c r="F27" s="55"/>
      <c r="G27" s="843" t="s">
        <v>4079</v>
      </c>
      <c r="H27" s="842"/>
      <c r="I27" s="183"/>
      <c r="K27" s="110" t="s">
        <v>4080</v>
      </c>
      <c r="L27" s="418" t="s">
        <v>226</v>
      </c>
      <c r="M27">
        <f t="shared" si="1"/>
        <v>0</v>
      </c>
    </row>
    <row r="28" spans="1:14" ht="37.4" customHeight="1" thickBot="1" x14ac:dyDescent="0.25">
      <c r="A28" s="21"/>
      <c r="C28" s="58"/>
      <c r="D28" s="58"/>
      <c r="E28" s="58"/>
      <c r="F28" s="58"/>
      <c r="G28" s="64" t="s">
        <v>4081</v>
      </c>
      <c r="H28" s="745"/>
      <c r="I28" s="183"/>
      <c r="K28" s="110" t="s">
        <v>4082</v>
      </c>
      <c r="L28" s="418" t="s">
        <v>226</v>
      </c>
      <c r="M28">
        <f t="shared" si="1"/>
        <v>0</v>
      </c>
    </row>
    <row r="29" spans="1:14" ht="43.4" customHeight="1" thickTop="1" thickBot="1" x14ac:dyDescent="0.25">
      <c r="A29" s="21"/>
      <c r="C29" s="1273" t="s">
        <v>4083</v>
      </c>
      <c r="D29" s="1273"/>
      <c r="E29" s="1273"/>
      <c r="F29" s="248"/>
      <c r="G29" s="65" t="s">
        <v>4084</v>
      </c>
      <c r="H29" s="73">
        <v>70000</v>
      </c>
      <c r="I29" s="183"/>
      <c r="K29" s="844" t="s">
        <v>8042</v>
      </c>
      <c r="L29" s="418" t="s">
        <v>226</v>
      </c>
      <c r="M29">
        <f t="shared" si="1"/>
        <v>0</v>
      </c>
    </row>
    <row r="30" spans="1:14" ht="46.5" customHeight="1" thickBot="1" x14ac:dyDescent="0.25">
      <c r="A30" s="21"/>
      <c r="C30" s="167" t="s">
        <v>4085</v>
      </c>
      <c r="D30" s="727">
        <f>D31+D32</f>
        <v>3042</v>
      </c>
      <c r="E30" s="508" t="s">
        <v>4086</v>
      </c>
      <c r="F30" s="248"/>
      <c r="G30" s="174" t="s">
        <v>4087</v>
      </c>
      <c r="H30" s="421" t="str">
        <f>IF(AND(H25&gt;=0,H25&lt;=70000),"○","合計が70,000円以内になるよう修正してください。")</f>
        <v>○</v>
      </c>
      <c r="I30" s="184"/>
      <c r="K30" s="844" t="s">
        <v>4088</v>
      </c>
      <c r="L30" s="418" t="s">
        <v>226</v>
      </c>
      <c r="M30">
        <f>IF(L30="○",0,1)</f>
        <v>0</v>
      </c>
    </row>
    <row r="31" spans="1:14" ht="48" customHeight="1" thickBot="1" x14ac:dyDescent="0.25">
      <c r="A31" s="21"/>
      <c r="C31" s="839" t="s">
        <v>4089</v>
      </c>
      <c r="D31" s="845">
        <f>IFERROR(VLOOKUP(D5,給付実績!$D$3:$Z$1790,MATCH(3,給付実績!$D$2:$Z$2,0),FALSE),0)</f>
        <v>3042</v>
      </c>
      <c r="E31" s="846" t="s">
        <v>4090</v>
      </c>
      <c r="F31" s="1"/>
      <c r="G31" s="190" t="s">
        <v>4091</v>
      </c>
      <c r="H31" s="1"/>
      <c r="I31" s="187"/>
      <c r="K31" s="509" t="s">
        <v>4092</v>
      </c>
      <c r="L31" s="510"/>
      <c r="M31">
        <f>IF(OR(L31="○",OR(D36&lt;&gt;0,D71&lt;&gt;0,D74&lt;&gt;0),),0,1)</f>
        <v>0</v>
      </c>
      <c r="N31" s="74" t="s">
        <v>4093</v>
      </c>
    </row>
    <row r="32" spans="1:14" ht="50.5" customHeight="1" x14ac:dyDescent="0.2">
      <c r="A32" s="21"/>
      <c r="C32" s="847" t="s">
        <v>8040</v>
      </c>
      <c r="D32" s="848">
        <v>0</v>
      </c>
      <c r="E32" s="849" t="s">
        <v>4090</v>
      </c>
      <c r="F32" s="1"/>
      <c r="G32" s="1282" t="s">
        <v>4094</v>
      </c>
      <c r="H32" s="1283"/>
      <c r="I32" s="182"/>
      <c r="K32" s="43"/>
      <c r="L32" s="250"/>
      <c r="M32">
        <f>SUM(M24:M31)</f>
        <v>0</v>
      </c>
    </row>
    <row r="33" spans="1:16" ht="50.15" customHeight="1" thickBot="1" x14ac:dyDescent="0.25">
      <c r="A33" s="21"/>
      <c r="C33" s="839" t="s">
        <v>4095</v>
      </c>
      <c r="D33" s="845">
        <f>(70*D31)+(100*D32)</f>
        <v>212940</v>
      </c>
      <c r="E33" s="846" t="s">
        <v>4060</v>
      </c>
      <c r="F33" s="1"/>
      <c r="G33" s="235"/>
      <c r="H33" s="245" t="s">
        <v>4070</v>
      </c>
      <c r="I33" s="186"/>
    </row>
    <row r="34" spans="1:16" ht="38.15" customHeight="1" thickTop="1" x14ac:dyDescent="0.2">
      <c r="A34" s="21"/>
      <c r="C34" s="844" t="s">
        <v>4096</v>
      </c>
      <c r="D34" s="850">
        <f>IFERROR(VLOOKUP(D5,限!$D$3:$BB$1790,MATCH(4,限!$D$2:$BB$2,0),FALSE),0)</f>
        <v>203070</v>
      </c>
      <c r="E34" s="846" t="s">
        <v>4060</v>
      </c>
      <c r="F34" s="1"/>
      <c r="G34" s="236" t="s">
        <v>4097</v>
      </c>
      <c r="H34" s="747" t="str">
        <f>IF(D32&gt;0,H38-H35-H36-H37,"")</f>
        <v/>
      </c>
      <c r="I34" s="183"/>
      <c r="O34" s="43"/>
      <c r="P34" s="250"/>
    </row>
    <row r="35" spans="1:16" ht="36.65" customHeight="1" x14ac:dyDescent="0.2">
      <c r="A35" s="21"/>
      <c r="C35" s="839" t="s">
        <v>4098</v>
      </c>
      <c r="D35" s="845">
        <f>IFERROR(VLOOKUP(D5,限!$D$3:$BB$1790,MATCH(27,限!$D$2:$BB$2,0),FALSE),0)</f>
        <v>0</v>
      </c>
      <c r="E35" s="846" t="s">
        <v>4099</v>
      </c>
      <c r="F35" s="1"/>
      <c r="G35" s="851" t="s">
        <v>4076</v>
      </c>
      <c r="H35" s="842"/>
      <c r="I35" s="183"/>
    </row>
    <row r="36" spans="1:16" ht="28.5" customHeight="1" x14ac:dyDescent="0.2">
      <c r="A36" s="21"/>
      <c r="C36" s="839" t="s">
        <v>4100</v>
      </c>
      <c r="D36" s="845">
        <f>MAX(D33-D34,0)+D35</f>
        <v>9870</v>
      </c>
      <c r="E36" s="835" t="s">
        <v>4101</v>
      </c>
      <c r="F36" s="47"/>
      <c r="G36" s="852" t="s">
        <v>4079</v>
      </c>
      <c r="H36" s="842"/>
      <c r="I36" s="183"/>
    </row>
    <row r="37" spans="1:16" ht="28.5" customHeight="1" thickBot="1" x14ac:dyDescent="0.25">
      <c r="A37" s="21"/>
      <c r="C37" s="170" t="s">
        <v>4102</v>
      </c>
      <c r="D37" s="728">
        <f>IFERROR(VLOOKUP(D5,限!$D$3:$BB$1790,MATCH(6,限!$D$2:$BB$2,0),FALSE)+VLOOKUP(D5,限!$D$3:$BB$1790,MATCH(32,限!$D$2:$BB$2,0),FALSE)+VLOOKUP(D5,限!$D$3:$BB$1790,MATCH(41,限!$D$2:$BB$2,0),FALSE),0)</f>
        <v>9870</v>
      </c>
      <c r="E37" s="495" t="s">
        <v>4101</v>
      </c>
      <c r="F37" s="47"/>
      <c r="G37" s="237" t="s">
        <v>4081</v>
      </c>
      <c r="H37" s="745"/>
      <c r="I37" s="183"/>
    </row>
    <row r="38" spans="1:16" ht="69" customHeight="1" thickTop="1" x14ac:dyDescent="0.2">
      <c r="A38" s="21"/>
      <c r="C38" s="1256" t="s">
        <v>4103</v>
      </c>
      <c r="D38" s="1270"/>
      <c r="E38" s="1270"/>
      <c r="F38" s="47"/>
      <c r="G38" s="238" t="s">
        <v>4104</v>
      </c>
      <c r="H38" s="747" t="str">
        <f>IF(D32&gt;0,100000,"")</f>
        <v/>
      </c>
      <c r="I38" s="183"/>
    </row>
    <row r="39" spans="1:16" ht="27.65" customHeight="1" thickBot="1" x14ac:dyDescent="0.25">
      <c r="A39" s="21"/>
      <c r="F39" s="47"/>
      <c r="G39" s="239" t="s">
        <v>4087</v>
      </c>
      <c r="H39" s="421" t="str">
        <f>IF(D32&gt;0,IF(AND(H34&gt;=0,H34&lt;=100000),"○","合計が100,000円以内になるよう修正してください。"),IF(AND(H35="",H36="",H37=""),"○","D32セルに入力がないのに、H35～H37に入力があります。"))</f>
        <v>○</v>
      </c>
      <c r="I39" s="184"/>
    </row>
    <row r="40" spans="1:16" ht="18" customHeight="1" x14ac:dyDescent="0.2">
      <c r="A40" s="21"/>
      <c r="B40" s="24"/>
      <c r="C40" s="507"/>
      <c r="D40" s="507"/>
      <c r="E40" s="507"/>
      <c r="F40" s="47"/>
      <c r="G40" s="458" t="s">
        <v>4105</v>
      </c>
      <c r="H40" s="43"/>
      <c r="I40" s="266"/>
    </row>
    <row r="41" spans="1:16" ht="9" customHeight="1" x14ac:dyDescent="0.2">
      <c r="B41" s="24"/>
      <c r="H41" s="1"/>
      <c r="I41" s="266"/>
    </row>
    <row r="42" spans="1:16" ht="9" customHeight="1" x14ac:dyDescent="0.2">
      <c r="B42" s="24"/>
      <c r="I42" s="266"/>
    </row>
    <row r="43" spans="1:16" ht="9" customHeight="1" x14ac:dyDescent="0.2">
      <c r="B43" s="24"/>
      <c r="C43" s="55"/>
      <c r="D43" s="1"/>
      <c r="E43" s="1"/>
      <c r="F43" s="47"/>
      <c r="G43" s="175"/>
      <c r="H43" s="43"/>
      <c r="I43" s="266"/>
    </row>
    <row r="44" spans="1:16" ht="8.5" customHeight="1" thickBot="1" x14ac:dyDescent="0.25">
      <c r="B44" s="25"/>
      <c r="C44" s="234"/>
      <c r="D44" s="48"/>
      <c r="E44" s="48"/>
      <c r="F44" s="49"/>
      <c r="G44" s="459"/>
      <c r="H44" s="181"/>
      <c r="I44" s="188"/>
    </row>
    <row r="45" spans="1:16" ht="33" customHeight="1" x14ac:dyDescent="0.2">
      <c r="C45" s="55"/>
      <c r="D45" s="1"/>
      <c r="E45" s="1"/>
      <c r="F45" s="47"/>
      <c r="G45" s="354" t="s">
        <v>4106</v>
      </c>
      <c r="H45" s="43"/>
      <c r="I45" s="43"/>
    </row>
    <row r="46" spans="1:16" ht="33" customHeight="1" x14ac:dyDescent="0.2">
      <c r="C46" s="189"/>
      <c r="D46" s="1"/>
      <c r="E46" s="1"/>
      <c r="F46" s="47"/>
      <c r="G46" s="175"/>
      <c r="H46" s="43"/>
      <c r="I46" s="43"/>
    </row>
    <row r="47" spans="1:16" ht="1.4" customHeight="1" x14ac:dyDescent="0.2">
      <c r="C47" s="407"/>
      <c r="D47" s="111"/>
      <c r="E47" s="55"/>
      <c r="F47" s="47"/>
      <c r="G47" s="47"/>
    </row>
    <row r="48" spans="1:16" ht="1.4" customHeight="1" x14ac:dyDescent="0.2">
      <c r="C48" s="407"/>
      <c r="D48" s="111"/>
      <c r="E48" s="55"/>
      <c r="F48" s="47"/>
      <c r="G48" s="47"/>
    </row>
    <row r="49" spans="1:9" ht="1.4" customHeight="1" x14ac:dyDescent="0.2">
      <c r="C49" s="407"/>
      <c r="D49" s="111"/>
      <c r="E49" s="55"/>
      <c r="F49" s="47"/>
      <c r="G49" s="47"/>
    </row>
    <row r="50" spans="1:9" ht="1.75" customHeight="1" x14ac:dyDescent="0.2">
      <c r="C50" s="407"/>
      <c r="D50" s="111"/>
      <c r="E50" s="55"/>
      <c r="F50" s="47"/>
      <c r="G50" s="47"/>
    </row>
    <row r="51" spans="1:9" ht="1.75" customHeight="1" x14ac:dyDescent="0.2">
      <c r="C51" s="407"/>
      <c r="D51" s="111"/>
      <c r="E51" s="55"/>
      <c r="F51" s="47"/>
      <c r="G51" s="47"/>
    </row>
    <row r="52" spans="1:9" ht="1.75" customHeight="1" x14ac:dyDescent="0.2">
      <c r="C52" s="407"/>
      <c r="D52" s="111"/>
      <c r="E52" s="55"/>
      <c r="F52" s="47"/>
      <c r="G52" s="47"/>
    </row>
    <row r="53" spans="1:9" ht="1.75" customHeight="1" x14ac:dyDescent="0.2">
      <c r="C53" s="407"/>
      <c r="D53" s="111"/>
      <c r="E53" s="55"/>
      <c r="F53" s="47"/>
      <c r="G53" s="47"/>
    </row>
    <row r="54" spans="1:9" ht="4.75" customHeight="1" x14ac:dyDescent="0.2">
      <c r="C54" s="407"/>
      <c r="D54" s="111"/>
      <c r="E54" s="55"/>
      <c r="F54" s="47"/>
      <c r="G54" s="47"/>
    </row>
    <row r="55" spans="1:9" ht="14.5" customHeight="1" x14ac:dyDescent="0.2"/>
    <row r="56" spans="1:9" ht="14.5" customHeight="1" thickBot="1" x14ac:dyDescent="0.25">
      <c r="B56" s="27"/>
      <c r="C56" s="1246" t="s">
        <v>4107</v>
      </c>
      <c r="D56" s="178"/>
      <c r="E56" s="27"/>
      <c r="F56" s="49"/>
      <c r="G56" s="49"/>
      <c r="H56" s="27"/>
      <c r="I56" s="27"/>
    </row>
    <row r="57" spans="1:9" ht="23.5" customHeight="1" x14ac:dyDescent="0.2">
      <c r="A57" s="21"/>
      <c r="C57" s="1246"/>
      <c r="D57" s="177"/>
      <c r="F57" s="177"/>
      <c r="G57" s="177"/>
      <c r="H57" s="177"/>
      <c r="I57" s="20"/>
    </row>
    <row r="58" spans="1:9" ht="36" customHeight="1" thickBot="1" x14ac:dyDescent="0.25">
      <c r="A58" s="21"/>
      <c r="C58" s="112" t="s">
        <v>4108</v>
      </c>
      <c r="D58" s="56"/>
      <c r="E58" s="111"/>
      <c r="F58" s="58"/>
      <c r="G58" s="619" t="s">
        <v>4109</v>
      </c>
      <c r="H58" s="620" t="s">
        <v>4110</v>
      </c>
      <c r="I58" s="21"/>
    </row>
    <row r="59" spans="1:9" ht="36" customHeight="1" x14ac:dyDescent="0.2">
      <c r="A59" s="21"/>
      <c r="C59" s="171" t="s">
        <v>4111</v>
      </c>
      <c r="D59" s="729">
        <v>2.5</v>
      </c>
      <c r="E59" s="172" t="s">
        <v>4112</v>
      </c>
      <c r="F59" s="58"/>
      <c r="G59" s="621" t="s">
        <v>4113</v>
      </c>
      <c r="H59" s="622">
        <f>D32*5</f>
        <v>0</v>
      </c>
      <c r="I59" s="21"/>
    </row>
    <row r="60" spans="1:9" ht="36" customHeight="1" x14ac:dyDescent="0.2">
      <c r="A60" s="21"/>
      <c r="C60" s="836" t="s">
        <v>4114</v>
      </c>
      <c r="D60" s="853">
        <v>5</v>
      </c>
      <c r="E60" s="854" t="s">
        <v>4112</v>
      </c>
      <c r="F60" s="55"/>
      <c r="G60" s="855" t="s">
        <v>4115</v>
      </c>
      <c r="H60" s="856">
        <f>IFERROR(VLOOKUP(D5,限!$D$3:$BB$1790,MATCH(42,限!$D$2:$CP$2,0),FALSE),0)</f>
        <v>0</v>
      </c>
      <c r="I60" s="21"/>
    </row>
    <row r="61" spans="1:9" ht="36" customHeight="1" thickBot="1" x14ac:dyDescent="0.25">
      <c r="A61" s="21"/>
      <c r="C61" s="857" t="s">
        <v>4116</v>
      </c>
      <c r="D61" s="850">
        <f>IFERROR(VLOOKUP(D5,限!$D$3:$BB$1790,MATCH(7,限!$D$2:$BB$2,0),FALSE),0)</f>
        <v>7253</v>
      </c>
      <c r="E61" s="846" t="s">
        <v>4060</v>
      </c>
      <c r="F61" s="55"/>
      <c r="G61" s="623" t="s">
        <v>4117</v>
      </c>
      <c r="H61" s="624">
        <f>MAX(H59-H60,0)</f>
        <v>0</v>
      </c>
      <c r="I61" s="21"/>
    </row>
    <row r="62" spans="1:9" ht="19.5" hidden="1" customHeight="1" x14ac:dyDescent="0.2">
      <c r="A62" s="21"/>
      <c r="C62" s="833" t="s">
        <v>4118</v>
      </c>
      <c r="D62" s="858"/>
      <c r="E62" s="835" t="s">
        <v>4119</v>
      </c>
      <c r="F62" s="47"/>
      <c r="G62" s="47"/>
      <c r="I62" s="21"/>
    </row>
    <row r="63" spans="1:9" ht="19.75" customHeight="1" x14ac:dyDescent="0.2">
      <c r="A63" s="21"/>
      <c r="B63" s="24"/>
      <c r="C63" s="859" t="s">
        <v>4120</v>
      </c>
      <c r="D63" s="850">
        <f>IFERROR(VLOOKUP(D5,限!$D$3:$BB$1790,MATCH(421,限!$D$2:$BB$2,0),FALSE),0)</f>
        <v>352</v>
      </c>
      <c r="E63" s="835" t="s">
        <v>4060</v>
      </c>
      <c r="I63" s="21"/>
    </row>
    <row r="64" spans="1:9" ht="31" customHeight="1" x14ac:dyDescent="0.2">
      <c r="A64" s="21"/>
      <c r="C64" s="836" t="s">
        <v>4121</v>
      </c>
      <c r="D64" s="860">
        <f>H61</f>
        <v>0</v>
      </c>
      <c r="E64" s="838" t="s">
        <v>4064</v>
      </c>
      <c r="F64" s="1"/>
      <c r="I64" s="182"/>
    </row>
    <row r="65" spans="1:10" ht="18" customHeight="1" x14ac:dyDescent="0.2">
      <c r="A65" s="21"/>
      <c r="C65" s="833" t="s">
        <v>4122</v>
      </c>
      <c r="D65" s="845">
        <f>D62+D63+D64</f>
        <v>352</v>
      </c>
      <c r="E65" s="835" t="s">
        <v>4060</v>
      </c>
      <c r="F65" s="1"/>
      <c r="I65" s="182"/>
    </row>
    <row r="66" spans="1:10" ht="18" customHeight="1" thickBot="1" x14ac:dyDescent="0.25">
      <c r="A66" s="21"/>
      <c r="C66" s="170" t="s">
        <v>4123</v>
      </c>
      <c r="D66" s="728">
        <f>IFERROR(VLOOKUP(D5,限!$D$3:$BB$1790,MATCH(10,限!$D$2:$BB$2,0),FALSE)+VLOOKUP(D5,限!$D$3:$BB$1790,MATCH(34,限!$D$2:$BB$2,0),FALSE)+VLOOKUP(D5,限!$D$3:$BB$1790,MATCH(43,限!$D$2:$BB$2,0),FALSE),0)</f>
        <v>352</v>
      </c>
      <c r="E66" s="495" t="s">
        <v>4101</v>
      </c>
      <c r="F66" s="47"/>
      <c r="I66" s="183"/>
    </row>
    <row r="67" spans="1:10" ht="19" customHeight="1" thickBot="1" x14ac:dyDescent="0.25">
      <c r="A67" s="21"/>
      <c r="F67" s="1"/>
      <c r="G67" s="1244" t="s">
        <v>4124</v>
      </c>
      <c r="H67" s="1245"/>
      <c r="I67" s="183"/>
    </row>
    <row r="68" spans="1:10" ht="18.649999999999999" customHeight="1" thickBot="1" x14ac:dyDescent="0.25">
      <c r="A68" s="21"/>
      <c r="C68" s="190" t="s">
        <v>4125</v>
      </c>
      <c r="F68" s="47"/>
      <c r="G68" s="67" t="s">
        <v>4126</v>
      </c>
      <c r="H68" s="68" t="s">
        <v>4127</v>
      </c>
      <c r="I68" s="183"/>
    </row>
    <row r="69" spans="1:10" ht="18.649999999999999" customHeight="1" thickTop="1" x14ac:dyDescent="0.2">
      <c r="A69" s="21"/>
      <c r="C69" s="472"/>
      <c r="D69" s="730">
        <v>0</v>
      </c>
      <c r="E69" s="468" t="s">
        <v>4060</v>
      </c>
      <c r="F69" s="58"/>
      <c r="G69" s="61" t="s">
        <v>4128</v>
      </c>
      <c r="H69" s="733">
        <v>0</v>
      </c>
      <c r="I69" s="183"/>
    </row>
    <row r="70" spans="1:10" ht="18.649999999999999" customHeight="1" x14ac:dyDescent="0.2">
      <c r="A70" s="21"/>
      <c r="C70" s="470" t="s">
        <v>4129</v>
      </c>
      <c r="D70" s="861">
        <f>IFERROR(IF(OR(実施計画様式!I5=20602,実施計画様式!I5=45406),0,VLOOKUP(D5,限!$D$3:$BB$1790,MATCH(28,限!$D$2:$BB$2,0),FALSE)),0)</f>
        <v>0</v>
      </c>
      <c r="E70" s="862" t="s">
        <v>4060</v>
      </c>
      <c r="F70" s="59"/>
      <c r="G70" s="857" t="s">
        <v>4130</v>
      </c>
      <c r="H70" s="842">
        <v>0</v>
      </c>
      <c r="I70" s="183"/>
    </row>
    <row r="71" spans="1:10" ht="18.649999999999999" customHeight="1" thickBot="1" x14ac:dyDescent="0.25">
      <c r="A71" s="21"/>
      <c r="C71" s="56" t="s">
        <v>4104</v>
      </c>
      <c r="D71" s="731">
        <f>D69+D70</f>
        <v>0</v>
      </c>
      <c r="E71" s="469" t="s">
        <v>4060</v>
      </c>
      <c r="F71" s="1"/>
      <c r="G71" s="857" t="s">
        <v>4131</v>
      </c>
      <c r="H71" s="842">
        <v>0</v>
      </c>
      <c r="I71" s="183"/>
    </row>
    <row r="72" spans="1:10" ht="18" customHeight="1" x14ac:dyDescent="0.2">
      <c r="A72" s="21"/>
      <c r="F72" s="47"/>
      <c r="G72" s="844" t="s">
        <v>4132</v>
      </c>
      <c r="H72" s="842">
        <v>0</v>
      </c>
      <c r="I72" s="183"/>
    </row>
    <row r="73" spans="1:10" ht="30.65" customHeight="1" thickBot="1" x14ac:dyDescent="0.25">
      <c r="A73" s="21"/>
      <c r="C73" s="1256" t="s">
        <v>4133</v>
      </c>
      <c r="D73" s="1256"/>
      <c r="E73" s="1256"/>
      <c r="F73" s="47"/>
      <c r="G73" s="839" t="s">
        <v>4134</v>
      </c>
      <c r="H73" s="842">
        <v>0</v>
      </c>
      <c r="I73" s="184"/>
    </row>
    <row r="74" spans="1:10" ht="18" customHeight="1" thickBot="1" x14ac:dyDescent="0.25">
      <c r="A74" s="21"/>
      <c r="C74" s="1"/>
      <c r="D74" s="732">
        <v>0</v>
      </c>
      <c r="E74" s="60" t="s">
        <v>4060</v>
      </c>
      <c r="F74" s="55"/>
      <c r="G74" s="857" t="s">
        <v>4135</v>
      </c>
      <c r="H74" s="842">
        <v>0</v>
      </c>
      <c r="I74" s="184"/>
    </row>
    <row r="75" spans="1:10" ht="18.75" customHeight="1" thickBot="1" x14ac:dyDescent="0.25">
      <c r="A75" s="21"/>
      <c r="F75" s="1"/>
      <c r="G75" s="461" t="s">
        <v>4136</v>
      </c>
      <c r="H75" s="748">
        <f>D70</f>
        <v>0</v>
      </c>
      <c r="I75" s="184"/>
    </row>
    <row r="76" spans="1:10" ht="30" customHeight="1" thickTop="1" thickBot="1" x14ac:dyDescent="0.25">
      <c r="A76" s="21"/>
      <c r="C76" s="1256" t="s">
        <v>4137</v>
      </c>
      <c r="D76" s="1256"/>
      <c r="E76" s="1256"/>
      <c r="F76" s="47"/>
      <c r="G76" s="62" t="s">
        <v>4104</v>
      </c>
      <c r="H76" s="749">
        <f>SUM(H69:H75)</f>
        <v>0</v>
      </c>
      <c r="I76" s="185"/>
    </row>
    <row r="77" spans="1:10" ht="18.649999999999999" customHeight="1" thickBot="1" x14ac:dyDescent="0.25">
      <c r="A77" s="21"/>
      <c r="C77" s="1"/>
      <c r="D77" s="732">
        <v>0</v>
      </c>
      <c r="E77" s="60" t="s">
        <v>4060</v>
      </c>
      <c r="F77" s="47"/>
      <c r="G77" s="1274" t="s">
        <v>4138</v>
      </c>
      <c r="H77" s="1277" t="str">
        <f>IF(H76=D71+D74+D77+D80,"○","事務費と事務費の内訳における合計が一致していません。")</f>
        <v>○</v>
      </c>
      <c r="I77" s="21"/>
    </row>
    <row r="78" spans="1:10" ht="15" customHeight="1" x14ac:dyDescent="0.2">
      <c r="B78" s="24"/>
      <c r="C78" s="190"/>
      <c r="D78" s="47"/>
      <c r="E78" s="47"/>
      <c r="G78" s="1275"/>
      <c r="H78" s="1278"/>
      <c r="J78" s="24"/>
    </row>
    <row r="79" spans="1:10" ht="15" customHeight="1" thickBot="1" x14ac:dyDescent="0.25">
      <c r="B79" s="24"/>
      <c r="C79" s="1270" t="s">
        <v>4139</v>
      </c>
      <c r="D79" s="1270"/>
      <c r="E79" s="1270"/>
      <c r="G79" s="1276"/>
      <c r="H79" s="1279"/>
      <c r="I79" s="21"/>
    </row>
    <row r="80" spans="1:10" ht="15" customHeight="1" thickBot="1" x14ac:dyDescent="0.25">
      <c r="B80" s="24"/>
      <c r="C80" s="1"/>
      <c r="D80" s="732">
        <v>0</v>
      </c>
      <c r="E80" s="60" t="s">
        <v>4060</v>
      </c>
      <c r="F80" s="47"/>
      <c r="G80" s="611" t="s">
        <v>4140</v>
      </c>
      <c r="H80" s="611"/>
      <c r="I80" s="21"/>
    </row>
    <row r="81" spans="1:10" ht="28.75" customHeight="1" thickBot="1" x14ac:dyDescent="0.25">
      <c r="A81" s="21"/>
      <c r="B81" s="27"/>
      <c r="C81" s="49"/>
      <c r="D81" s="27"/>
      <c r="E81" s="27"/>
      <c r="F81" s="49"/>
      <c r="G81" s="27"/>
      <c r="H81" s="27"/>
      <c r="I81" s="27"/>
      <c r="J81" s="24"/>
    </row>
    <row r="82" spans="1:10" s="599" customFormat="1" ht="30" customHeight="1" x14ac:dyDescent="0.2">
      <c r="C82" s="600"/>
      <c r="D82" s="190"/>
      <c r="E82" s="190"/>
      <c r="F82" s="190"/>
      <c r="G82" s="601" t="s">
        <v>4141</v>
      </c>
    </row>
    <row r="83" spans="1:10" ht="26.5" customHeight="1" thickBot="1" x14ac:dyDescent="0.25">
      <c r="C83" s="189" t="s">
        <v>4142</v>
      </c>
      <c r="D83" s="47"/>
      <c r="E83" s="47"/>
      <c r="F83" s="47"/>
      <c r="G83" s="47"/>
    </row>
    <row r="84" spans="1:10" ht="21" customHeight="1" x14ac:dyDescent="0.2">
      <c r="C84" s="1257" t="s">
        <v>8087</v>
      </c>
      <c r="D84" s="1258"/>
      <c r="E84" s="1258"/>
      <c r="F84" s="1258"/>
      <c r="G84" s="1259"/>
    </row>
    <row r="85" spans="1:10" ht="21" customHeight="1" x14ac:dyDescent="0.2">
      <c r="C85" s="1260"/>
      <c r="D85" s="1261"/>
      <c r="E85" s="1261"/>
      <c r="F85" s="1261"/>
      <c r="G85" s="1262"/>
    </row>
    <row r="86" spans="1:10" ht="21" customHeight="1" thickBot="1" x14ac:dyDescent="0.25">
      <c r="C86" s="1263"/>
      <c r="D86" s="1264"/>
      <c r="E86" s="1264"/>
      <c r="F86" s="1264"/>
      <c r="G86" s="1265"/>
    </row>
    <row r="87" spans="1:10" ht="14" x14ac:dyDescent="0.2">
      <c r="C87" s="55"/>
      <c r="D87" s="55"/>
      <c r="E87" s="55"/>
      <c r="F87" s="55"/>
      <c r="G87" s="55"/>
    </row>
    <row r="88" spans="1:10" ht="14" x14ac:dyDescent="0.2">
      <c r="C88" s="55"/>
      <c r="D88" s="55"/>
      <c r="E88" s="55"/>
      <c r="F88" s="55"/>
      <c r="G88" s="55"/>
    </row>
    <row r="89" spans="1:10" ht="14" x14ac:dyDescent="0.2">
      <c r="C89" s="47"/>
      <c r="D89" s="47"/>
      <c r="E89" s="47"/>
      <c r="F89" s="47"/>
      <c r="G89" s="47"/>
    </row>
    <row r="90" spans="1:10" ht="17" thickBot="1" x14ac:dyDescent="0.25">
      <c r="C90" s="29" t="s">
        <v>4143</v>
      </c>
    </row>
    <row r="91" spans="1:10" ht="19.75" customHeight="1" x14ac:dyDescent="0.2">
      <c r="C91" s="1257" t="s">
        <v>8074</v>
      </c>
      <c r="D91" s="1258"/>
      <c r="E91" s="1258"/>
      <c r="F91" s="1258"/>
      <c r="G91" s="1259"/>
    </row>
    <row r="92" spans="1:10" ht="19.75" customHeight="1" x14ac:dyDescent="0.2">
      <c r="C92" s="1260"/>
      <c r="D92" s="1261"/>
      <c r="E92" s="1261"/>
      <c r="F92" s="1261"/>
      <c r="G92" s="1262"/>
    </row>
    <row r="93" spans="1:10" ht="19.75" customHeight="1" thickBot="1" x14ac:dyDescent="0.25">
      <c r="C93" s="1263"/>
      <c r="D93" s="1264"/>
      <c r="E93" s="1264"/>
      <c r="F93" s="1264"/>
      <c r="G93" s="1265"/>
    </row>
  </sheetData>
  <sheetProtection algorithmName="SHA-512" hashValue="GVJajzEWpqoMmyzaz2GkYrE9uJbYvzdjV5+8Z/T4m1Dr3xvrJk/+gGaOvqimv4aTILsosYp1HKxw9Th8XKJt+g==" saltValue="0jKm9zt6V94Jts43XPIzlg==" spinCount="100000" sheet="1" formatCells="0" formatColumns="0" formatRows="0" autoFilter="0"/>
  <mergeCells count="23">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 ref="G67:H67"/>
    <mergeCell ref="C56:C57"/>
    <mergeCell ref="C1:H1"/>
    <mergeCell ref="F4:G4"/>
    <mergeCell ref="F5:G5"/>
    <mergeCell ref="F8:G8"/>
    <mergeCell ref="F9:G9"/>
  </mergeCells>
  <phoneticPr fontId="30"/>
  <conditionalFormatting sqref="D69">
    <cfRule type="expression" dxfId="12" priority="3">
      <formula>IF($C$69&lt;&gt;"",TRUE,FALSE)</formula>
    </cfRule>
  </conditionalFormatting>
  <conditionalFormatting sqref="L31">
    <cfRule type="expression" dxfId="11" priority="82">
      <formula>IF(OR($D$36&lt;&gt;0,$D$71&lt;&gt;0,$D$74&lt;&gt;0),TRUE,FALSE)</formula>
    </cfRule>
  </conditionalFormatting>
  <dataValidations count="19">
    <dataValidation type="list" allowBlank="1" showInputMessage="1" showErrorMessage="1" sqref="D9" xr:uid="{00000000-0002-0000-0100-000000000000}">
      <formula1>臨時の措置であることが分かる名称</formula1>
    </dataValidation>
    <dataValidation type="list" allowBlank="1" showInputMessage="1" showErrorMessage="1" sqref="E9" xr:uid="{00000000-0002-0000-0100-000001000000}">
      <formula1>住民税均等割非課税世帯への給付のための費用以外には使用していない</formula1>
    </dataValidation>
    <dataValidation type="list" allowBlank="1" showInputMessage="1" showErrorMessage="1" sqref="F9:G9" xr:uid="{00000000-0002-0000-0100-000002000000}">
      <formula1>エネルギー・食料品価格等の物価高騰の影響を受けた生活者等に対して事業の効果が直接及ぶ</formula1>
    </dataValidation>
    <dataValidation type="list" allowBlank="1" showInputMessage="1" showErrorMessage="1" sqref="H9:I9" xr:uid="{00000000-0002-0000-0100-000003000000}">
      <formula1>対象外経費に臨時交付金を充当していない</formula1>
    </dataValidation>
    <dataValidation type="list" allowBlank="1" showInputMessage="1" showErrorMessage="1" sqref="D11" xr:uid="{00000000-0002-0000-0100-000004000000}">
      <formula1>事業始期_7万清算</formula1>
    </dataValidation>
    <dataValidation type="list" allowBlank="1" showInputMessage="1" showErrorMessage="1" sqref="F11:G11" xr:uid="{00000000-0002-0000-0100-000005000000}">
      <formula1>事業終期_別表１</formula1>
    </dataValidation>
    <dataValidation type="list" allowBlank="1" showInputMessage="1" showErrorMessage="1" sqref="D12" xr:uid="{00000000-0002-0000-0100-000006000000}">
      <formula1>予算区分_通常</formula1>
    </dataValidation>
    <dataValidation type="whole" allowBlank="1" showInputMessage="1" showErrorMessage="1" sqref="D69:D71 D74 D80 I66:I71 H69:H74 D77" xr:uid="{00000000-0002-0000-0100-000009000000}">
      <formula1>0</formula1>
      <formula2>5000000000</formula2>
    </dataValidation>
    <dataValidation type="whole" allowBlank="1" showInputMessage="1" showErrorMessage="1" sqref="H26:I28 I35:I37" xr:uid="{00000000-0002-0000-0100-00000B000000}">
      <formula1>0</formula1>
      <formula2>70000</formula2>
    </dataValidation>
    <dataValidation type="whole" allowBlank="1" showInputMessage="1" showErrorMessage="1" sqref="D47:D54" xr:uid="{00000000-0002-0000-0100-00000C000000}">
      <formula1>0</formula1>
      <formula2>200000000</formula2>
    </dataValidation>
    <dataValidation type="whole" allowBlank="1" showInputMessage="1" showErrorMessage="1" sqref="D61:D63 D18 D34:D37 D66" xr:uid="{8DD23BE3-1B5C-4D55-874F-C177CAD9EC8D}">
      <formula1>0</formula1>
      <formula2>1000000000000</formula2>
    </dataValidation>
    <dataValidation type="whole" allowBlank="1" showInputMessage="1" showErrorMessage="1" sqref="H35:H37" xr:uid="{AEEC429B-AF27-44DE-A401-047B0C72426C}">
      <formula1>0</formula1>
      <formula2>100000</formula2>
    </dataValidation>
    <dataValidation type="list" allowBlank="1" showInputMessage="1" showErrorMessage="1" sqref="C91" xr:uid="{00000000-0002-0000-0100-000008000000}">
      <formula1>低所得世帯支援_周知方法</formula1>
    </dataValidation>
    <dataValidation type="list" allowBlank="1" showInputMessage="1" showErrorMessage="1" sqref="C84" xr:uid="{7E58A980-F6EB-4672-AD99-42C6AEA1F2E7}">
      <formula1>低所得世帯支援_目標_R6</formula1>
    </dataValidation>
    <dataValidation type="whole" operator="greaterThanOrEqual" allowBlank="1" showInputMessage="1" showErrorMessage="1" error="D32セルを上回る世帯数を入力することはできません。" sqref="D31" xr:uid="{A94BAD57-F1AA-413A-9FE3-CB6D836DBEB0}">
      <formula1>0</formula1>
    </dataValidation>
    <dataValidation type="list" allowBlank="1" showInputMessage="1" showErrorMessage="1" sqref="C87:G88" xr:uid="{00000000-0002-0000-0100-000007000000}">
      <formula1>低所得世帯支援_目標</formula1>
    </dataValidation>
    <dataValidation type="whole" allowBlank="1" showInputMessage="1" showErrorMessage="1" sqref="D32" xr:uid="{63CA2B8F-2441-4C99-ACD7-3C036CF100F5}">
      <formula1>0</formula1>
      <formula2>1000000000</formula2>
    </dataValidation>
    <dataValidation type="list" allowBlank="1" showInputMessage="1" showErrorMessage="1" sqref="L24:L29 L30" xr:uid="{F7D236C4-2B08-4371-BDAB-E1658B662956}">
      <formula1>"○"</formula1>
    </dataValidation>
    <dataValidation type="list" allowBlank="1" showInputMessage="1" showErrorMessage="1" sqref="L31" xr:uid="{C499FF6A-68D6-43B1-96A6-0A83B8C8431A}">
      <formula1>IF(AND($D$36=0,$D$71+$D$74=0),$N$31,#REF!)</formula1>
    </dataValidation>
  </dataValidations>
  <pageMargins left="0.25" right="0.25" top="0.75" bottom="0.75" header="0.3" footer="0.3"/>
  <pageSetup paperSize="8"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883F-6CC6-4232-B3E0-9EADDE52CD8D}">
  <sheetPr codeName="Sheet11">
    <pageSetUpPr fitToPage="1"/>
  </sheetPr>
  <dimension ref="A1:R133"/>
  <sheetViews>
    <sheetView view="pageBreakPreview" topLeftCell="E1" zoomScale="85" zoomScaleNormal="55" zoomScaleSheetLayoutView="85" workbookViewId="0">
      <selection activeCell="C9" sqref="C9"/>
    </sheetView>
  </sheetViews>
  <sheetFormatPr defaultColWidth="9" defaultRowHeight="13" x14ac:dyDescent="0.2"/>
  <cols>
    <col min="1" max="1" width="6.54296875" customWidth="1"/>
    <col min="2" max="2" width="6.453125" customWidth="1"/>
    <col min="3" max="3" width="54.1796875" customWidth="1"/>
    <col min="4" max="4" width="18.81640625" customWidth="1"/>
    <col min="5" max="5" width="17.453125" customWidth="1"/>
    <col min="6" max="6" width="28.453125" customWidth="1"/>
    <col min="7" max="7" width="50.1796875" customWidth="1"/>
    <col min="8" max="9" width="29.54296875" customWidth="1"/>
    <col min="10" max="10" width="27" customWidth="1"/>
    <col min="11" max="12" width="6.453125" customWidth="1"/>
    <col min="13" max="13" width="73.81640625" customWidth="1"/>
    <col min="14" max="14" width="32.54296875" customWidth="1"/>
    <col min="15" max="15" width="7.1796875" hidden="1" customWidth="1"/>
    <col min="16" max="16" width="9" hidden="1" customWidth="1"/>
    <col min="17" max="17" width="32.453125" customWidth="1"/>
    <col min="18" max="18" width="27.1796875" customWidth="1"/>
  </cols>
  <sheetData>
    <row r="1" spans="1:15" ht="50.5" customHeight="1" thickBot="1" x14ac:dyDescent="0.25">
      <c r="C1" s="1247" t="s">
        <v>4144</v>
      </c>
      <c r="D1" s="1247"/>
      <c r="E1" s="1247"/>
      <c r="F1" s="1247"/>
      <c r="G1" s="1247"/>
      <c r="H1" s="1247"/>
      <c r="I1" s="1247"/>
      <c r="J1" s="1247"/>
      <c r="K1" s="247"/>
      <c r="M1" s="351" t="s">
        <v>4145</v>
      </c>
      <c r="N1" s="776" t="str">
        <f>IFERROR(IF(OR(MOD(D5,1000)=0,AND(F31&lt;&gt;"",F32&lt;&gt;"",F33&lt;&gt;"",F34&lt;&gt;"",F44&lt;&gt;"",F45&lt;&gt;"",F46&lt;&gt;"",F47&lt;&gt;"",C56&lt;&gt;"",F56&lt;&gt;"",G56&lt;&gt;"",O18+O38=0),AND(E66=0,D110+D113=0,O38=0)),"可","不可"),"不可")</f>
        <v>可</v>
      </c>
    </row>
    <row r="2" spans="1:15" ht="13.5" customHeight="1" thickBot="1" x14ac:dyDescent="0.25">
      <c r="C2" s="250"/>
      <c r="D2" s="250"/>
      <c r="E2" s="250"/>
      <c r="F2" s="250"/>
      <c r="G2" s="250"/>
      <c r="H2" s="250"/>
      <c r="I2" s="250"/>
      <c r="J2" s="43"/>
      <c r="K2" s="43"/>
    </row>
    <row r="3" spans="1:15" ht="24" customHeight="1" thickBot="1" x14ac:dyDescent="0.25">
      <c r="C3" s="250"/>
      <c r="D3" s="250"/>
      <c r="E3" s="250"/>
      <c r="F3" s="250"/>
      <c r="G3" s="250"/>
      <c r="H3" s="250"/>
      <c r="I3" s="250"/>
      <c r="J3" s="43"/>
      <c r="K3" s="43"/>
      <c r="M3" s="1334" t="s">
        <v>4031</v>
      </c>
      <c r="N3" s="1335"/>
    </row>
    <row r="4" spans="1:15" ht="24" customHeight="1" thickTop="1" thickBot="1" x14ac:dyDescent="0.25">
      <c r="C4" s="254" t="s">
        <v>4032</v>
      </c>
      <c r="D4" s="1336" t="str">
        <f>IF(実施計画様式!I3="","",実施計画様式!I3)</f>
        <v>【22_静岡県】</v>
      </c>
      <c r="E4" s="1336"/>
      <c r="F4" s="1336"/>
      <c r="G4" s="255" t="s">
        <v>4033</v>
      </c>
      <c r="H4" s="1248" t="str">
        <f>IF(実施計画様式!I4="","",実施計画様式!I4)</f>
        <v>22220_静岡県裾野市</v>
      </c>
      <c r="I4" s="1249"/>
      <c r="M4" s="352" t="s">
        <v>4034</v>
      </c>
      <c r="N4" s="353" t="s">
        <v>4035</v>
      </c>
    </row>
    <row r="5" spans="1:15" ht="24" customHeight="1" thickTop="1" thickBot="1" x14ac:dyDescent="0.25">
      <c r="C5" s="256" t="s">
        <v>4036</v>
      </c>
      <c r="D5" s="1337">
        <f>IFERROR(IF(実施計画様式!I5="","",実施計画様式!I5),"")</f>
        <v>22220</v>
      </c>
      <c r="E5" s="1337"/>
      <c r="F5" s="1337"/>
      <c r="G5" s="827" t="s">
        <v>4037</v>
      </c>
      <c r="H5" s="1250" t="str">
        <f>IF(実施計画様式!I6="","",実施計画様式!I6)</f>
        <v>戦略推進課</v>
      </c>
      <c r="I5" s="1251"/>
      <c r="M5" s="752" t="s">
        <v>4038</v>
      </c>
      <c r="N5" s="252" t="str">
        <f>IF(C9&lt;&gt;"","○","")</f>
        <v>○</v>
      </c>
      <c r="O5" s="1">
        <f t="shared" ref="O5:O16" si="0">IF(N5="○",0,1)</f>
        <v>0</v>
      </c>
    </row>
    <row r="6" spans="1:15" ht="19.399999999999999" customHeight="1" x14ac:dyDescent="0.2">
      <c r="C6" s="1"/>
      <c r="D6" s="1"/>
      <c r="E6" s="1"/>
      <c r="F6" s="47"/>
      <c r="G6" s="47"/>
      <c r="H6" s="47"/>
      <c r="I6" s="1"/>
      <c r="M6" s="828" t="s">
        <v>4146</v>
      </c>
      <c r="N6" s="863" t="str">
        <f>IF(AND(D9="○",G9="○",H9="○",J9="○"),"○","")</f>
        <v>○</v>
      </c>
      <c r="O6" s="1">
        <f t="shared" si="0"/>
        <v>0</v>
      </c>
    </row>
    <row r="7" spans="1:15" ht="19.399999999999999" customHeight="1" thickBot="1" x14ac:dyDescent="0.25">
      <c r="C7" s="1"/>
      <c r="D7" s="1"/>
      <c r="E7" s="1"/>
      <c r="F7" s="47"/>
      <c r="G7" s="47"/>
      <c r="H7" s="47"/>
      <c r="I7" s="1"/>
      <c r="M7" s="828" t="s">
        <v>4040</v>
      </c>
      <c r="N7" s="863" t="str">
        <f>IF(AND(D11&lt;&gt;"",H11&lt;&gt;"",D12&lt;&gt;""),"○","")</f>
        <v>○</v>
      </c>
      <c r="O7" s="1">
        <f t="shared" si="0"/>
        <v>0</v>
      </c>
    </row>
    <row r="8" spans="1:15" ht="46.75" customHeight="1" x14ac:dyDescent="0.2">
      <c r="C8" s="109" t="s">
        <v>4041</v>
      </c>
      <c r="D8" s="1338" t="s">
        <v>4042</v>
      </c>
      <c r="E8" s="1339"/>
      <c r="F8" s="1340"/>
      <c r="G8" s="52" t="s">
        <v>4147</v>
      </c>
      <c r="H8" s="1252" t="s">
        <v>4044</v>
      </c>
      <c r="I8" s="1253"/>
      <c r="J8" s="629" t="s">
        <v>4045</v>
      </c>
      <c r="K8" s="176"/>
      <c r="L8" s="47"/>
      <c r="M8" s="828" t="s">
        <v>4046</v>
      </c>
      <c r="N8" s="863" t="str">
        <f>IFERROR(IF(VLOOKUP(D11,―!$AD$2:$AE$27,2,FALSE)&lt;=VLOOKUP(H11,―!$AD$2:$AE$27,2,FALSE),"○",""),"")</f>
        <v>○</v>
      </c>
      <c r="O8" s="1">
        <f t="shared" si="0"/>
        <v>0</v>
      </c>
    </row>
    <row r="9" spans="1:15" ht="24.75" customHeight="1" thickBot="1" x14ac:dyDescent="0.25">
      <c r="C9" s="916" t="s">
        <v>8096</v>
      </c>
      <c r="D9" s="1341" t="s">
        <v>226</v>
      </c>
      <c r="E9" s="1342"/>
      <c r="F9" s="1343"/>
      <c r="G9" s="830" t="s">
        <v>226</v>
      </c>
      <c r="H9" s="1254" t="s">
        <v>226</v>
      </c>
      <c r="I9" s="1255"/>
      <c r="J9" s="864" t="s">
        <v>226</v>
      </c>
      <c r="K9" s="191"/>
      <c r="M9" s="832" t="s">
        <v>4148</v>
      </c>
      <c r="N9" s="863" t="str">
        <f>IF(OR(F31&lt;&gt;"",F32&lt;&gt;"",F33&lt;&gt;"",F34&lt;&gt;"",AND(D37&lt;&gt;"",F37&lt;&gt;""),AND(F44&lt;&gt;"",F45&lt;&gt;""),AND(F46&lt;&gt;"",F47&lt;&gt;""),AND(C56&lt;&gt;"",F56&lt;&gt;"",G56&lt;&gt;"")),"○","")</f>
        <v>○</v>
      </c>
      <c r="O9" s="1">
        <f t="shared" si="0"/>
        <v>0</v>
      </c>
    </row>
    <row r="10" spans="1:15" ht="25.5" customHeight="1" thickBot="1" x14ac:dyDescent="0.25">
      <c r="C10" s="1"/>
      <c r="D10" s="1"/>
      <c r="E10" s="1"/>
      <c r="F10" s="47"/>
      <c r="G10" s="47"/>
      <c r="H10" s="47"/>
      <c r="I10" s="1"/>
      <c r="M10" s="832" t="s">
        <v>4047</v>
      </c>
      <c r="N10" s="863" t="str">
        <f>IF(J71="○","○","")</f>
        <v>○</v>
      </c>
      <c r="O10" s="1">
        <f t="shared" si="0"/>
        <v>0</v>
      </c>
    </row>
    <row r="11" spans="1:15" ht="27" customHeight="1" thickBot="1" x14ac:dyDescent="0.25">
      <c r="C11" s="54" t="s">
        <v>4049</v>
      </c>
      <c r="D11" s="1280" t="s">
        <v>331</v>
      </c>
      <c r="E11" s="1317"/>
      <c r="F11" s="1281"/>
      <c r="G11" s="53" t="s">
        <v>4050</v>
      </c>
      <c r="H11" s="1280" t="s">
        <v>340</v>
      </c>
      <c r="I11" s="1281"/>
      <c r="M11" s="832" t="s">
        <v>4149</v>
      </c>
      <c r="N11" s="863" t="str">
        <f>IF(J113="○","○","")</f>
        <v>○</v>
      </c>
      <c r="O11" s="1">
        <f t="shared" si="0"/>
        <v>0</v>
      </c>
    </row>
    <row r="12" spans="1:15" ht="27" customHeight="1" thickBot="1" x14ac:dyDescent="0.25">
      <c r="C12" s="54" t="s">
        <v>4052</v>
      </c>
      <c r="D12" s="1280" t="s">
        <v>8079</v>
      </c>
      <c r="E12" s="1317"/>
      <c r="F12" s="1281"/>
      <c r="G12" s="47"/>
      <c r="H12" s="47"/>
      <c r="I12" s="47"/>
      <c r="M12" s="832" t="s">
        <v>4051</v>
      </c>
      <c r="N12" s="863" t="str">
        <f>IF(C124&lt;&gt;"","○","")</f>
        <v>○</v>
      </c>
      <c r="O12" s="1">
        <f t="shared" si="0"/>
        <v>0</v>
      </c>
    </row>
    <row r="13" spans="1:15" ht="22.4" customHeight="1" x14ac:dyDescent="0.2">
      <c r="C13" s="47"/>
      <c r="D13" s="47"/>
      <c r="E13" s="47"/>
      <c r="F13" s="47"/>
      <c r="G13" s="47"/>
      <c r="H13" s="47"/>
      <c r="I13" s="47"/>
      <c r="M13" s="832" t="s">
        <v>4054</v>
      </c>
      <c r="N13" s="863" t="str">
        <f>IF(C131&lt;&gt;"","○","")</f>
        <v>○</v>
      </c>
      <c r="O13" s="1">
        <f t="shared" si="0"/>
        <v>0</v>
      </c>
    </row>
    <row r="14" spans="1:15" ht="25.75" customHeight="1" thickBot="1" x14ac:dyDescent="0.25">
      <c r="B14" s="27"/>
      <c r="C14" s="1246" t="s">
        <v>4150</v>
      </c>
      <c r="D14" s="257"/>
      <c r="E14" s="257"/>
      <c r="F14" s="49"/>
      <c r="G14" s="27"/>
      <c r="H14" s="49"/>
      <c r="I14" s="49"/>
      <c r="J14" s="27"/>
      <c r="K14" s="27"/>
      <c r="M14" s="832" t="s">
        <v>4151</v>
      </c>
      <c r="N14" s="863"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5" customHeight="1" x14ac:dyDescent="0.2">
      <c r="A15" s="21"/>
      <c r="C15" s="1246"/>
      <c r="D15" s="251"/>
      <c r="E15" s="251"/>
      <c r="F15" s="47"/>
      <c r="H15" s="47"/>
      <c r="I15" s="47"/>
      <c r="K15" s="20"/>
      <c r="M15" s="832" t="s">
        <v>4152</v>
      </c>
      <c r="N15" s="863" t="str">
        <f>IF(OR(F44&lt;F45,F46&lt;F47),"","○")</f>
        <v>○</v>
      </c>
      <c r="O15" s="1">
        <f t="shared" si="0"/>
        <v>0</v>
      </c>
    </row>
    <row r="16" spans="1:15" ht="26.15" customHeight="1" x14ac:dyDescent="0.2">
      <c r="A16" s="21"/>
      <c r="C16" s="177"/>
      <c r="D16" s="177"/>
      <c r="E16" s="177"/>
      <c r="F16" s="47"/>
      <c r="G16" s="47"/>
      <c r="H16" s="47"/>
      <c r="I16" s="47"/>
      <c r="K16" s="21"/>
      <c r="M16" s="832" t="s">
        <v>4055</v>
      </c>
      <c r="N16" s="865" t="str">
        <f>IF(OR(F31="",F32="",F33="",F34="",F44="",F45="",F46="",F47="",C56="",F56="",G56=""),"","○")</f>
        <v>○</v>
      </c>
      <c r="O16" s="1">
        <f t="shared" si="0"/>
        <v>0</v>
      </c>
    </row>
    <row r="17" spans="1:15" ht="31" customHeight="1" thickBot="1" x14ac:dyDescent="0.25">
      <c r="A17" s="21"/>
      <c r="C17" s="412" t="s">
        <v>4153</v>
      </c>
      <c r="D17" s="354"/>
      <c r="E17" s="354"/>
      <c r="F17" s="413"/>
      <c r="G17" s="414"/>
      <c r="H17" s="55"/>
      <c r="I17" s="55"/>
      <c r="K17" s="21"/>
      <c r="M17" s="492" t="s">
        <v>4154</v>
      </c>
      <c r="N17" s="486" t="str">
        <f>IF(OR(E66+実施計画様式!S77&lt;E67,D110+実施計画様式!T78&lt;E104),"","○")</f>
        <v>○</v>
      </c>
      <c r="O17" s="1">
        <f t="shared" ref="O17" si="1">IF(N17="○",0,1)</f>
        <v>0</v>
      </c>
    </row>
    <row r="18" spans="1:15" ht="25.5" customHeight="1" x14ac:dyDescent="0.2">
      <c r="A18" s="21"/>
      <c r="C18" s="1290" t="s">
        <v>4155</v>
      </c>
      <c r="D18" s="1291"/>
      <c r="E18" s="1344">
        <f>IFERROR(VLOOKUP(D5,限!$D$3:$BB$1790,MATCH(13,限!$D$2:$BB$2,0),FALSE),0)</f>
        <v>220000</v>
      </c>
      <c r="F18" s="1344"/>
      <c r="G18" s="415" t="s">
        <v>4060</v>
      </c>
      <c r="H18" s="55"/>
      <c r="I18" s="55"/>
      <c r="K18" s="21"/>
      <c r="O18" s="1">
        <f>SUM(O5:O17)</f>
        <v>0</v>
      </c>
    </row>
    <row r="19" spans="1:15" ht="23.5" customHeight="1" x14ac:dyDescent="0.2">
      <c r="A19" s="21"/>
      <c r="C19" s="1288" t="s">
        <v>4156</v>
      </c>
      <c r="D19" s="1289"/>
      <c r="E19" s="1329">
        <f>IFERROR(VLOOKUP(D5,限!$D$3:$BB$1790,MATCH(25,限!$D$2:$BB$2,0),FALSE)+VLOOKUP(D5,限!$D$3:$BB$1790,MATCH(29,限!$D$2:$BB$2,0),FALSE)+VLOOKUP(D5,限!$D$3:$BB$1790,MATCH(44,限!$D$2:$BB$2,0),FALSE),0)</f>
        <v>237350</v>
      </c>
      <c r="F19" s="1329"/>
      <c r="G19" s="866" t="s">
        <v>4060</v>
      </c>
      <c r="H19" s="55"/>
      <c r="I19" s="55"/>
      <c r="K19" s="21"/>
    </row>
    <row r="20" spans="1:15" ht="23.5" hidden="1" customHeight="1" x14ac:dyDescent="0.2">
      <c r="A20" s="21"/>
      <c r="C20" s="1288"/>
      <c r="D20" s="1289"/>
      <c r="E20" s="1297"/>
      <c r="F20" s="1297"/>
      <c r="G20" s="866"/>
      <c r="H20" s="55"/>
      <c r="I20" s="55"/>
      <c r="K20" s="21"/>
      <c r="M20" s="43"/>
      <c r="N20" s="74"/>
    </row>
    <row r="21" spans="1:15" ht="23.5" customHeight="1" x14ac:dyDescent="0.2">
      <c r="A21" s="21"/>
      <c r="C21" s="1318" t="s">
        <v>4157</v>
      </c>
      <c r="D21" s="1319"/>
      <c r="E21" s="1297">
        <f>MAX(MAX(SUM(H31:H34,J37:J38,H44:H47,H56)-E64,0)+E65-E19,0)</f>
        <v>66050</v>
      </c>
      <c r="F21" s="1297"/>
      <c r="G21" s="867" t="s">
        <v>4060</v>
      </c>
      <c r="H21" s="55"/>
      <c r="I21" s="55"/>
      <c r="K21" s="21"/>
      <c r="M21" s="43"/>
      <c r="N21" s="74"/>
    </row>
    <row r="22" spans="1:15" ht="28.5" customHeight="1" thickBot="1" x14ac:dyDescent="0.25">
      <c r="A22" s="21"/>
      <c r="C22" s="1326" t="s">
        <v>4158</v>
      </c>
      <c r="D22" s="1327"/>
      <c r="E22" s="1328">
        <f>E19+E21</f>
        <v>303400</v>
      </c>
      <c r="F22" s="1328"/>
      <c r="G22" s="350" t="s">
        <v>4060</v>
      </c>
      <c r="H22" s="55"/>
      <c r="I22" s="55"/>
      <c r="K22" s="21"/>
      <c r="M22" s="43"/>
      <c r="N22" s="74"/>
    </row>
    <row r="23" spans="1:15" ht="9" customHeight="1" x14ac:dyDescent="0.2">
      <c r="A23" s="21"/>
      <c r="C23" s="248"/>
      <c r="D23" s="248"/>
      <c r="E23" s="248"/>
      <c r="F23" s="55"/>
      <c r="G23" s="55"/>
      <c r="H23" s="55"/>
      <c r="I23" s="160"/>
      <c r="J23" s="160"/>
      <c r="K23" s="182"/>
      <c r="M23" s="43"/>
      <c r="N23" s="74"/>
    </row>
    <row r="24" spans="1:15" ht="8.5" customHeight="1" x14ac:dyDescent="0.2">
      <c r="A24" s="21"/>
      <c r="H24" s="55"/>
      <c r="I24" s="57"/>
      <c r="J24" s="57"/>
      <c r="K24" s="186"/>
      <c r="M24" s="43"/>
      <c r="N24" s="74"/>
    </row>
    <row r="25" spans="1:15" ht="6.65" customHeight="1" x14ac:dyDescent="0.2">
      <c r="A25" s="21"/>
      <c r="C25" s="407"/>
      <c r="D25" s="407"/>
      <c r="E25" s="407"/>
      <c r="F25" s="55"/>
      <c r="G25" s="55"/>
      <c r="H25" s="55"/>
      <c r="I25" s="1"/>
      <c r="J25" s="148"/>
      <c r="K25" s="183"/>
      <c r="M25" s="43"/>
      <c r="N25" s="74"/>
    </row>
    <row r="26" spans="1:15" ht="6.65" customHeight="1" x14ac:dyDescent="0.2">
      <c r="A26" s="21"/>
      <c r="C26" s="407"/>
      <c r="D26" s="407"/>
      <c r="E26" s="407"/>
      <c r="F26" s="55"/>
      <c r="G26" s="55"/>
      <c r="H26" s="55"/>
      <c r="I26" s="1"/>
      <c r="J26" s="148"/>
      <c r="K26" s="183"/>
      <c r="M26" s="43"/>
      <c r="N26" s="74"/>
    </row>
    <row r="27" spans="1:15" ht="5.15" customHeight="1" thickBot="1" x14ac:dyDescent="0.25">
      <c r="A27" s="21"/>
      <c r="C27" s="407"/>
      <c r="D27" s="407"/>
      <c r="E27" s="407"/>
      <c r="F27" s="55"/>
      <c r="G27" s="55"/>
      <c r="H27" s="55"/>
      <c r="I27" s="47"/>
      <c r="J27" s="148"/>
      <c r="K27" s="183"/>
      <c r="M27" s="43"/>
      <c r="N27" s="74"/>
    </row>
    <row r="28" spans="1:15" ht="24.65" customHeight="1" thickBot="1" x14ac:dyDescent="0.25">
      <c r="A28" s="21"/>
      <c r="C28" s="58"/>
      <c r="D28" s="58"/>
      <c r="E28" s="58"/>
      <c r="F28" s="58"/>
      <c r="G28" s="58"/>
      <c r="H28" s="58"/>
      <c r="I28" s="47"/>
      <c r="J28" s="148"/>
      <c r="K28" s="183"/>
      <c r="M28" s="1268" t="s">
        <v>4066</v>
      </c>
      <c r="N28" s="1269"/>
    </row>
    <row r="29" spans="1:15" ht="31.5" customHeight="1" thickTop="1" thickBot="1" x14ac:dyDescent="0.25">
      <c r="A29" s="21"/>
      <c r="C29" s="412" t="s">
        <v>4159</v>
      </c>
      <c r="D29" s="112"/>
      <c r="E29" s="112"/>
      <c r="F29" s="169"/>
      <c r="G29" s="248"/>
      <c r="H29" s="248"/>
      <c r="I29" s="47"/>
      <c r="J29" s="148"/>
      <c r="K29" s="183"/>
      <c r="M29" s="348" t="s">
        <v>4034</v>
      </c>
      <c r="N29" s="349" t="s">
        <v>4068</v>
      </c>
      <c r="O29" s="1"/>
    </row>
    <row r="30" spans="1:15" ht="37.75" customHeight="1" thickTop="1" thickBot="1" x14ac:dyDescent="0.25">
      <c r="A30" s="21"/>
      <c r="C30" s="259" t="s">
        <v>4160</v>
      </c>
      <c r="D30" s="1322" t="s">
        <v>4161</v>
      </c>
      <c r="E30" s="1323"/>
      <c r="F30" s="1324" t="s">
        <v>4162</v>
      </c>
      <c r="G30" s="1325"/>
      <c r="H30" s="260" t="s">
        <v>4163</v>
      </c>
      <c r="I30" s="261" t="s">
        <v>4164</v>
      </c>
      <c r="J30" s="250"/>
      <c r="K30" s="184"/>
      <c r="M30" s="355" t="s">
        <v>4165</v>
      </c>
      <c r="N30" s="467" t="s">
        <v>226</v>
      </c>
      <c r="O30" s="1">
        <f t="shared" ref="O30:O36" si="2">IF(N30="○",0,1)</f>
        <v>0</v>
      </c>
    </row>
    <row r="31" spans="1:15" ht="37.75" customHeight="1" thickTop="1" x14ac:dyDescent="0.2">
      <c r="A31" s="21"/>
      <c r="C31" s="262" t="s">
        <v>4166</v>
      </c>
      <c r="D31" s="408">
        <v>100</v>
      </c>
      <c r="E31" s="253" t="s">
        <v>4060</v>
      </c>
      <c r="F31" s="736">
        <v>898</v>
      </c>
      <c r="G31" s="498" t="s">
        <v>4167</v>
      </c>
      <c r="H31" s="359">
        <f>D31*F31</f>
        <v>89800</v>
      </c>
      <c r="I31" s="361">
        <f>ROUND(2.5*F31,0)</f>
        <v>2245</v>
      </c>
      <c r="J31" s="1"/>
      <c r="K31" s="187"/>
      <c r="M31" s="844" t="s">
        <v>4168</v>
      </c>
      <c r="N31" s="467" t="s">
        <v>226</v>
      </c>
      <c r="O31" s="1">
        <f t="shared" si="2"/>
        <v>0</v>
      </c>
    </row>
    <row r="32" spans="1:15" ht="37.75" customHeight="1" x14ac:dyDescent="0.2">
      <c r="A32" s="21"/>
      <c r="C32" s="868" t="s">
        <v>4169</v>
      </c>
      <c r="D32" s="869">
        <v>100</v>
      </c>
      <c r="E32" s="870" t="s">
        <v>4060</v>
      </c>
      <c r="F32" s="848">
        <v>294</v>
      </c>
      <c r="G32" s="871" t="s">
        <v>4167</v>
      </c>
      <c r="H32" s="872">
        <f>D32*F32</f>
        <v>29400</v>
      </c>
      <c r="I32" s="873">
        <f>ROUND(2.5*F32,0)</f>
        <v>735</v>
      </c>
      <c r="J32" s="160"/>
      <c r="K32" s="182"/>
      <c r="M32" s="844" t="s">
        <v>4170</v>
      </c>
      <c r="N32" s="467" t="s">
        <v>226</v>
      </c>
      <c r="O32" s="1">
        <f t="shared" si="2"/>
        <v>0</v>
      </c>
    </row>
    <row r="33" spans="1:16" ht="37.75" customHeight="1" x14ac:dyDescent="0.2">
      <c r="A33" s="21"/>
      <c r="C33" s="868" t="s">
        <v>4171</v>
      </c>
      <c r="D33" s="869">
        <v>100</v>
      </c>
      <c r="E33" s="870" t="s">
        <v>4060</v>
      </c>
      <c r="F33" s="848">
        <v>244</v>
      </c>
      <c r="G33" s="871" t="s">
        <v>4167</v>
      </c>
      <c r="H33" s="872">
        <f>D33*F33</f>
        <v>24400</v>
      </c>
      <c r="I33" s="873">
        <f>ROUND(2.5*F33,0)</f>
        <v>610</v>
      </c>
      <c r="J33" s="160"/>
      <c r="K33" s="182"/>
      <c r="M33" s="844" t="s">
        <v>4172</v>
      </c>
      <c r="N33" s="467" t="s">
        <v>226</v>
      </c>
      <c r="O33" s="1">
        <f t="shared" si="2"/>
        <v>0</v>
      </c>
    </row>
    <row r="34" spans="1:16" ht="49.5" customHeight="1" thickBot="1" x14ac:dyDescent="0.25">
      <c r="A34" s="21"/>
      <c r="C34" s="263" t="s">
        <v>4173</v>
      </c>
      <c r="D34" s="265">
        <v>100</v>
      </c>
      <c r="E34" s="874" t="s">
        <v>4060</v>
      </c>
      <c r="F34" s="875">
        <v>0</v>
      </c>
      <c r="G34" s="499" t="s">
        <v>8038</v>
      </c>
      <c r="H34" s="360">
        <f>D34*F34</f>
        <v>0</v>
      </c>
      <c r="I34" s="409">
        <f>5*F34</f>
        <v>0</v>
      </c>
      <c r="J34" s="160"/>
      <c r="K34" s="182"/>
      <c r="M34" s="844" t="s">
        <v>8041</v>
      </c>
      <c r="N34" s="467" t="s">
        <v>226</v>
      </c>
      <c r="O34" s="1">
        <f t="shared" si="2"/>
        <v>0</v>
      </c>
    </row>
    <row r="35" spans="1:16" ht="70" x14ac:dyDescent="0.2">
      <c r="A35" s="21"/>
      <c r="C35" s="264"/>
      <c r="D35" s="268"/>
      <c r="E35" s="268"/>
      <c r="F35" s="416"/>
      <c r="G35" s="269"/>
      <c r="H35" s="45"/>
      <c r="I35" s="155"/>
      <c r="J35" s="160"/>
      <c r="K35" s="182"/>
      <c r="M35" s="876" t="s">
        <v>4174</v>
      </c>
      <c r="N35" s="467" t="s">
        <v>226</v>
      </c>
      <c r="O35">
        <f t="shared" si="2"/>
        <v>0</v>
      </c>
    </row>
    <row r="36" spans="1:16" s="43" customFormat="1" ht="42.5" thickBot="1" x14ac:dyDescent="0.25">
      <c r="A36" s="266"/>
      <c r="C36" s="1333" t="s">
        <v>4175</v>
      </c>
      <c r="D36" s="1333"/>
      <c r="E36" s="1333"/>
      <c r="F36" s="1333"/>
      <c r="G36" s="1333"/>
      <c r="H36" s="1333"/>
      <c r="I36" s="1333"/>
      <c r="J36" s="515" t="s">
        <v>4176</v>
      </c>
      <c r="K36" s="267"/>
      <c r="M36" s="844" t="s">
        <v>4177</v>
      </c>
      <c r="N36" s="467" t="s">
        <v>226</v>
      </c>
      <c r="O36">
        <f t="shared" si="2"/>
        <v>0</v>
      </c>
    </row>
    <row r="37" spans="1:16" ht="45.65" customHeight="1" thickBot="1" x14ac:dyDescent="0.25">
      <c r="A37" s="21"/>
      <c r="C37" s="452" t="s">
        <v>4178</v>
      </c>
      <c r="D37" s="737"/>
      <c r="E37" s="453" t="s">
        <v>4119</v>
      </c>
      <c r="F37" s="739"/>
      <c r="G37" s="500" t="s">
        <v>4179</v>
      </c>
      <c r="H37" s="454">
        <f>D37*F37</f>
        <v>0</v>
      </c>
      <c r="I37" s="455">
        <f>ROUND(2.5*F37,0)</f>
        <v>0</v>
      </c>
      <c r="J37" s="516">
        <f>F37*100</f>
        <v>0</v>
      </c>
      <c r="K37" s="182"/>
      <c r="M37" s="475" t="s">
        <v>4180</v>
      </c>
      <c r="N37" s="473"/>
      <c r="O37">
        <f>IF(OR(N37="○",OR(E66&lt;&gt;0,D110&lt;&gt;0,D113&lt;&gt;0)),0,1)</f>
        <v>0</v>
      </c>
      <c r="P37" t="s">
        <v>4093</v>
      </c>
    </row>
    <row r="38" spans="1:16" ht="45" customHeight="1" thickBot="1" x14ac:dyDescent="0.25">
      <c r="A38" s="21"/>
      <c r="C38" s="487" t="s">
        <v>4181</v>
      </c>
      <c r="D38" s="738"/>
      <c r="E38" s="488" t="s">
        <v>4119</v>
      </c>
      <c r="F38" s="740"/>
      <c r="G38" s="497" t="s">
        <v>4179</v>
      </c>
      <c r="H38" s="489">
        <f>D38*F38</f>
        <v>0</v>
      </c>
      <c r="I38" s="490">
        <f>ROUND(2.5*F38,0)</f>
        <v>0</v>
      </c>
      <c r="J38" s="516">
        <f>F38*100</f>
        <v>0</v>
      </c>
      <c r="K38" s="182"/>
      <c r="O38">
        <f>SUM(O30:O37)</f>
        <v>0</v>
      </c>
    </row>
    <row r="39" spans="1:16" ht="16" customHeight="1" x14ac:dyDescent="0.2">
      <c r="A39" s="21"/>
      <c r="C39" s="1271" t="s">
        <v>4182</v>
      </c>
      <c r="D39" s="1271"/>
      <c r="E39" s="1271"/>
      <c r="F39" s="1271"/>
      <c r="G39" s="1271"/>
      <c r="H39" s="1271"/>
      <c r="I39" s="1271"/>
      <c r="J39" s="160"/>
      <c r="K39" s="182"/>
    </row>
    <row r="40" spans="1:16" ht="5.15" customHeight="1" x14ac:dyDescent="0.2">
      <c r="A40" s="21"/>
      <c r="C40" s="248"/>
      <c r="D40" s="248"/>
      <c r="E40" s="248"/>
      <c r="F40" s="417"/>
      <c r="G40" s="57"/>
      <c r="H40" s="1"/>
      <c r="I40" s="160"/>
      <c r="J40" s="160"/>
      <c r="K40" s="182"/>
    </row>
    <row r="41" spans="1:16" ht="5.15" customHeight="1" x14ac:dyDescent="0.2">
      <c r="A41" s="21"/>
      <c r="C41" s="248"/>
      <c r="D41" s="248"/>
      <c r="E41" s="248"/>
      <c r="F41" s="417"/>
      <c r="G41" s="57"/>
      <c r="H41" s="1"/>
      <c r="I41" s="160"/>
      <c r="J41" s="160"/>
      <c r="K41" s="182"/>
    </row>
    <row r="42" spans="1:16" ht="23.5" customHeight="1" thickBot="1" x14ac:dyDescent="0.25">
      <c r="A42" s="21"/>
      <c r="C42" s="412" t="s">
        <v>4183</v>
      </c>
      <c r="D42" s="248"/>
      <c r="E42" s="248"/>
      <c r="F42" s="417"/>
      <c r="G42" s="57"/>
      <c r="H42" s="1"/>
      <c r="I42" s="160"/>
      <c r="J42" s="160"/>
      <c r="K42" s="182"/>
    </row>
    <row r="43" spans="1:16" ht="42.65" customHeight="1" thickBot="1" x14ac:dyDescent="0.25">
      <c r="A43" s="21"/>
      <c r="C43" s="259" t="s">
        <v>4160</v>
      </c>
      <c r="D43" s="1322" t="s">
        <v>4161</v>
      </c>
      <c r="E43" s="1323"/>
      <c r="F43" s="1324" t="s">
        <v>4184</v>
      </c>
      <c r="G43" s="1330"/>
      <c r="H43" s="270" t="s">
        <v>4163</v>
      </c>
      <c r="I43" s="261" t="s">
        <v>4164</v>
      </c>
      <c r="J43" s="160"/>
      <c r="K43" s="182"/>
    </row>
    <row r="44" spans="1:16" ht="44.5" customHeight="1" thickTop="1" x14ac:dyDescent="0.2">
      <c r="A44" s="21"/>
      <c r="C44" s="1347" t="s">
        <v>4185</v>
      </c>
      <c r="D44" s="1331">
        <v>50</v>
      </c>
      <c r="E44" s="1360" t="s">
        <v>4060</v>
      </c>
      <c r="F44" s="736">
        <v>545</v>
      </c>
      <c r="G44" s="501" t="s">
        <v>4186</v>
      </c>
      <c r="H44" s="362">
        <f>D44*F44</f>
        <v>27250</v>
      </c>
      <c r="I44" s="631"/>
      <c r="J44" s="160"/>
      <c r="K44" s="182"/>
    </row>
    <row r="45" spans="1:16" ht="44.5" customHeight="1" x14ac:dyDescent="0.2">
      <c r="A45" s="21"/>
      <c r="C45" s="1348"/>
      <c r="D45" s="1332"/>
      <c r="E45" s="1361"/>
      <c r="F45" s="741">
        <v>314</v>
      </c>
      <c r="G45" s="871" t="s">
        <v>4179</v>
      </c>
      <c r="H45" s="633"/>
      <c r="I45" s="873">
        <f>ROUND(2.5*F45,0)</f>
        <v>785</v>
      </c>
      <c r="J45" s="160"/>
      <c r="K45" s="182"/>
    </row>
    <row r="46" spans="1:16" ht="44.5" customHeight="1" x14ac:dyDescent="0.2">
      <c r="A46" s="21"/>
      <c r="C46" s="1349" t="s">
        <v>4187</v>
      </c>
      <c r="D46" s="1320">
        <v>50</v>
      </c>
      <c r="E46" s="1362" t="s">
        <v>4060</v>
      </c>
      <c r="F46" s="848">
        <v>0</v>
      </c>
      <c r="G46" s="877" t="s">
        <v>8039</v>
      </c>
      <c r="H46" s="878">
        <f>D46*F46</f>
        <v>0</v>
      </c>
      <c r="I46" s="634"/>
      <c r="J46" s="160"/>
      <c r="K46" s="182"/>
    </row>
    <row r="47" spans="1:16" ht="44.5" customHeight="1" thickBot="1" x14ac:dyDescent="0.25">
      <c r="A47" s="21"/>
      <c r="C47" s="1350"/>
      <c r="D47" s="1321"/>
      <c r="E47" s="1363"/>
      <c r="F47" s="875">
        <v>0</v>
      </c>
      <c r="G47" s="499" t="s">
        <v>8038</v>
      </c>
      <c r="H47" s="632"/>
      <c r="I47" s="409">
        <f>5*F47</f>
        <v>0</v>
      </c>
      <c r="J47" s="160"/>
      <c r="K47" s="182"/>
    </row>
    <row r="48" spans="1:16" ht="23.5" customHeight="1" x14ac:dyDescent="0.2">
      <c r="A48" s="21"/>
      <c r="C48" s="248"/>
      <c r="D48" s="248"/>
      <c r="E48" s="248"/>
      <c r="F48" s="417"/>
      <c r="G48" s="57"/>
      <c r="H48" s="1"/>
      <c r="I48" s="160"/>
      <c r="J48" s="160"/>
      <c r="K48" s="182"/>
    </row>
    <row r="49" spans="1:11" ht="4.4000000000000004" customHeight="1" x14ac:dyDescent="0.2">
      <c r="A49" s="21"/>
      <c r="C49" s="248"/>
      <c r="D49" s="248"/>
      <c r="E49" s="248"/>
      <c r="F49" s="417"/>
      <c r="G49" s="57"/>
      <c r="H49" s="1"/>
      <c r="I49" s="160"/>
      <c r="J49" s="160"/>
      <c r="K49" s="182"/>
    </row>
    <row r="50" spans="1:11" ht="5.5" customHeight="1" x14ac:dyDescent="0.2">
      <c r="A50" s="21"/>
      <c r="C50" s="248"/>
      <c r="D50" s="248"/>
      <c r="E50" s="248"/>
      <c r="F50" s="417"/>
      <c r="G50" s="57"/>
      <c r="H50" s="1"/>
      <c r="I50" s="160"/>
      <c r="J50" s="160"/>
      <c r="K50" s="182"/>
    </row>
    <row r="51" spans="1:11" ht="5.5" customHeight="1" x14ac:dyDescent="0.2">
      <c r="A51" s="21"/>
      <c r="C51" s="248"/>
      <c r="D51" s="248"/>
      <c r="E51" s="248"/>
      <c r="F51" s="417"/>
      <c r="G51" s="57"/>
      <c r="H51" s="1"/>
      <c r="I51" s="160"/>
      <c r="J51" s="160"/>
      <c r="K51" s="182"/>
    </row>
    <row r="52" spans="1:11" ht="5.5" customHeight="1" x14ac:dyDescent="0.2">
      <c r="A52" s="21"/>
      <c r="C52" s="248"/>
      <c r="D52" s="248"/>
      <c r="E52" s="248"/>
      <c r="F52" s="417"/>
      <c r="G52" s="57"/>
      <c r="H52" s="1"/>
      <c r="I52" s="160"/>
      <c r="J52" s="160"/>
      <c r="K52" s="182"/>
    </row>
    <row r="53" spans="1:11" ht="23.5" customHeight="1" thickBot="1" x14ac:dyDescent="0.25">
      <c r="A53" s="21"/>
      <c r="C53" s="412" t="s">
        <v>4188</v>
      </c>
      <c r="D53" s="248"/>
      <c r="E53" s="248"/>
      <c r="F53" s="417"/>
      <c r="G53" s="57"/>
      <c r="H53" s="1"/>
      <c r="I53" s="160"/>
      <c r="J53" s="160"/>
      <c r="K53" s="182"/>
    </row>
    <row r="54" spans="1:11" ht="35.5" customHeight="1" x14ac:dyDescent="0.2">
      <c r="A54" s="21"/>
      <c r="C54" s="1353" t="s">
        <v>4189</v>
      </c>
      <c r="D54" s="1354"/>
      <c r="E54" s="1355"/>
      <c r="F54" s="1364" t="s">
        <v>4190</v>
      </c>
      <c r="G54" s="1365"/>
      <c r="H54" s="1274" t="s">
        <v>4163</v>
      </c>
      <c r="I54" s="1345" t="s">
        <v>4164</v>
      </c>
      <c r="J54" s="160"/>
      <c r="K54" s="182"/>
    </row>
    <row r="55" spans="1:11" ht="27.65" customHeight="1" thickBot="1" x14ac:dyDescent="0.25">
      <c r="A55" s="21"/>
      <c r="C55" s="1356"/>
      <c r="D55" s="1357"/>
      <c r="E55" s="1358"/>
      <c r="F55" s="628"/>
      <c r="G55" s="494" t="s">
        <v>4191</v>
      </c>
      <c r="H55" s="1359"/>
      <c r="I55" s="1346"/>
      <c r="J55" s="160"/>
      <c r="K55" s="182"/>
    </row>
    <row r="56" spans="1:11" ht="36.65" customHeight="1" thickTop="1" thickBot="1" x14ac:dyDescent="0.25">
      <c r="A56" s="21"/>
      <c r="C56" s="742">
        <v>352550</v>
      </c>
      <c r="D56" s="1351" t="s">
        <v>4192</v>
      </c>
      <c r="E56" s="1352"/>
      <c r="F56" s="743">
        <v>15319</v>
      </c>
      <c r="G56" s="744">
        <v>8659</v>
      </c>
      <c r="H56" s="456">
        <f>C56</f>
        <v>352550</v>
      </c>
      <c r="I56" s="457">
        <f>3*G56</f>
        <v>25977</v>
      </c>
      <c r="J56" s="160"/>
      <c r="K56" s="182"/>
    </row>
    <row r="57" spans="1:11" ht="22.75" customHeight="1" x14ac:dyDescent="0.2">
      <c r="A57" s="21"/>
      <c r="C57" s="249"/>
      <c r="D57" s="249"/>
      <c r="E57" s="249"/>
      <c r="F57" s="173"/>
      <c r="G57" s="55"/>
      <c r="H57" s="1"/>
      <c r="I57" s="160"/>
      <c r="J57" s="160"/>
      <c r="K57" s="182"/>
    </row>
    <row r="58" spans="1:11" ht="7.5" customHeight="1" x14ac:dyDescent="0.2">
      <c r="A58" s="21"/>
      <c r="J58" s="160"/>
      <c r="K58" s="182"/>
    </row>
    <row r="59" spans="1:11" ht="7.5" customHeight="1" x14ac:dyDescent="0.2">
      <c r="A59" s="21"/>
      <c r="J59" s="160"/>
      <c r="K59" s="182"/>
    </row>
    <row r="60" spans="1:11" ht="7.5" customHeight="1" x14ac:dyDescent="0.2">
      <c r="A60" s="21"/>
      <c r="J60" s="160"/>
      <c r="K60" s="182"/>
    </row>
    <row r="61" spans="1:11" ht="4.5" customHeight="1" x14ac:dyDescent="0.2">
      <c r="A61" s="21"/>
      <c r="C61" s="249"/>
      <c r="D61" s="249"/>
      <c r="E61" s="249"/>
      <c r="F61" s="173"/>
      <c r="G61" s="55"/>
      <c r="H61" s="1"/>
      <c r="I61" s="160"/>
      <c r="J61" s="160"/>
      <c r="K61" s="182"/>
    </row>
    <row r="62" spans="1:11" ht="22.5" customHeight="1" thickBot="1" x14ac:dyDescent="0.25">
      <c r="A62" s="21"/>
      <c r="C62" s="249"/>
      <c r="D62" s="249"/>
      <c r="E62" s="249"/>
      <c r="F62" s="173"/>
      <c r="G62" s="55"/>
      <c r="H62" s="1"/>
      <c r="K62" s="182"/>
    </row>
    <row r="63" spans="1:11" ht="29.15" customHeight="1" thickBot="1" x14ac:dyDescent="0.25">
      <c r="A63" s="21"/>
      <c r="C63" s="1285" t="s">
        <v>4095</v>
      </c>
      <c r="D63" s="1286"/>
      <c r="E63" s="1287">
        <f>H31+H32+H33+H34+H37+H38+H44+H45+H46+H47+H56</f>
        <v>523400</v>
      </c>
      <c r="F63" s="1287"/>
      <c r="G63" s="496" t="s">
        <v>4060</v>
      </c>
      <c r="H63" s="1"/>
      <c r="K63" s="182"/>
    </row>
    <row r="64" spans="1:11" ht="29.15" customHeight="1" x14ac:dyDescent="0.2">
      <c r="A64" s="21"/>
      <c r="C64" s="1370" t="s">
        <v>4193</v>
      </c>
      <c r="D64" s="1371"/>
      <c r="E64" s="1373">
        <f>IFERROR(VLOOKUP(D5,限!$D$3:$BB$1790,MATCH(13,限!$D$2:$BB$2,0),FALSE),0)</f>
        <v>220000</v>
      </c>
      <c r="F64" s="1373"/>
      <c r="G64" s="835" t="s">
        <v>4060</v>
      </c>
      <c r="H64" s="1"/>
      <c r="I64" s="1284" t="s">
        <v>4194</v>
      </c>
      <c r="J64" s="1369"/>
      <c r="K64" s="182"/>
    </row>
    <row r="65" spans="1:18" ht="29.5" customHeight="1" thickBot="1" x14ac:dyDescent="0.25">
      <c r="A65" s="21"/>
      <c r="C65" s="1370" t="s">
        <v>4195</v>
      </c>
      <c r="D65" s="1371"/>
      <c r="E65" s="1372">
        <f>IFERROR(VLOOKUP(D5,限!$D$3:$BB$1790,MATCH(29,限!$D$2:$BB$2,0),FALSE)+VLOOKUP(D5,限!$D$3:$BB$1790,MATCH(291,限!$D$2:$BB$2,0),FALSE),0)</f>
        <v>0</v>
      </c>
      <c r="F65" s="1372"/>
      <c r="G65" s="835" t="s">
        <v>4060</v>
      </c>
      <c r="H65" s="1"/>
      <c r="I65" s="66"/>
      <c r="J65" s="244" t="s">
        <v>4196</v>
      </c>
      <c r="K65" s="182"/>
    </row>
    <row r="66" spans="1:18" ht="29.15" customHeight="1" thickTop="1" x14ac:dyDescent="0.2">
      <c r="A66" s="21"/>
      <c r="C66" s="1370" t="s">
        <v>4197</v>
      </c>
      <c r="D66" s="1371"/>
      <c r="E66" s="1374">
        <f>MAX(E63-E64,0)+E65</f>
        <v>303400</v>
      </c>
      <c r="F66" s="1374"/>
      <c r="G66" s="835" t="s">
        <v>4060</v>
      </c>
      <c r="H66" s="1"/>
      <c r="I66" s="63" t="s">
        <v>4097</v>
      </c>
      <c r="J66" s="746">
        <f>J70-J67-J68-J69</f>
        <v>523400</v>
      </c>
      <c r="K66" s="182"/>
    </row>
    <row r="67" spans="1:18" ht="28" customHeight="1" thickBot="1" x14ac:dyDescent="0.25">
      <c r="A67" s="21"/>
      <c r="C67" s="1294" t="s">
        <v>4198</v>
      </c>
      <c r="D67" s="1295"/>
      <c r="E67" s="1296">
        <f>IFERROR(VLOOKUP(D5,限!$D$3:$BB$1790,MATCH(21,限!$D$2:$BB$2,0),FALSE)+VLOOKUP(D5,限!$D$3:$BB$1790,MATCH(45,限!$D$2:$BB$2,0),FALSE),0)</f>
        <v>237350</v>
      </c>
      <c r="F67" s="1296"/>
      <c r="G67" s="495" t="s">
        <v>4060</v>
      </c>
      <c r="H67" s="1"/>
      <c r="I67" s="841" t="s">
        <v>4076</v>
      </c>
      <c r="J67" s="842"/>
      <c r="K67" s="182"/>
      <c r="N67" s="74"/>
    </row>
    <row r="68" spans="1:18" ht="29.5" customHeight="1" x14ac:dyDescent="0.2">
      <c r="A68" s="21"/>
      <c r="C68" s="1272" t="s">
        <v>4199</v>
      </c>
      <c r="D68" s="1272"/>
      <c r="E68" s="1272"/>
      <c r="F68" s="1272"/>
      <c r="G68" s="1272"/>
      <c r="H68" s="1"/>
      <c r="I68" s="843" t="s">
        <v>4079</v>
      </c>
      <c r="J68" s="842"/>
      <c r="K68" s="182"/>
      <c r="M68" s="43"/>
      <c r="N68" s="250"/>
    </row>
    <row r="69" spans="1:18" ht="29.5" customHeight="1" thickBot="1" x14ac:dyDescent="0.25">
      <c r="A69" s="21"/>
      <c r="C69" s="1272"/>
      <c r="D69" s="1272"/>
      <c r="E69" s="1272"/>
      <c r="F69" s="1272"/>
      <c r="G69" s="1272"/>
      <c r="H69" s="1"/>
      <c r="I69" s="64" t="s">
        <v>4081</v>
      </c>
      <c r="J69" s="745"/>
      <c r="K69" s="186"/>
    </row>
    <row r="70" spans="1:18" ht="29.5" customHeight="1" thickTop="1" x14ac:dyDescent="0.2">
      <c r="A70" s="21"/>
      <c r="C70" s="1272"/>
      <c r="D70" s="1272"/>
      <c r="E70" s="1272"/>
      <c r="F70" s="1272"/>
      <c r="G70" s="1272"/>
      <c r="H70" s="1"/>
      <c r="I70" s="65" t="s">
        <v>4104</v>
      </c>
      <c r="J70" s="73">
        <f>E63</f>
        <v>523400</v>
      </c>
      <c r="K70" s="183"/>
      <c r="Q70" s="43"/>
      <c r="R70" s="250"/>
    </row>
    <row r="71" spans="1:18" ht="43.4" customHeight="1" thickBot="1" x14ac:dyDescent="0.25">
      <c r="A71" s="21"/>
      <c r="B71" s="24"/>
      <c r="C71" s="1272"/>
      <c r="D71" s="1272"/>
      <c r="E71" s="1272"/>
      <c r="F71" s="1272"/>
      <c r="G71" s="1272"/>
      <c r="H71" s="1"/>
      <c r="I71" s="174" t="s">
        <v>4200</v>
      </c>
      <c r="J71" s="421" t="str">
        <f>IF(AND(J66&gt;=0,J66&lt;=E63),"○","合計が交付対象経費　累計(R5,R6):Eの金額以内になるよう修正してください。")</f>
        <v>○</v>
      </c>
      <c r="K71" s="183"/>
    </row>
    <row r="72" spans="1:18" ht="74.5" customHeight="1" x14ac:dyDescent="0.2">
      <c r="A72" s="21"/>
      <c r="B72" s="24"/>
      <c r="C72" s="1272"/>
      <c r="D72" s="1272"/>
      <c r="E72" s="1272"/>
      <c r="F72" s="1272"/>
      <c r="G72" s="1272"/>
      <c r="H72" s="47"/>
      <c r="I72" s="190" t="s">
        <v>4091</v>
      </c>
      <c r="J72" s="1"/>
      <c r="K72" s="183"/>
    </row>
    <row r="73" spans="1:18" ht="4.5" customHeight="1" x14ac:dyDescent="0.2">
      <c r="A73" s="21"/>
      <c r="B73" s="24"/>
      <c r="C73" s="491"/>
      <c r="D73" s="491"/>
      <c r="E73" s="491"/>
      <c r="F73" s="491"/>
      <c r="G73" s="491"/>
      <c r="H73" s="47"/>
      <c r="I73" s="160"/>
      <c r="J73" s="160"/>
      <c r="K73" s="183"/>
    </row>
    <row r="74" spans="1:18" ht="3.65" customHeight="1" x14ac:dyDescent="0.2">
      <c r="A74" s="21"/>
      <c r="B74" s="24"/>
      <c r="C74" s="1273"/>
      <c r="D74" s="1273"/>
      <c r="E74" s="1273"/>
      <c r="F74" s="1273"/>
      <c r="G74" s="1273"/>
      <c r="H74" s="47"/>
      <c r="I74" s="160"/>
      <c r="J74" s="160"/>
      <c r="K74" s="183"/>
    </row>
    <row r="75" spans="1:18" ht="3.65" customHeight="1" x14ac:dyDescent="0.2">
      <c r="A75" s="21"/>
      <c r="B75" s="24"/>
      <c r="C75" s="248"/>
      <c r="D75" s="248"/>
      <c r="E75" s="248"/>
      <c r="F75" s="241"/>
      <c r="G75" s="57"/>
      <c r="H75" s="47"/>
      <c r="I75" s="160"/>
      <c r="J75" s="160"/>
      <c r="K75" s="184"/>
    </row>
    <row r="76" spans="1:18" ht="3.65" customHeight="1" thickBot="1" x14ac:dyDescent="0.25">
      <c r="A76" s="21"/>
      <c r="B76" s="25"/>
      <c r="C76" s="179"/>
      <c r="D76" s="179"/>
      <c r="E76" s="179"/>
      <c r="F76" s="180"/>
      <c r="G76" s="234"/>
      <c r="H76" s="49"/>
      <c r="I76" s="157"/>
      <c r="J76" s="157"/>
      <c r="K76" s="188"/>
    </row>
    <row r="77" spans="1:18" ht="22.4" customHeight="1" x14ac:dyDescent="0.2">
      <c r="C77" s="55"/>
      <c r="D77" s="55"/>
      <c r="E77" s="55"/>
      <c r="F77" s="1"/>
      <c r="G77" s="1"/>
      <c r="H77" s="354" t="s">
        <v>4201</v>
      </c>
      <c r="I77" s="175"/>
      <c r="J77" s="43"/>
      <c r="K77" s="43"/>
    </row>
    <row r="78" spans="1:18" ht="4.75" customHeight="1" x14ac:dyDescent="0.2">
      <c r="C78" s="55"/>
      <c r="D78" s="55"/>
      <c r="E78" s="55"/>
      <c r="F78" s="1"/>
      <c r="G78" s="1"/>
      <c r="H78" s="47"/>
      <c r="I78" s="175"/>
      <c r="J78" s="43"/>
      <c r="K78" s="43"/>
    </row>
    <row r="79" spans="1:18" ht="4.75" customHeight="1" x14ac:dyDescent="0.2">
      <c r="C79" s="55"/>
      <c r="D79" s="55"/>
      <c r="E79" s="55"/>
      <c r="F79" s="1"/>
      <c r="G79" s="1"/>
      <c r="H79" s="47"/>
      <c r="I79" s="175"/>
      <c r="J79" s="43"/>
      <c r="K79" s="43"/>
    </row>
    <row r="80" spans="1:18" ht="4.75" customHeight="1" x14ac:dyDescent="0.2">
      <c r="C80" s="55"/>
      <c r="D80" s="55"/>
      <c r="E80" s="55"/>
      <c r="F80" s="1"/>
      <c r="G80" s="1"/>
      <c r="H80" s="47"/>
      <c r="I80" s="175"/>
      <c r="J80" s="43"/>
      <c r="K80" s="43"/>
    </row>
    <row r="81" spans="2:11" ht="5.5" customHeight="1" x14ac:dyDescent="0.2">
      <c r="C81" s="55"/>
      <c r="D81" s="55"/>
      <c r="E81" s="55"/>
      <c r="F81" s="1"/>
      <c r="G81" s="1"/>
      <c r="H81" s="47"/>
      <c r="I81" s="175"/>
      <c r="J81" s="43"/>
      <c r="K81" s="43"/>
    </row>
    <row r="82" spans="2:11" ht="5.5" customHeight="1" x14ac:dyDescent="0.2">
      <c r="C82" s="189"/>
      <c r="D82" s="189"/>
      <c r="E82" s="189"/>
      <c r="F82" s="1"/>
      <c r="G82" s="1"/>
      <c r="H82" s="47"/>
      <c r="I82" s="175"/>
      <c r="J82" s="43"/>
      <c r="K82" s="43"/>
    </row>
    <row r="83" spans="2:11" ht="3.65" customHeight="1" x14ac:dyDescent="0.2">
      <c r="C83" s="189"/>
      <c r="D83" s="189"/>
      <c r="E83" s="189"/>
      <c r="F83" s="189"/>
      <c r="G83" s="189"/>
      <c r="H83" s="47"/>
      <c r="I83" s="175"/>
      <c r="J83" s="43"/>
      <c r="K83" s="43"/>
    </row>
    <row r="84" spans="2:11" ht="3.65" customHeight="1" x14ac:dyDescent="0.2">
      <c r="C84" s="189"/>
      <c r="D84" s="189"/>
      <c r="E84" s="189"/>
      <c r="F84" s="189"/>
      <c r="G84" s="189"/>
      <c r="H84" s="47"/>
      <c r="I84" s="47"/>
    </row>
    <row r="85" spans="2:11" ht="3.65" customHeight="1" x14ac:dyDescent="0.2">
      <c r="C85" s="189"/>
      <c r="D85" s="189"/>
      <c r="E85" s="189"/>
      <c r="F85" s="189"/>
      <c r="G85" s="189"/>
      <c r="H85" s="47"/>
      <c r="I85" s="47"/>
    </row>
    <row r="86" spans="2:11" ht="3.65" customHeight="1" x14ac:dyDescent="0.2">
      <c r="C86" s="189"/>
      <c r="D86" s="189"/>
      <c r="E86" s="189"/>
      <c r="F86" s="189"/>
      <c r="G86" s="189"/>
      <c r="H86" s="47"/>
      <c r="I86" s="47"/>
    </row>
    <row r="87" spans="2:11" ht="3.65" customHeight="1" x14ac:dyDescent="0.2">
      <c r="C87" s="407"/>
      <c r="D87" s="407"/>
      <c r="E87" s="407"/>
      <c r="F87" s="111"/>
      <c r="G87" s="55"/>
      <c r="H87" s="47"/>
      <c r="I87" s="47"/>
    </row>
    <row r="88" spans="2:11" ht="3.65" customHeight="1" x14ac:dyDescent="0.2">
      <c r="C88" s="407"/>
      <c r="D88" s="407"/>
      <c r="E88" s="407"/>
      <c r="F88" s="111"/>
      <c r="G88" s="55"/>
      <c r="H88" s="47"/>
      <c r="I88" s="47"/>
    </row>
    <row r="89" spans="2:11" ht="1.75" customHeight="1" x14ac:dyDescent="0.2">
      <c r="C89" s="407"/>
      <c r="D89" s="407"/>
      <c r="E89" s="407"/>
      <c r="F89" s="111"/>
      <c r="G89" s="55"/>
      <c r="H89" s="47"/>
      <c r="I89" s="47"/>
    </row>
    <row r="90" spans="2:11" ht="1.75" customHeight="1" x14ac:dyDescent="0.2">
      <c r="C90" s="407"/>
      <c r="D90" s="407"/>
      <c r="E90" s="407"/>
      <c r="F90" s="111"/>
      <c r="G90" s="55"/>
      <c r="H90" s="47"/>
      <c r="I90" s="47"/>
    </row>
    <row r="91" spans="2:11" ht="1.75" customHeight="1" x14ac:dyDescent="0.2">
      <c r="C91" s="407"/>
      <c r="D91" s="407"/>
      <c r="E91" s="407"/>
      <c r="F91" s="111"/>
      <c r="G91" s="55"/>
      <c r="H91" s="47"/>
      <c r="I91" s="47"/>
    </row>
    <row r="92" spans="2:11" ht="1.75" customHeight="1" x14ac:dyDescent="0.2">
      <c r="C92" s="407"/>
      <c r="D92" s="407"/>
      <c r="E92" s="407"/>
      <c r="F92" s="111"/>
      <c r="G92" s="55"/>
      <c r="H92" s="47"/>
      <c r="I92" s="47"/>
    </row>
    <row r="93" spans="2:11" ht="1.75" customHeight="1" x14ac:dyDescent="0.2">
      <c r="C93" s="407"/>
      <c r="D93" s="407"/>
      <c r="E93" s="407"/>
      <c r="F93" s="111"/>
      <c r="G93" s="55"/>
      <c r="H93" s="47"/>
      <c r="I93" s="47"/>
    </row>
    <row r="94" spans="2:11" ht="4.75" customHeight="1" x14ac:dyDescent="0.2">
      <c r="C94" s="407"/>
      <c r="D94" s="407"/>
      <c r="E94" s="407"/>
      <c r="F94" s="111"/>
      <c r="G94" s="55"/>
      <c r="H94" s="47"/>
      <c r="I94" s="47"/>
    </row>
    <row r="95" spans="2:11" ht="7.4" customHeight="1" x14ac:dyDescent="0.2">
      <c r="C95" s="47"/>
      <c r="D95" s="47"/>
      <c r="E95" s="47"/>
      <c r="F95" s="56"/>
      <c r="G95" s="47"/>
      <c r="H95" s="47"/>
      <c r="I95" s="47"/>
    </row>
    <row r="96" spans="2:11" ht="14.5" customHeight="1" thickBot="1" x14ac:dyDescent="0.25">
      <c r="B96" s="27"/>
      <c r="C96" s="1246" t="s">
        <v>4202</v>
      </c>
      <c r="D96" s="257"/>
      <c r="E96" s="257"/>
      <c r="F96" s="178"/>
      <c r="G96" s="27"/>
      <c r="H96" s="49"/>
      <c r="I96" s="49"/>
      <c r="J96" s="27"/>
      <c r="K96" s="27"/>
    </row>
    <row r="97" spans="1:11" ht="14.5" customHeight="1" x14ac:dyDescent="0.2">
      <c r="A97" s="21"/>
      <c r="C97" s="1246"/>
      <c r="D97" s="251"/>
      <c r="E97" s="251"/>
      <c r="F97" s="177"/>
      <c r="H97" s="177"/>
      <c r="I97" s="177"/>
      <c r="J97" s="177"/>
      <c r="K97" s="20"/>
    </row>
    <row r="98" spans="1:11" ht="4.4000000000000004" customHeight="1" x14ac:dyDescent="0.2">
      <c r="A98" s="21"/>
      <c r="C98" s="112"/>
      <c r="D98" s="112"/>
      <c r="E98" s="112"/>
      <c r="F98" s="56"/>
      <c r="G98" s="47"/>
      <c r="H98" s="47"/>
      <c r="I98" s="47"/>
      <c r="K98" s="21"/>
    </row>
    <row r="99" spans="1:11" ht="44.15" customHeight="1" thickBot="1" x14ac:dyDescent="0.25">
      <c r="A99" s="21"/>
      <c r="C99" s="1272" t="s">
        <v>4203</v>
      </c>
      <c r="D99" s="1272"/>
      <c r="E99" s="1272"/>
      <c r="F99" s="1272"/>
      <c r="G99" s="1272"/>
      <c r="H99" s="58"/>
      <c r="I99" s="248"/>
      <c r="J99" s="74"/>
      <c r="K99" s="21"/>
    </row>
    <row r="100" spans="1:11" ht="29.5" customHeight="1" x14ac:dyDescent="0.2">
      <c r="A100" s="21"/>
      <c r="C100" s="1290" t="s">
        <v>4204</v>
      </c>
      <c r="D100" s="1291"/>
      <c r="E100" s="1292">
        <f>IFERROR(VLOOKUP(D5,限!$D$3:$BB$1790,MATCH(16,限!$D$2:$BB$2,0),FALSE),0)</f>
        <v>6000</v>
      </c>
      <c r="F100" s="1292"/>
      <c r="G100" s="415" t="s">
        <v>4119</v>
      </c>
      <c r="H100" s="58"/>
      <c r="I100" s="249"/>
      <c r="J100" s="227"/>
      <c r="K100" s="21"/>
    </row>
    <row r="101" spans="1:11" ht="29.15" customHeight="1" x14ac:dyDescent="0.2">
      <c r="A101" s="21"/>
      <c r="C101" s="1288" t="s">
        <v>4205</v>
      </c>
      <c r="D101" s="1289"/>
      <c r="E101" s="1293">
        <f>IFERROR(VLOOKUP(D5,限!$D$3:$BB$1790,MATCH(26,限!$D$2:$BB$2,0),FALSE)+VLOOKUP(D5,限!$D$3:$BB$1790,MATCH(30,限!$D$2:$BB$2,0),FALSE)+VLOOKUP(D5,限!$D$3:$BB$1790,MATCH(46,限!$D$2:$BB$2,0),FALSE),0)</f>
        <v>19216</v>
      </c>
      <c r="F101" s="1293"/>
      <c r="G101" s="866" t="s">
        <v>4060</v>
      </c>
      <c r="H101" s="55"/>
      <c r="I101" s="248"/>
      <c r="J101" s="227"/>
      <c r="K101" s="21"/>
    </row>
    <row r="102" spans="1:11" ht="30" customHeight="1" thickBot="1" x14ac:dyDescent="0.25">
      <c r="A102" s="21"/>
      <c r="C102" s="1288" t="s">
        <v>4206</v>
      </c>
      <c r="D102" s="1289"/>
      <c r="E102" s="1297">
        <f>MAX(ROUND(SUM(F31:F33,F37:F38,F45)*2.5+SUM(F34,F47)*5+G56*3,0)-E100-E101,0)</f>
        <v>5136</v>
      </c>
      <c r="F102" s="1297"/>
      <c r="G102" s="866" t="s">
        <v>4119</v>
      </c>
      <c r="H102" s="55"/>
      <c r="I102" s="407"/>
      <c r="K102" s="21"/>
    </row>
    <row r="103" spans="1:11" ht="30" customHeight="1" thickBot="1" x14ac:dyDescent="0.25">
      <c r="A103" s="21"/>
      <c r="C103" s="1288" t="s">
        <v>4207</v>
      </c>
      <c r="D103" s="1289"/>
      <c r="E103" s="1309">
        <f>E101+E102</f>
        <v>24352</v>
      </c>
      <c r="F103" s="1309"/>
      <c r="G103" s="866" t="s">
        <v>4119</v>
      </c>
      <c r="I103" s="1310" t="s">
        <v>4124</v>
      </c>
      <c r="J103" s="1311"/>
      <c r="K103" s="21"/>
    </row>
    <row r="104" spans="1:11" ht="30.65" customHeight="1" thickBot="1" x14ac:dyDescent="0.25">
      <c r="A104" s="21"/>
      <c r="C104" s="1366" t="s">
        <v>4208</v>
      </c>
      <c r="D104" s="1367"/>
      <c r="E104" s="1368">
        <f>IFERROR(VLOOKUP(D5,限!$D$3:$BB$1790,MATCH(22,限!$D$2:$BB$2,0),FALSE)+VLOOKUP(D5,限!$D$3:$BB$1790,MATCH(47,限!$D$2:$BB$2,0),FALSE),0)</f>
        <v>19216</v>
      </c>
      <c r="F104" s="1368"/>
      <c r="G104" s="422" t="s">
        <v>4119</v>
      </c>
      <c r="H104" s="1"/>
      <c r="I104" s="67" t="s">
        <v>4126</v>
      </c>
      <c r="J104" s="68" t="s">
        <v>4127</v>
      </c>
      <c r="K104" s="182"/>
    </row>
    <row r="105" spans="1:11" ht="30" customHeight="1" x14ac:dyDescent="0.2">
      <c r="A105" s="21"/>
      <c r="H105" s="1"/>
      <c r="I105" s="61" t="s">
        <v>4128</v>
      </c>
      <c r="J105" s="733">
        <v>609</v>
      </c>
      <c r="K105" s="182"/>
    </row>
    <row r="106" spans="1:11" ht="26.5" customHeight="1" x14ac:dyDescent="0.2">
      <c r="A106" s="21"/>
      <c r="C106" s="407"/>
      <c r="D106" s="407"/>
      <c r="E106" s="407"/>
      <c r="F106" s="47"/>
      <c r="G106" s="47"/>
      <c r="H106" s="47"/>
      <c r="I106" s="857" t="s">
        <v>4130</v>
      </c>
      <c r="J106" s="842">
        <v>8352</v>
      </c>
      <c r="K106" s="183"/>
    </row>
    <row r="107" spans="1:11" ht="26.5" customHeight="1" thickBot="1" x14ac:dyDescent="0.25">
      <c r="A107" s="21"/>
      <c r="C107" s="1" t="s">
        <v>4209</v>
      </c>
      <c r="D107" s="1"/>
      <c r="E107" s="1"/>
      <c r="H107" s="1"/>
      <c r="I107" s="857" t="s">
        <v>4131</v>
      </c>
      <c r="J107" s="842">
        <v>10543</v>
      </c>
      <c r="K107" s="183"/>
    </row>
    <row r="108" spans="1:11" ht="18.649999999999999" customHeight="1" x14ac:dyDescent="0.2">
      <c r="A108" s="21"/>
      <c r="C108" s="471"/>
      <c r="D108" s="1298">
        <v>19780</v>
      </c>
      <c r="E108" s="1299"/>
      <c r="F108" s="1299"/>
      <c r="G108" s="468" t="s">
        <v>4060</v>
      </c>
      <c r="H108" s="47"/>
      <c r="I108" s="844" t="s">
        <v>4132</v>
      </c>
      <c r="J108" s="842">
        <v>167</v>
      </c>
      <c r="K108" s="183"/>
    </row>
    <row r="109" spans="1:11" ht="18.649999999999999" customHeight="1" x14ac:dyDescent="0.2">
      <c r="A109" s="21"/>
      <c r="C109" s="470" t="s">
        <v>4129</v>
      </c>
      <c r="D109" s="1314">
        <f>IFERROR(VLOOKUP(D5,限!$D$3:$BB$1790,MATCH(30,限!$D$2:$BB$2,0),FALSE)+VLOOKUP(D5,限!$D$3:$BB$1790,MATCH(301,限!$D$2:$BB$2,0),FALSE),0)</f>
        <v>0</v>
      </c>
      <c r="E109" s="1315"/>
      <c r="F109" s="1316"/>
      <c r="G109" s="862" t="s">
        <v>4060</v>
      </c>
      <c r="H109" s="58"/>
      <c r="I109" s="839" t="s">
        <v>4134</v>
      </c>
      <c r="J109" s="842">
        <v>109</v>
      </c>
      <c r="K109" s="183"/>
    </row>
    <row r="110" spans="1:11" ht="18.649999999999999" customHeight="1" thickBot="1" x14ac:dyDescent="0.25">
      <c r="A110" s="21"/>
      <c r="C110" s="56" t="s">
        <v>4104</v>
      </c>
      <c r="D110" s="1312">
        <f>SUM(D108:F109)</f>
        <v>19780</v>
      </c>
      <c r="E110" s="1313"/>
      <c r="F110" s="1313"/>
      <c r="G110" s="469" t="s">
        <v>4060</v>
      </c>
      <c r="H110" s="59"/>
      <c r="I110" s="857" t="s">
        <v>4135</v>
      </c>
      <c r="J110" s="842"/>
      <c r="K110" s="183"/>
    </row>
    <row r="111" spans="1:11" ht="18.649999999999999" customHeight="1" thickBot="1" x14ac:dyDescent="0.25">
      <c r="A111" s="21"/>
      <c r="C111" s="47"/>
      <c r="D111" s="1"/>
      <c r="E111" s="1"/>
      <c r="G111" s="1"/>
      <c r="H111" s="1"/>
      <c r="I111" s="461" t="s">
        <v>4136</v>
      </c>
      <c r="J111" s="879">
        <f>D109</f>
        <v>0</v>
      </c>
      <c r="K111" s="183"/>
    </row>
    <row r="112" spans="1:11" ht="32.5" customHeight="1" thickTop="1" thickBot="1" x14ac:dyDescent="0.25">
      <c r="A112" s="21"/>
      <c r="C112" s="1256" t="s">
        <v>4210</v>
      </c>
      <c r="D112" s="1256"/>
      <c r="E112" s="1256"/>
      <c r="F112" s="1256"/>
      <c r="G112" s="1256"/>
      <c r="H112" s="47"/>
      <c r="I112" s="462" t="s">
        <v>4104</v>
      </c>
      <c r="J112" s="746">
        <f>SUM(J105:J111)</f>
        <v>19780</v>
      </c>
      <c r="K112" s="183"/>
    </row>
    <row r="113" spans="1:11" ht="18.75" customHeight="1" thickBot="1" x14ac:dyDescent="0.25">
      <c r="A113" s="21"/>
      <c r="D113" s="1300">
        <v>0</v>
      </c>
      <c r="E113" s="1301"/>
      <c r="F113" s="1302"/>
      <c r="G113" s="258" t="s">
        <v>4060</v>
      </c>
      <c r="H113" s="47"/>
      <c r="I113" s="1304" t="s">
        <v>4138</v>
      </c>
      <c r="J113" s="1306" t="str">
        <f>IF(J112=D110+D113+D116+D119,"○","事務費と事務費の内訳における合計が一致していません。")</f>
        <v>○</v>
      </c>
      <c r="K113" s="184"/>
    </row>
    <row r="114" spans="1:11" ht="18" customHeight="1" x14ac:dyDescent="0.2">
      <c r="A114" s="21"/>
      <c r="H114" s="55"/>
      <c r="I114" s="1304"/>
      <c r="J114" s="1307"/>
      <c r="K114" s="184"/>
    </row>
    <row r="115" spans="1:11" ht="30.65" customHeight="1" thickBot="1" x14ac:dyDescent="0.25">
      <c r="A115" s="21"/>
      <c r="C115" s="1256" t="s">
        <v>4211</v>
      </c>
      <c r="D115" s="1256"/>
      <c r="E115" s="1256"/>
      <c r="F115" s="1256"/>
      <c r="G115" s="1256"/>
      <c r="H115" s="1"/>
      <c r="I115" s="1305"/>
      <c r="J115" s="1308"/>
      <c r="K115" s="184"/>
    </row>
    <row r="116" spans="1:11" ht="18" customHeight="1" thickBot="1" x14ac:dyDescent="0.25">
      <c r="A116" s="21"/>
      <c r="D116" s="1300">
        <v>0</v>
      </c>
      <c r="E116" s="1301"/>
      <c r="F116" s="1302"/>
      <c r="G116" s="258" t="s">
        <v>4060</v>
      </c>
      <c r="H116" s="47"/>
      <c r="I116" s="1303" t="s">
        <v>4140</v>
      </c>
      <c r="J116" s="1303"/>
      <c r="K116" s="185"/>
    </row>
    <row r="117" spans="1:11" ht="18" customHeight="1" x14ac:dyDescent="0.2">
      <c r="A117" s="21"/>
      <c r="C117" s="1"/>
      <c r="D117" s="1"/>
      <c r="E117" s="1"/>
      <c r="F117" s="47"/>
      <c r="G117" s="47"/>
      <c r="H117" s="47"/>
      <c r="I117" s="1"/>
      <c r="K117" s="21"/>
    </row>
    <row r="118" spans="1:11" ht="18" customHeight="1" thickBot="1" x14ac:dyDescent="0.25">
      <c r="A118" s="21"/>
      <c r="B118" s="24"/>
      <c r="C118" s="1270" t="s">
        <v>4139</v>
      </c>
      <c r="D118" s="1270"/>
      <c r="E118" s="1270"/>
      <c r="F118" s="1270"/>
      <c r="G118" s="1270"/>
      <c r="K118" s="21"/>
    </row>
    <row r="119" spans="1:11" ht="18" customHeight="1" thickBot="1" x14ac:dyDescent="0.25">
      <c r="B119" s="24"/>
      <c r="C119" s="1"/>
      <c r="D119" s="1300">
        <v>0</v>
      </c>
      <c r="E119" s="1301"/>
      <c r="F119" s="1302"/>
      <c r="G119" s="258" t="s">
        <v>4060</v>
      </c>
      <c r="K119" s="21"/>
    </row>
    <row r="120" spans="1:11" ht="6" customHeight="1" x14ac:dyDescent="0.2">
      <c r="B120" s="24"/>
      <c r="C120" s="47"/>
      <c r="D120" s="47"/>
      <c r="E120" s="47"/>
      <c r="F120" s="248"/>
      <c r="G120" s="111"/>
      <c r="H120" s="47"/>
      <c r="K120" s="21"/>
    </row>
    <row r="121" spans="1:11" ht="14.5" customHeight="1" thickBot="1" x14ac:dyDescent="0.25">
      <c r="B121" s="25"/>
      <c r="C121" s="460"/>
      <c r="D121" s="460"/>
      <c r="E121" s="460"/>
      <c r="F121" s="48"/>
      <c r="G121" s="48"/>
      <c r="H121" s="48"/>
      <c r="I121" s="48"/>
      <c r="J121" s="27"/>
      <c r="K121" s="22"/>
    </row>
    <row r="122" spans="1:11" ht="17.5" customHeight="1" x14ac:dyDescent="0.2">
      <c r="C122" s="47"/>
      <c r="D122" s="47"/>
      <c r="E122" s="47"/>
      <c r="F122" s="248"/>
      <c r="G122" s="47"/>
      <c r="H122" s="354" t="s">
        <v>4201</v>
      </c>
      <c r="I122" s="47"/>
    </row>
    <row r="123" spans="1:11" ht="17" thickBot="1" x14ac:dyDescent="0.25">
      <c r="C123" s="189" t="s">
        <v>4142</v>
      </c>
      <c r="D123" s="189"/>
      <c r="E123" s="189"/>
      <c r="F123" s="47"/>
      <c r="G123" s="47"/>
      <c r="H123" s="47"/>
      <c r="I123" s="47"/>
    </row>
    <row r="124" spans="1:11" ht="21" customHeight="1" x14ac:dyDescent="0.2">
      <c r="C124" s="1257" t="s">
        <v>8089</v>
      </c>
      <c r="D124" s="1258"/>
      <c r="E124" s="1258"/>
      <c r="F124" s="1258"/>
      <c r="G124" s="1258"/>
      <c r="H124" s="1258"/>
      <c r="I124" s="1258"/>
      <c r="J124" s="1259"/>
    </row>
    <row r="125" spans="1:11" ht="21" customHeight="1" x14ac:dyDescent="0.2">
      <c r="C125" s="1260"/>
      <c r="D125" s="1261"/>
      <c r="E125" s="1261"/>
      <c r="F125" s="1261"/>
      <c r="G125" s="1261"/>
      <c r="H125" s="1261"/>
      <c r="I125" s="1261"/>
      <c r="J125" s="1262"/>
    </row>
    <row r="126" spans="1:11" ht="21" customHeight="1" thickBot="1" x14ac:dyDescent="0.25">
      <c r="C126" s="1263"/>
      <c r="D126" s="1264"/>
      <c r="E126" s="1264"/>
      <c r="F126" s="1264"/>
      <c r="G126" s="1264"/>
      <c r="H126" s="1264"/>
      <c r="I126" s="1264"/>
      <c r="J126" s="1265"/>
    </row>
    <row r="127" spans="1:11" ht="14" x14ac:dyDescent="0.2">
      <c r="C127" s="55"/>
      <c r="D127" s="55"/>
      <c r="E127" s="55"/>
      <c r="F127" s="55"/>
      <c r="G127" s="55"/>
      <c r="H127" s="55"/>
      <c r="I127" s="55"/>
    </row>
    <row r="128" spans="1:11" ht="14" x14ac:dyDescent="0.2">
      <c r="C128" s="55"/>
      <c r="D128" s="55"/>
      <c r="E128" s="55"/>
      <c r="F128" s="55"/>
      <c r="G128" s="55"/>
      <c r="H128" s="55"/>
      <c r="I128" s="55"/>
    </row>
    <row r="129" spans="3:10" ht="14" x14ac:dyDescent="0.2">
      <c r="C129" s="47"/>
      <c r="D129" s="47"/>
      <c r="E129" s="47"/>
      <c r="F129" s="47"/>
      <c r="G129" s="47"/>
      <c r="H129" s="47"/>
      <c r="I129" s="47"/>
    </row>
    <row r="130" spans="3:10" ht="17" thickBot="1" x14ac:dyDescent="0.25">
      <c r="C130" s="29" t="s">
        <v>4143</v>
      </c>
      <c r="D130" s="29"/>
      <c r="E130" s="29"/>
    </row>
    <row r="131" spans="3:10" ht="19.75" customHeight="1" x14ac:dyDescent="0.2">
      <c r="C131" s="1257" t="s">
        <v>8074</v>
      </c>
      <c r="D131" s="1258"/>
      <c r="E131" s="1258"/>
      <c r="F131" s="1258"/>
      <c r="G131" s="1258"/>
      <c r="H131" s="1258"/>
      <c r="I131" s="1258"/>
      <c r="J131" s="1259"/>
    </row>
    <row r="132" spans="3:10" ht="19.75" customHeight="1" x14ac:dyDescent="0.2">
      <c r="C132" s="1260"/>
      <c r="D132" s="1261"/>
      <c r="E132" s="1261"/>
      <c r="F132" s="1261"/>
      <c r="G132" s="1261"/>
      <c r="H132" s="1261"/>
      <c r="I132" s="1261"/>
      <c r="J132" s="1262"/>
    </row>
    <row r="133" spans="3:10" ht="19.75" customHeight="1" thickBot="1" x14ac:dyDescent="0.25">
      <c r="C133" s="1263"/>
      <c r="D133" s="1264"/>
      <c r="E133" s="1264"/>
      <c r="F133" s="1264"/>
      <c r="G133" s="1264"/>
      <c r="H133" s="1264"/>
      <c r="I133" s="1264"/>
      <c r="J133" s="1265"/>
    </row>
  </sheetData>
  <sheetProtection algorithmName="SHA-512" hashValue="R1AGikUinMh6A9eqVRUb7eV6KgVrN+ggaqGIj7ZPwm3vt+VZQ0Y7kiuoqtknTs+Chpoo9jJEabCOttkFRG86HA==" saltValue="sHmmixCrNLJUXLFi6zilxA==" spinCount="100000" sheet="1" formatCells="0" formatColumns="0" formatRows="0" autoFilter="0"/>
  <mergeCells count="82">
    <mergeCell ref="C115:G115"/>
    <mergeCell ref="D116:F116"/>
    <mergeCell ref="C104:D104"/>
    <mergeCell ref="E104:F104"/>
    <mergeCell ref="I64:J64"/>
    <mergeCell ref="C65:D65"/>
    <mergeCell ref="C64:D64"/>
    <mergeCell ref="C66:D66"/>
    <mergeCell ref="E65:F65"/>
    <mergeCell ref="E64:F64"/>
    <mergeCell ref="E66:F66"/>
    <mergeCell ref="M28:N28"/>
    <mergeCell ref="I54:I55"/>
    <mergeCell ref="C44:C45"/>
    <mergeCell ref="C46:C47"/>
    <mergeCell ref="D56:E56"/>
    <mergeCell ref="C54:E55"/>
    <mergeCell ref="H54:H55"/>
    <mergeCell ref="E44:E45"/>
    <mergeCell ref="E46:E47"/>
    <mergeCell ref="C39:I39"/>
    <mergeCell ref="F54:G54"/>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s>
  <phoneticPr fontId="30"/>
  <conditionalFormatting sqref="D37">
    <cfRule type="expression" dxfId="10" priority="15">
      <formula>$D$37&lt;&gt;""</formula>
    </cfRule>
  </conditionalFormatting>
  <conditionalFormatting sqref="D38">
    <cfRule type="expression" dxfId="9" priority="2">
      <formula>$D$38&lt;&gt;""</formula>
    </cfRule>
  </conditionalFormatting>
  <conditionalFormatting sqref="D108:F108">
    <cfRule type="expression" dxfId="8" priority="6">
      <formula>IF($C$108&lt;&gt;"",TRUE,FALSE)</formula>
    </cfRule>
  </conditionalFormatting>
  <conditionalFormatting sqref="F37">
    <cfRule type="expression" dxfId="7" priority="16">
      <formula>$D$37&lt;&gt;""</formula>
    </cfRule>
  </conditionalFormatting>
  <conditionalFormatting sqref="F38">
    <cfRule type="expression" dxfId="6" priority="3">
      <formula>$D$38&lt;&gt;""</formula>
    </cfRule>
  </conditionalFormatting>
  <conditionalFormatting sqref="N37">
    <cfRule type="expression" dxfId="4" priority="5">
      <formula>IF(OR($E$66&lt;&gt;0,$D$110&lt;&gt;0,$D$113&lt;&gt;0),TRUE,FALSE)</formula>
    </cfRule>
  </conditionalFormatting>
  <dataValidations count="22">
    <dataValidation type="whole" allowBlank="1" showInputMessage="1" showErrorMessage="1" sqref="F75 F31:F35 F40:F42 C56 F55 F56:G56 F37:F38 F44:F53" xr:uid="{1488E9E9-757D-4ED4-B041-12817ABFBC30}">
      <formula1>0</formula1>
      <formula2>1000000000</formula2>
    </dataValidation>
    <dataValidation type="whole" allowBlank="1" showInputMessage="1" showErrorMessage="1" sqref="E18 E100 E104" xr:uid="{A49581BD-9202-4039-A6B1-276F096B5BDF}">
      <formula1>0</formula1>
      <formula2>1000000000000</formula2>
    </dataValidation>
    <dataValidation type="whole" allowBlank="1" showInputMessage="1" showErrorMessage="1" sqref="F76 F87:F94" xr:uid="{58AB4095-0100-49E9-8A04-9187D342B817}">
      <formula1>0</formula1>
      <formula2>200000000</formula2>
    </dataValidation>
    <dataValidation type="whole" allowBlank="1" showInputMessage="1" showErrorMessage="1" sqref="K26:K28 K71:K73" xr:uid="{E1ACF1BD-41FD-4E84-AF18-B220718E33F1}">
      <formula1>0</formula1>
      <formula2>70000</formula2>
    </dataValidation>
    <dataValidation type="whole" allowBlank="1" showInputMessage="1" showErrorMessage="1" sqref="K106:K111 J105:J110" xr:uid="{A83099A0-A98A-4076-B85E-B91B53147030}">
      <formula1>0</formula1>
      <formula2>5000000000</formula2>
    </dataValidation>
    <dataValidation type="list" allowBlank="1" showInputMessage="1" showErrorMessage="1" sqref="C131" xr:uid="{42BC3CCC-93DE-40FE-B31D-C93BD6470B1B}">
      <formula1>低所得世帯支援_周知方法</formula1>
    </dataValidation>
    <dataValidation type="list" allowBlank="1" showInputMessage="1" showErrorMessage="1" sqref="H11:I11" xr:uid="{4093D26B-3C92-4D69-9E4C-A269704D7CA4}">
      <formula1>事業終期_別表2</formula1>
    </dataValidation>
    <dataValidation type="list" allowBlank="1" showInputMessage="1" showErrorMessage="1" sqref="J9:K9" xr:uid="{CB04BA19-9E31-47BD-AA0E-F20B2ABA1A8B}">
      <formula1>対象外経費に臨時交付金を充当していない</formula1>
    </dataValidation>
    <dataValidation type="list" allowBlank="1" showInputMessage="1" showErrorMessage="1" sqref="H9:I9" xr:uid="{34A62588-0AB0-45B5-9AAF-FFE00ACFC564}">
      <formula1>エネルギー・食料品価格等の物価高騰の影響を受けた生活者等に対して事業の効果が直接及ぶ</formula1>
    </dataValidation>
    <dataValidation type="list" allowBlank="1" showInputMessage="1" showErrorMessage="1" sqref="G9" xr:uid="{7A4C06B1-A3C9-4D6F-806D-138614AF166A}">
      <formula1>住民税均等割非課税世帯への給付のための費用以外には使用していない</formula1>
    </dataValidation>
    <dataValidation type="list" allowBlank="1" showInputMessage="1" showErrorMessage="1" sqref="D11:F11" xr:uid="{8233A74F-D0A4-412A-9613-27D61A21DA0F}">
      <formula1>事業始期_別表2</formula1>
    </dataValidation>
    <dataValidation type="list" allowBlank="1" showInputMessage="1" showErrorMessage="1" sqref="D9:F9" xr:uid="{82721C98-28A4-4C62-8755-1969EEBE905C}">
      <formula1>臨時の措置であることが分かる名称</formula1>
    </dataValidation>
    <dataValidation type="list" allowBlank="1" showInputMessage="1" showErrorMessage="1" sqref="D12:F12" xr:uid="{C46112D0-7A85-48A3-96BF-9FF45E8C17FD}">
      <formula1>予算区分_通常</formula1>
    </dataValidation>
    <dataValidation type="whole" allowBlank="1" showInputMessage="1" showErrorMessage="1" sqref="D119:F119 J67:J69 D108:F110 D113:F113 D116:F116" xr:uid="{CEA4D70E-7912-4D11-BE56-50AD64553C64}">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xr:uid="{5B6CBF7F-44C8-479D-AE2F-94A5E7DC5C4A}">
      <formula1>F45=F46</formula1>
    </dataValidation>
    <dataValidation type="custom" errorStyle="warning" allowBlank="1" showInputMessage="1" showErrorMessage="1" errorTitle="対象者数=世帯数" error="対象者数と世帯数が同じ値になっています。今一度、ご確認ください" sqref="G44" xr:uid="{4769BFA6-38A9-4043-AF00-918EF6BEC490}">
      <formula1>"F44=F45"</formula1>
    </dataValidation>
    <dataValidation type="whole" allowBlank="1" showInputMessage="1" showErrorMessage="1" sqref="D37:D38" xr:uid="{0F9E353A-EDB4-4588-8311-678BF34EA341}">
      <formula1>1</formula1>
      <formula2>100</formula2>
    </dataValidation>
    <dataValidation showInputMessage="1" showErrorMessage="1" sqref="J111" xr:uid="{680CF4EF-1C05-42F6-B186-3F7637EEDFE8}"/>
    <dataValidation type="list" allowBlank="1" showInputMessage="1" showErrorMessage="1" sqref="C127:I128" xr:uid="{007915D3-58CE-4ED4-BE86-D9DA940AC780}">
      <formula1>低所得世帯支援_目標</formula1>
    </dataValidation>
    <dataValidation type="list" allowBlank="1" showInputMessage="1" showErrorMessage="1" sqref="C124" xr:uid="{C2041BFD-E615-491A-89B2-A73A7666488A}">
      <formula1>一体支援_目標_R6</formula1>
    </dataValidation>
    <dataValidation type="list" allowBlank="1" showInputMessage="1" showErrorMessage="1" sqref="N30:N36" xr:uid="{C3A43034-0F66-4664-97AD-D0705D666015}">
      <formula1>"○"</formula1>
    </dataValidation>
    <dataValidation type="list" allowBlank="1" showInputMessage="1" showErrorMessage="1" sqref="N37" xr:uid="{D13C7A9C-0A88-40AD-93E2-88BB483F2932}">
      <formula1>IF(AND($E$66=0,$D$110+$D$113=0),$P$37,$P$36)</formula1>
    </dataValidation>
  </dataValidations>
  <pageMargins left="0.7" right="0.7" top="0.75" bottom="0.75" header="0.3" footer="0.3"/>
  <pageSetup paperSize="8" scale="34"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34"/>
  <sheetViews>
    <sheetView view="pageBreakPreview" zoomScale="70" zoomScaleNormal="55" zoomScaleSheetLayoutView="70" workbookViewId="0">
      <selection activeCell="I12" sqref="I12"/>
    </sheetView>
  </sheetViews>
  <sheetFormatPr defaultColWidth="9" defaultRowHeight="13" x14ac:dyDescent="0.2"/>
  <cols>
    <col min="1" max="1" width="6.54296875" customWidth="1"/>
    <col min="2" max="2" width="6.453125" customWidth="1"/>
    <col min="3" max="3" width="54.1796875" customWidth="1"/>
    <col min="4" max="4" width="18.81640625" customWidth="1"/>
    <col min="5" max="5" width="17.453125" customWidth="1"/>
    <col min="6" max="6" width="28.453125" customWidth="1"/>
    <col min="7" max="7" width="50.1796875" customWidth="1"/>
    <col min="8" max="9" width="29.54296875" customWidth="1"/>
    <col min="10" max="10" width="27" customWidth="1"/>
    <col min="11" max="12" width="6.453125" customWidth="1"/>
    <col min="13" max="13" width="73.81640625" customWidth="1"/>
    <col min="14" max="14" width="32.54296875" customWidth="1"/>
    <col min="15" max="15" width="7.1796875" hidden="1" customWidth="1"/>
    <col min="16" max="16" width="9" customWidth="1"/>
    <col min="17" max="17" width="32.453125" customWidth="1"/>
    <col min="18" max="18" width="27.1796875" customWidth="1"/>
  </cols>
  <sheetData>
    <row r="1" spans="1:15" ht="50.5" customHeight="1" thickBot="1" x14ac:dyDescent="0.25">
      <c r="C1" s="1247" t="s">
        <v>4212</v>
      </c>
      <c r="D1" s="1247"/>
      <c r="E1" s="1247"/>
      <c r="F1" s="1247"/>
      <c r="G1" s="1247"/>
      <c r="H1" s="1247"/>
      <c r="I1" s="1247"/>
      <c r="J1" s="1247"/>
      <c r="K1" s="247"/>
      <c r="M1" s="351" t="s">
        <v>4213</v>
      </c>
      <c r="N1" s="776" t="str">
        <f>IFERROR(IF(OR(MOD(D5,1000)=0,AND(F31&lt;&gt;"",F44&lt;&gt;"",F45&lt;&gt;"",C56&lt;&gt;"",F56&lt;&gt;"",G56&lt;&gt;"",O17+O41=0)),"可","不可"),"不可")</f>
        <v>可</v>
      </c>
    </row>
    <row r="2" spans="1:15" ht="13.5" customHeight="1" thickBot="1" x14ac:dyDescent="0.25">
      <c r="C2" s="250"/>
      <c r="D2" s="250"/>
      <c r="E2" s="250"/>
      <c r="F2" s="250"/>
      <c r="G2" s="250"/>
      <c r="H2" s="250"/>
      <c r="I2" s="250"/>
      <c r="J2" s="43"/>
      <c r="K2" s="43"/>
    </row>
    <row r="3" spans="1:15" ht="24" customHeight="1" thickBot="1" x14ac:dyDescent="0.25">
      <c r="C3" s="250"/>
      <c r="D3" s="250"/>
      <c r="E3" s="250"/>
      <c r="F3" s="250"/>
      <c r="G3" s="250"/>
      <c r="H3" s="250"/>
      <c r="I3" s="250"/>
      <c r="J3" s="43"/>
      <c r="K3" s="43"/>
      <c r="M3" s="1334" t="s">
        <v>4031</v>
      </c>
      <c r="N3" s="1335"/>
    </row>
    <row r="4" spans="1:15" ht="24" customHeight="1" thickTop="1" thickBot="1" x14ac:dyDescent="0.25">
      <c r="C4" s="254" t="s">
        <v>4032</v>
      </c>
      <c r="D4" s="1336" t="str">
        <f>IF(実施計画様式!I3="","",実施計画様式!I3)</f>
        <v>【22_静岡県】</v>
      </c>
      <c r="E4" s="1336"/>
      <c r="F4" s="1336"/>
      <c r="G4" s="255" t="s">
        <v>4033</v>
      </c>
      <c r="H4" s="1248" t="str">
        <f>IF(実施計画様式!I4="","",実施計画様式!I4)</f>
        <v>22220_静岡県裾野市</v>
      </c>
      <c r="I4" s="1249"/>
      <c r="M4" s="352" t="s">
        <v>4034</v>
      </c>
      <c r="N4" s="353" t="s">
        <v>4035</v>
      </c>
    </row>
    <row r="5" spans="1:15" ht="24" customHeight="1" thickTop="1" thickBot="1" x14ac:dyDescent="0.25">
      <c r="C5" s="256" t="s">
        <v>4036</v>
      </c>
      <c r="D5" s="1337">
        <f>IFERROR(IF(実施計画様式!I5="","",実施計画様式!I5),"")</f>
        <v>22220</v>
      </c>
      <c r="E5" s="1337"/>
      <c r="F5" s="1337"/>
      <c r="G5" s="827" t="s">
        <v>4037</v>
      </c>
      <c r="H5" s="1250" t="str">
        <f>IF(実施計画様式!I6="","",実施計画様式!I6)</f>
        <v>戦略推進課</v>
      </c>
      <c r="I5" s="1251"/>
      <c r="M5" s="752" t="s">
        <v>4038</v>
      </c>
      <c r="N5" s="252" t="str">
        <f>IF(C9&lt;&gt;"","○","")</f>
        <v>○</v>
      </c>
      <c r="O5" s="1">
        <f t="shared" ref="O5:O16" si="0">IF(N5="○",0,1)</f>
        <v>0</v>
      </c>
    </row>
    <row r="6" spans="1:15" ht="19.399999999999999" customHeight="1" x14ac:dyDescent="0.2">
      <c r="C6" s="1"/>
      <c r="D6" s="1"/>
      <c r="E6" s="1"/>
      <c r="F6" s="47"/>
      <c r="G6" s="47"/>
      <c r="H6" s="47"/>
      <c r="I6" s="1"/>
      <c r="M6" s="828" t="s">
        <v>4146</v>
      </c>
      <c r="N6" s="863" t="str">
        <f>IF(AND(D9="○",G9="○",H9="○",J9="○"),"○","")</f>
        <v>○</v>
      </c>
      <c r="O6" s="1">
        <f t="shared" si="0"/>
        <v>0</v>
      </c>
    </row>
    <row r="7" spans="1:15" ht="19.399999999999999" customHeight="1" thickBot="1" x14ac:dyDescent="0.25">
      <c r="C7" s="1"/>
      <c r="D7" s="1"/>
      <c r="E7" s="1"/>
      <c r="F7" s="47"/>
      <c r="G7" s="47"/>
      <c r="H7" s="47"/>
      <c r="I7" s="1"/>
      <c r="M7" s="828" t="s">
        <v>4214</v>
      </c>
      <c r="N7" s="863" t="str">
        <f>IF(AND(D11&lt;&gt;"",H11&lt;&gt;"",D12&lt;&gt;""),"○","")</f>
        <v>○</v>
      </c>
      <c r="O7" s="1">
        <f t="shared" si="0"/>
        <v>0</v>
      </c>
    </row>
    <row r="8" spans="1:15" ht="46.75" customHeight="1" x14ac:dyDescent="0.2">
      <c r="C8" s="109" t="s">
        <v>4041</v>
      </c>
      <c r="D8" s="1338" t="s">
        <v>4042</v>
      </c>
      <c r="E8" s="1339"/>
      <c r="F8" s="1340"/>
      <c r="G8" s="52" t="s">
        <v>4215</v>
      </c>
      <c r="H8" s="1252" t="s">
        <v>4044</v>
      </c>
      <c r="I8" s="1390"/>
      <c r="J8" s="172" t="s">
        <v>4045</v>
      </c>
      <c r="K8" s="176"/>
      <c r="L8" s="47"/>
      <c r="M8" s="828" t="s">
        <v>4046</v>
      </c>
      <c r="N8" s="863" t="str">
        <f>IFERROR(IF(VLOOKUP(D11,―!$AD$2:$AE$40,2,FALSE)&lt;=VLOOKUP(H11,―!$AD$2:$AE$40,2,FALSE),"○",""),"")</f>
        <v>○</v>
      </c>
      <c r="O8" s="1">
        <f t="shared" si="0"/>
        <v>0</v>
      </c>
    </row>
    <row r="9" spans="1:15" ht="24.75" customHeight="1" thickBot="1" x14ac:dyDescent="0.25">
      <c r="C9" s="246" t="s">
        <v>8093</v>
      </c>
      <c r="D9" s="1341" t="s">
        <v>226</v>
      </c>
      <c r="E9" s="1342"/>
      <c r="F9" s="1343"/>
      <c r="G9" s="830" t="s">
        <v>226</v>
      </c>
      <c r="H9" s="1254" t="s">
        <v>226</v>
      </c>
      <c r="I9" s="1391"/>
      <c r="J9" s="605" t="s">
        <v>226</v>
      </c>
      <c r="K9" s="191"/>
      <c r="M9" s="832" t="s">
        <v>4216</v>
      </c>
      <c r="N9" s="863" t="str">
        <f>IF(AND(C56&lt;&gt;"",F56&lt;&gt;"",G56&lt;&gt;""),"○","")</f>
        <v>○</v>
      </c>
      <c r="O9" s="1">
        <f t="shared" si="0"/>
        <v>0</v>
      </c>
    </row>
    <row r="10" spans="1:15" ht="25.5" customHeight="1" thickBot="1" x14ac:dyDescent="0.25">
      <c r="C10" s="1"/>
      <c r="D10" s="1"/>
      <c r="E10" s="1"/>
      <c r="F10" s="47"/>
      <c r="G10" s="47"/>
      <c r="H10" s="47"/>
      <c r="I10" s="1"/>
      <c r="M10" s="832" t="s">
        <v>4047</v>
      </c>
      <c r="N10" s="863" t="str">
        <f>IF(J66="○","○","")</f>
        <v>○</v>
      </c>
      <c r="O10" s="1">
        <f t="shared" si="0"/>
        <v>0</v>
      </c>
    </row>
    <row r="11" spans="1:15" ht="31" customHeight="1" thickBot="1" x14ac:dyDescent="0.25">
      <c r="C11" s="53" t="s">
        <v>4049</v>
      </c>
      <c r="D11" s="1392" t="s">
        <v>384</v>
      </c>
      <c r="E11" s="1392"/>
      <c r="F11" s="1387"/>
      <c r="G11" s="53" t="s">
        <v>4050</v>
      </c>
      <c r="H11" s="1392" t="s">
        <v>384</v>
      </c>
      <c r="I11" s="1393"/>
      <c r="M11" s="832" t="s">
        <v>4149</v>
      </c>
      <c r="N11" s="863" t="str">
        <f>IF(J112="○","○","")</f>
        <v>○</v>
      </c>
      <c r="O11" s="1">
        <f t="shared" si="0"/>
        <v>0</v>
      </c>
    </row>
    <row r="12" spans="1:15" ht="31" customHeight="1" thickBot="1" x14ac:dyDescent="0.25">
      <c r="C12" s="53" t="s">
        <v>4052</v>
      </c>
      <c r="D12" s="1387" t="s">
        <v>275</v>
      </c>
      <c r="E12" s="1388"/>
      <c r="F12" s="1389"/>
      <c r="M12" s="832" t="s">
        <v>4051</v>
      </c>
      <c r="N12" s="863" t="str">
        <f>IF(C124&lt;&gt;"","○","")</f>
        <v>○</v>
      </c>
      <c r="O12" s="1">
        <f t="shared" si="0"/>
        <v>0</v>
      </c>
    </row>
    <row r="13" spans="1:15" ht="22.4" customHeight="1" x14ac:dyDescent="0.2">
      <c r="C13" s="47"/>
      <c r="D13" s="47"/>
      <c r="E13" s="47"/>
      <c r="F13" s="47"/>
      <c r="G13" s="47"/>
      <c r="H13" s="47"/>
      <c r="I13" s="47"/>
      <c r="M13" s="832" t="s">
        <v>4054</v>
      </c>
      <c r="N13" s="863" t="str">
        <f>IF(C131&lt;&gt;"","○","")</f>
        <v>○</v>
      </c>
      <c r="O13" s="1">
        <f t="shared" si="0"/>
        <v>0</v>
      </c>
    </row>
    <row r="14" spans="1:15" ht="25.75" customHeight="1" thickBot="1" x14ac:dyDescent="0.25">
      <c r="B14" s="27"/>
      <c r="C14" s="1246" t="s">
        <v>4217</v>
      </c>
      <c r="D14" s="257"/>
      <c r="E14" s="257"/>
      <c r="F14" s="49"/>
      <c r="G14" s="27"/>
      <c r="H14" s="49"/>
      <c r="I14" s="49"/>
      <c r="J14" s="27"/>
      <c r="K14" s="27"/>
      <c r="M14" s="832" t="s">
        <v>4152</v>
      </c>
      <c r="N14" s="863" t="str">
        <f>IF(OR(F44&lt;F45),"","○")</f>
        <v>○</v>
      </c>
      <c r="O14" s="1">
        <f t="shared" si="0"/>
        <v>0</v>
      </c>
    </row>
    <row r="15" spans="1:15" ht="26.15" customHeight="1" x14ac:dyDescent="0.2">
      <c r="A15" s="21"/>
      <c r="C15" s="1246"/>
      <c r="D15" s="251"/>
      <c r="E15" s="251"/>
      <c r="F15" s="47"/>
      <c r="H15" s="47"/>
      <c r="I15" s="47"/>
      <c r="K15" s="20"/>
      <c r="M15" s="832" t="s">
        <v>4151</v>
      </c>
      <c r="N15" s="863" t="str">
        <f>IF(OR(AND(F44&lt;&gt;0,OR(F45=0,F45="")),AND(F45&lt;&gt;0,OR(F44=0,F44="")),AND(C56&lt;&gt;0,OR(F56=0,F56=0)),AND(F56&lt;&gt;0,C56=0),AND(F56&lt;&gt;0,G56=0),AND(G56&lt;&gt;0,F56=0),G56&gt;F56),"","○")</f>
        <v>○</v>
      </c>
      <c r="O15" s="1">
        <f t="shared" si="0"/>
        <v>0</v>
      </c>
    </row>
    <row r="16" spans="1:15" ht="26.15" customHeight="1" thickBot="1" x14ac:dyDescent="0.25">
      <c r="A16" s="21"/>
      <c r="C16" s="177"/>
      <c r="D16" s="177"/>
      <c r="E16" s="177"/>
      <c r="F16" s="47"/>
      <c r="G16" s="47"/>
      <c r="H16" s="47"/>
      <c r="I16" s="47"/>
      <c r="K16" s="21"/>
      <c r="M16" s="492" t="s">
        <v>4055</v>
      </c>
      <c r="N16" s="486" t="str">
        <f>IF(OR(F31="",F44="",F45="",C56="",F56="",G56=""),"","○")</f>
        <v>○</v>
      </c>
      <c r="O16" s="1">
        <f t="shared" si="0"/>
        <v>0</v>
      </c>
    </row>
    <row r="17" spans="1:15" ht="31" customHeight="1" thickBot="1" x14ac:dyDescent="0.25">
      <c r="A17" s="21"/>
      <c r="C17" s="412" t="s">
        <v>4218</v>
      </c>
      <c r="D17" s="354"/>
      <c r="E17" s="354"/>
      <c r="F17" s="413"/>
      <c r="G17" s="414"/>
      <c r="H17" s="55"/>
      <c r="K17" s="21"/>
      <c r="O17" s="1">
        <f>SUM(O5:O16)</f>
        <v>0</v>
      </c>
    </row>
    <row r="18" spans="1:15" ht="25.5" customHeight="1" x14ac:dyDescent="0.2">
      <c r="A18" s="21"/>
      <c r="C18" s="1290" t="s">
        <v>4219</v>
      </c>
      <c r="D18" s="1291"/>
      <c r="E18" s="1394"/>
      <c r="F18" s="1394"/>
      <c r="G18" s="415" t="s">
        <v>4060</v>
      </c>
      <c r="H18" s="55"/>
      <c r="K18" s="21"/>
    </row>
    <row r="19" spans="1:15" ht="23.5" customHeight="1" x14ac:dyDescent="0.2">
      <c r="A19" s="21"/>
      <c r="C19" s="1288" t="s">
        <v>4220</v>
      </c>
      <c r="D19" s="1289"/>
      <c r="E19" s="1329">
        <f>IFERROR(VLOOKUP(D5,限!$D$3:$CN$1790,MATCH(51,限!$D$2:$CN$2,0),FALSE),0)</f>
        <v>152750</v>
      </c>
      <c r="F19" s="1329"/>
      <c r="G19" s="866" t="s">
        <v>4060</v>
      </c>
      <c r="H19" s="55"/>
      <c r="I19" s="55"/>
      <c r="K19" s="21"/>
    </row>
    <row r="20" spans="1:15" ht="23.5" hidden="1" customHeight="1" x14ac:dyDescent="0.2">
      <c r="A20" s="21"/>
      <c r="C20" s="1288"/>
      <c r="D20" s="1289"/>
      <c r="E20" s="1297"/>
      <c r="F20" s="1297"/>
      <c r="G20" s="866"/>
      <c r="H20" s="55"/>
      <c r="I20" s="55"/>
      <c r="K20" s="21"/>
    </row>
    <row r="21" spans="1:15" ht="23.5" customHeight="1" x14ac:dyDescent="0.2">
      <c r="A21" s="21"/>
      <c r="C21" s="1318" t="s">
        <v>4221</v>
      </c>
      <c r="D21" s="1319"/>
      <c r="E21" s="1383"/>
      <c r="F21" s="1383"/>
      <c r="G21" s="867" t="s">
        <v>4222</v>
      </c>
      <c r="H21" s="55"/>
      <c r="I21" s="55"/>
      <c r="K21" s="21"/>
      <c r="M21" s="43"/>
      <c r="N21" s="74"/>
    </row>
    <row r="22" spans="1:15" ht="28.5" customHeight="1" thickBot="1" x14ac:dyDescent="0.25">
      <c r="A22" s="21"/>
      <c r="C22" s="1326" t="s">
        <v>4223</v>
      </c>
      <c r="D22" s="1327"/>
      <c r="E22" s="1328">
        <f>E19+E21</f>
        <v>152750</v>
      </c>
      <c r="F22" s="1328"/>
      <c r="G22" s="350" t="s">
        <v>4060</v>
      </c>
      <c r="H22" s="55"/>
      <c r="I22" s="55"/>
      <c r="K22" s="21"/>
      <c r="M22" s="43"/>
      <c r="N22" s="74"/>
    </row>
    <row r="23" spans="1:15" ht="24.65" customHeight="1" x14ac:dyDescent="0.2">
      <c r="A23" s="21"/>
      <c r="C23" s="248"/>
      <c r="D23" s="248"/>
      <c r="E23" s="248"/>
      <c r="F23" s="55"/>
      <c r="G23" s="55"/>
      <c r="H23" s="55"/>
      <c r="I23" s="160"/>
      <c r="J23" s="160"/>
      <c r="K23" s="182"/>
      <c r="M23" s="43"/>
      <c r="N23" s="74"/>
    </row>
    <row r="24" spans="1:15" ht="8.5" customHeight="1" x14ac:dyDescent="0.2">
      <c r="A24" s="21"/>
      <c r="H24" s="55"/>
      <c r="I24" s="57"/>
      <c r="J24" s="57"/>
      <c r="K24" s="186"/>
      <c r="M24" s="43"/>
      <c r="N24" s="74"/>
    </row>
    <row r="25" spans="1:15" ht="6.65" customHeight="1" x14ac:dyDescent="0.2">
      <c r="A25" s="21"/>
      <c r="C25" s="407"/>
      <c r="D25" s="407"/>
      <c r="E25" s="407"/>
      <c r="F25" s="55"/>
      <c r="G25" s="55"/>
      <c r="H25" s="55"/>
      <c r="I25" s="1"/>
      <c r="J25" s="148"/>
      <c r="K25" s="183"/>
      <c r="M25" s="43"/>
      <c r="N25" s="74"/>
    </row>
    <row r="26" spans="1:15" ht="6.65" customHeight="1" x14ac:dyDescent="0.2">
      <c r="A26" s="21"/>
      <c r="C26" s="407"/>
      <c r="D26" s="407"/>
      <c r="E26" s="407"/>
      <c r="F26" s="55"/>
      <c r="G26" s="55"/>
      <c r="H26" s="55"/>
      <c r="I26" s="1"/>
      <c r="J26" s="148"/>
      <c r="K26" s="183"/>
      <c r="M26" s="43"/>
      <c r="N26" s="74"/>
    </row>
    <row r="27" spans="1:15" ht="5.15" customHeight="1" x14ac:dyDescent="0.2">
      <c r="A27" s="21"/>
      <c r="C27" s="407"/>
      <c r="D27" s="407"/>
      <c r="E27" s="407"/>
      <c r="F27" s="55"/>
      <c r="G27" s="55"/>
      <c r="H27" s="55"/>
      <c r="I27" s="47"/>
      <c r="J27" s="148"/>
      <c r="K27" s="183"/>
      <c r="M27" s="43"/>
      <c r="N27" s="74"/>
    </row>
    <row r="28" spans="1:15" ht="24.65" customHeight="1" x14ac:dyDescent="0.2">
      <c r="A28" s="21"/>
      <c r="C28" s="58"/>
      <c r="D28" s="58"/>
      <c r="E28" s="58"/>
      <c r="F28" s="58"/>
      <c r="G28" s="58"/>
      <c r="H28" s="58"/>
      <c r="I28" s="47"/>
      <c r="J28" s="148"/>
      <c r="K28" s="183"/>
      <c r="M28" s="43"/>
      <c r="N28" s="74"/>
    </row>
    <row r="29" spans="1:15" ht="31.5" customHeight="1" thickBot="1" x14ac:dyDescent="0.35">
      <c r="A29" s="21"/>
      <c r="C29" s="676" t="s">
        <v>4224</v>
      </c>
      <c r="D29" s="112"/>
      <c r="E29" s="112"/>
      <c r="F29" s="169"/>
      <c r="G29" s="248"/>
      <c r="H29" s="248"/>
      <c r="I29" s="47"/>
      <c r="J29" s="148"/>
      <c r="K29" s="183"/>
    </row>
    <row r="30" spans="1:15" ht="37.75" customHeight="1" thickBot="1" x14ac:dyDescent="0.25">
      <c r="A30" s="21"/>
      <c r="C30" s="259" t="s">
        <v>4160</v>
      </c>
      <c r="D30" s="1322" t="s">
        <v>4161</v>
      </c>
      <c r="E30" s="1323"/>
      <c r="F30" s="1324" t="s">
        <v>4162</v>
      </c>
      <c r="G30" s="1325"/>
      <c r="H30" s="260" t="s">
        <v>4163</v>
      </c>
      <c r="I30" s="261" t="s">
        <v>4164</v>
      </c>
      <c r="J30" s="250"/>
      <c r="K30" s="184"/>
    </row>
    <row r="31" spans="1:15" ht="37.75" customHeight="1" thickTop="1" thickBot="1" x14ac:dyDescent="0.25">
      <c r="A31" s="21"/>
      <c r="C31" s="577" t="s">
        <v>4225</v>
      </c>
      <c r="D31" s="578">
        <v>30</v>
      </c>
      <c r="E31" s="579" t="s">
        <v>4060</v>
      </c>
      <c r="F31" s="743">
        <v>4100</v>
      </c>
      <c r="G31" s="580" t="s">
        <v>4226</v>
      </c>
      <c r="H31" s="625">
        <f>D31*F31</f>
        <v>123000</v>
      </c>
      <c r="I31" s="613">
        <f>ROUND(2.5*F31,0)</f>
        <v>10250</v>
      </c>
      <c r="J31" s="1"/>
      <c r="K31" s="187"/>
    </row>
    <row r="32" spans="1:15" ht="37.75" hidden="1" customHeight="1" x14ac:dyDescent="0.2">
      <c r="A32" s="21"/>
      <c r="J32" s="160"/>
      <c r="K32" s="182"/>
    </row>
    <row r="33" spans="1:15" ht="37.75" hidden="1" customHeight="1" x14ac:dyDescent="0.2">
      <c r="A33" s="21"/>
      <c r="J33" s="160"/>
      <c r="K33" s="182"/>
    </row>
    <row r="34" spans="1:15" ht="49.5" hidden="1" customHeight="1" thickBot="1" x14ac:dyDescent="0.25">
      <c r="A34" s="21"/>
      <c r="J34" s="160"/>
      <c r="K34" s="182"/>
    </row>
    <row r="35" spans="1:15" ht="24.65" customHeight="1" thickBot="1" x14ac:dyDescent="0.25">
      <c r="A35" s="21"/>
      <c r="C35" s="264"/>
      <c r="D35" s="268"/>
      <c r="E35" s="268"/>
      <c r="F35" s="416"/>
      <c r="G35" s="269"/>
      <c r="H35" s="45"/>
      <c r="I35" s="155"/>
      <c r="J35" s="160"/>
      <c r="K35" s="182"/>
      <c r="M35" s="1268" t="s">
        <v>4066</v>
      </c>
      <c r="N35" s="1269"/>
    </row>
    <row r="36" spans="1:15" s="43" customFormat="1" ht="36" customHeight="1" thickTop="1" thickBot="1" x14ac:dyDescent="0.25">
      <c r="A36" s="266"/>
      <c r="C36" s="1333" t="s">
        <v>4227</v>
      </c>
      <c r="D36" s="1333"/>
      <c r="E36" s="1333"/>
      <c r="F36" s="1333"/>
      <c r="G36" s="1333"/>
      <c r="H36" s="1333"/>
      <c r="I36" s="1333"/>
      <c r="J36" s="515" t="s">
        <v>4176</v>
      </c>
      <c r="K36" s="267"/>
      <c r="M36" s="348" t="s">
        <v>4034</v>
      </c>
      <c r="N36" s="349" t="s">
        <v>4068</v>
      </c>
      <c r="O36"/>
    </row>
    <row r="37" spans="1:15" ht="37.5" customHeight="1" thickBot="1" x14ac:dyDescent="0.25">
      <c r="A37" s="21"/>
      <c r="C37" s="581" t="s">
        <v>4228</v>
      </c>
      <c r="D37" s="750"/>
      <c r="E37" s="582" t="s">
        <v>4119</v>
      </c>
      <c r="F37" s="751"/>
      <c r="G37" s="580" t="s">
        <v>4226</v>
      </c>
      <c r="H37" s="626">
        <f>D37*F37</f>
        <v>0</v>
      </c>
      <c r="I37" s="614">
        <f>ROUND(2.5*F37,0)</f>
        <v>0</v>
      </c>
      <c r="J37" s="516">
        <f>30*F37</f>
        <v>0</v>
      </c>
      <c r="K37" s="182"/>
      <c r="M37" s="355" t="s">
        <v>4229</v>
      </c>
      <c r="N37" s="467" t="s">
        <v>226</v>
      </c>
      <c r="O37" s="1">
        <f t="shared" ref="O37:O40" si="1">IF(N37="○",0,1)</f>
        <v>0</v>
      </c>
    </row>
    <row r="38" spans="1:15" ht="36" customHeight="1" x14ac:dyDescent="0.2">
      <c r="A38" s="21"/>
      <c r="C38" s="1271" t="s">
        <v>4230</v>
      </c>
      <c r="D38" s="1271"/>
      <c r="E38" s="1271"/>
      <c r="F38" s="1271"/>
      <c r="G38" s="1271"/>
      <c r="H38" s="1271"/>
      <c r="I38" s="1271"/>
      <c r="K38" s="182"/>
      <c r="M38" s="844" t="s">
        <v>4231</v>
      </c>
      <c r="N38" s="467" t="s">
        <v>226</v>
      </c>
      <c r="O38" s="1">
        <f t="shared" si="1"/>
        <v>0</v>
      </c>
    </row>
    <row r="39" spans="1:15" ht="36" customHeight="1" x14ac:dyDescent="0.2">
      <c r="A39" s="21"/>
      <c r="J39" s="160"/>
      <c r="K39" s="182"/>
      <c r="M39" s="844" t="s">
        <v>4232</v>
      </c>
      <c r="N39" s="467" t="s">
        <v>226</v>
      </c>
      <c r="O39" s="1">
        <f t="shared" si="1"/>
        <v>0</v>
      </c>
    </row>
    <row r="40" spans="1:15" ht="49" customHeight="1" thickBot="1" x14ac:dyDescent="0.25">
      <c r="A40" s="21"/>
      <c r="F40" s="417"/>
      <c r="G40" s="57"/>
      <c r="H40" s="1"/>
      <c r="I40" s="160"/>
      <c r="J40" s="160"/>
      <c r="K40" s="182"/>
      <c r="M40" s="463" t="s">
        <v>4233</v>
      </c>
      <c r="N40" s="604" t="s">
        <v>226</v>
      </c>
      <c r="O40" s="1">
        <f t="shared" si="1"/>
        <v>0</v>
      </c>
    </row>
    <row r="41" spans="1:15" ht="12" customHeight="1" x14ac:dyDescent="0.2">
      <c r="A41" s="21"/>
      <c r="C41" s="248"/>
      <c r="D41" s="248"/>
      <c r="E41" s="248"/>
      <c r="F41" s="417"/>
      <c r="G41" s="57"/>
      <c r="H41" s="1"/>
      <c r="I41" s="160"/>
      <c r="J41" s="160"/>
      <c r="K41" s="182"/>
      <c r="O41">
        <f>SUM(O37:O40)</f>
        <v>0</v>
      </c>
    </row>
    <row r="42" spans="1:15" ht="36" customHeight="1" thickBot="1" x14ac:dyDescent="0.35">
      <c r="A42" s="21"/>
      <c r="C42" s="676" t="s">
        <v>4234</v>
      </c>
      <c r="D42" s="248"/>
      <c r="E42" s="248"/>
      <c r="F42" s="417"/>
      <c r="G42" s="57"/>
      <c r="H42" s="1"/>
      <c r="I42" s="160"/>
      <c r="J42" s="160"/>
      <c r="K42" s="182"/>
    </row>
    <row r="43" spans="1:15" ht="37.5" customHeight="1" thickBot="1" x14ac:dyDescent="0.25">
      <c r="A43" s="21"/>
      <c r="C43" s="259" t="s">
        <v>4160</v>
      </c>
      <c r="D43" s="1322" t="s">
        <v>4161</v>
      </c>
      <c r="E43" s="1323"/>
      <c r="F43" s="1324" t="s">
        <v>4184</v>
      </c>
      <c r="G43" s="1330"/>
      <c r="H43" s="270" t="s">
        <v>4163</v>
      </c>
      <c r="I43" s="261" t="s">
        <v>4164</v>
      </c>
      <c r="J43" s="160"/>
      <c r="K43" s="182"/>
      <c r="O43" s="1"/>
    </row>
    <row r="44" spans="1:15" ht="37.5" customHeight="1" thickTop="1" x14ac:dyDescent="0.2">
      <c r="A44" s="21"/>
      <c r="C44" s="1347" t="s">
        <v>4235</v>
      </c>
      <c r="D44" s="1331">
        <v>20</v>
      </c>
      <c r="E44" s="1360" t="s">
        <v>4060</v>
      </c>
      <c r="F44" s="736">
        <v>500</v>
      </c>
      <c r="G44" s="607" t="s">
        <v>4236</v>
      </c>
      <c r="H44" s="627">
        <f>D44*F44</f>
        <v>10000</v>
      </c>
      <c r="I44" s="631"/>
      <c r="J44" s="160"/>
      <c r="K44" s="182"/>
    </row>
    <row r="45" spans="1:15" ht="37.5" customHeight="1" thickBot="1" x14ac:dyDescent="0.25">
      <c r="A45" s="21"/>
      <c r="C45" s="1375"/>
      <c r="D45" s="1376"/>
      <c r="E45" s="1377"/>
      <c r="F45" s="743">
        <v>250</v>
      </c>
      <c r="G45" s="606" t="s">
        <v>4226</v>
      </c>
      <c r="H45" s="632"/>
      <c r="I45" s="615">
        <f>ROUND(2.5*F45,0)</f>
        <v>625</v>
      </c>
      <c r="J45" s="160"/>
      <c r="K45" s="182"/>
    </row>
    <row r="46" spans="1:15" ht="44.5" hidden="1" customHeight="1" x14ac:dyDescent="0.2">
      <c r="A46" s="21"/>
      <c r="J46" s="160"/>
      <c r="K46" s="182"/>
    </row>
    <row r="47" spans="1:15" ht="44.5" hidden="1" customHeight="1" x14ac:dyDescent="0.2">
      <c r="A47" s="21"/>
      <c r="J47" s="160"/>
      <c r="K47" s="182"/>
    </row>
    <row r="48" spans="1:15" ht="23.5" customHeight="1" x14ac:dyDescent="0.2">
      <c r="A48" s="21"/>
      <c r="C48" s="248"/>
      <c r="D48" s="248"/>
      <c r="E48" s="248"/>
      <c r="F48" s="417"/>
      <c r="G48" s="57"/>
      <c r="H48" s="1"/>
      <c r="I48" s="160"/>
      <c r="J48" s="160"/>
      <c r="K48" s="182"/>
    </row>
    <row r="49" spans="1:16" ht="4.4000000000000004" customHeight="1" x14ac:dyDescent="0.2">
      <c r="A49" s="21"/>
      <c r="C49" s="248"/>
      <c r="D49" s="248"/>
      <c r="E49" s="248"/>
      <c r="F49" s="417"/>
      <c r="G49" s="57"/>
      <c r="H49" s="1"/>
      <c r="I49" s="160"/>
      <c r="J49" s="160"/>
      <c r="K49" s="182"/>
    </row>
    <row r="50" spans="1:16" ht="5.5" customHeight="1" x14ac:dyDescent="0.2">
      <c r="A50" s="21"/>
      <c r="C50" s="248"/>
      <c r="D50" s="248"/>
      <c r="E50" s="248"/>
      <c r="F50" s="417"/>
      <c r="G50" s="57"/>
      <c r="H50" s="1"/>
      <c r="I50" s="160"/>
      <c r="J50" s="160"/>
      <c r="K50" s="182"/>
    </row>
    <row r="51" spans="1:16" ht="5.5" customHeight="1" x14ac:dyDescent="0.2">
      <c r="A51" s="21"/>
      <c r="C51" s="248"/>
      <c r="D51" s="248"/>
      <c r="E51" s="248"/>
      <c r="F51" s="417"/>
      <c r="G51" s="57"/>
      <c r="H51" s="1"/>
      <c r="I51" s="160"/>
      <c r="J51" s="160"/>
      <c r="K51" s="182"/>
    </row>
    <row r="52" spans="1:16" ht="1" customHeight="1" x14ac:dyDescent="0.2">
      <c r="A52" s="21"/>
      <c r="C52" s="248"/>
      <c r="D52" s="248"/>
      <c r="E52" s="248"/>
      <c r="F52" s="417"/>
      <c r="G52" s="57"/>
      <c r="H52" s="1"/>
      <c r="I52" s="160"/>
      <c r="J52" s="160"/>
      <c r="K52" s="182"/>
    </row>
    <row r="53" spans="1:16" ht="23.5" customHeight="1" thickBot="1" x14ac:dyDescent="0.25">
      <c r="A53" s="21"/>
      <c r="C53" s="412" t="s">
        <v>4237</v>
      </c>
      <c r="D53" s="248"/>
      <c r="E53" s="248"/>
      <c r="F53" s="417"/>
      <c r="G53" s="57"/>
      <c r="H53" s="1"/>
      <c r="I53" s="160"/>
      <c r="J53" s="160"/>
      <c r="K53" s="182"/>
    </row>
    <row r="54" spans="1:16" ht="35.5" customHeight="1" x14ac:dyDescent="0.2">
      <c r="A54" s="21"/>
      <c r="C54" s="1386" t="s">
        <v>4238</v>
      </c>
      <c r="D54" s="1354"/>
      <c r="E54" s="1355"/>
      <c r="F54" s="1364" t="s">
        <v>4239</v>
      </c>
      <c r="G54" s="1365"/>
      <c r="H54" s="1274" t="s">
        <v>4163</v>
      </c>
      <c r="I54" s="1345" t="s">
        <v>4164</v>
      </c>
      <c r="J54" s="160"/>
      <c r="K54" s="182"/>
    </row>
    <row r="55" spans="1:16" ht="35.5" customHeight="1" thickBot="1" x14ac:dyDescent="0.25">
      <c r="A55" s="21"/>
      <c r="C55" s="1356"/>
      <c r="D55" s="1357"/>
      <c r="E55" s="1358"/>
      <c r="F55" s="628"/>
      <c r="G55" s="494" t="s">
        <v>4191</v>
      </c>
      <c r="H55" s="1359"/>
      <c r="I55" s="1346"/>
      <c r="J55" s="160"/>
      <c r="K55" s="182"/>
    </row>
    <row r="56" spans="1:16" ht="35.5" customHeight="1" thickTop="1" thickBot="1" x14ac:dyDescent="0.25">
      <c r="A56" s="21"/>
      <c r="C56" s="742">
        <v>0</v>
      </c>
      <c r="D56" s="1351" t="s">
        <v>4192</v>
      </c>
      <c r="E56" s="1352"/>
      <c r="F56" s="743">
        <v>0</v>
      </c>
      <c r="G56" s="744">
        <v>0</v>
      </c>
      <c r="H56" s="625">
        <f>C56</f>
        <v>0</v>
      </c>
      <c r="I56" s="616">
        <f>3*G56</f>
        <v>0</v>
      </c>
      <c r="J56" s="160"/>
      <c r="K56" s="182"/>
    </row>
    <row r="57" spans="1:16" ht="35.5" customHeight="1" x14ac:dyDescent="0.2">
      <c r="A57" s="21"/>
      <c r="C57" s="249"/>
      <c r="D57" s="249"/>
      <c r="E57" s="249"/>
      <c r="F57" s="173"/>
      <c r="G57" s="55"/>
      <c r="H57" s="1"/>
      <c r="I57" s="160"/>
      <c r="J57" s="160"/>
      <c r="K57" s="182"/>
    </row>
    <row r="58" spans="1:16" ht="34" customHeight="1" thickBot="1" x14ac:dyDescent="0.25">
      <c r="A58" s="21"/>
      <c r="C58" s="249"/>
      <c r="D58" s="249"/>
      <c r="E58" s="249"/>
      <c r="F58" s="173"/>
      <c r="G58" s="55"/>
      <c r="H58" s="1"/>
      <c r="K58" s="182"/>
    </row>
    <row r="59" spans="1:16" ht="35.5" customHeight="1" x14ac:dyDescent="0.2">
      <c r="A59" s="21"/>
      <c r="C59" s="1285" t="s">
        <v>4240</v>
      </c>
      <c r="D59" s="1286"/>
      <c r="E59" s="1395">
        <f>SUM(H31,H37,H44:H45,H56)</f>
        <v>133000</v>
      </c>
      <c r="F59" s="1395"/>
      <c r="G59" s="496" t="s">
        <v>4060</v>
      </c>
      <c r="H59" s="1"/>
      <c r="I59" s="1284" t="s">
        <v>4241</v>
      </c>
      <c r="J59" s="1369"/>
      <c r="K59" s="182"/>
    </row>
    <row r="60" spans="1:16" ht="36.65" customHeight="1" thickBot="1" x14ac:dyDescent="0.25">
      <c r="A60" s="21"/>
      <c r="C60" s="1370" t="s">
        <v>4242</v>
      </c>
      <c r="D60" s="1371"/>
      <c r="E60" s="1385"/>
      <c r="F60" s="1385"/>
      <c r="G60" s="835" t="s">
        <v>4060</v>
      </c>
      <c r="H60" s="1"/>
      <c r="I60" s="66"/>
      <c r="J60" s="244" t="s">
        <v>4196</v>
      </c>
      <c r="K60" s="182"/>
    </row>
    <row r="61" spans="1:16" ht="36.65" customHeight="1" thickTop="1" thickBot="1" x14ac:dyDescent="0.25">
      <c r="A61" s="21"/>
      <c r="C61" s="1294" t="s">
        <v>4243</v>
      </c>
      <c r="D61" s="1295"/>
      <c r="E61" s="1296">
        <f>MAX(E59-E60,0)</f>
        <v>133000</v>
      </c>
      <c r="F61" s="1296"/>
      <c r="G61" s="495" t="s">
        <v>4060</v>
      </c>
      <c r="H61" s="1"/>
      <c r="I61" s="63" t="s">
        <v>4097</v>
      </c>
      <c r="J61" s="746">
        <f>J65-J62-J63-J64</f>
        <v>133000</v>
      </c>
      <c r="K61" s="182"/>
      <c r="P61" s="43"/>
    </row>
    <row r="62" spans="1:16" ht="35.5" customHeight="1" x14ac:dyDescent="0.2">
      <c r="A62" s="21"/>
      <c r="C62" s="1271" t="s">
        <v>4244</v>
      </c>
      <c r="D62" s="1271"/>
      <c r="E62" s="1271"/>
      <c r="F62" s="1271"/>
      <c r="G62" s="1271"/>
      <c r="H62" s="1"/>
      <c r="I62" s="841" t="s">
        <v>4076</v>
      </c>
      <c r="J62" s="842"/>
      <c r="K62" s="182"/>
    </row>
    <row r="63" spans="1:16" ht="29.15" customHeight="1" x14ac:dyDescent="0.2">
      <c r="A63" s="21"/>
      <c r="C63" s="1272"/>
      <c r="D63" s="1272"/>
      <c r="E63" s="1272"/>
      <c r="F63" s="1272"/>
      <c r="G63" s="1272"/>
      <c r="H63" s="1"/>
      <c r="I63" s="843" t="s">
        <v>4079</v>
      </c>
      <c r="J63" s="842"/>
      <c r="K63" s="182"/>
    </row>
    <row r="64" spans="1:16" ht="29.15" customHeight="1" thickBot="1" x14ac:dyDescent="0.25">
      <c r="A64" s="21"/>
      <c r="C64" s="1272"/>
      <c r="D64" s="1272"/>
      <c r="E64" s="1272"/>
      <c r="F64" s="1272"/>
      <c r="G64" s="1272"/>
      <c r="H64" s="1"/>
      <c r="I64" s="64" t="s">
        <v>4081</v>
      </c>
      <c r="J64" s="745"/>
      <c r="K64" s="182"/>
    </row>
    <row r="65" spans="1:18" ht="29.5" customHeight="1" thickTop="1" x14ac:dyDescent="0.2">
      <c r="A65" s="21"/>
      <c r="C65" s="491"/>
      <c r="D65" s="491"/>
      <c r="E65" s="491"/>
      <c r="F65" s="491"/>
      <c r="G65" s="491"/>
      <c r="H65" s="1"/>
      <c r="I65" s="65" t="s">
        <v>4104</v>
      </c>
      <c r="J65" s="746">
        <f>E59</f>
        <v>133000</v>
      </c>
      <c r="K65" s="182"/>
    </row>
    <row r="66" spans="1:18" ht="29.15" customHeight="1" thickBot="1" x14ac:dyDescent="0.25">
      <c r="A66" s="21"/>
      <c r="C66" s="491"/>
      <c r="D66" s="491"/>
      <c r="E66" s="491"/>
      <c r="F66" s="491"/>
      <c r="G66" s="491"/>
      <c r="H66" s="1"/>
      <c r="I66" s="174" t="s">
        <v>4200</v>
      </c>
      <c r="J66" s="421" t="str">
        <f>IF(AND(J61&gt;=0,J61&lt;=E59),"○","合計が交付対象経費　累計(R5,R6):Eの金額以内になるよう修正してください。")</f>
        <v>○</v>
      </c>
      <c r="K66" s="182"/>
    </row>
    <row r="67" spans="1:18" ht="28" customHeight="1" x14ac:dyDescent="0.2">
      <c r="A67" s="21"/>
      <c r="C67" s="514"/>
      <c r="D67" s="514"/>
      <c r="E67" s="514"/>
      <c r="F67" s="514"/>
      <c r="G67" s="514"/>
      <c r="H67" s="1"/>
      <c r="I67" s="1378" t="s">
        <v>4091</v>
      </c>
      <c r="J67" s="1378"/>
      <c r="K67" s="182"/>
      <c r="N67" s="74"/>
    </row>
    <row r="68" spans="1:18" ht="4" customHeight="1" x14ac:dyDescent="0.2">
      <c r="A68" s="21"/>
      <c r="J68" s="160"/>
      <c r="K68" s="182"/>
      <c r="M68" s="43"/>
      <c r="N68" s="250"/>
    </row>
    <row r="69" spans="1:18" ht="4" customHeight="1" x14ac:dyDescent="0.2">
      <c r="A69" s="21"/>
      <c r="J69" s="160"/>
      <c r="K69" s="186"/>
    </row>
    <row r="70" spans="1:18" ht="4" customHeight="1" x14ac:dyDescent="0.2">
      <c r="A70" s="21"/>
      <c r="J70" s="160"/>
      <c r="K70" s="183"/>
      <c r="Q70" s="43"/>
      <c r="R70" s="250"/>
    </row>
    <row r="71" spans="1:18" ht="4" customHeight="1" x14ac:dyDescent="0.2">
      <c r="A71" s="21"/>
      <c r="B71" s="24"/>
      <c r="C71" s="249"/>
      <c r="D71" s="249"/>
      <c r="E71" s="249"/>
      <c r="F71" s="173"/>
      <c r="G71" s="55"/>
      <c r="H71" s="1"/>
      <c r="I71" s="160"/>
      <c r="J71" s="160"/>
      <c r="K71" s="183"/>
    </row>
    <row r="72" spans="1:18" ht="5.5" customHeight="1" x14ac:dyDescent="0.2">
      <c r="A72" s="21"/>
      <c r="B72" s="24"/>
      <c r="C72" s="514"/>
      <c r="D72" s="514"/>
      <c r="E72" s="514"/>
      <c r="F72" s="514"/>
      <c r="G72" s="514"/>
      <c r="H72" s="47"/>
      <c r="K72" s="183"/>
    </row>
    <row r="73" spans="1:18" ht="4.5" customHeight="1" x14ac:dyDescent="0.2">
      <c r="A73" s="21"/>
      <c r="B73" s="24"/>
      <c r="C73" s="491"/>
      <c r="D73" s="491"/>
      <c r="E73" s="491"/>
      <c r="F73" s="491"/>
      <c r="G73" s="491"/>
      <c r="H73" s="47"/>
      <c r="I73" s="160"/>
      <c r="J73" s="160"/>
      <c r="K73" s="183"/>
    </row>
    <row r="74" spans="1:18" ht="3.65" customHeight="1" x14ac:dyDescent="0.2">
      <c r="A74" s="21"/>
      <c r="B74" s="24"/>
      <c r="C74" s="1273"/>
      <c r="D74" s="1273"/>
      <c r="E74" s="1273"/>
      <c r="F74" s="1273"/>
      <c r="G74" s="1273"/>
      <c r="H74" s="47"/>
      <c r="I74" s="160"/>
      <c r="J74" s="160"/>
      <c r="K74" s="183"/>
    </row>
    <row r="75" spans="1:18" ht="3.65" customHeight="1" x14ac:dyDescent="0.2">
      <c r="A75" s="21"/>
      <c r="B75" s="24"/>
      <c r="C75" s="248"/>
      <c r="D75" s="248"/>
      <c r="E75" s="248"/>
      <c r="F75" s="241"/>
      <c r="G75" s="57"/>
      <c r="H75" s="47"/>
      <c r="I75" s="160"/>
      <c r="J75" s="160"/>
      <c r="K75" s="184"/>
    </row>
    <row r="76" spans="1:18" ht="3.65" customHeight="1" thickBot="1" x14ac:dyDescent="0.25">
      <c r="A76" s="21"/>
      <c r="B76" s="25"/>
      <c r="C76" s="179"/>
      <c r="D76" s="179"/>
      <c r="E76" s="179"/>
      <c r="F76" s="180"/>
      <c r="G76" s="234"/>
      <c r="H76" s="49"/>
      <c r="I76" s="157"/>
      <c r="J76" s="157"/>
      <c r="K76" s="188"/>
    </row>
    <row r="77" spans="1:18" ht="22.4" customHeight="1" x14ac:dyDescent="0.2">
      <c r="C77" s="55"/>
      <c r="D77" s="55"/>
      <c r="E77" s="55"/>
      <c r="F77" s="1"/>
      <c r="G77" s="1"/>
      <c r="H77" s="354" t="s">
        <v>4201</v>
      </c>
      <c r="I77" s="175"/>
      <c r="J77" s="43"/>
      <c r="K77" s="43"/>
    </row>
    <row r="78" spans="1:18" ht="4.75" customHeight="1" x14ac:dyDescent="0.2">
      <c r="C78" s="55"/>
      <c r="D78" s="55"/>
      <c r="E78" s="55"/>
      <c r="F78" s="1"/>
      <c r="G78" s="1"/>
      <c r="H78" s="47"/>
      <c r="I78" s="175"/>
      <c r="J78" s="43"/>
      <c r="K78" s="43"/>
    </row>
    <row r="79" spans="1:18" ht="4.75" customHeight="1" x14ac:dyDescent="0.2">
      <c r="C79" s="55"/>
      <c r="D79" s="55"/>
      <c r="E79" s="55"/>
      <c r="F79" s="1"/>
      <c r="G79" s="1"/>
      <c r="H79" s="47"/>
      <c r="I79" s="175"/>
      <c r="J79" s="43"/>
      <c r="K79" s="43"/>
    </row>
    <row r="80" spans="1:18" ht="4.75" customHeight="1" x14ac:dyDescent="0.2">
      <c r="C80" s="55"/>
      <c r="D80" s="55"/>
      <c r="E80" s="55"/>
      <c r="F80" s="1"/>
      <c r="G80" s="1"/>
      <c r="H80" s="47"/>
      <c r="I80" s="175"/>
      <c r="J80" s="43"/>
      <c r="K80" s="43"/>
    </row>
    <row r="81" spans="2:11" ht="5.5" customHeight="1" x14ac:dyDescent="0.2">
      <c r="C81" s="55"/>
      <c r="D81" s="55"/>
      <c r="E81" s="55"/>
      <c r="F81" s="1"/>
      <c r="G81" s="1"/>
      <c r="H81" s="47"/>
      <c r="I81" s="175"/>
      <c r="J81" s="43"/>
      <c r="K81" s="43"/>
    </row>
    <row r="82" spans="2:11" ht="5.5" customHeight="1" x14ac:dyDescent="0.2">
      <c r="C82" s="189"/>
      <c r="D82" s="189"/>
      <c r="E82" s="189"/>
      <c r="F82" s="1"/>
      <c r="G82" s="1"/>
      <c r="H82" s="47"/>
      <c r="I82" s="175"/>
      <c r="J82" s="43"/>
      <c r="K82" s="43"/>
    </row>
    <row r="83" spans="2:11" ht="3.65" customHeight="1" x14ac:dyDescent="0.2">
      <c r="C83" s="189"/>
      <c r="D83" s="189"/>
      <c r="E83" s="189"/>
      <c r="F83" s="189"/>
      <c r="G83" s="189"/>
      <c r="H83" s="47"/>
      <c r="I83" s="175"/>
      <c r="J83" s="43"/>
      <c r="K83" s="43"/>
    </row>
    <row r="84" spans="2:11" ht="3.65" customHeight="1" x14ac:dyDescent="0.2">
      <c r="C84" s="189"/>
      <c r="D84" s="189"/>
      <c r="E84" s="189"/>
      <c r="F84" s="189"/>
      <c r="G84" s="189"/>
      <c r="H84" s="47"/>
      <c r="I84" s="47"/>
    </row>
    <row r="85" spans="2:11" ht="3.65" customHeight="1" x14ac:dyDescent="0.2">
      <c r="C85" s="189"/>
      <c r="D85" s="189"/>
      <c r="E85" s="189"/>
      <c r="F85" s="189"/>
      <c r="G85" s="189"/>
      <c r="H85" s="47"/>
      <c r="I85" s="47"/>
    </row>
    <row r="86" spans="2:11" ht="3.65" customHeight="1" x14ac:dyDescent="0.2">
      <c r="C86" s="189"/>
      <c r="D86" s="189"/>
      <c r="E86" s="189"/>
      <c r="F86" s="189"/>
      <c r="G86" s="189"/>
      <c r="H86" s="47"/>
      <c r="I86" s="47"/>
    </row>
    <row r="87" spans="2:11" ht="3.65" customHeight="1" x14ac:dyDescent="0.2">
      <c r="C87" s="407"/>
      <c r="D87" s="407"/>
      <c r="E87" s="407"/>
      <c r="F87" s="111"/>
      <c r="G87" s="55"/>
      <c r="H87" s="47"/>
      <c r="I87" s="47"/>
    </row>
    <row r="88" spans="2:11" ht="3.65" customHeight="1" x14ac:dyDescent="0.2">
      <c r="C88" s="407"/>
      <c r="D88" s="407"/>
      <c r="E88" s="407"/>
      <c r="F88" s="111"/>
      <c r="G88" s="55"/>
      <c r="H88" s="47"/>
      <c r="I88" s="47"/>
    </row>
    <row r="89" spans="2:11" ht="1.75" customHeight="1" x14ac:dyDescent="0.2">
      <c r="C89" s="407"/>
      <c r="D89" s="407"/>
      <c r="E89" s="407"/>
      <c r="F89" s="111"/>
      <c r="G89" s="55"/>
      <c r="H89" s="47"/>
      <c r="I89" s="47"/>
    </row>
    <row r="90" spans="2:11" ht="1.75" customHeight="1" x14ac:dyDescent="0.2">
      <c r="C90" s="407"/>
      <c r="D90" s="407"/>
      <c r="E90" s="407"/>
      <c r="F90" s="111"/>
      <c r="G90" s="55"/>
      <c r="H90" s="47"/>
      <c r="I90" s="47"/>
    </row>
    <row r="91" spans="2:11" ht="1.75" customHeight="1" x14ac:dyDescent="0.2">
      <c r="C91" s="407"/>
      <c r="D91" s="407"/>
      <c r="E91" s="407"/>
      <c r="F91" s="111"/>
      <c r="G91" s="55"/>
      <c r="H91" s="47"/>
      <c r="I91" s="47"/>
    </row>
    <row r="92" spans="2:11" ht="1.75" customHeight="1" x14ac:dyDescent="0.2">
      <c r="C92" s="407"/>
      <c r="D92" s="407"/>
      <c r="E92" s="407"/>
      <c r="F92" s="111"/>
      <c r="G92" s="55"/>
      <c r="H92" s="47"/>
      <c r="I92" s="47"/>
    </row>
    <row r="93" spans="2:11" ht="1.75" customHeight="1" x14ac:dyDescent="0.2">
      <c r="C93" s="407"/>
      <c r="D93" s="407"/>
      <c r="E93" s="407"/>
      <c r="F93" s="111"/>
      <c r="G93" s="55"/>
      <c r="H93" s="47"/>
      <c r="I93" s="47"/>
    </row>
    <row r="94" spans="2:11" ht="4.75" customHeight="1" x14ac:dyDescent="0.2">
      <c r="C94" s="407"/>
      <c r="D94" s="407"/>
      <c r="E94" s="407"/>
      <c r="F94" s="111"/>
      <c r="G94" s="55"/>
      <c r="H94" s="47"/>
      <c r="I94" s="47"/>
    </row>
    <row r="95" spans="2:11" ht="7.4" customHeight="1" x14ac:dyDescent="0.2">
      <c r="C95" s="47"/>
      <c r="D95" s="47"/>
      <c r="E95" s="47"/>
      <c r="F95" s="56"/>
      <c r="G95" s="47"/>
      <c r="H95" s="47"/>
      <c r="I95" s="47"/>
    </row>
    <row r="96" spans="2:11" ht="14.5" customHeight="1" thickBot="1" x14ac:dyDescent="0.25">
      <c r="B96" s="27"/>
      <c r="C96" s="1246" t="s">
        <v>4245</v>
      </c>
      <c r="D96" s="257"/>
      <c r="E96" s="257"/>
      <c r="F96" s="178"/>
      <c r="G96" s="27"/>
      <c r="H96" s="49"/>
      <c r="I96" s="49"/>
      <c r="J96" s="27"/>
      <c r="K96" s="27"/>
    </row>
    <row r="97" spans="1:11" ht="14.5" customHeight="1" x14ac:dyDescent="0.2">
      <c r="A97" s="21"/>
      <c r="C97" s="1246"/>
      <c r="D97" s="251"/>
      <c r="E97" s="251"/>
      <c r="F97" s="177"/>
      <c r="H97" s="177"/>
      <c r="I97" s="177"/>
      <c r="J97" s="177"/>
      <c r="K97" s="20"/>
    </row>
    <row r="98" spans="1:11" ht="4.4000000000000004" customHeight="1" x14ac:dyDescent="0.2">
      <c r="A98" s="21"/>
      <c r="C98" s="112"/>
      <c r="D98" s="112"/>
      <c r="E98" s="112"/>
      <c r="F98" s="56"/>
      <c r="G98" s="47"/>
      <c r="H98" s="47"/>
      <c r="I98" s="47"/>
      <c r="K98" s="21"/>
    </row>
    <row r="99" spans="1:11" ht="44.15" customHeight="1" thickBot="1" x14ac:dyDescent="0.3">
      <c r="A99" s="21"/>
      <c r="C99" s="1384" t="s">
        <v>4246</v>
      </c>
      <c r="D99" s="1384"/>
      <c r="E99" s="1384"/>
      <c r="F99" s="1384"/>
      <c r="G99" s="1384"/>
      <c r="H99" s="58"/>
      <c r="I99" s="248"/>
      <c r="J99" s="74"/>
      <c r="K99" s="21"/>
    </row>
    <row r="100" spans="1:11" ht="29.5" customHeight="1" x14ac:dyDescent="0.2">
      <c r="A100" s="21"/>
      <c r="C100" s="1290" t="s">
        <v>4247</v>
      </c>
      <c r="D100" s="1291"/>
      <c r="E100" s="1382"/>
      <c r="F100" s="1382"/>
      <c r="G100" s="415" t="s">
        <v>4119</v>
      </c>
      <c r="H100" s="58"/>
      <c r="I100" s="249"/>
      <c r="J100" s="227"/>
      <c r="K100" s="21"/>
    </row>
    <row r="101" spans="1:11" ht="29.15" customHeight="1" x14ac:dyDescent="0.2">
      <c r="A101" s="21"/>
      <c r="C101" s="1288" t="s">
        <v>4248</v>
      </c>
      <c r="D101" s="1289"/>
      <c r="E101" s="1293">
        <f>IFERROR(VLOOKUP(D5,限!$D$3:$CN$1790,MATCH(52,限!$D$2:$CN$2,0),FALSE),0)</f>
        <v>16471</v>
      </c>
      <c r="F101" s="1293"/>
      <c r="G101" s="866" t="s">
        <v>4060</v>
      </c>
      <c r="H101" s="55"/>
      <c r="I101" s="248"/>
      <c r="J101" s="227"/>
      <c r="K101" s="21"/>
    </row>
    <row r="102" spans="1:11" ht="30" customHeight="1" thickBot="1" x14ac:dyDescent="0.25">
      <c r="A102" s="21"/>
      <c r="C102" s="1318" t="s">
        <v>4249</v>
      </c>
      <c r="D102" s="1319"/>
      <c r="E102" s="1383"/>
      <c r="F102" s="1383"/>
      <c r="G102" s="867" t="s">
        <v>4250</v>
      </c>
      <c r="H102" s="55"/>
      <c r="I102" s="407"/>
      <c r="K102" s="21"/>
    </row>
    <row r="103" spans="1:11" ht="30" customHeight="1" thickBot="1" x14ac:dyDescent="0.25">
      <c r="A103" s="21"/>
      <c r="C103" s="1366" t="s">
        <v>4251</v>
      </c>
      <c r="D103" s="1367"/>
      <c r="E103" s="1379">
        <f>E101+E102</f>
        <v>16471</v>
      </c>
      <c r="F103" s="1379"/>
      <c r="G103" s="422" t="s">
        <v>4119</v>
      </c>
      <c r="I103" s="1310" t="s">
        <v>4124</v>
      </c>
      <c r="J103" s="1311"/>
      <c r="K103" s="21"/>
    </row>
    <row r="104" spans="1:11" ht="30.65" customHeight="1" thickBot="1" x14ac:dyDescent="0.25">
      <c r="A104" s="21"/>
      <c r="H104" s="1"/>
      <c r="I104" s="67" t="s">
        <v>4126</v>
      </c>
      <c r="J104" s="68" t="s">
        <v>4127</v>
      </c>
      <c r="K104" s="182"/>
    </row>
    <row r="105" spans="1:11" ht="30" customHeight="1" thickTop="1" x14ac:dyDescent="0.2">
      <c r="A105" s="21"/>
      <c r="H105" s="1"/>
      <c r="I105" s="61" t="s">
        <v>4128</v>
      </c>
      <c r="J105" s="733">
        <v>503</v>
      </c>
      <c r="K105" s="182"/>
    </row>
    <row r="106" spans="1:11" ht="26.5" customHeight="1" x14ac:dyDescent="0.2">
      <c r="A106" s="21"/>
      <c r="C106" s="630" t="s">
        <v>4252</v>
      </c>
      <c r="D106" s="407"/>
      <c r="E106" s="407"/>
      <c r="F106" s="47"/>
      <c r="G106" s="47"/>
      <c r="H106" s="47"/>
      <c r="I106" s="857" t="s">
        <v>4130</v>
      </c>
      <c r="J106" s="842">
        <v>2881</v>
      </c>
      <c r="K106" s="183"/>
    </row>
    <row r="107" spans="1:11" ht="26.5" customHeight="1" thickBot="1" x14ac:dyDescent="0.25">
      <c r="A107" s="21"/>
      <c r="C107" s="1" t="s">
        <v>4253</v>
      </c>
      <c r="D107" s="1"/>
      <c r="E107" s="1"/>
      <c r="H107" s="1"/>
      <c r="I107" s="857" t="s">
        <v>4131</v>
      </c>
      <c r="J107" s="842">
        <v>500</v>
      </c>
      <c r="K107" s="183"/>
    </row>
    <row r="108" spans="1:11" ht="18.649999999999999" customHeight="1" thickBot="1" x14ac:dyDescent="0.25">
      <c r="A108" s="21"/>
      <c r="C108" s="471"/>
      <c r="D108" s="1380">
        <v>4000</v>
      </c>
      <c r="E108" s="1381"/>
      <c r="F108" s="1381"/>
      <c r="G108" s="60" t="s">
        <v>4060</v>
      </c>
      <c r="H108" s="47"/>
      <c r="I108" s="844" t="s">
        <v>4132</v>
      </c>
      <c r="J108" s="842">
        <v>116</v>
      </c>
      <c r="K108" s="183"/>
    </row>
    <row r="109" spans="1:11" ht="18.649999999999999" customHeight="1" x14ac:dyDescent="0.2">
      <c r="A109" s="21"/>
      <c r="H109" s="58"/>
      <c r="I109" s="839" t="s">
        <v>4134</v>
      </c>
      <c r="J109" s="842"/>
      <c r="K109" s="183"/>
    </row>
    <row r="110" spans="1:11" ht="18.649999999999999" customHeight="1" thickBot="1" x14ac:dyDescent="0.25">
      <c r="A110" s="21"/>
      <c r="H110" s="59"/>
      <c r="I110" s="857" t="s">
        <v>4135</v>
      </c>
      <c r="J110" s="842"/>
      <c r="K110" s="183"/>
    </row>
    <row r="111" spans="1:11" ht="18.649999999999999" customHeight="1" thickTop="1" x14ac:dyDescent="0.2">
      <c r="A111" s="21"/>
      <c r="C111" s="47"/>
      <c r="D111" s="1"/>
      <c r="E111" s="1"/>
      <c r="G111" s="1"/>
      <c r="H111" s="1"/>
      <c r="I111" s="462" t="s">
        <v>4104</v>
      </c>
      <c r="J111" s="746">
        <f>SUM(J105:J110)</f>
        <v>4000</v>
      </c>
      <c r="K111" s="183"/>
    </row>
    <row r="112" spans="1:11" ht="32.5" customHeight="1" thickBot="1" x14ac:dyDescent="0.25">
      <c r="A112" s="21"/>
      <c r="C112" s="1256" t="s">
        <v>4254</v>
      </c>
      <c r="D112" s="1256"/>
      <c r="E112" s="1256"/>
      <c r="F112" s="1256"/>
      <c r="G112" s="1256"/>
      <c r="H112" s="47"/>
      <c r="I112" s="1304" t="s">
        <v>4138</v>
      </c>
      <c r="J112" s="1306" t="str">
        <f>IF(J111=D108+D113+D116,"○","事務費と事務費の内訳における合計が一致していません。")</f>
        <v>○</v>
      </c>
      <c r="K112" s="183"/>
    </row>
    <row r="113" spans="1:11" ht="18.75" customHeight="1" thickBot="1" x14ac:dyDescent="0.25">
      <c r="A113" s="21"/>
      <c r="D113" s="1300">
        <v>0</v>
      </c>
      <c r="E113" s="1301"/>
      <c r="F113" s="1302"/>
      <c r="G113" s="258" t="s">
        <v>4060</v>
      </c>
      <c r="H113" s="47"/>
      <c r="I113" s="1304"/>
      <c r="J113" s="1307"/>
      <c r="K113" s="184"/>
    </row>
    <row r="114" spans="1:11" ht="18" customHeight="1" thickBot="1" x14ac:dyDescent="0.25">
      <c r="A114" s="21"/>
      <c r="H114" s="55"/>
      <c r="I114" s="1305"/>
      <c r="J114" s="1308"/>
      <c r="K114" s="184"/>
    </row>
    <row r="115" spans="1:11" ht="18.75" customHeight="1" thickBot="1" x14ac:dyDescent="0.25">
      <c r="A115" s="21"/>
      <c r="C115" s="1270" t="s">
        <v>4255</v>
      </c>
      <c r="D115" s="1270"/>
      <c r="E115" s="1270"/>
      <c r="F115" s="1270"/>
      <c r="G115" s="1270"/>
      <c r="H115" s="1"/>
      <c r="I115" s="1303" t="s">
        <v>4140</v>
      </c>
      <c r="J115" s="1303"/>
      <c r="K115" s="184"/>
    </row>
    <row r="116" spans="1:11" ht="18" customHeight="1" thickBot="1" x14ac:dyDescent="0.25">
      <c r="A116" s="21"/>
      <c r="C116" s="1"/>
      <c r="D116" s="1300">
        <v>0</v>
      </c>
      <c r="E116" s="1301"/>
      <c r="F116" s="1302"/>
      <c r="G116" s="258" t="s">
        <v>4060</v>
      </c>
      <c r="H116" s="47"/>
      <c r="K116" s="185"/>
    </row>
    <row r="117" spans="1:11" ht="14" x14ac:dyDescent="0.2">
      <c r="A117" s="21"/>
      <c r="C117" s="1"/>
      <c r="D117" s="1"/>
      <c r="E117" s="1"/>
      <c r="F117" s="47"/>
      <c r="G117" s="47"/>
      <c r="H117" s="47"/>
      <c r="I117" s="1"/>
      <c r="K117" s="21"/>
    </row>
    <row r="118" spans="1:11" ht="6" customHeight="1" x14ac:dyDescent="0.2">
      <c r="A118" s="21"/>
      <c r="B118" s="24"/>
      <c r="K118" s="21"/>
    </row>
    <row r="119" spans="1:11" ht="6" customHeight="1" x14ac:dyDescent="0.2">
      <c r="B119" s="24"/>
      <c r="K119" s="21"/>
    </row>
    <row r="120" spans="1:11" ht="6" customHeight="1" x14ac:dyDescent="0.2">
      <c r="B120" s="24"/>
      <c r="C120" s="47"/>
      <c r="D120" s="47"/>
      <c r="E120" s="47"/>
      <c r="F120" s="248"/>
      <c r="G120" s="111"/>
      <c r="H120" s="47"/>
      <c r="K120" s="21"/>
    </row>
    <row r="121" spans="1:11" ht="14.5" customHeight="1" thickBot="1" x14ac:dyDescent="0.25">
      <c r="B121" s="25"/>
      <c r="C121" s="460"/>
      <c r="D121" s="460"/>
      <c r="E121" s="460"/>
      <c r="F121" s="48"/>
      <c r="G121" s="48"/>
      <c r="H121" s="48"/>
      <c r="I121" s="48"/>
      <c r="J121" s="27"/>
      <c r="K121" s="22"/>
    </row>
    <row r="122" spans="1:11" ht="17.5" customHeight="1" x14ac:dyDescent="0.2">
      <c r="C122" s="47"/>
      <c r="D122" s="47"/>
      <c r="E122" s="47"/>
      <c r="F122" s="248"/>
      <c r="G122" s="47"/>
      <c r="H122" s="354" t="s">
        <v>4201</v>
      </c>
      <c r="I122" s="47"/>
    </row>
    <row r="123" spans="1:11" ht="17" thickBot="1" x14ac:dyDescent="0.25">
      <c r="C123" s="189" t="s">
        <v>4142</v>
      </c>
      <c r="D123" s="189"/>
      <c r="E123" s="189"/>
      <c r="F123" s="47"/>
      <c r="G123" s="47"/>
      <c r="H123" s="47"/>
      <c r="I123" s="47"/>
    </row>
    <row r="124" spans="1:11" ht="21" customHeight="1" x14ac:dyDescent="0.2">
      <c r="C124" s="1257" t="s">
        <v>383</v>
      </c>
      <c r="D124" s="1258"/>
      <c r="E124" s="1258"/>
      <c r="F124" s="1258"/>
      <c r="G124" s="1258"/>
      <c r="H124" s="1258"/>
      <c r="I124" s="1258"/>
      <c r="J124" s="1259"/>
    </row>
    <row r="125" spans="1:11" ht="21" customHeight="1" x14ac:dyDescent="0.2">
      <c r="C125" s="1260"/>
      <c r="D125" s="1261"/>
      <c r="E125" s="1261"/>
      <c r="F125" s="1261"/>
      <c r="G125" s="1261"/>
      <c r="H125" s="1261"/>
      <c r="I125" s="1261"/>
      <c r="J125" s="1262"/>
    </row>
    <row r="126" spans="1:11" ht="21" customHeight="1" thickBot="1" x14ac:dyDescent="0.25">
      <c r="C126" s="1263"/>
      <c r="D126" s="1264"/>
      <c r="E126" s="1264"/>
      <c r="F126" s="1264"/>
      <c r="G126" s="1264"/>
      <c r="H126" s="1264"/>
      <c r="I126" s="1264"/>
      <c r="J126" s="1265"/>
    </row>
    <row r="127" spans="1:11" ht="14" x14ac:dyDescent="0.2">
      <c r="C127" s="55"/>
      <c r="D127" s="55"/>
      <c r="E127" s="55"/>
      <c r="F127" s="55"/>
      <c r="G127" s="55"/>
      <c r="H127" s="55"/>
      <c r="I127" s="55"/>
    </row>
    <row r="128" spans="1:11" ht="14" x14ac:dyDescent="0.2">
      <c r="C128" s="55"/>
      <c r="D128" s="55"/>
      <c r="E128" s="55"/>
      <c r="F128" s="55"/>
      <c r="G128" s="55"/>
      <c r="H128" s="55"/>
      <c r="I128" s="55"/>
    </row>
    <row r="129" spans="3:10" ht="14" x14ac:dyDescent="0.2">
      <c r="C129" s="47"/>
      <c r="D129" s="47"/>
      <c r="E129" s="47"/>
      <c r="F129" s="47"/>
      <c r="G129" s="47"/>
      <c r="H129" s="47"/>
      <c r="I129" s="47"/>
    </row>
    <row r="130" spans="3:10" ht="17" thickBot="1" x14ac:dyDescent="0.25">
      <c r="C130" s="29" t="s">
        <v>4143</v>
      </c>
      <c r="D130" s="29"/>
      <c r="E130" s="29"/>
    </row>
    <row r="131" spans="3:10" ht="19.75" customHeight="1" x14ac:dyDescent="0.2">
      <c r="C131" s="1257" t="s">
        <v>282</v>
      </c>
      <c r="D131" s="1258"/>
      <c r="E131" s="1258"/>
      <c r="F131" s="1258"/>
      <c r="G131" s="1258"/>
      <c r="H131" s="1258"/>
      <c r="I131" s="1258"/>
      <c r="J131" s="1259"/>
    </row>
    <row r="132" spans="3:10" ht="19.75" customHeight="1" x14ac:dyDescent="0.2">
      <c r="C132" s="1260"/>
      <c r="D132" s="1261"/>
      <c r="E132" s="1261"/>
      <c r="F132" s="1261"/>
      <c r="G132" s="1261"/>
      <c r="H132" s="1261"/>
      <c r="I132" s="1261"/>
      <c r="J132" s="1262"/>
    </row>
    <row r="133" spans="3:10" ht="19.75" customHeight="1" x14ac:dyDescent="0.2">
      <c r="C133" s="1260"/>
      <c r="D133" s="1261"/>
      <c r="E133" s="1261"/>
      <c r="F133" s="1261"/>
      <c r="G133" s="1261"/>
      <c r="H133" s="1261"/>
      <c r="I133" s="1261"/>
      <c r="J133" s="1262"/>
    </row>
    <row r="134" spans="3:10" ht="13.5" thickBot="1" x14ac:dyDescent="0.25">
      <c r="C134" s="1263"/>
      <c r="D134" s="1264"/>
      <c r="E134" s="1264"/>
      <c r="F134" s="1264"/>
      <c r="G134" s="1264"/>
      <c r="H134" s="1264"/>
      <c r="I134" s="1264"/>
      <c r="J134" s="1265"/>
    </row>
  </sheetData>
  <sheetProtection algorithmName="SHA-512" hashValue="xWYlNlNSbv73oFx7YFlJpHM9H/bANe8QbqMHzW9fajjeU5+hmf1DT4PnavNw2F7sVSJmTpL9iWkYlzQ/nRUgWw==" saltValue="5OS3o9NkTQmz/5FeUXkh5w==" spinCount="100000" sheet="1" objects="1" scenarios="1"/>
  <mergeCells count="70">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 ref="C1:J1"/>
    <mergeCell ref="M3:N3"/>
    <mergeCell ref="D4:F4"/>
    <mergeCell ref="H4:I4"/>
    <mergeCell ref="D5:F5"/>
    <mergeCell ref="H5:I5"/>
    <mergeCell ref="M35:N35"/>
    <mergeCell ref="C20:D20"/>
    <mergeCell ref="E20:F20"/>
    <mergeCell ref="C21:D21"/>
    <mergeCell ref="E21:F21"/>
    <mergeCell ref="C22:D22"/>
    <mergeCell ref="E22:F22"/>
    <mergeCell ref="D30:E30"/>
    <mergeCell ref="F30:G30"/>
    <mergeCell ref="C54:E55"/>
    <mergeCell ref="F54:G54"/>
    <mergeCell ref="H54:H55"/>
    <mergeCell ref="I54:I55"/>
    <mergeCell ref="D56:E56"/>
    <mergeCell ref="C60:D60"/>
    <mergeCell ref="E60:F60"/>
    <mergeCell ref="C61:D61"/>
    <mergeCell ref="E61:F61"/>
    <mergeCell ref="C62:G64"/>
    <mergeCell ref="E101:F101"/>
    <mergeCell ref="C102:D102"/>
    <mergeCell ref="E102:F102"/>
    <mergeCell ref="C74:G74"/>
    <mergeCell ref="C96:C97"/>
    <mergeCell ref="C99:G99"/>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C36:I36"/>
    <mergeCell ref="C38:I38"/>
    <mergeCell ref="D43:E43"/>
    <mergeCell ref="F43:G43"/>
    <mergeCell ref="C44:C45"/>
    <mergeCell ref="D44:D45"/>
    <mergeCell ref="E44:E45"/>
  </mergeCells>
  <phoneticPr fontId="30"/>
  <conditionalFormatting sqref="D37">
    <cfRule type="expression" dxfId="3" priority="4">
      <formula>$D$37&lt;&gt;""</formula>
    </cfRule>
  </conditionalFormatting>
  <conditionalFormatting sqref="D108:F108">
    <cfRule type="expression" dxfId="2" priority="10">
      <formula>IF($C$108&lt;&gt;"",TRUE,FALSE)</formula>
    </cfRule>
  </conditionalFormatting>
  <conditionalFormatting sqref="F37">
    <cfRule type="expression" dxfId="1" priority="5">
      <formula>$D$37&lt;&gt;""</formula>
    </cfRule>
  </conditionalFormatting>
  <dataValidations count="19">
    <dataValidation type="list" allowBlank="1" showInputMessage="1" showErrorMessage="1" sqref="N37:N40" xr:uid="{6C851F7F-76D1-4299-AFE9-48348DA52A97}">
      <formula1>"○"</formula1>
    </dataValidation>
    <dataValidation type="whole" allowBlank="1" showInputMessage="1" showErrorMessage="1" sqref="D116:F116 J62:J64 D113:F113 D108:F108"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list" allowBlank="1" showInputMessage="1" showErrorMessage="1" sqref="C131" xr:uid="{EBEC7906-C27F-4072-B069-FB5F33338254}">
      <formula1>低所得世帯支援_周知方法</formula1>
    </dataValidation>
    <dataValidation type="whole" allowBlank="1" showInputMessage="1" showErrorMessage="1" sqref="K106:K111 J105:J110" xr:uid="{909837A5-C750-48AD-8F94-5CD63A23186D}">
      <formula1>0</formula1>
      <formula2>5000000000</formula2>
    </dataValidation>
    <dataValidation type="whole" allowBlank="1" showInputMessage="1" showErrorMessage="1" sqref="K26:K28 K71:K73" xr:uid="{CC7EC3B6-D15B-4E98-9C43-0ED165C4B0D3}">
      <formula1>0</formula1>
      <formula2>70000</formula2>
    </dataValidation>
    <dataValidation type="whole" allowBlank="1" showInputMessage="1" showErrorMessage="1" sqref="F76 F87:F94" xr:uid="{A18BCCF8-5102-4EBB-895B-990A593EDB1A}">
      <formula1>0</formula1>
      <formula2>200000000</formula2>
    </dataValidation>
    <dataValidation type="whole" allowBlank="1" showInputMessage="1" showErrorMessage="1" sqref="E18 E100" xr:uid="{CF212347-C90C-4471-9E38-E876CA501A75}">
      <formula1>0</formula1>
      <formula2>1000000000000</formula2>
    </dataValidation>
    <dataValidation type="whole" allowBlank="1" showInputMessage="1" showErrorMessage="1" sqref="F75 F56:G56 F35 C56 F55 F48:F53 F40:F42 F31 F44:F45 F37"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7"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D12" xr:uid="{E5520E67-801B-4909-AF1E-75CCBABA4469}">
      <formula1>予算区分_R6_通常</formula1>
    </dataValidation>
    <dataValidation type="list" allowBlank="1" showInputMessage="1" showErrorMessage="1" sqref="H11" xr:uid="{7405B46A-D6F4-4E28-9D72-C3CE0B3D093C}">
      <formula1>事業終期_別表3</formula1>
    </dataValidation>
    <dataValidation type="list" allowBlank="1" showInputMessage="1" showErrorMessage="1" sqref="I127:I128 D127:H128" xr:uid="{70B1FC73-D04F-418B-A5B9-7CCAAB249A38}">
      <formula1>低所得世帯支援_目標</formula1>
    </dataValidation>
    <dataValidation type="list" allowBlank="1" showInputMessage="1" showErrorMessage="1" sqref="C124" xr:uid="{C8BDDE6D-C3AA-4DA9-B7FC-FB7E19E677BE}">
      <formula1>不足額給付・新給付金_目標_R6</formula1>
    </dataValidation>
  </dataValidations>
  <pageMargins left="0.7" right="0.7" top="0.75" bottom="0.75" header="0.3" footer="0.3"/>
  <pageSetup paperSize="8" scale="3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 x14ac:dyDescent="0.2"/>
  <cols>
    <col min="1" max="1" width="7.54296875" style="1" customWidth="1"/>
    <col min="2" max="2" width="26.81640625" style="1" customWidth="1"/>
    <col min="3" max="3" width="28" style="1" customWidth="1"/>
    <col min="4" max="4" width="40.81640625" style="1" customWidth="1"/>
    <col min="5" max="6" width="21.1796875" style="1" customWidth="1"/>
    <col min="7" max="7" width="27.453125" style="1" customWidth="1"/>
    <col min="8" max="8" width="26" style="1" customWidth="1"/>
    <col min="9" max="9" width="24.453125" style="1" customWidth="1"/>
    <col min="10" max="10" width="21" style="1" customWidth="1"/>
    <col min="11" max="16384" width="9" style="1"/>
  </cols>
  <sheetData>
    <row r="1" spans="1:12" ht="35.25" customHeight="1" thickBot="1" x14ac:dyDescent="0.25">
      <c r="A1" s="1396" t="s">
        <v>4256</v>
      </c>
      <c r="B1" s="1396"/>
      <c r="C1" s="1396"/>
      <c r="D1" s="1396"/>
      <c r="E1" s="1396"/>
      <c r="F1" s="1396"/>
      <c r="G1" s="1396"/>
      <c r="H1" s="1396"/>
      <c r="I1" s="1396"/>
      <c r="J1" s="1396"/>
    </row>
    <row r="2" spans="1:12" ht="58.5" customHeight="1" thickBot="1" x14ac:dyDescent="0.25">
      <c r="A2" s="389" t="s">
        <v>107</v>
      </c>
      <c r="B2" s="390" t="s">
        <v>4257</v>
      </c>
      <c r="C2" s="390" t="s">
        <v>4258</v>
      </c>
      <c r="D2" s="391" t="s">
        <v>4259</v>
      </c>
      <c r="E2" s="391" t="s">
        <v>4260</v>
      </c>
      <c r="F2" s="392" t="s">
        <v>4261</v>
      </c>
      <c r="G2" s="393" t="s">
        <v>4262</v>
      </c>
      <c r="H2" s="394" t="s">
        <v>4263</v>
      </c>
      <c r="I2" s="395" t="s">
        <v>4264</v>
      </c>
      <c r="J2" s="396" t="s">
        <v>4265</v>
      </c>
      <c r="K2" s="397" t="s">
        <v>4266</v>
      </c>
      <c r="L2" s="880">
        <f>COUNTIF(C4:C18,"&lt;&gt;")</f>
        <v>0</v>
      </c>
    </row>
    <row r="3" spans="1:12" ht="28.5" customHeight="1" thickBot="1" x14ac:dyDescent="0.25">
      <c r="A3" s="398"/>
      <c r="B3" s="398"/>
      <c r="C3" s="398"/>
      <c r="D3" s="1397"/>
      <c r="E3" s="1397"/>
      <c r="F3" s="399" t="s">
        <v>4267</v>
      </c>
      <c r="G3" s="400">
        <f>SUM(G4:G18)</f>
        <v>0</v>
      </c>
      <c r="H3" s="401"/>
      <c r="I3" s="402"/>
      <c r="J3" s="402"/>
      <c r="K3" s="403" t="s">
        <v>4268</v>
      </c>
      <c r="L3" s="881" t="s">
        <v>4269</v>
      </c>
    </row>
    <row r="4" spans="1:12" ht="108" customHeight="1" thickTop="1" x14ac:dyDescent="0.2">
      <c r="A4" s="404">
        <v>1</v>
      </c>
      <c r="B4" s="386"/>
      <c r="C4" s="385"/>
      <c r="D4" s="2"/>
      <c r="E4" s="3"/>
      <c r="F4" s="4"/>
      <c r="G4" s="5"/>
      <c r="H4" s="6"/>
      <c r="I4" s="7"/>
      <c r="J4" s="8"/>
      <c r="K4" s="397" t="str">
        <f>IFERROR(SMALL(計算用!$E$6:$E$405,1),"")</f>
        <v/>
      </c>
      <c r="L4" s="880" t="str">
        <f>IF(C4=K4,"","error")</f>
        <v/>
      </c>
    </row>
    <row r="5" spans="1:12" ht="108" customHeight="1" x14ac:dyDescent="0.2">
      <c r="A5" s="405">
        <v>2</v>
      </c>
      <c r="B5" s="387"/>
      <c r="C5" s="23"/>
      <c r="D5" s="9"/>
      <c r="E5" s="10"/>
      <c r="F5" s="11"/>
      <c r="G5" s="12"/>
      <c r="H5" s="13"/>
      <c r="I5" s="14"/>
      <c r="J5" s="15"/>
      <c r="K5" s="397" t="str">
        <f>IFERROR(SMALL(計算用!$E$6:$E$405,2),"")</f>
        <v/>
      </c>
      <c r="L5" s="880" t="str">
        <f t="shared" ref="L5:L18" si="0">IF(C5=K5,"","error")</f>
        <v/>
      </c>
    </row>
    <row r="6" spans="1:12" ht="109.5" customHeight="1" x14ac:dyDescent="0.2">
      <c r="A6" s="405">
        <v>3</v>
      </c>
      <c r="B6" s="388"/>
      <c r="C6" s="23"/>
      <c r="D6" s="9"/>
      <c r="E6" s="10"/>
      <c r="F6" s="11"/>
      <c r="G6" s="12"/>
      <c r="H6" s="13"/>
      <c r="I6" s="16"/>
      <c r="J6" s="14"/>
      <c r="K6" s="397" t="str">
        <f>IFERROR(SMALL(計算用!$E$6:$E$405,3),"")</f>
        <v/>
      </c>
      <c r="L6" s="880" t="str">
        <f t="shared" si="0"/>
        <v/>
      </c>
    </row>
    <row r="7" spans="1:12" ht="109.5" customHeight="1" x14ac:dyDescent="0.2">
      <c r="A7" s="405">
        <v>4</v>
      </c>
      <c r="B7" s="388"/>
      <c r="C7" s="23"/>
      <c r="D7" s="9"/>
      <c r="E7" s="10"/>
      <c r="F7" s="11"/>
      <c r="G7" s="12"/>
      <c r="H7" s="13"/>
      <c r="I7" s="15"/>
      <c r="J7" s="16"/>
      <c r="K7" s="397" t="str">
        <f>IFERROR(SMALL(計算用!$E$6:$E$405,4),"")</f>
        <v/>
      </c>
      <c r="L7" s="880" t="str">
        <f t="shared" si="0"/>
        <v/>
      </c>
    </row>
    <row r="8" spans="1:12" ht="109.5" customHeight="1" x14ac:dyDescent="0.2">
      <c r="A8" s="405">
        <v>5</v>
      </c>
      <c r="B8" s="388"/>
      <c r="C8" s="23"/>
      <c r="D8" s="9"/>
      <c r="E8" s="10"/>
      <c r="F8" s="11"/>
      <c r="G8" s="12"/>
      <c r="H8" s="13"/>
      <c r="I8" s="15"/>
      <c r="J8" s="14"/>
      <c r="K8" s="397" t="str">
        <f>IFERROR(SMALL(計算用!$E$6:$E$405,5),"")</f>
        <v/>
      </c>
      <c r="L8" s="880" t="str">
        <f t="shared" si="0"/>
        <v/>
      </c>
    </row>
    <row r="9" spans="1:12" ht="109.5" customHeight="1" x14ac:dyDescent="0.2">
      <c r="A9" s="405">
        <v>6</v>
      </c>
      <c r="B9" s="388"/>
      <c r="C9" s="23"/>
      <c r="D9" s="9"/>
      <c r="E9" s="10"/>
      <c r="F9" s="11"/>
      <c r="G9" s="12"/>
      <c r="H9" s="13"/>
      <c r="I9" s="14"/>
      <c r="J9" s="16"/>
      <c r="K9" s="397" t="str">
        <f>IFERROR(SMALL(計算用!$E$6:$E$405,6),"")</f>
        <v/>
      </c>
      <c r="L9" s="880" t="str">
        <f t="shared" si="0"/>
        <v/>
      </c>
    </row>
    <row r="10" spans="1:12" ht="109.5" customHeight="1" x14ac:dyDescent="0.2">
      <c r="A10" s="405">
        <v>7</v>
      </c>
      <c r="B10" s="388"/>
      <c r="C10" s="23"/>
      <c r="D10" s="9"/>
      <c r="E10" s="10"/>
      <c r="F10" s="11"/>
      <c r="G10" s="12"/>
      <c r="H10" s="13"/>
      <c r="I10" s="15"/>
      <c r="J10" s="15"/>
      <c r="K10" s="397" t="str">
        <f>IFERROR(SMALL(計算用!$E$6:$E$405,7),"")</f>
        <v/>
      </c>
      <c r="L10" s="880" t="str">
        <f t="shared" si="0"/>
        <v/>
      </c>
    </row>
    <row r="11" spans="1:12" ht="109.5" customHeight="1" x14ac:dyDescent="0.2">
      <c r="A11" s="405">
        <v>8</v>
      </c>
      <c r="B11" s="388"/>
      <c r="C11" s="23"/>
      <c r="D11" s="9"/>
      <c r="E11" s="10"/>
      <c r="F11" s="11"/>
      <c r="G11" s="12"/>
      <c r="H11" s="13"/>
      <c r="I11" s="14"/>
      <c r="J11" s="14"/>
      <c r="K11" s="397" t="str">
        <f>IFERROR(SMALL(計算用!$E$6:$E$405,8),"")</f>
        <v/>
      </c>
      <c r="L11" s="880" t="str">
        <f t="shared" si="0"/>
        <v/>
      </c>
    </row>
    <row r="12" spans="1:12" ht="109.5" customHeight="1" x14ac:dyDescent="0.2">
      <c r="A12" s="405">
        <v>9</v>
      </c>
      <c r="B12" s="388"/>
      <c r="C12" s="23"/>
      <c r="D12" s="9"/>
      <c r="E12" s="10"/>
      <c r="F12" s="11"/>
      <c r="G12" s="12"/>
      <c r="H12" s="13"/>
      <c r="I12" s="17"/>
      <c r="J12" s="17"/>
      <c r="K12" s="397" t="str">
        <f>IFERROR(SMALL(計算用!$E$6:$E$405,9),"")</f>
        <v/>
      </c>
      <c r="L12" s="880" t="str">
        <f t="shared" si="0"/>
        <v/>
      </c>
    </row>
    <row r="13" spans="1:12" ht="109.5" customHeight="1" x14ac:dyDescent="0.2">
      <c r="A13" s="405">
        <v>10</v>
      </c>
      <c r="B13" s="388"/>
      <c r="C13" s="23"/>
      <c r="D13" s="9"/>
      <c r="E13" s="10"/>
      <c r="F13" s="11"/>
      <c r="G13" s="12"/>
      <c r="H13" s="13"/>
      <c r="I13" s="16"/>
      <c r="J13" s="16"/>
      <c r="K13" s="397" t="str">
        <f>IFERROR(SMALL(計算用!$E$6:$E$405,10),"")</f>
        <v/>
      </c>
      <c r="L13" s="880" t="str">
        <f t="shared" si="0"/>
        <v/>
      </c>
    </row>
    <row r="14" spans="1:12" ht="109.5" customHeight="1" x14ac:dyDescent="0.2">
      <c r="A14" s="405">
        <v>11</v>
      </c>
      <c r="B14" s="388"/>
      <c r="C14" s="23"/>
      <c r="D14" s="9"/>
      <c r="E14" s="10"/>
      <c r="F14" s="11"/>
      <c r="G14" s="12"/>
      <c r="H14" s="13"/>
      <c r="I14" s="15"/>
      <c r="J14" s="15"/>
      <c r="K14" s="397" t="str">
        <f>IFERROR(SMALL(計算用!$E$6:$E$405,11),"")</f>
        <v/>
      </c>
      <c r="L14" s="880" t="str">
        <f t="shared" si="0"/>
        <v/>
      </c>
    </row>
    <row r="15" spans="1:12" s="406" customFormat="1" ht="109.5" customHeight="1" x14ac:dyDescent="0.2">
      <c r="A15" s="405">
        <v>12</v>
      </c>
      <c r="B15" s="388"/>
      <c r="C15" s="23"/>
      <c r="D15" s="9"/>
      <c r="E15" s="10"/>
      <c r="F15" s="11"/>
      <c r="G15" s="12"/>
      <c r="H15" s="13"/>
      <c r="I15" s="14"/>
      <c r="J15" s="14"/>
      <c r="K15" s="397" t="str">
        <f>IFERROR(SMALL(計算用!$E$6:$E$405,12),"")</f>
        <v/>
      </c>
      <c r="L15" s="880" t="str">
        <f t="shared" si="0"/>
        <v/>
      </c>
    </row>
    <row r="16" spans="1:12" s="406" customFormat="1" ht="109.5" customHeight="1" x14ac:dyDescent="0.2">
      <c r="A16" s="405">
        <v>13</v>
      </c>
      <c r="B16" s="388"/>
      <c r="C16" s="23"/>
      <c r="D16" s="9"/>
      <c r="E16" s="10"/>
      <c r="F16" s="11"/>
      <c r="G16" s="12"/>
      <c r="H16" s="13"/>
      <c r="I16" s="17"/>
      <c r="J16" s="17"/>
      <c r="K16" s="397" t="str">
        <f>IFERROR(SMALL(計算用!$E$6:$E$405,13),"")</f>
        <v/>
      </c>
      <c r="L16" s="880" t="str">
        <f t="shared" si="0"/>
        <v/>
      </c>
    </row>
    <row r="17" spans="1:12" s="406" customFormat="1" ht="109.5" customHeight="1" x14ac:dyDescent="0.2">
      <c r="A17" s="405">
        <v>14</v>
      </c>
      <c r="B17" s="388"/>
      <c r="C17" s="23"/>
      <c r="D17" s="9"/>
      <c r="E17" s="10"/>
      <c r="F17" s="11"/>
      <c r="G17" s="12"/>
      <c r="H17" s="13"/>
      <c r="I17" s="17"/>
      <c r="J17" s="17"/>
      <c r="K17" s="397" t="str">
        <f>IFERROR(SMALL(計算用!$E$6:$E$405,14),"")</f>
        <v/>
      </c>
      <c r="L17" s="880" t="str">
        <f t="shared" si="0"/>
        <v/>
      </c>
    </row>
    <row r="18" spans="1:12" s="406" customFormat="1" ht="109.4" customHeight="1" x14ac:dyDescent="0.2">
      <c r="A18" s="405">
        <v>15</v>
      </c>
      <c r="B18" s="388"/>
      <c r="C18" s="23"/>
      <c r="D18" s="9"/>
      <c r="E18" s="10"/>
      <c r="F18" s="11"/>
      <c r="G18" s="12"/>
      <c r="H18" s="13"/>
      <c r="I18" s="18"/>
      <c r="J18" s="18"/>
      <c r="K18" s="397" t="str">
        <f>IFERROR(SMALL(計算用!$E$6:$E$405,15),"")</f>
        <v/>
      </c>
      <c r="L18" s="880" t="str">
        <f t="shared" si="0"/>
        <v/>
      </c>
    </row>
  </sheetData>
  <sheetProtection algorithmName="SHA-512" hashValue="SHmzNDQTqkPchQR6EqsdVn1wT/aaBZwkhJparD1A52WV0ktAQqlq/GmtfxbIynQQvB/JnLZZnUaoHMuYl12CqQ==" saltValue="oc0m+fMRPsRNntg34c2dWg==" spinCount="100000" sheet="1" formatCells="0" formatColumns="0" formatRows="0" autoFilter="0"/>
  <mergeCells count="2">
    <mergeCell ref="A1:J1"/>
    <mergeCell ref="D3:E3"/>
  </mergeCells>
  <phoneticPr fontId="30"/>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4" ma:contentTypeDescription="新しいドキュメントを作成します。" ma:contentTypeScope="" ma:versionID="26ac896524e02521bbdb253d021ab6e4">
  <xsd:schema xmlns:xsd="http://www.w3.org/2001/XMLSchema" xmlns:xs="http://www.w3.org/2001/XMLSchema" xmlns:p="http://schemas.microsoft.com/office/2006/metadata/properties" xmlns:ns2="a50c14c3-0f41-4709-920e-74cacbe9e830" targetNamespace="http://schemas.microsoft.com/office/2006/metadata/properties" ma:root="true" ma:fieldsID="886cb04b5d44c815d42a58d1a1c63084"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A5D06-EF5D-49B0-9D8F-868030B5B9FD}">
  <ds:schemaRefs>
    <ds:schemaRef ds:uri="http://schemas.microsoft.com/DataMashup"/>
  </ds:schemaRefs>
</ds:datastoreItem>
</file>

<file path=customXml/itemProps2.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3.xml><?xml version="1.0" encoding="utf-8"?>
<ds:datastoreItem xmlns:ds="http://schemas.openxmlformats.org/officeDocument/2006/customXml" ds:itemID="{9831FCF9-2093-4DC6-9E02-BB87FCDAD422}">
  <ds:schemaRefs>
    <ds:schemaRef ds:uri="http://schemas.microsoft.com/office/2006/metadata/properties"/>
    <ds:schemaRef ds:uri="http://www.w3.org/XML/1998/namespace"/>
    <ds:schemaRef ds:uri="http://purl.org/dc/dcmitype/"/>
    <ds:schemaRef ds:uri="a50c14c3-0f41-4709-920e-74cacbe9e830"/>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4F3DE1F1-1745-4FDD-B068-2211BD908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松村 マリア</cp:lastModifiedBy>
  <cp:lastPrinted>2025-02-06T02:33:44Z</cp:lastPrinted>
  <dcterms:modified xsi:type="dcterms:W3CDTF">2025-02-06T02:33:54Z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